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mc:AlternateContent xmlns:mc="http://schemas.openxmlformats.org/markup-compatibility/2006">
    <mc:Choice Requires="x15">
      <x15ac:absPath xmlns:x15ac="http://schemas.microsoft.com/office/spreadsheetml/2010/11/ac" url="C:\Users\adivl\Desktop\SCDI\GRADIS 2022\raportare facultati\"/>
    </mc:Choice>
  </mc:AlternateContent>
  <xr:revisionPtr revIDLastSave="0" documentId="13_ncr:1_{A2DCCE9D-17AC-4409-B14F-586613A7C42B}" xr6:coauthVersionLast="47" xr6:coauthVersionMax="47" xr10:uidLastSave="{00000000-0000-0000-0000-000000000000}"/>
  <bookViews>
    <workbookView xWindow="-98" yWindow="-98" windowWidth="21795" windowHeight="12975" xr2:uid="{00000000-000D-0000-FFFF-FFFF00000000}"/>
  </bookViews>
  <sheets>
    <sheet name="Centralizator facultate" sheetId="1" r:id="rId1"/>
    <sheet name="IC01" sheetId="2" r:id="rId2"/>
    <sheet name="IC02" sheetId="3" r:id="rId3"/>
    <sheet name="IC03" sheetId="4" r:id="rId4"/>
    <sheet name="IC04" sheetId="5" r:id="rId5"/>
    <sheet name="IC05" sheetId="6" r:id="rId6"/>
    <sheet name="IC06" sheetId="7" r:id="rId7"/>
    <sheet name="IC07" sheetId="8" r:id="rId8"/>
    <sheet name="IC08" sheetId="9" r:id="rId9"/>
    <sheet name="IC09" sheetId="10" r:id="rId10"/>
    <sheet name="IC10" sheetId="11" r:id="rId11"/>
    <sheet name="IC11" sheetId="12" r:id="rId12"/>
    <sheet name="IC12" sheetId="13" r:id="rId13"/>
    <sheet name="IC13" sheetId="14" r:id="rId14"/>
    <sheet name="IC14" sheetId="15" r:id="rId15"/>
    <sheet name="IC15" sheetId="16" r:id="rId16"/>
    <sheet name="IC16" sheetId="17" r:id="rId17"/>
    <sheet name="IC17" sheetId="18" r:id="rId18"/>
    <sheet name="ID01" sheetId="19" r:id="rId19"/>
    <sheet name="ID02" sheetId="20" r:id="rId20"/>
    <sheet name="ID03" sheetId="21" r:id="rId21"/>
    <sheet name="ID04" sheetId="22" r:id="rId22"/>
    <sheet name="ID05" sheetId="23" r:id="rId23"/>
    <sheet name="ID06" sheetId="24" r:id="rId24"/>
    <sheet name="ID07" sheetId="25" r:id="rId25"/>
    <sheet name="ID08" sheetId="26" r:id="rId26"/>
    <sheet name="ID09" sheetId="27" r:id="rId27"/>
    <sheet name="ID10" sheetId="28" r:id="rId28"/>
    <sheet name="ID11" sheetId="29" r:id="rId29"/>
    <sheet name="ID12" sheetId="30" r:id="rId30"/>
    <sheet name="ID13" sheetId="31" r:id="rId31"/>
    <sheet name="ID14" sheetId="32" r:id="rId32"/>
    <sheet name="ID15" sheetId="33" r:id="rId33"/>
    <sheet name="ID16" sheetId="34" r:id="rId34"/>
    <sheet name="ID17" sheetId="35" r:id="rId35"/>
    <sheet name="ID18" sheetId="36" r:id="rId3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40" roundtripDataChecksum="ST0/F2k1ThfXVwPfV86Car6LFOZocxzpoZoJ6M5yQUw="/>
    </ext>
  </extLst>
</workbook>
</file>

<file path=xl/calcChain.xml><?xml version="1.0" encoding="utf-8"?>
<calcChain xmlns="http://schemas.openxmlformats.org/spreadsheetml/2006/main">
  <c r="C137" i="1" l="1"/>
  <c r="C136" i="1"/>
  <c r="C135" i="1"/>
  <c r="C134" i="1"/>
  <c r="C133" i="1"/>
  <c r="C132" i="1"/>
  <c r="C131" i="1"/>
  <c r="C130" i="1"/>
  <c r="C129" i="1"/>
  <c r="AR69" i="1"/>
  <c r="E181" i="36"/>
  <c r="E164" i="36"/>
  <c r="E31" i="36"/>
  <c r="E14" i="36"/>
  <c r="E230" i="36" s="1"/>
  <c r="AN121" i="1" s="1"/>
  <c r="M42" i="35"/>
  <c r="E28" i="34"/>
  <c r="L18" i="33"/>
  <c r="E89" i="32"/>
  <c r="E174" i="31"/>
  <c r="E138" i="31"/>
  <c r="E137" i="31"/>
  <c r="E164" i="30"/>
  <c r="E163" i="30"/>
  <c r="E162" i="30"/>
  <c r="E139" i="30"/>
  <c r="E138" i="30"/>
  <c r="E183" i="30" s="1"/>
  <c r="AH121" i="1" s="1"/>
  <c r="E748" i="29"/>
  <c r="E659" i="29"/>
  <c r="E769" i="29" s="1"/>
  <c r="AG121" i="1" s="1"/>
  <c r="D659" i="29"/>
  <c r="E106" i="29"/>
  <c r="E1140" i="28"/>
  <c r="F1140" i="28" s="1"/>
  <c r="E1139" i="28"/>
  <c r="F1139" i="28" s="1"/>
  <c r="F1138" i="28"/>
  <c r="E1138" i="28"/>
  <c r="E1137" i="28"/>
  <c r="F1137" i="28" s="1"/>
  <c r="E1136" i="28"/>
  <c r="F1136" i="28" s="1"/>
  <c r="E1135" i="28"/>
  <c r="F1135" i="28" s="1"/>
  <c r="F1134" i="28"/>
  <c r="E1134" i="28"/>
  <c r="F1133" i="28"/>
  <c r="E1133" i="28"/>
  <c r="E1119" i="28"/>
  <c r="E1118" i="28"/>
  <c r="E1117" i="28"/>
  <c r="E1116" i="28"/>
  <c r="E1115" i="28"/>
  <c r="E1114" i="28"/>
  <c r="E1113" i="28"/>
  <c r="E1112" i="28"/>
  <c r="E1111" i="28"/>
  <c r="E1110" i="28"/>
  <c r="E1109" i="28"/>
  <c r="E1108" i="28"/>
  <c r="E1107" i="28"/>
  <c r="E1106" i="28"/>
  <c r="E1105" i="28"/>
  <c r="E1104" i="28"/>
  <c r="E1103" i="28"/>
  <c r="F1103" i="28" s="1"/>
  <c r="F1102" i="28"/>
  <c r="E1101" i="28"/>
  <c r="F1101" i="28" s="1"/>
  <c r="F1100" i="28"/>
  <c r="E1100" i="28"/>
  <c r="E1099" i="28"/>
  <c r="F1099" i="28" s="1"/>
  <c r="F1098" i="28"/>
  <c r="E1098" i="28"/>
  <c r="E1097" i="28"/>
  <c r="F1097" i="28" s="1"/>
  <c r="F1096" i="28"/>
  <c r="E1096" i="28"/>
  <c r="E1095" i="28"/>
  <c r="F1095" i="28" s="1"/>
  <c r="F1094" i="28"/>
  <c r="E1094" i="28"/>
  <c r="E1093" i="28"/>
  <c r="F1092" i="28"/>
  <c r="E1092" i="28"/>
  <c r="E1091" i="28"/>
  <c r="E1090" i="28"/>
  <c r="E960" i="28"/>
  <c r="E955" i="28"/>
  <c r="E952" i="28"/>
  <c r="E948" i="28"/>
  <c r="E947" i="28"/>
  <c r="E946" i="28"/>
  <c r="E939" i="28"/>
  <c r="F939" i="28" s="1"/>
  <c r="E938" i="28"/>
  <c r="F938" i="28" s="1"/>
  <c r="E937" i="28"/>
  <c r="F937" i="28" s="1"/>
  <c r="F936" i="28"/>
  <c r="E936" i="28"/>
  <c r="E935" i="28"/>
  <c r="F935" i="28" s="1"/>
  <c r="E934" i="28"/>
  <c r="F934" i="28" s="1"/>
  <c r="E933" i="28"/>
  <c r="F933" i="28" s="1"/>
  <c r="F932" i="28"/>
  <c r="E932" i="28"/>
  <c r="E931" i="28"/>
  <c r="F931" i="28" s="1"/>
  <c r="E930" i="28"/>
  <c r="F930" i="28" s="1"/>
  <c r="E929" i="28"/>
  <c r="F929" i="28" s="1"/>
  <c r="F928" i="28"/>
  <c r="E928" i="28"/>
  <c r="E927" i="28"/>
  <c r="F927" i="28" s="1"/>
  <c r="E926" i="28"/>
  <c r="F926" i="28" s="1"/>
  <c r="F924" i="28"/>
  <c r="E924" i="28"/>
  <c r="E922" i="28"/>
  <c r="F922" i="28" s="1"/>
  <c r="F920" i="28"/>
  <c r="E920" i="28"/>
  <c r="E918" i="28"/>
  <c r="F918" i="28" s="1"/>
  <c r="E917" i="28"/>
  <c r="F917" i="28" s="1"/>
  <c r="F916" i="28"/>
  <c r="E916" i="28"/>
  <c r="E925" i="28" s="1"/>
  <c r="F925" i="28" s="1"/>
  <c r="E915" i="28"/>
  <c r="F915" i="28" s="1"/>
  <c r="E914" i="28"/>
  <c r="F914" i="28" s="1"/>
  <c r="E913" i="28"/>
  <c r="F913" i="28" s="1"/>
  <c r="F912" i="28"/>
  <c r="E912" i="28"/>
  <c r="E921" i="28" s="1"/>
  <c r="F921" i="28" s="1"/>
  <c r="E911" i="28"/>
  <c r="F911" i="28" s="1"/>
  <c r="E910" i="28"/>
  <c r="F910" i="28" s="1"/>
  <c r="E909" i="28"/>
  <c r="F909" i="28" s="1"/>
  <c r="F879" i="28"/>
  <c r="E879" i="28"/>
  <c r="E878" i="28"/>
  <c r="F878" i="28" s="1"/>
  <c r="E877" i="28"/>
  <c r="F877" i="28" s="1"/>
  <c r="E876" i="28"/>
  <c r="F876" i="28" s="1"/>
  <c r="F875" i="28"/>
  <c r="E875" i="28"/>
  <c r="E874" i="28"/>
  <c r="F874" i="28" s="1"/>
  <c r="E873" i="28"/>
  <c r="F873" i="28" s="1"/>
  <c r="E872" i="28"/>
  <c r="F872" i="28" s="1"/>
  <c r="F871" i="28"/>
  <c r="E871" i="28"/>
  <c r="E870" i="28"/>
  <c r="F870" i="28" s="1"/>
  <c r="E869" i="28"/>
  <c r="F869" i="28" s="1"/>
  <c r="E868" i="28"/>
  <c r="F868" i="28" s="1"/>
  <c r="F867" i="28"/>
  <c r="E867" i="28"/>
  <c r="E866" i="28"/>
  <c r="F866" i="28" s="1"/>
  <c r="E865" i="28"/>
  <c r="F865" i="28" s="1"/>
  <c r="F844" i="28"/>
  <c r="E844" i="28"/>
  <c r="F843" i="28"/>
  <c r="E843" i="28"/>
  <c r="F842" i="28"/>
  <c r="E842" i="28"/>
  <c r="F841" i="28"/>
  <c r="E841" i="28"/>
  <c r="F840" i="28"/>
  <c r="E840" i="28"/>
  <c r="F839" i="28"/>
  <c r="E839" i="28"/>
  <c r="F838" i="28"/>
  <c r="E838" i="28"/>
  <c r="F837" i="28"/>
  <c r="E837" i="28"/>
  <c r="F836" i="28"/>
  <c r="E836" i="28"/>
  <c r="F835" i="28"/>
  <c r="E835" i="28"/>
  <c r="F834" i="28"/>
  <c r="E834" i="28"/>
  <c r="F833" i="28"/>
  <c r="E833" i="28"/>
  <c r="E746" i="28"/>
  <c r="F746" i="28" s="1"/>
  <c r="F745" i="28"/>
  <c r="E745" i="28"/>
  <c r="E744" i="28"/>
  <c r="F744" i="28" s="1"/>
  <c r="E743" i="28"/>
  <c r="F743" i="28" s="1"/>
  <c r="E742" i="28"/>
  <c r="F742" i="28" s="1"/>
  <c r="F741" i="28"/>
  <c r="E741" i="28"/>
  <c r="E740" i="28"/>
  <c r="F740" i="28" s="1"/>
  <c r="E739" i="28"/>
  <c r="F739" i="28" s="1"/>
  <c r="E738" i="28"/>
  <c r="F738" i="28" s="1"/>
  <c r="F737" i="28"/>
  <c r="E737" i="28"/>
  <c r="E736" i="28"/>
  <c r="F736" i="28" s="1"/>
  <c r="E735" i="28"/>
  <c r="F735" i="28" s="1"/>
  <c r="E734" i="28"/>
  <c r="F734" i="28" s="1"/>
  <c r="F733" i="28"/>
  <c r="E733" i="28"/>
  <c r="E732" i="28"/>
  <c r="F732" i="28" s="1"/>
  <c r="E731" i="28"/>
  <c r="F731" i="28" s="1"/>
  <c r="E730" i="28"/>
  <c r="F730" i="28" s="1"/>
  <c r="F729" i="28"/>
  <c r="E729" i="28"/>
  <c r="E728" i="28"/>
  <c r="F728" i="28" s="1"/>
  <c r="E727" i="28"/>
  <c r="F727" i="28" s="1"/>
  <c r="E726" i="28"/>
  <c r="F726" i="28" s="1"/>
  <c r="F725" i="28"/>
  <c r="E725" i="28"/>
  <c r="E724" i="28"/>
  <c r="F724" i="28" s="1"/>
  <c r="E723" i="28"/>
  <c r="F723" i="28" s="1"/>
  <c r="E722" i="28"/>
  <c r="F722" i="28" s="1"/>
  <c r="F721" i="28"/>
  <c r="E721" i="28"/>
  <c r="E720" i="28"/>
  <c r="F720" i="28" s="1"/>
  <c r="E719" i="28"/>
  <c r="F719" i="28" s="1"/>
  <c r="E718" i="28"/>
  <c r="F718" i="28" s="1"/>
  <c r="F717" i="28"/>
  <c r="E717" i="28"/>
  <c r="E716" i="28"/>
  <c r="F716" i="28" s="1"/>
  <c r="E715" i="28"/>
  <c r="F715" i="28" s="1"/>
  <c r="F714" i="28"/>
  <c r="E714" i="28"/>
  <c r="F713" i="28"/>
  <c r="E713" i="28"/>
  <c r="F712" i="28"/>
  <c r="E712" i="28"/>
  <c r="F711" i="28"/>
  <c r="E711" i="28"/>
  <c r="F710" i="28"/>
  <c r="E710" i="28"/>
  <c r="F709" i="28"/>
  <c r="E709" i="28"/>
  <c r="F708" i="28"/>
  <c r="E708" i="28"/>
  <c r="F707" i="28"/>
  <c r="E707" i="28"/>
  <c r="F706" i="28"/>
  <c r="E706" i="28"/>
  <c r="F705" i="28"/>
  <c r="E705" i="28"/>
  <c r="F704" i="28"/>
  <c r="E704" i="28"/>
  <c r="F703" i="28"/>
  <c r="E703" i="28"/>
  <c r="F702" i="28"/>
  <c r="E702" i="28"/>
  <c r="F701" i="28"/>
  <c r="E701" i="28"/>
  <c r="F700" i="28"/>
  <c r="E700" i="28"/>
  <c r="F699" i="28"/>
  <c r="E699" i="28"/>
  <c r="F698" i="28"/>
  <c r="E698" i="28"/>
  <c r="F697" i="28"/>
  <c r="E697" i="28"/>
  <c r="F696" i="28"/>
  <c r="E696" i="28"/>
  <c r="F695" i="28"/>
  <c r="E695" i="28"/>
  <c r="F694" i="28"/>
  <c r="E694" i="28"/>
  <c r="F693" i="28"/>
  <c r="E693" i="28"/>
  <c r="F692" i="28"/>
  <c r="E692" i="28"/>
  <c r="F691" i="28"/>
  <c r="E691" i="28"/>
  <c r="F690" i="28"/>
  <c r="E690" i="28"/>
  <c r="F689" i="28"/>
  <c r="E689" i="28"/>
  <c r="F688" i="28"/>
  <c r="E688" i="28"/>
  <c r="F687" i="28"/>
  <c r="E687" i="28"/>
  <c r="F686" i="28"/>
  <c r="E686" i="28"/>
  <c r="F685" i="28"/>
  <c r="E685" i="28"/>
  <c r="F684" i="28"/>
  <c r="E684" i="28"/>
  <c r="F297" i="28"/>
  <c r="F296" i="28"/>
  <c r="E295" i="28"/>
  <c r="F295" i="28" s="1"/>
  <c r="F294" i="28"/>
  <c r="E294" i="28"/>
  <c r="E293" i="28"/>
  <c r="F293" i="28" s="1"/>
  <c r="E292" i="28"/>
  <c r="F292" i="28" s="1"/>
  <c r="F291" i="28"/>
  <c r="F290" i="28"/>
  <c r="F289" i="28"/>
  <c r="E289" i="28"/>
  <c r="E288" i="28"/>
  <c r="F288" i="28" s="1"/>
  <c r="E287" i="28"/>
  <c r="F287" i="28" s="1"/>
  <c r="E286" i="28"/>
  <c r="F286" i="28" s="1"/>
  <c r="F285" i="28"/>
  <c r="E285" i="28"/>
  <c r="E284" i="28"/>
  <c r="F284" i="28" s="1"/>
  <c r="E283" i="28"/>
  <c r="F283" i="28" s="1"/>
  <c r="E282" i="28"/>
  <c r="F282" i="28" s="1"/>
  <c r="E55" i="28"/>
  <c r="E54" i="28"/>
  <c r="E53" i="28"/>
  <c r="E52" i="28"/>
  <c r="E51" i="28"/>
  <c r="E50" i="28"/>
  <c r="E49" i="28"/>
  <c r="E48" i="28"/>
  <c r="E47" i="28"/>
  <c r="E46" i="28"/>
  <c r="E45" i="28"/>
  <c r="E44" i="28"/>
  <c r="E43" i="28"/>
  <c r="E42" i="28"/>
  <c r="E41" i="28"/>
  <c r="E40" i="28"/>
  <c r="E39" i="28"/>
  <c r="E38" i="28"/>
  <c r="E37" i="28"/>
  <c r="E36" i="28"/>
  <c r="E35" i="28"/>
  <c r="E34" i="28"/>
  <c r="E33" i="28"/>
  <c r="E32" i="28"/>
  <c r="E31" i="28"/>
  <c r="E30" i="28"/>
  <c r="E29" i="28"/>
  <c r="E28" i="28"/>
  <c r="E120" i="27"/>
  <c r="D120" i="27"/>
  <c r="D117" i="27"/>
  <c r="E117" i="27" s="1"/>
  <c r="D116" i="27"/>
  <c r="D109" i="27"/>
  <c r="D102" i="27"/>
  <c r="D96" i="27"/>
  <c r="E96" i="27" s="1"/>
  <c r="E91" i="27"/>
  <c r="D91" i="27"/>
  <c r="E36" i="27"/>
  <c r="E124" i="27" s="1"/>
  <c r="AE121" i="1" s="1"/>
  <c r="D36" i="27"/>
  <c r="D10" i="27"/>
  <c r="D36" i="26"/>
  <c r="E36" i="26" s="1"/>
  <c r="E124" i="26" s="1"/>
  <c r="AD121" i="1" s="1"/>
  <c r="D10" i="26"/>
  <c r="F22" i="25"/>
  <c r="F28" i="24"/>
  <c r="H20" i="23"/>
  <c r="H16" i="22"/>
  <c r="H44" i="21"/>
  <c r="L17" i="20"/>
  <c r="M19" i="19"/>
  <c r="I22" i="18"/>
  <c r="H38" i="17"/>
  <c r="I17" i="16"/>
  <c r="N279" i="15"/>
  <c r="O279" i="15" s="1"/>
  <c r="N278" i="15"/>
  <c r="O278" i="15" s="1"/>
  <c r="I268" i="15"/>
  <c r="O253" i="15"/>
  <c r="O252" i="15"/>
  <c r="O251" i="15"/>
  <c r="O231" i="15"/>
  <c r="B48" i="15"/>
  <c r="B47" i="15"/>
  <c r="B46" i="15"/>
  <c r="B45" i="15"/>
  <c r="B44" i="15"/>
  <c r="O16" i="15"/>
  <c r="O286" i="15" s="1"/>
  <c r="S121" i="1" s="1"/>
  <c r="N16" i="15"/>
  <c r="G222" i="14"/>
  <c r="I222" i="14" s="1"/>
  <c r="I221" i="14"/>
  <c r="G221" i="14"/>
  <c r="G220" i="14"/>
  <c r="I220" i="14" s="1"/>
  <c r="I219" i="14"/>
  <c r="G219" i="14"/>
  <c r="G218" i="14"/>
  <c r="I218" i="14" s="1"/>
  <c r="I217" i="14"/>
  <c r="G217" i="14"/>
  <c r="G216" i="14"/>
  <c r="I216" i="14" s="1"/>
  <c r="I215" i="14"/>
  <c r="G215" i="14"/>
  <c r="G214" i="14"/>
  <c r="G213" i="14"/>
  <c r="I176" i="14"/>
  <c r="I175" i="14"/>
  <c r="I174" i="14"/>
  <c r="I173" i="14"/>
  <c r="I172" i="14"/>
  <c r="I171" i="14"/>
  <c r="I170" i="14"/>
  <c r="I169" i="14"/>
  <c r="I168" i="14"/>
  <c r="I167" i="14"/>
  <c r="I166" i="14"/>
  <c r="I165" i="14"/>
  <c r="I164" i="14"/>
  <c r="I47" i="14"/>
  <c r="G46" i="14"/>
  <c r="I46" i="14" s="1"/>
  <c r="I45" i="14"/>
  <c r="G45" i="14"/>
  <c r="G44" i="14"/>
  <c r="I44" i="14" s="1"/>
  <c r="I229" i="14" s="1"/>
  <c r="R121" i="1" s="1"/>
  <c r="K335" i="13"/>
  <c r="K334" i="13"/>
  <c r="K325" i="13"/>
  <c r="K324" i="13"/>
  <c r="K385" i="13" s="1"/>
  <c r="Q121" i="1" s="1"/>
  <c r="K323" i="13"/>
  <c r="J19" i="12"/>
  <c r="L95" i="11"/>
  <c r="L85" i="11"/>
  <c r="M84" i="11"/>
  <c r="M83" i="11"/>
  <c r="M82" i="11"/>
  <c r="M81" i="11"/>
  <c r="L72" i="11"/>
  <c r="M72" i="11" s="1"/>
  <c r="M98" i="11" s="1"/>
  <c r="O121" i="1" s="1"/>
  <c r="M71" i="11"/>
  <c r="L71" i="11"/>
  <c r="N121" i="10"/>
  <c r="I23" i="9"/>
  <c r="H17" i="8"/>
  <c r="I17" i="7"/>
  <c r="L19" i="6"/>
  <c r="K568" i="5"/>
  <c r="K567" i="5"/>
  <c r="K566" i="5"/>
  <c r="K565" i="5"/>
  <c r="K563" i="5"/>
  <c r="K562" i="5"/>
  <c r="K561" i="5"/>
  <c r="K560" i="5"/>
  <c r="K559" i="5"/>
  <c r="E554" i="5"/>
  <c r="E553" i="5"/>
  <c r="E552" i="5"/>
  <c r="E551" i="5"/>
  <c r="E550" i="5"/>
  <c r="E549" i="5"/>
  <c r="E548" i="5"/>
  <c r="E547" i="5"/>
  <c r="E546" i="5"/>
  <c r="E545" i="5"/>
  <c r="E544" i="5"/>
  <c r="E543" i="5"/>
  <c r="E542" i="5"/>
  <c r="E541" i="5"/>
  <c r="E540" i="5"/>
  <c r="E539" i="5"/>
  <c r="E538" i="5"/>
  <c r="E537" i="5"/>
  <c r="E536" i="5"/>
  <c r="E535" i="5"/>
  <c r="E534" i="5"/>
  <c r="K430" i="5"/>
  <c r="I430" i="5"/>
  <c r="K429" i="5"/>
  <c r="I429" i="5"/>
  <c r="K428" i="5"/>
  <c r="I428" i="5"/>
  <c r="K427" i="5"/>
  <c r="I427" i="5"/>
  <c r="K426" i="5"/>
  <c r="I426" i="5"/>
  <c r="K425" i="5"/>
  <c r="I425" i="5"/>
  <c r="K424" i="5"/>
  <c r="I424" i="5"/>
  <c r="K423" i="5"/>
  <c r="I423" i="5"/>
  <c r="K422" i="5"/>
  <c r="I422" i="5"/>
  <c r="K421" i="5"/>
  <c r="I421" i="5"/>
  <c r="K420" i="5"/>
  <c r="I420" i="5"/>
  <c r="K419" i="5"/>
  <c r="I419" i="5"/>
  <c r="K418" i="5"/>
  <c r="I418" i="5"/>
  <c r="K417" i="5"/>
  <c r="I417" i="5"/>
  <c r="K416" i="5"/>
  <c r="I416" i="5"/>
  <c r="K415" i="5"/>
  <c r="I415" i="5"/>
  <c r="K414" i="5"/>
  <c r="I414" i="5"/>
  <c r="K413" i="5"/>
  <c r="I413" i="5"/>
  <c r="K412" i="5"/>
  <c r="I412" i="5"/>
  <c r="K411" i="5"/>
  <c r="I411" i="5"/>
  <c r="K410" i="5"/>
  <c r="I410" i="5"/>
  <c r="K409" i="5"/>
  <c r="I409" i="5"/>
  <c r="K408" i="5"/>
  <c r="I408" i="5"/>
  <c r="E155" i="5"/>
  <c r="E154" i="5"/>
  <c r="E153" i="5"/>
  <c r="E152" i="5"/>
  <c r="E150" i="5"/>
  <c r="E149" i="5"/>
  <c r="E148" i="5"/>
  <c r="E147" i="5"/>
  <c r="E146" i="5"/>
  <c r="E145" i="5"/>
  <c r="E144" i="5"/>
  <c r="E142" i="5"/>
  <c r="E141" i="5"/>
  <c r="E140" i="5"/>
  <c r="E139" i="5"/>
  <c r="E138" i="5"/>
  <c r="E137" i="5"/>
  <c r="E136" i="5"/>
  <c r="E135" i="5"/>
  <c r="E134" i="5"/>
  <c r="E133" i="5"/>
  <c r="E132" i="5"/>
  <c r="E131" i="5"/>
  <c r="E130" i="5"/>
  <c r="E129" i="5"/>
  <c r="E128" i="5"/>
  <c r="E127" i="5"/>
  <c r="E126" i="5"/>
  <c r="E125" i="5"/>
  <c r="E124" i="5"/>
  <c r="E123" i="5"/>
  <c r="E122" i="5"/>
  <c r="E121" i="5"/>
  <c r="E120" i="5"/>
  <c r="E119" i="5"/>
  <c r="E118" i="5"/>
  <c r="E117" i="5"/>
  <c r="E116" i="5"/>
  <c r="E115" i="5"/>
  <c r="E114" i="5"/>
  <c r="E113" i="5"/>
  <c r="E112" i="5"/>
  <c r="E111" i="5"/>
  <c r="E110" i="5"/>
  <c r="E109" i="5"/>
  <c r="E108" i="5"/>
  <c r="E107" i="5"/>
  <c r="E106" i="5"/>
  <c r="E105" i="5"/>
  <c r="E104" i="5"/>
  <c r="E103" i="5"/>
  <c r="E102" i="5"/>
  <c r="E101" i="5"/>
  <c r="E100" i="5"/>
  <c r="E99" i="5"/>
  <c r="E98" i="5"/>
  <c r="E97" i="5"/>
  <c r="E96" i="5"/>
  <c r="E95" i="5"/>
  <c r="E94" i="5"/>
  <c r="E93" i="5"/>
  <c r="E92" i="5"/>
  <c r="E91" i="5"/>
  <c r="E90" i="5"/>
  <c r="E89" i="5"/>
  <c r="E88" i="5"/>
  <c r="E87" i="5"/>
  <c r="K86" i="5"/>
  <c r="K588" i="5" s="1"/>
  <c r="I121" i="1" s="1"/>
  <c r="E86" i="5"/>
  <c r="E85" i="5"/>
  <c r="E84" i="5"/>
  <c r="E83" i="5"/>
  <c r="E82" i="5"/>
  <c r="L30" i="4"/>
  <c r="H121" i="1" s="1"/>
  <c r="L26" i="4"/>
  <c r="L24" i="3"/>
  <c r="V85" i="2"/>
  <c r="V69" i="2"/>
  <c r="V68" i="2"/>
  <c r="V34" i="2"/>
  <c r="V102" i="2" s="1"/>
  <c r="F121" i="1" s="1"/>
  <c r="D125" i="1"/>
  <c r="D126" i="1" s="1"/>
  <c r="AM121" i="1"/>
  <c r="AL121" i="1"/>
  <c r="AK121" i="1"/>
  <c r="AJ121" i="1"/>
  <c r="AI121" i="1"/>
  <c r="AC121" i="1"/>
  <c r="AB121" i="1"/>
  <c r="AA121" i="1"/>
  <c r="Z121" i="1"/>
  <c r="Y121" i="1"/>
  <c r="X121" i="1"/>
  <c r="W121" i="1"/>
  <c r="V121" i="1"/>
  <c r="U121" i="1"/>
  <c r="T121" i="1"/>
  <c r="P121" i="1"/>
  <c r="N121" i="1"/>
  <c r="M121" i="1"/>
  <c r="L121" i="1"/>
  <c r="K121" i="1"/>
  <c r="J121" i="1"/>
  <c r="G121" i="1"/>
  <c r="AN120" i="1"/>
  <c r="AM120" i="1"/>
  <c r="AL120" i="1"/>
  <c r="AK120" i="1"/>
  <c r="AJ120" i="1"/>
  <c r="AI120" i="1"/>
  <c r="AH120" i="1"/>
  <c r="AG120" i="1"/>
  <c r="AG122" i="1" s="1"/>
  <c r="AF120" i="1"/>
  <c r="AE120" i="1"/>
  <c r="AD120" i="1"/>
  <c r="AC120" i="1"/>
  <c r="AB120" i="1"/>
  <c r="AB122" i="1" s="1"/>
  <c r="AA120" i="1"/>
  <c r="AA122" i="1" s="1"/>
  <c r="Z120" i="1"/>
  <c r="Z122" i="1" s="1"/>
  <c r="Y120" i="1"/>
  <c r="Y122" i="1" s="1"/>
  <c r="X120" i="1"/>
  <c r="W120" i="1"/>
  <c r="V120" i="1"/>
  <c r="U120" i="1"/>
  <c r="T120" i="1"/>
  <c r="T122" i="1" s="1"/>
  <c r="S120" i="1"/>
  <c r="R120" i="1"/>
  <c r="Q120" i="1"/>
  <c r="Q122" i="1" s="1"/>
  <c r="P120" i="1"/>
  <c r="O120" i="1"/>
  <c r="N120" i="1"/>
  <c r="N122" i="1" s="1"/>
  <c r="M120" i="1"/>
  <c r="M122" i="1" s="1"/>
  <c r="L120" i="1"/>
  <c r="L122" i="1" s="1"/>
  <c r="K120" i="1"/>
  <c r="K122" i="1" s="1"/>
  <c r="J120" i="1"/>
  <c r="J122" i="1" s="1"/>
  <c r="I120" i="1"/>
  <c r="I122" i="1" s="1"/>
  <c r="H120" i="1"/>
  <c r="G120" i="1"/>
  <c r="F120" i="1"/>
  <c r="E120" i="1"/>
  <c r="AO119" i="1"/>
  <c r="AR119" i="1" s="1"/>
  <c r="AS118" i="1"/>
  <c r="AR118" i="1"/>
  <c r="AO118" i="1"/>
  <c r="AO117" i="1"/>
  <c r="AS117" i="1" s="1"/>
  <c r="AO116" i="1"/>
  <c r="AS116" i="1" s="1"/>
  <c r="AO115" i="1"/>
  <c r="AR115" i="1" s="1"/>
  <c r="AS114" i="1"/>
  <c r="AO114" i="1"/>
  <c r="AR114" i="1" s="1"/>
  <c r="AO113" i="1"/>
  <c r="AR113" i="1" s="1"/>
  <c r="AO112" i="1"/>
  <c r="AS112" i="1" s="1"/>
  <c r="AO111" i="1"/>
  <c r="AR111" i="1" s="1"/>
  <c r="AS110" i="1"/>
  <c r="AR110" i="1"/>
  <c r="AO110" i="1"/>
  <c r="AO109" i="1"/>
  <c r="AS109" i="1" s="1"/>
  <c r="AO108" i="1"/>
  <c r="AS108" i="1" s="1"/>
  <c r="AO107" i="1"/>
  <c r="AS107" i="1" s="1"/>
  <c r="AS106" i="1"/>
  <c r="AO106" i="1"/>
  <c r="AR106" i="1" s="1"/>
  <c r="AO105" i="1"/>
  <c r="AS105" i="1" s="1"/>
  <c r="AO104" i="1"/>
  <c r="AS104" i="1" s="1"/>
  <c r="AO103" i="1"/>
  <c r="AR103" i="1" s="1"/>
  <c r="AS102" i="1"/>
  <c r="AR102" i="1"/>
  <c r="AO102" i="1"/>
  <c r="AO101" i="1"/>
  <c r="AS101" i="1" s="1"/>
  <c r="AO100" i="1"/>
  <c r="AS100" i="1" s="1"/>
  <c r="AO99" i="1"/>
  <c r="AR99" i="1" s="1"/>
  <c r="AS98" i="1"/>
  <c r="AO98" i="1"/>
  <c r="AR98" i="1" s="1"/>
  <c r="AO97" i="1"/>
  <c r="AS97" i="1" s="1"/>
  <c r="AO96" i="1"/>
  <c r="AS96" i="1" s="1"/>
  <c r="AO95" i="1"/>
  <c r="AR95" i="1" s="1"/>
  <c r="AS94" i="1"/>
  <c r="AR94" i="1"/>
  <c r="AO94" i="1"/>
  <c r="AO93" i="1"/>
  <c r="AS93" i="1" s="1"/>
  <c r="AO92" i="1"/>
  <c r="AS92" i="1" s="1"/>
  <c r="AO91" i="1"/>
  <c r="AS91" i="1" s="1"/>
  <c r="AS90" i="1"/>
  <c r="AO90" i="1"/>
  <c r="AR90" i="1" s="1"/>
  <c r="AO89" i="1"/>
  <c r="AS89" i="1" s="1"/>
  <c r="AO88" i="1"/>
  <c r="AS88" i="1" s="1"/>
  <c r="AO87" i="1"/>
  <c r="AR87" i="1" s="1"/>
  <c r="AS86" i="1"/>
  <c r="AR86" i="1"/>
  <c r="AO86" i="1"/>
  <c r="AO85" i="1"/>
  <c r="AS85" i="1" s="1"/>
  <c r="AO84" i="1"/>
  <c r="AS84" i="1" s="1"/>
  <c r="AO83" i="1"/>
  <c r="AS83" i="1" s="1"/>
  <c r="AS82" i="1"/>
  <c r="AO82" i="1"/>
  <c r="AR82" i="1" s="1"/>
  <c r="AO81" i="1"/>
  <c r="AR81" i="1" s="1"/>
  <c r="AO80" i="1"/>
  <c r="AS80" i="1" s="1"/>
  <c r="AO79" i="1"/>
  <c r="AR79" i="1" s="1"/>
  <c r="AS78" i="1"/>
  <c r="AR78" i="1"/>
  <c r="AO78" i="1"/>
  <c r="AO77" i="1"/>
  <c r="AS77" i="1" s="1"/>
  <c r="AO76" i="1"/>
  <c r="AS76" i="1" s="1"/>
  <c r="AO75" i="1"/>
  <c r="AS75" i="1" s="1"/>
  <c r="AS74" i="1"/>
  <c r="AO74" i="1"/>
  <c r="AR74" i="1" s="1"/>
  <c r="AO73" i="1"/>
  <c r="AR73" i="1" s="1"/>
  <c r="AO72" i="1"/>
  <c r="AS72" i="1" s="1"/>
  <c r="AO71" i="1"/>
  <c r="AR71" i="1" s="1"/>
  <c r="AS70" i="1"/>
  <c r="AR70" i="1"/>
  <c r="AS69" i="1"/>
  <c r="AO68" i="1"/>
  <c r="AS68" i="1" s="1"/>
  <c r="AO67" i="1"/>
  <c r="AR67" i="1" s="1"/>
  <c r="AO66" i="1"/>
  <c r="AS66" i="1" s="1"/>
  <c r="AS65" i="1"/>
  <c r="AO65" i="1"/>
  <c r="AR65" i="1" s="1"/>
  <c r="AO63" i="1"/>
  <c r="AR63" i="1" s="1"/>
  <c r="AS62" i="1"/>
  <c r="AR62" i="1"/>
  <c r="AS58" i="1"/>
  <c r="AS56" i="1"/>
  <c r="AR56" i="1"/>
  <c r="AO55" i="1"/>
  <c r="AS55" i="1" s="1"/>
  <c r="AS51" i="1"/>
  <c r="AO50" i="1"/>
  <c r="AS50" i="1" s="1"/>
  <c r="AO49" i="1"/>
  <c r="AS49" i="1" s="1"/>
  <c r="AO48" i="1"/>
  <c r="AR48" i="1" s="1"/>
  <c r="AO47" i="1"/>
  <c r="AQ47" i="1" s="1"/>
  <c r="AS47" i="1" s="1"/>
  <c r="AO46" i="1"/>
  <c r="AO45" i="1"/>
  <c r="AQ45" i="1" s="1"/>
  <c r="AS45" i="1" s="1"/>
  <c r="AO44" i="1"/>
  <c r="AO43" i="1"/>
  <c r="AQ43" i="1" s="1"/>
  <c r="AS43" i="1" s="1"/>
  <c r="AR42" i="1"/>
  <c r="AO42" i="1"/>
  <c r="AQ42" i="1" s="1"/>
  <c r="AS42" i="1" s="1"/>
  <c r="AO41" i="1"/>
  <c r="AQ41" i="1" s="1"/>
  <c r="AS41" i="1" s="1"/>
  <c r="AO40" i="1"/>
  <c r="AO39" i="1"/>
  <c r="AQ39" i="1" s="1"/>
  <c r="AS39" i="1" s="1"/>
  <c r="AO38" i="1"/>
  <c r="AO37" i="1"/>
  <c r="AQ37" i="1" s="1"/>
  <c r="AS37" i="1" s="1"/>
  <c r="AO36" i="1"/>
  <c r="AO35" i="1"/>
  <c r="AQ35" i="1" s="1"/>
  <c r="AS35" i="1" s="1"/>
  <c r="AR34" i="1"/>
  <c r="AO34" i="1"/>
  <c r="AQ34" i="1" s="1"/>
  <c r="AS34" i="1" s="1"/>
  <c r="AO33" i="1"/>
  <c r="AQ33" i="1" s="1"/>
  <c r="AS33" i="1" s="1"/>
  <c r="AO32" i="1"/>
  <c r="AR32" i="1" s="1"/>
  <c r="AO31" i="1"/>
  <c r="AQ31" i="1" s="1"/>
  <c r="AS31" i="1" s="1"/>
  <c r="AO30" i="1"/>
  <c r="AS29" i="1"/>
  <c r="AR29" i="1"/>
  <c r="AO29" i="1"/>
  <c r="AO28" i="1"/>
  <c r="AS28" i="1" s="1"/>
  <c r="AO27" i="1"/>
  <c r="AS27" i="1" s="1"/>
  <c r="AO26" i="1"/>
  <c r="AR26" i="1" s="1"/>
  <c r="AO25" i="1"/>
  <c r="AS25" i="1" s="1"/>
  <c r="AO24" i="1"/>
  <c r="AS24" i="1" s="1"/>
  <c r="AS23" i="1"/>
  <c r="AR23" i="1"/>
  <c r="AO22" i="1"/>
  <c r="AS22" i="1" s="1"/>
  <c r="AR21" i="1"/>
  <c r="AO21" i="1"/>
  <c r="AS21" i="1" s="1"/>
  <c r="AO20" i="1"/>
  <c r="AS20" i="1" s="1"/>
  <c r="AS19" i="1"/>
  <c r="AR19" i="1"/>
  <c r="AO18" i="1"/>
  <c r="AS18" i="1" s="1"/>
  <c r="AO17" i="1"/>
  <c r="AS17" i="1" s="1"/>
  <c r="AS16" i="1"/>
  <c r="AO16" i="1"/>
  <c r="AR16" i="1" s="1"/>
  <c r="AO15" i="1"/>
  <c r="AS15" i="1" s="1"/>
  <c r="AO14" i="1"/>
  <c r="AS14" i="1" s="1"/>
  <c r="AO13" i="1"/>
  <c r="AS13" i="1" s="1"/>
  <c r="AS12" i="1"/>
  <c r="AO12" i="1"/>
  <c r="AR12" i="1" s="1"/>
  <c r="AO11" i="1"/>
  <c r="AS11" i="1" s="1"/>
  <c r="AO10" i="1"/>
  <c r="AS10" i="1" s="1"/>
  <c r="AO9" i="1"/>
  <c r="AS9" i="1" s="1"/>
  <c r="AS8" i="1"/>
  <c r="AO8" i="1"/>
  <c r="AR8" i="1" s="1"/>
  <c r="AO7" i="1"/>
  <c r="AS7" i="1" s="1"/>
  <c r="AO6" i="1"/>
  <c r="AR6" i="1" s="1"/>
  <c r="AO5" i="1"/>
  <c r="AS5" i="1" s="1"/>
  <c r="AS46" i="1" l="1"/>
  <c r="AS36" i="1"/>
  <c r="AS44" i="1"/>
  <c r="AS38" i="1"/>
  <c r="AR25" i="1"/>
  <c r="AQ40" i="1"/>
  <c r="AS40" i="1" s="1"/>
  <c r="AR45" i="1"/>
  <c r="AR22" i="1"/>
  <c r="AS48" i="1"/>
  <c r="AR75" i="1"/>
  <c r="AR91" i="1"/>
  <c r="AR107" i="1"/>
  <c r="AI122" i="1"/>
  <c r="AR10" i="1"/>
  <c r="AQ38" i="1"/>
  <c r="AS71" i="1"/>
  <c r="AS79" i="1"/>
  <c r="AS87" i="1"/>
  <c r="AS99" i="1"/>
  <c r="AS103" i="1"/>
  <c r="AS111" i="1"/>
  <c r="AS115" i="1"/>
  <c r="AS119" i="1"/>
  <c r="AJ122" i="1"/>
  <c r="AS26" i="1"/>
  <c r="AR30" i="1"/>
  <c r="AR38" i="1"/>
  <c r="AR46" i="1"/>
  <c r="AC122" i="1"/>
  <c r="AQ32" i="1"/>
  <c r="AS32" i="1" s="1"/>
  <c r="AR37" i="1"/>
  <c r="AR40" i="1"/>
  <c r="AR83" i="1"/>
  <c r="AR18" i="1"/>
  <c r="AQ30" i="1"/>
  <c r="AS30" i="1" s="1"/>
  <c r="AR35" i="1"/>
  <c r="AR43" i="1"/>
  <c r="AQ46" i="1"/>
  <c r="AS95" i="1"/>
  <c r="AR7" i="1"/>
  <c r="AR15" i="1"/>
  <c r="U122" i="1"/>
  <c r="AK122" i="1"/>
  <c r="AR11" i="1"/>
  <c r="AR33" i="1"/>
  <c r="AQ36" i="1"/>
  <c r="AR41" i="1"/>
  <c r="AQ44" i="1"/>
  <c r="AR50" i="1"/>
  <c r="AR68" i="1"/>
  <c r="AO120" i="1"/>
  <c r="V122" i="1"/>
  <c r="AL122" i="1"/>
  <c r="AR36" i="1"/>
  <c r="AR44" i="1"/>
  <c r="AR77" i="1"/>
  <c r="AR85" i="1"/>
  <c r="AR93" i="1"/>
  <c r="AR101" i="1"/>
  <c r="AR109" i="1"/>
  <c r="AR117" i="1"/>
  <c r="G122" i="1"/>
  <c r="O122" i="1"/>
  <c r="W122" i="1"/>
  <c r="AM122" i="1"/>
  <c r="AR24" i="1"/>
  <c r="AR31" i="1"/>
  <c r="AR39" i="1"/>
  <c r="AR47" i="1"/>
  <c r="H122" i="1"/>
  <c r="P122" i="1"/>
  <c r="X122" i="1"/>
  <c r="AN122" i="1"/>
  <c r="AH122" i="1"/>
  <c r="F1166" i="28"/>
  <c r="AF121" i="1" s="1"/>
  <c r="AO121" i="1" s="1"/>
  <c r="S122" i="1"/>
  <c r="R122" i="1"/>
  <c r="AD122" i="1"/>
  <c r="AE122" i="1"/>
  <c r="AR89" i="1"/>
  <c r="F122" i="1"/>
  <c r="E919" i="28"/>
  <c r="F919" i="28" s="1"/>
  <c r="E923" i="28"/>
  <c r="F923" i="28" s="1"/>
  <c r="AR5" i="1"/>
  <c r="AR13" i="1"/>
  <c r="AR27" i="1"/>
  <c r="AR72" i="1"/>
  <c r="AR80" i="1"/>
  <c r="AR88" i="1"/>
  <c r="AR96" i="1"/>
  <c r="AR104" i="1"/>
  <c r="AR112" i="1"/>
  <c r="AR14" i="1"/>
  <c r="AR28" i="1"/>
  <c r="AR55" i="1"/>
  <c r="AR97" i="1"/>
  <c r="AR105" i="1"/>
  <c r="AS6" i="1"/>
  <c r="AR9" i="1"/>
  <c r="AR17" i="1"/>
  <c r="AR20" i="1"/>
  <c r="AR49" i="1"/>
  <c r="AS63" i="1"/>
  <c r="AS67" i="1"/>
  <c r="AS73" i="1"/>
  <c r="AR76" i="1"/>
  <c r="AS81" i="1"/>
  <c r="AR84" i="1"/>
  <c r="AR92" i="1"/>
  <c r="AR100" i="1"/>
  <c r="AR108" i="1"/>
  <c r="AS113" i="1"/>
  <c r="AR116" i="1"/>
  <c r="AF122" i="1" l="1"/>
  <c r="AO122" i="1"/>
</calcChain>
</file>

<file path=xl/sharedStrings.xml><?xml version="1.0" encoding="utf-8"?>
<sst xmlns="http://schemas.openxmlformats.org/spreadsheetml/2006/main" count="27012" uniqueCount="9068">
  <si>
    <t>Facultate:</t>
  </si>
  <si>
    <t>Personal didactic: 1600
Cercetători titulari: 1800 din care min IC excelență
As cercetare: 450
CS III: 900
CS II: 1350
CS I: 1800</t>
  </si>
  <si>
    <r>
      <rPr>
        <sz val="11"/>
        <color theme="1"/>
        <rFont val="Calibri"/>
        <family val="2"/>
      </rPr>
      <t xml:space="preserve">Galben = OK
</t>
    </r>
    <r>
      <rPr>
        <sz val="11"/>
        <color rgb="FFFF0000"/>
        <rFont val="Calibri"/>
        <family val="2"/>
      </rPr>
      <t>Rosu = ATENTIE</t>
    </r>
  </si>
  <si>
    <r>
      <rPr>
        <sz val="11"/>
        <color theme="1"/>
        <rFont val="Calibri"/>
        <family val="2"/>
      </rPr>
      <t xml:space="preserve">Galben = OK
</t>
    </r>
    <r>
      <rPr>
        <sz val="11"/>
        <color rgb="FFFF0000"/>
        <rFont val="Calibri"/>
        <family val="2"/>
      </rPr>
      <t>Rosu = ATENTIE</t>
    </r>
  </si>
  <si>
    <t>Nr. crt.</t>
  </si>
  <si>
    <t>Numele și prenumele</t>
  </si>
  <si>
    <t>Cod Departament</t>
  </si>
  <si>
    <t>Grad didactic/
de cercetare la 01.01.2022</t>
  </si>
  <si>
    <t>Punctaj de referință</t>
  </si>
  <si>
    <t>IC01</t>
  </si>
  <si>
    <t>IC02</t>
  </si>
  <si>
    <t>IC03</t>
  </si>
  <si>
    <t>IC04</t>
  </si>
  <si>
    <t>IC05</t>
  </si>
  <si>
    <t>IC06</t>
  </si>
  <si>
    <t>IC07</t>
  </si>
  <si>
    <t>IC08</t>
  </si>
  <si>
    <t>IC09</t>
  </si>
  <si>
    <t>IC10</t>
  </si>
  <si>
    <t>IC11</t>
  </si>
  <si>
    <t>IC12</t>
  </si>
  <si>
    <t>IC13</t>
  </si>
  <si>
    <t>IC14</t>
  </si>
  <si>
    <t>IC15</t>
  </si>
  <si>
    <t>IC16</t>
  </si>
  <si>
    <t>IC17</t>
  </si>
  <si>
    <t>ID01</t>
  </si>
  <si>
    <t>ID02</t>
  </si>
  <si>
    <t>ID03</t>
  </si>
  <si>
    <t>ID04</t>
  </si>
  <si>
    <t>ID05</t>
  </si>
  <si>
    <t>ID06</t>
  </si>
  <si>
    <t>ID07</t>
  </si>
  <si>
    <t>ID08</t>
  </si>
  <si>
    <t>ID09</t>
  </si>
  <si>
    <t>ID10</t>
  </si>
  <si>
    <t>ID11</t>
  </si>
  <si>
    <t>ID12</t>
  </si>
  <si>
    <t>ID13</t>
  </si>
  <si>
    <t>ID14</t>
  </si>
  <si>
    <t>ID15</t>
  </si>
  <si>
    <t>ID16</t>
  </si>
  <si>
    <t>ID17</t>
  </si>
  <si>
    <t>ID18</t>
  </si>
  <si>
    <t xml:space="preserve">TOTAL </t>
  </si>
  <si>
    <t>Punctaj centralizator individual semnat</t>
  </si>
  <si>
    <t>Punctaj centralizator facultate</t>
  </si>
  <si>
    <t>Diferente TOTAL - Centralizator individual</t>
  </si>
  <si>
    <t>Diferente TOTAL - Centralizator facultate</t>
  </si>
  <si>
    <t>Albu Ioan</t>
  </si>
  <si>
    <t>FSSU2</t>
  </si>
  <si>
    <t>Prof</t>
  </si>
  <si>
    <t>Bandi Andrei</t>
  </si>
  <si>
    <t>Asistent universitar</t>
  </si>
  <si>
    <t>Bădilă Daniela</t>
  </si>
  <si>
    <t>Lector/SL</t>
  </si>
  <si>
    <t>Bucur Mirel</t>
  </si>
  <si>
    <t>Crețu Daniel</t>
  </si>
  <si>
    <t>Dăneasă Cristina</t>
  </si>
  <si>
    <t>Dragotă Aurel</t>
  </si>
  <si>
    <t>Conf</t>
  </si>
  <si>
    <t>Grancea Mihaela</t>
  </si>
  <si>
    <t>Guttmann Marta</t>
  </si>
  <si>
    <t>Herlea Simona Maria</t>
  </si>
  <si>
    <t>Ioniță Alexandru</t>
  </si>
  <si>
    <t>CS III</t>
  </si>
  <si>
    <t>Klein Johannes</t>
  </si>
  <si>
    <t>Langa Paul</t>
  </si>
  <si>
    <t>Luca Sabin Adrian</t>
  </si>
  <si>
    <t>Pinter Zeno</t>
  </si>
  <si>
    <t>Pop Răzvan</t>
  </si>
  <si>
    <t>Purece Silviu</t>
  </si>
  <si>
    <t>Racovițan Radu</t>
  </si>
  <si>
    <t>Radu Sorin</t>
  </si>
  <si>
    <t>Soroștineanu Valeria</t>
  </si>
  <si>
    <t>Șpan Maria</t>
  </si>
  <si>
    <t>Stanciu-Păscăriță Daniela</t>
  </si>
  <si>
    <t>Țiplic Ioan Marian</t>
  </si>
  <si>
    <t>Tobler Stefan</t>
  </si>
  <si>
    <t>Tudorie Anamaria</t>
  </si>
  <si>
    <t>Corneliu Mosoiu</t>
  </si>
  <si>
    <t>FSSU7</t>
  </si>
  <si>
    <t>Daniela Nicoleta Vintila</t>
  </si>
  <si>
    <t>Draghici Aurelia</t>
  </si>
  <si>
    <t>Mihai Sima</t>
  </si>
  <si>
    <t>Eugen Iordanescu</t>
  </si>
  <si>
    <t>Gabriela Marcu</t>
  </si>
  <si>
    <t>Sumedrea Cristian Mihai</t>
  </si>
  <si>
    <t>Sumedrea Alin Gilbert</t>
  </si>
  <si>
    <t>Marcus Oana</t>
  </si>
  <si>
    <t>Man Gabriela Maria</t>
  </si>
  <si>
    <t>Brate Adrian</t>
  </si>
  <si>
    <t>Gavra Anamaria</t>
  </si>
  <si>
    <t>Raulea Ciprian</t>
  </si>
  <si>
    <t>Milcu Marius</t>
  </si>
  <si>
    <t>Sassu Raluca</t>
  </si>
  <si>
    <t>Bucuta Mihaela</t>
  </si>
  <si>
    <t>Grama Blanca</t>
  </si>
  <si>
    <t>0,00</t>
  </si>
  <si>
    <t>Man Mihaela</t>
  </si>
  <si>
    <t>Adrei Olivia</t>
  </si>
  <si>
    <t>FSSU5</t>
  </si>
  <si>
    <t>Andron Daniela</t>
  </si>
  <si>
    <t>Bologa Lia</t>
  </si>
  <si>
    <t>Chișiu Carmen Maria</t>
  </si>
  <si>
    <t>Ciochină Cezarina</t>
  </si>
  <si>
    <t>117,99</t>
  </si>
  <si>
    <t>Cioflec Eveline</t>
  </si>
  <si>
    <t>2577,74</t>
  </si>
  <si>
    <t>Crețu Daniela Maria</t>
  </si>
  <si>
    <t>4568,30</t>
  </si>
  <si>
    <t>Dumulescu Daniela</t>
  </si>
  <si>
    <t>Dușe Carmen Sonia</t>
  </si>
  <si>
    <t xml:space="preserve">Gruber Gabriela </t>
  </si>
  <si>
    <t>1631,5</t>
  </si>
  <si>
    <t xml:space="preserve">Iunesch Liana Regina </t>
  </si>
  <si>
    <t>Ionescu Alina Geanina</t>
  </si>
  <si>
    <t>Kifor Ștefania</t>
  </si>
  <si>
    <t>3121,5</t>
  </si>
  <si>
    <t>Leonhard Teresa</t>
  </si>
  <si>
    <t>2990,74</t>
  </si>
  <si>
    <t>Mag Alina</t>
  </si>
  <si>
    <t>Mara Daniel</t>
  </si>
  <si>
    <t>Mara Elena Lucia</t>
  </si>
  <si>
    <t>88,66</t>
  </si>
  <si>
    <t>1604,66</t>
  </si>
  <si>
    <t>Marcu Maria</t>
  </si>
  <si>
    <t>Mihăescu Diana</t>
  </si>
  <si>
    <t>Moldovan Alina</t>
  </si>
  <si>
    <t>Nicu Adriana</t>
  </si>
  <si>
    <t>Pfutzner Robert</t>
  </si>
  <si>
    <t>Popa Daniela Carmen</t>
  </si>
  <si>
    <t xml:space="preserve">Popa Maria Cristina </t>
  </si>
  <si>
    <t>Alexandru Dana</t>
  </si>
  <si>
    <t>FSSU3</t>
  </si>
  <si>
    <t>Dragoman Dragoș</t>
  </si>
  <si>
    <t>Gheorghiță Bogdan</t>
  </si>
  <si>
    <t>Luca Sabina</t>
  </si>
  <si>
    <t>Lupu Grațian</t>
  </si>
  <si>
    <t>Melintei Mihai</t>
  </si>
  <si>
    <t>Moraru Pavel</t>
  </si>
  <si>
    <t>Munteanu Nicoleta Annemarie</t>
  </si>
  <si>
    <t>Nate Silviu</t>
  </si>
  <si>
    <t>Neagoș Iuliana</t>
  </si>
  <si>
    <t>Savu Ovidiu Horia</t>
  </si>
  <si>
    <t>Șerban Aurel Gabriel</t>
  </si>
  <si>
    <t>Șpechea Marius</t>
  </si>
  <si>
    <t>Stănuș Ileana Cristina</t>
  </si>
  <si>
    <t>Ștefenel Delia</t>
  </si>
  <si>
    <t>Străuțiu Eugen</t>
  </si>
  <si>
    <t>Tomescu Emilia</t>
  </si>
  <si>
    <t>Zamfira Andreea Roxana</t>
  </si>
  <si>
    <t>Bejenaru Anca</t>
  </si>
  <si>
    <t>FSSU6</t>
  </si>
  <si>
    <t>Beju Anabella-Maria</t>
  </si>
  <si>
    <t>Bobic Viorica</t>
  </si>
  <si>
    <t>Ciocan Ioana-Tatiana</t>
  </si>
  <si>
    <t>Corman Georgeta-Sorina</t>
  </si>
  <si>
    <t>Coșciug Anatolie</t>
  </si>
  <si>
    <t>Crețu Ioana-Narcisa</t>
  </si>
  <si>
    <t>Croitoru Alin</t>
  </si>
  <si>
    <t>Curta Ioana Adela</t>
  </si>
  <si>
    <t>David Anca-Elena</t>
  </si>
  <si>
    <t>Enache Răzvan</t>
  </si>
  <si>
    <t>Gheorghiță Andrei</t>
  </si>
  <si>
    <t>Grozea Lucian</t>
  </si>
  <si>
    <t>Guțoiu Giorgian-Ionuț</t>
  </si>
  <si>
    <t>Hasmațuchi Gabriel</t>
  </si>
  <si>
    <t>Lup Oana</t>
  </si>
  <si>
    <t>Morândău Elena Felicia</t>
  </si>
  <si>
    <t>Mureșan Raluca-Elena</t>
  </si>
  <si>
    <t>Pintea Adina</t>
  </si>
  <si>
    <t>Pogan Livia Dana</t>
  </si>
  <si>
    <t>Popa Adela Elena</t>
  </si>
  <si>
    <t>Popa Radu-Ioan</t>
  </si>
  <si>
    <t>Rădăcină Oana-Elena</t>
  </si>
  <si>
    <t>Rusu Horațiu Mihai</t>
  </si>
  <si>
    <t>Rusu Mihai Stelian</t>
  </si>
  <si>
    <t>Sălcudean Minodora</t>
  </si>
  <si>
    <t>Silistraru Ioana</t>
  </si>
  <si>
    <t>Stanciu Raluca</t>
  </si>
  <si>
    <t>Stănese Radu-Dumitru</t>
  </si>
  <si>
    <t>Vlase Ionela</t>
  </si>
  <si>
    <t>TOTAL</t>
  </si>
  <si>
    <t>TOTAL din baza 
(I1 ...I20)</t>
  </si>
  <si>
    <t>Diferenta total-total baza</t>
  </si>
  <si>
    <r>
      <rPr>
        <sz val="11"/>
        <color theme="1"/>
        <rFont val="Calibri"/>
        <family val="2"/>
      </rPr>
      <t xml:space="preserve">Galben = OK
</t>
    </r>
    <r>
      <rPr>
        <sz val="11"/>
        <color rgb="FFFF0000"/>
        <rFont val="Calibri"/>
        <family val="2"/>
      </rPr>
      <t>Rosu = ATENTIE</t>
    </r>
  </si>
  <si>
    <t>Numar cadre didactice și de cercetare centralizator facultate:</t>
  </si>
  <si>
    <t>Numar cadre didactice și de cercetare verficate:</t>
  </si>
  <si>
    <t>Diferenta:</t>
  </si>
  <si>
    <r>
      <rPr>
        <sz val="11"/>
        <color theme="1"/>
        <rFont val="Calibri"/>
        <family val="2"/>
      </rPr>
      <t xml:space="preserve">Galben = OK
</t>
    </r>
    <r>
      <rPr>
        <sz val="11"/>
        <color rgb="FFFF0000"/>
        <rFont val="Calibri"/>
        <family val="2"/>
      </rPr>
      <t>Rosu = ATENTIE</t>
    </r>
  </si>
  <si>
    <t>Asistent cercetare</t>
  </si>
  <si>
    <t>CS II</t>
  </si>
  <si>
    <t>CS I</t>
  </si>
  <si>
    <t>CD</t>
  </si>
  <si>
    <t xml:space="preserve">IC01 - Articole indexate în WoS – SCIE, SSCI, AHCI, ESCI – și SCOPUS
Lucrări de conferință indexate în WoS – CPCI – și SCOPUS
</t>
  </si>
  <si>
    <t xml:space="preserve">Se ia în considerare și se punctează doar indexarea specifică a articolului/lucrării nu indexarea generică a revistei/conferinței; </t>
  </si>
  <si>
    <t>Se iau în considerare doar documentele indexate cu mențiunea „article” (în WoS/SCOPUS), „review” (în WoS/SCOPUS), „proceedings paper” (în WoS) și „conference paper/review” (în SCOPUS);</t>
  </si>
  <si>
    <t>Autorul care raportează lucrarea trebuie să aibă declarată afilierea la ULBS;</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</si>
  <si>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</si>
  <si>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Se acceptă raportarea de lucrări și pentru anii anteriori anului de raportare, în cazul în care indexarea acestora în WoS/SCOPUS s-a făcut cu întârziere.</t>
  </si>
  <si>
    <r>
      <rPr>
        <sz val="10"/>
        <color theme="1"/>
        <rFont val="Arial Narrow"/>
        <family val="2"/>
      </rPr>
      <t xml:space="preserve">* </t>
    </r>
    <r>
      <rPr>
        <b/>
        <sz val="10"/>
        <color theme="1"/>
        <rFont val="Arial Narrow"/>
        <family val="2"/>
      </rPr>
      <t xml:space="preserve">Punctaje de referință:                                                                                                                                                                                                                                                                                                          
</t>
    </r>
    <r>
      <rPr>
        <sz val="10"/>
        <color theme="1"/>
        <rFont val="Arial Narrow"/>
        <family val="2"/>
      </rPr>
      <t xml:space="preserve">• Articol în zona roşie / Q1 = 1500 de puncte;
• Articol in zona galbenă / Q2 = 1000 de puncte;
• Articole Wos Indexate În AHCI (Reviste Cu O Vechime De Indexare Mai Mare De 5 Ani În AHCI): 1200 P./Articol;
• Articole Wos Indexate În SCIE/SSCI – Q3, Q4, AHCI (Reviste Cu O Vechime De Indexare Mai Mică De 5 Ani În AHCI): 500 P./Articol;
• Articole Wos Indexate În ESCI Și/Sau SCOPUS: 300 P./Articol;
• Lucrări Prezentate La Conferințe Și Indexate În CPCI Și/Sau SCOPUS: 200 P./Articol. Pentru Articolele Publicate În Reviste Clasate Pe Locul 1 În Fiecare Domeniu (Conform JCR) se aplică Un Coeficient De Multiplicare De 2. Pentru articolele publicate în „Nature” sau „Science” se aplică un coeficient de multiplicare de 5;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În domeniul </t>
    </r>
    <r>
      <rPr>
        <b/>
        <sz val="10"/>
        <color theme="1"/>
        <rFont val="Arial Narrow"/>
        <family val="2"/>
      </rPr>
      <t>Drept</t>
    </r>
    <r>
      <rPr>
        <sz val="10"/>
        <color theme="1"/>
        <rFont val="Arial Narrow"/>
        <family val="2"/>
      </rPr>
      <t>, pentru toate publicațiile se aplică un coeficient de multiplicare de 2; coeficientul se aplică doar pentru lucrările din domeniul respectiv, nu și pentru publicațiile în alte domenii sau pentru cele cu caracter inter- sau multidisciplinar.</t>
    </r>
  </si>
  <si>
    <t>Titlul articolului</t>
  </si>
  <si>
    <t>Numele și prenumele autorilor (afilierea)</t>
  </si>
  <si>
    <t>Cod departament</t>
  </si>
  <si>
    <t>Titlul revistei</t>
  </si>
  <si>
    <t>Volum</t>
  </si>
  <si>
    <t>Număr</t>
  </si>
  <si>
    <t>ISSN revistă</t>
  </si>
  <si>
    <t>Link către articolul indexat în baza de date (WOS, Scopus)</t>
  </si>
  <si>
    <t>Link către articol pe site - ul revistei</t>
  </si>
  <si>
    <t>DOI articol (Digital object identifier)</t>
  </si>
  <si>
    <t>WOS Accession Number</t>
  </si>
  <si>
    <t>Paginile articolului (de la … până la …)</t>
  </si>
  <si>
    <t>Anul publicării</t>
  </si>
  <si>
    <t>Tipul revistei (zona rosie/Q1; zona galbena/Q2; AHCI&gt;5ani etc.)</t>
  </si>
  <si>
    <t>Nr autori din România afiliați la instituții de educație/cercetare</t>
  </si>
  <si>
    <t xml:space="preserve">Nr. autori afiliați ULBS </t>
  </si>
  <si>
    <t>Nr. Total autori</t>
  </si>
  <si>
    <t>Punctaj de referință*</t>
  </si>
  <si>
    <t>Numele conferinței</t>
  </si>
  <si>
    <t>Locația</t>
  </si>
  <si>
    <t>ISBN (conference proceedings)</t>
  </si>
  <si>
    <t>Punctaj individual</t>
  </si>
  <si>
    <t>Nume declarant</t>
  </si>
  <si>
    <r>
      <rPr>
        <sz val="10"/>
        <color theme="1"/>
        <rFont val="Arial Narrow"/>
        <family val="2"/>
      </rPr>
      <t xml:space="preserve">Cornel Tatai-Baltă, Călin Anghel, Radu Totoianu, 
</t>
    </r>
    <r>
      <rPr>
        <i/>
        <sz val="10"/>
        <color theme="1"/>
        <rFont val="Arial Narrow"/>
        <family val="2"/>
      </rPr>
      <t>Colecţia Sava Henţia a Muzeului Municipal din Sebeş</t>
    </r>
    <r>
      <rPr>
        <sz val="10"/>
        <color theme="1"/>
        <rFont val="Arial Narrow"/>
        <family val="2"/>
      </rPr>
      <t>, ediţia a II-a 
Editura Mega, Cluj-Napoca, 2022.</t>
    </r>
  </si>
  <si>
    <t>Mirel Vasile BUCUR</t>
  </si>
  <si>
    <t>STUDIA UNIVERSITATIS
CIBINIENSIS
Series Historica</t>
  </si>
  <si>
    <t>XIX</t>
  </si>
  <si>
    <t>1584-3165</t>
  </si>
  <si>
    <t>https://centers.ulbsibiu.ro/ccpisc/language/en/studia-en/</t>
  </si>
  <si>
    <t>258-259</t>
  </si>
  <si>
    <t>Restoring a Reverse Glass Icon with The Theme "Saint George"</t>
  </si>
  <si>
    <t>BRVKENTHAL
ACTA MVSEI</t>
  </si>
  <si>
    <t>XVII.4</t>
  </si>
  <si>
    <t>1842-2691</t>
  </si>
  <si>
    <t>https://www.brukenthalmuseum.ro/editura/bam_detaliu/C46</t>
  </si>
  <si>
    <t>635-644</t>
  </si>
  <si>
    <t>Italia și negocierile României pentru intrarea în Primul Război Mondial (1914-1915)</t>
  </si>
  <si>
    <t>Victor Daniel Crețu,Radu Racovițan</t>
  </si>
  <si>
    <t>Transilvania</t>
  </si>
  <si>
    <t>0255-0539</t>
  </si>
  <si>
    <t>https://www.scopus.com/results/results.uri?sort=plf-f&amp;src=s&amp;st1=cretu&amp;st2=victor+daniel&amp;nlo=1&amp;nlr=20&amp;nls=count-f&amp;sid=f58b61e3c0b8e0a4edae28691e37c3ae&amp;sot=anl&amp;sdt=aut&amp;sl=41&amp;s=AU-ID%28%22Cre%c8%9bu%2c+Victor+Daniel%22+57446210400%29&amp;txGid=3a01139d5cbb51419c0169ca1ef18917</t>
  </si>
  <si>
    <t>https://revistatransilvania.ro/8-2022/</t>
  </si>
  <si>
    <t>https://doi.org/10.51391/trva.2022.08.08</t>
  </si>
  <si>
    <t>67-73</t>
  </si>
  <si>
    <t>Crețu Victor Daniel</t>
  </si>
  <si>
    <t>The Historian R.W. Seton-Watson and His 1923 Visit to Yugoslavia, Czechoslovakia and Romania</t>
  </si>
  <si>
    <t>Radu Racovițan, Daniel Crețu</t>
  </si>
  <si>
    <t>Studia Universitatis Cibiniensis. Series Historica</t>
  </si>
  <si>
    <t>https://www.scopus.com/results/authorNamesList.uri?sort=count-f&amp;src=al&amp;sid=9c6fbb90f8c4c671a6df7e9bffaa8b28&amp;sot=al&amp;sdt=al&amp;sl=43&amp;s=AUTHLASTNAME%28Racovitan%29+AND+AUTHFIRST%28Radu%29&amp;st1=Racovitan&amp;st2=Radu&amp;orcidId=&amp;selectionPageSearch=anl&amp;reselectAuthor=false&amp;activeFlag=true&amp;showDocument=false&amp;resultsPerPage=20&amp;offset=1&amp;jtp=false&amp;currentPage=1&amp;previousSelectionCount=0&amp;tooManySelections=false&amp;previousResultCount=0&amp;authSubject=LFSC&amp;authSubject=HLSC&amp;authSubject=PHSC&amp;authSubject=SOSC&amp;exactAuthorSearch=false&amp;showFullList=false&amp;authorPreferredName=&amp;origin=searchauthorfreelookup&amp;affiliationId=&amp;txGid=f9aa97d6526820851a8f498d2c93f643</t>
  </si>
  <si>
    <t>https://centers.ulbsibiu.ro/ccpisc/language/en/the-historian-r-w-seton-watson-and-his-1923-visit-toyugoslavia-czechoslovakia-and-romania/</t>
  </si>
  <si>
    <t>151-168</t>
  </si>
  <si>
    <t>Icoana împărătească Iisus Hristos Pantocrator de la Biserica Buna Vestire (din Groapă) din Sibiu. Însemnări de pe parcursul restaurării</t>
  </si>
  <si>
    <t>Cristina Maria Dăneasă, ULBS</t>
  </si>
  <si>
    <t>Studia Universitatis Cibiniensis • Series Historica</t>
  </si>
  <si>
    <t>XIX/2022</t>
  </si>
  <si>
    <t>https://centers.ulbsibiu.ro/ccpisc/indexing/</t>
  </si>
  <si>
    <t>https://mail.google.com/mail/u/0/?tab=rm&amp;ogbl#search/radu.racovitan%40ulbsibiu.ro/FMfcgzGrcXkWxKhhqmRBLlPFWWJfVJNz?projector=1&amp;messagePartId=0.1</t>
  </si>
  <si>
    <t>233-244</t>
  </si>
  <si>
    <r>
      <rPr>
        <i/>
        <sz val="10"/>
        <color theme="1"/>
        <rFont val="Arial Narrow"/>
        <family val="2"/>
      </rPr>
      <t>Graves Belonging to the 1</t>
    </r>
    <r>
      <rPr>
        <i/>
        <vertAlign val="superscript"/>
        <sz val="10"/>
        <color theme="1"/>
        <rFont val="Arial Narrow"/>
        <family val="2"/>
      </rPr>
      <t>st</t>
    </r>
    <r>
      <rPr>
        <i/>
        <sz val="10"/>
        <color theme="1"/>
        <rFont val="Arial Narrow"/>
        <family val="2"/>
      </rPr>
      <t xml:space="preserve"> Horizon from Alba Iulia- Staţia de Salvare. Discoveries Made During the Archaeological Research from 1980 and 1981</t>
    </r>
    <r>
      <rPr>
        <sz val="10"/>
        <color theme="1"/>
        <rFont val="Arial Narrow"/>
        <family val="2"/>
      </rPr>
      <t>.</t>
    </r>
  </si>
  <si>
    <t>Dragotă Aurel (ULBS), Popescu Monica-Elena (Institutul de Istorie „George Barițiu” Cluj-Napoca), Blăjan Mihai</t>
  </si>
  <si>
    <r>
      <rPr>
        <i/>
        <sz val="10"/>
        <color theme="1"/>
        <rFont val="Arial Narrow"/>
        <family val="2"/>
      </rPr>
      <t xml:space="preserve">Slovenská Archeológia, </t>
    </r>
    <r>
      <rPr>
        <sz val="10"/>
        <color theme="1"/>
        <rFont val="Arial Narrow"/>
        <family val="2"/>
      </rPr>
      <t>Nitra</t>
    </r>
  </si>
  <si>
    <t>1335- 0102 (print), 2585-9145 (online)</t>
  </si>
  <si>
    <t>https://www.scopus.com/authid/detail.uri?authorId=55521799600</t>
  </si>
  <si>
    <t>https://cejsh.icm.edu.pl/cejsh/element/bwmeta1.element.cejsh-554be8ef-6e13-494f-a2a7-ae6425ce5385?q=bwmeta1.element.cejsh-ea83cb07-63c9-498f-a75b-10690587f813;5&amp;qt=CHILDREN-STATELESS</t>
  </si>
  <si>
    <t>https://doi.org/10.31577/slovarch.2022.70.6</t>
  </si>
  <si>
    <t>119-152</t>
  </si>
  <si>
    <t>Celebrations of the Communist Party .The 23 rd of August National Holiday and Controlled Leisure Time In Oral History Reports</t>
  </si>
  <si>
    <t>Grancea Mihaela-ULBS, Grădinaru Olga-UBB</t>
  </si>
  <si>
    <t xml:space="preserve">Philobiblon. Transylvanian Journal of Multidisciplinary Research in Humanities </t>
  </si>
  <si>
    <t>XXVII</t>
  </si>
  <si>
    <t>2247 - 8442, 1224 - 7448</t>
  </si>
  <si>
    <t>https://www.scopus.com/record/display.uri?eid=2-s2.0-85144550794&amp;origin=resultslist&amp;sort=plf-f</t>
  </si>
  <si>
    <t>https://www.philobiblon.ro/ro/revista/2022/2/volumul-xxvii-2022-nr-2</t>
  </si>
  <si>
    <t>https://doi.org/10.26424/philobib.2022.27.2</t>
  </si>
  <si>
    <t>WOS:000919725200002</t>
  </si>
  <si>
    <t>281-298</t>
  </si>
  <si>
    <t>AHCI</t>
  </si>
  <si>
    <t xml:space="preserve">La Culte des heros de la Grande Guerre dans la Roumanie de l'entre deux-guerres: Quelques representations et appreciations faisant reference aux monuments commemoratifs eriges en Transylvanie </t>
  </si>
  <si>
    <t>Grancea Mihaela-ULBS, Soroștineanu Valeria-ULBS</t>
  </si>
  <si>
    <t>Transylvanian Review</t>
  </si>
  <si>
    <t>XXXI</t>
  </si>
  <si>
    <t>4 Winter</t>
  </si>
  <si>
    <t>E-ISSN 1584-9422,  1221-1249</t>
  </si>
  <si>
    <t>WOS:000921942600008</t>
  </si>
  <si>
    <t>190-130</t>
  </si>
  <si>
    <t>Agenții de degradare și formele de degradare a obiectelor ceramice</t>
  </si>
  <si>
    <t>Cursaru-Herlea Simona Maria (ULBS)</t>
  </si>
  <si>
    <t>ISSN: 0255-0539</t>
  </si>
  <si>
    <t>https://www.scopus.com/results/authorNamesList.uri?sort=count-f&amp;src=al&amp;affilName=Universitatea+Lucian+Blaga+din+Sibiu&amp;sid=c0849221e18d7192b5a8484b9153c2ec&amp;sot=al&amp;sdt=al&amp;sl=104&amp;s=AUTHLASTNAME%28Cursaru-Herlea%29+AND+AUTHFIRST%28Simona+Maria%29+AND+AFFIL%28Universitatea+Lucian+Blaga+din+Sibiu%29&amp;st1=Cursaru-Herlea&amp;st2=Simona+Maria&amp;orcidId=&amp;selectionPageSearch=anl&amp;reselectAuthor=false&amp;activeFlag=true&amp;showDocument=false&amp;resultsPerPage=20&amp;offset=1&amp;jtp=false&amp;currentPage=1&amp;previousSelectionCount=0&amp;tooManySelections=false&amp;previousResultCount=0&amp;authSubject=LFSC&amp;authSubject=HLSC&amp;authSubject=PHSC&amp;authSubject=SOSC&amp;exactAuthorSearch=false&amp;showFullList=false&amp;authorPreferredName=&amp;origin=searchauthorfreelookup&amp;affiliationId=&amp;txGid=61810cdbbd95e11f2832d1c6098b0f54</t>
  </si>
  <si>
    <t>https://revistatransilvania.ro/agentii-de-degradare-si-formele-de-degradare-a-obiectelor-ceramice/</t>
  </si>
  <si>
    <t>https://doi.org/10.51391/trva.2022.10.</t>
  </si>
  <si>
    <t>82-88</t>
  </si>
  <si>
    <t>Din 2009, Transilvania este indexată în SCOPUS și EBSCO.</t>
  </si>
  <si>
    <t>Herlea Maria</t>
  </si>
  <si>
    <t>The Restoration of an "Saint Nicholas" Icon Painted by the Tămaş Family
from the Făgăraş County</t>
  </si>
  <si>
    <t>Langa Paul Victor (Universitatea „Lucian Blaga” din Sibiu)</t>
  </si>
  <si>
    <t>Brukenthal Acta Musei</t>
  </si>
  <si>
    <t>ISSN-1842-2691</t>
  </si>
  <si>
    <t>https://www.brukenthalmuseum.ro/images/editura/BAM%20XVII.4.pdf</t>
  </si>
  <si>
    <t>645-652</t>
  </si>
  <si>
    <t>Tehnica de realizare a icoanelor pe sticlă și influența acesteia asupra stării de
conservare. Studiu de caz – trei icoane pe sticlă din Țara Făgărașului</t>
  </si>
  <si>
    <t xml:space="preserve"> ISSN: 1584-3165</t>
  </si>
  <si>
    <t>https://centers.ulbsibiu.ro/ccpisc/language/en/nuptial-relations-through-the-filter-of-barbaric-laws/</t>
  </si>
  <si>
    <t>245-252</t>
  </si>
  <si>
    <t>Transportul public sibian. De la origini până la declanșarea celui de al Doilea Război Mondial</t>
  </si>
  <si>
    <r>
      <rPr>
        <sz val="10"/>
        <color rgb="FF000000"/>
        <rFont val="Arial Narrow"/>
        <family val="2"/>
      </rPr>
      <t xml:space="preserve">Razvan Pop (ULBS) Catalin Butoeru </t>
    </r>
    <r>
      <rPr>
        <sz val="10"/>
        <color rgb="FF000000"/>
        <rFont val="Arial Narrow"/>
        <family val="2"/>
      </rPr>
      <t>(ULBS)</t>
    </r>
    <r>
      <rPr>
        <sz val="10"/>
        <color rgb="FF000000"/>
        <rFont val="Arial Narrow"/>
        <family val="2"/>
      </rPr>
      <t xml:space="preserve">       Adrian Istrate-Paul             Iulian Axentea</t>
    </r>
  </si>
  <si>
    <t>https://revistatransilvania.ro/transportul-public-sibian-de-la-origini-pana-la-declansarea-celui-de-al-doilea-razboi-mondial/</t>
  </si>
  <si>
    <t>10.51391/trva.2022.08.09</t>
  </si>
  <si>
    <t>74-81</t>
  </si>
  <si>
    <t>LA TÈNE STYLE COINS IN HOARDS,
THE CASE OF VÂLCEA COUNTY MUSEUM’S COLLECTION</t>
  </si>
  <si>
    <t>Silviu I. Purece</t>
  </si>
  <si>
    <t>BRVKENTHAL. ACTA MVSEI</t>
  </si>
  <si>
    <t>XVII. 1</t>
  </si>
  <si>
    <t>https://www.brukenthalmuseum.ro/editura/bam_detaliu/C43</t>
  </si>
  <si>
    <t>Das Stadtbild Hermannstadts in der Belle Époque. Fallstudie: Promenaden und Öffentlichkeit</t>
  </si>
  <si>
    <t>Daniela Stanciu-Pascarita, Sorin Radu</t>
  </si>
  <si>
    <t>Studia Universitatis Cibiniensis</t>
  </si>
  <si>
    <t>https://www.scopus.com/results/results.uri?sort=plf-f&amp;src=s&amp;st1=das+stadtbild+hermannstadts+in+der&amp;sid=aae8ead21c5e43e36e53a828d5368321&amp;sot=b&amp;sdt=b&amp;sl=49&amp;s=TITLE-ABS-KEY%28das+stadtbild+hermannstadts+in+der%29&amp;origin=searchbasic&amp;editSaveSearch=&amp;yearFrom=Before+1960&amp;yearTo=Present&amp;sessionSearchId=aae8ead21c5e43e36e53a828d5368321&amp;limit=10</t>
  </si>
  <si>
    <t>https://centers.ulbsibiu.ro/ccpisc/language/en/das-stadtbild-hermannstadts-in-der-belle-epoque-fallstudie-promenaden-und-offentlichkeit/</t>
  </si>
  <si>
    <t>127-137</t>
  </si>
  <si>
    <t>Scopus</t>
  </si>
  <si>
    <t>Soroștineanu Valeria -ULBS, Mihaela Grancea-ULBS</t>
  </si>
  <si>
    <t>E-ISSN 1584-9422, ISSN 1221-1249</t>
  </si>
  <si>
    <t>https://www.scopus.com/authid/detail.uri?authorId=57223144490</t>
  </si>
  <si>
    <t>https://centruldestudiitransilvane.ro/magazine/vol-xxxi-no-4-winter-2022/</t>
  </si>
  <si>
    <t>WOS 921942600008</t>
  </si>
  <si>
    <t>109-130</t>
  </si>
  <si>
    <t xml:space="preserve">Clopotele din Gura Râului, județul Sibiu – ce ne comunică ele? </t>
  </si>
  <si>
    <t>Studia Universitatis Cibiniensis. Serie Historica</t>
  </si>
  <si>
    <t>https://centers.ulbsibiu.ro/ccpisc/language/en/clopotele-din-gura-raului-judetul-sibiu-ce-ne-comunica-ele/</t>
  </si>
  <si>
    <t>201-223</t>
  </si>
  <si>
    <t>SCOPUS</t>
  </si>
  <si>
    <t>Das Stadtbild Hermannstadts in der Belle Époque. 
Fallstudie: Promenaden und Öffentlichkeit</t>
  </si>
  <si>
    <t>Daniela Stanciu-Păscărița            Sorin Radu</t>
  </si>
  <si>
    <t>FSSU 2</t>
  </si>
  <si>
    <t>125-137</t>
  </si>
  <si>
    <r>
      <rPr>
        <sz val="11"/>
        <color theme="1"/>
        <rFont val="Calibri"/>
        <family val="2"/>
      </rPr>
      <t xml:space="preserve">Reading through the Other’s Eyes: The Mystical Foundations of Interreligious Dialogue in Chiara Lubich’s </t>
    </r>
    <r>
      <rPr>
        <i/>
        <sz val="11"/>
        <color theme="1"/>
        <rFont val="Calibri"/>
        <family val="2"/>
      </rPr>
      <t>Paradise ‘49</t>
    </r>
  </si>
  <si>
    <t xml:space="preserve">Tobler Stefan </t>
  </si>
  <si>
    <t>Religions</t>
  </si>
  <si>
    <t>2077-1444</t>
  </si>
  <si>
    <t>https://www.mdpi.com/2077-1444/13/7/638</t>
  </si>
  <si>
    <t>10.3390/rel13070638</t>
  </si>
  <si>
    <t>638 (14 p.)</t>
  </si>
  <si>
    <t>AHCI &gt; 5ani</t>
  </si>
  <si>
    <t>New data about the white painted pottery cultural horizon in Transylvania</t>
  </si>
  <si>
    <t>Ciută Marius Mihai (ULBS), Tudorie Anamaria (ULBS</t>
  </si>
  <si>
    <t>Journal of Ancient History and Archeology</t>
  </si>
  <si>
    <t>2360-266X</t>
  </si>
  <si>
    <t>https://www.webofscience.com/wos/woscc/full-record/WOS:000935488500004</t>
  </si>
  <si>
    <t>https://jaha.org.ro/index.php/JAHA/article/view/812</t>
  </si>
  <si>
    <t>10.14795/j.v9i4.812</t>
  </si>
  <si>
    <t>WOS:000935488500004</t>
  </si>
  <si>
    <t>81-90</t>
  </si>
  <si>
    <t>Q4</t>
  </si>
  <si>
    <t>THE IMPACT OF INFLAMMATION AND DRUG INTERACTIONS ON COVID-19 PHARMACOTHERAPY. A MINI-REVIEW</t>
  </si>
  <si>
    <t xml:space="preserve">MONICA NEAMȚU 1, VERONICA BILD 1, DANIELA CARMEN ABABEI 1, RĂZVAN NICOLAE RUSU 1*, CORNELIU MOȘOIU 2, ANDREI NEAMȚU 3  1“Gr.T.Popa” University of Medicine and Pharmacy, Iași, Faculty of Pharmacy, Discipline of Pharmacodynamics and Clinical Pharmacy, Iași, Romania 2University “L. Blaga” Sibiu, Department of Psychology, Sibiu, Romania 3“Gr.T.Popa” University of Medicine and Pharmacy, Iași, Faculty of Medicine, Discipline of Physiology, Iași, Romania </t>
  </si>
  <si>
    <t>Farmacia</t>
  </si>
  <si>
    <t>https://farmaciajournal.com/wp-content/uploads/art-02-Neamtu_Rusu_Neamtu_775-784.pdf</t>
  </si>
  <si>
    <t>https://doi.org/10.31925/farmacia.2022.5.2</t>
  </si>
  <si>
    <t>WOS:000880417600002</t>
  </si>
  <si>
    <t>775-784</t>
  </si>
  <si>
    <t>Q2</t>
  </si>
  <si>
    <t>Situational factors shape moral judgements in the trolley dilemma in Eastern, Southern and Western countries in a culturally diverse sample</t>
  </si>
  <si>
    <r>
      <rPr>
        <sz val="10"/>
        <color theme="1"/>
        <rFont val="Arial Narrow"/>
        <family val="2"/>
      </rPr>
      <t>Bence Bago, Marton Kovacs, John Protzko, Tamas Nagy, Zoltan Kekecs, Bence Palfi, Matus Adamkovic.,...,</t>
    </r>
    <r>
      <rPr>
        <sz val="10"/>
        <color rgb="FFFF0000"/>
        <rFont val="Arial Narrow"/>
        <family val="2"/>
      </rPr>
      <t>Raluca Diana Szekely-Copindean (UBB), Andrei Dumbravă (UAIC</t>
    </r>
    <r>
      <rPr>
        <sz val="10"/>
        <color theme="1"/>
        <rFont val="Arial Narrow"/>
        <family val="2"/>
      </rPr>
      <t xml:space="preserve">),  </t>
    </r>
    <r>
      <rPr>
        <b/>
        <sz val="10"/>
        <color theme="1"/>
        <rFont val="Arial Narrow"/>
        <family val="2"/>
      </rPr>
      <t>Marcu, M. Gabriela (ULBS)</t>
    </r>
    <r>
      <rPr>
        <sz val="10"/>
        <color theme="1"/>
        <rFont val="Arial Narrow"/>
        <family val="2"/>
      </rPr>
      <t>; et al.</t>
    </r>
  </si>
  <si>
    <t>Nature Human Behaviour</t>
  </si>
  <si>
    <t>880–895 (2022)</t>
  </si>
  <si>
    <t>2397-3374</t>
  </si>
  <si>
    <t>https://www.webofscience.com/wos/woscc/full-record/WOS:000782535100002</t>
  </si>
  <si>
    <t>https://www.nature.com/articles/s41562-022-01319-5</t>
  </si>
  <si>
    <t xml:space="preserve">https://doi.org/10.1038/s41562-022-01319-5
</t>
  </si>
  <si>
    <t>WOS:000782535100002</t>
  </si>
  <si>
    <t>880–895</t>
  </si>
  <si>
    <t>Q1</t>
  </si>
  <si>
    <t>Marcu Gabriela</t>
  </si>
  <si>
    <t>A global experiment on motivating social distancing during the
COVID-19 pandemic</t>
  </si>
  <si>
    <r>
      <rPr>
        <sz val="10"/>
        <color theme="1"/>
        <rFont val="Arial Narrow"/>
        <family val="2"/>
      </rPr>
      <t xml:space="preserve">Psychological Science Accelerator Self-Determination Theory Collaboration ( </t>
    </r>
    <r>
      <rPr>
        <b/>
        <sz val="10"/>
        <color theme="1"/>
        <rFont val="Arial Narrow"/>
        <family val="2"/>
      </rPr>
      <t>Marcu, M. Gabriela (ULBS)</t>
    </r>
    <r>
      <rPr>
        <sz val="10"/>
        <color theme="1"/>
        <rFont val="Arial Narrow"/>
        <family val="2"/>
      </rPr>
      <t xml:space="preserve"> et al.)</t>
    </r>
  </si>
  <si>
    <t xml:space="preserve">PNAS </t>
  </si>
  <si>
    <t xml:space="preserve"> Vol 119, nr. 22, PSYCHOLOGICAL AND COGNITIVE SCIENCES</t>
  </si>
  <si>
    <t>119 (22) e2111091119</t>
  </si>
  <si>
    <t>0027-8424</t>
  </si>
  <si>
    <t>https://www.webofscience.com/wos/woscc/full-record/WOS:000839021300001</t>
  </si>
  <si>
    <t>https://www.pnas.org/doi/10.1073/pnas.2111091119</t>
  </si>
  <si>
    <t>https://doi.org/10.1073/pnas.2111091119</t>
  </si>
  <si>
    <t>WOS:000839021300001</t>
  </si>
  <si>
    <t xml:space="preserve">Fundamentals of an Artificial Intelligence Engine for Human Life: Topological Modelling of the Fundamental Moments and States of Life </t>
  </si>
  <si>
    <t>Sumedrea Alin Gilbert (Univ. Lucian Blaga Sibiu); Sumedrea Cristian Mihai (Univ. Lucian Blaga Sibiu), Florin Savulescu (Univ. Titu Maiorescu Bucuresti)</t>
  </si>
  <si>
    <t>Mathematics</t>
  </si>
  <si>
    <t>2227-7390</t>
  </si>
  <si>
    <t>Fundamentals of an Artificial Intelligence Engine for Human Life: Topological Modelling of the Fundamental Moments and States of Life-Web of Science Core Collection</t>
  </si>
  <si>
    <t xml:space="preserve">https://www.mdpi.com/2227-7390/10/22/4313 </t>
  </si>
  <si>
    <t>https://doi.org/10.3390/math10224313</t>
  </si>
  <si>
    <t>WOS:000887444400001</t>
  </si>
  <si>
    <t>1-37</t>
  </si>
  <si>
    <t>Sumedrea Cristian</t>
  </si>
  <si>
    <t>Anxiety-linked impairment in the ability to recode stimuli.</t>
  </si>
  <si>
    <t>Rudaizky Daniel (Curtin University) Mărcuș, Oana (Lucian Blaga University of Sibiu) Visu-Petra, Laura (Babeș Bolyai University) MacLeod, Colin (University of Western Australia)</t>
  </si>
  <si>
    <t xml:space="preserve"> FSSU7</t>
  </si>
  <si>
    <t xml:space="preserve">Emotion </t>
  </si>
  <si>
    <t>1528-3542</t>
  </si>
  <si>
    <t>https://www.webofscience.com/wos/woscc/full-record/WOS:000793438000001</t>
  </si>
  <si>
    <t>https://psycnet.apa.org/record/2022-60010-001</t>
  </si>
  <si>
    <t>doi:10.1037/emo0001093</t>
  </si>
  <si>
    <t>WOS:000793438000001</t>
  </si>
  <si>
    <t>814–824</t>
  </si>
  <si>
    <t>Oana Mărcuș</t>
  </si>
  <si>
    <t>On the importance of being flexible: early interrelations between affective flexibility, executive functions and anxiety symptoms in preschoolers</t>
  </si>
  <si>
    <t>Oana Mărcuș  (Lucian Blaga University of Sibiu),Eva Costa Martins (Maia University Institute),Raluca Sassu (Lucian Blaga University of Sibiu) &amp;Laura Visu-Petra (Babes Bolyai University)</t>
  </si>
  <si>
    <t>Early Child Development and Care</t>
  </si>
  <si>
    <t>0300-4430</t>
  </si>
  <si>
    <t>https://www.webofscience.com/wos/woscc/full-record/WOS:000569438700001</t>
  </si>
  <si>
    <t>https://www.tandfonline.com/doi/abs/10.1080/03004430.2020.1816995</t>
  </si>
  <si>
    <t>doi:10.1080/03004430.2020.1816995</t>
  </si>
  <si>
    <t>WOS:000569438700001</t>
  </si>
  <si>
    <t>914-931</t>
  </si>
  <si>
    <t>2020, indexat in 2022</t>
  </si>
  <si>
    <t>Spirituality for Coping with the Trauma of a Loved One's Death During the COVID-19 Pandemic: An Italian Qualitative Study</t>
  </si>
  <si>
    <r>
      <rPr>
        <sz val="10"/>
        <color theme="1"/>
        <rFont val="Arial Narrow"/>
        <family val="2"/>
      </rPr>
      <t xml:space="preserve">Biancalani, Gianmarco (Univ Padua, Dept Philosophy Sociol Educ &amp; Appl Psychol FISPPA, Padua, Italy); Azzola, Claudia (Univ Padua, Dept Philosophy Sociol Educ &amp; Appl Psychol FISPPA, Padua, Italy); </t>
    </r>
    <r>
      <rPr>
        <b/>
        <sz val="10"/>
        <color theme="1"/>
        <rFont val="Arial Narrow"/>
        <family val="2"/>
      </rPr>
      <t>Sassu, Raluca (ULBS</t>
    </r>
    <r>
      <rPr>
        <sz val="10"/>
        <color theme="1"/>
        <rFont val="Arial Narrow"/>
        <family val="2"/>
      </rPr>
      <t>); Marogna, Cristina (Univ Padua, Dept Philosophy Sociol Educ &amp; Appl Psychol FISPPA, Padua, Italy); Testoni, Ines (Univ Padua, Dept Philosophy Sociol Educ &amp; Appl Psychol FISPPA, Padua, Italy)</t>
    </r>
  </si>
  <si>
    <t>PASTORAL PSYCHOLOGY</t>
  </si>
  <si>
    <t>1573-6679</t>
  </si>
  <si>
    <t>https://www.webofscience.com/wos/woscc/full-record/WOS:000755385800001</t>
  </si>
  <si>
    <t>https://link.springer.com/article/10.1007/s11089-021-00989-8</t>
  </si>
  <si>
    <t>10.1007/s11089-021-00989-8</t>
  </si>
  <si>
    <t>WOS:000755385800001</t>
  </si>
  <si>
    <t>173-185</t>
  </si>
  <si>
    <t>Coping Strategies and Life Satisfaction among Romanian Emerging Adults during the COVID-19 Pandemic</t>
  </si>
  <si>
    <t>Stefenel, Delia (ULBS); Gonzalez, Jose-Michael (Department of Psychology, Sacred Heart University, Fairfield, CT 5151, USA); Rogobete, Silviu (
Faculty of Political Science, Philosophy and Communication Sciences, West University of Timișoara); Sassu, Raluca (ULBS)</t>
  </si>
  <si>
    <t>SUSTAINABILITY</t>
  </si>
  <si>
    <t>2071-1050</t>
  </si>
  <si>
    <t>https://www.webofscience.com/wos/woscc/full-record/WOS:000768738500001</t>
  </si>
  <si>
    <t>https://www.mdpi.com/2071-1050/14/5/2783</t>
  </si>
  <si>
    <t>10.3390/su14052783</t>
  </si>
  <si>
    <t>WOS:000768738500001</t>
  </si>
  <si>
    <t>1-12</t>
  </si>
  <si>
    <t>Anti-Violence Centers in Italy During the COVID-19 Emergency: Support Strategies for Women Victims of Violence.</t>
  </si>
  <si>
    <r>
      <rPr>
        <sz val="10"/>
        <color theme="1"/>
        <rFont val="Arial Narrow"/>
        <family val="2"/>
      </rPr>
      <t xml:space="preserve">Testoni I,(Univ. Padova, Italy) Tredici L (Univ. Padova, Italy), Biancalani G,(Univ. Padova, Italy) </t>
    </r>
    <r>
      <rPr>
        <b/>
        <sz val="10"/>
        <color rgb="FF000000"/>
        <rFont val="Arial Narrow"/>
        <family val="2"/>
      </rPr>
      <t>Bucuţă M,(ULBS Romania)</t>
    </r>
    <r>
      <rPr>
        <sz val="10"/>
        <color rgb="FF000000"/>
        <rFont val="Arial Narrow"/>
        <family val="2"/>
      </rPr>
      <t xml:space="preserve"> Armezzani M,(Univ. Padova, Italy) Orkibi H(Univ. Haifa, Israel).</t>
    </r>
  </si>
  <si>
    <t>OBM Neurobiology</t>
  </si>
  <si>
    <t>ISSN 2573-4407</t>
  </si>
  <si>
    <t>https://www.scopus.com/record/display.uri?eid=2-s2.0-85144147104&amp;origin=resultslist&amp;sort=plf-f&amp;src=s&amp;sid=1f24efb43b03a916226cadabdc37a189&amp;sot=b&amp;sdt=b&amp;s=AUTHOR-NAME%28BUCUTA%29&amp;sl=19&amp;sessionSearchId=1f24efb43b03a916226cadabdc37a189</t>
  </si>
  <si>
    <t>https://www.lidsen.com/journals/neurobiology/neurobiology-06-04-147</t>
  </si>
  <si>
    <t>doi:10.21926/obm.neurobiol.2204147</t>
  </si>
  <si>
    <t>Spirituality and Children’s Coping with Representation of Death During the COVID-19 Pandemic: Qualitative Research with Parents</t>
  </si>
  <si>
    <r>
      <rPr>
        <sz val="10"/>
        <color theme="1"/>
        <rFont val="Arial Narrow"/>
        <family val="2"/>
      </rPr>
      <t>Pompele, S., (Padova University, Italy) Ghetta,V.,(Padova University, Italy) Veronese, S.,(Padova University, Italy)</t>
    </r>
    <r>
      <rPr>
        <b/>
        <sz val="10"/>
        <color rgb="FF000000"/>
        <rFont val="Arial Narrow"/>
        <family val="2"/>
      </rPr>
      <t>Bucuță M</t>
    </r>
    <r>
      <rPr>
        <sz val="10"/>
        <color rgb="FF000000"/>
        <rFont val="Arial Narrow"/>
        <family val="2"/>
      </rPr>
      <t xml:space="preserve"> </t>
    </r>
    <r>
      <rPr>
        <b/>
        <sz val="10"/>
        <color rgb="FF000000"/>
        <rFont val="Arial Narrow"/>
        <family val="2"/>
      </rPr>
      <t>(ULBS, Ro)</t>
    </r>
    <r>
      <rPr>
        <sz val="10"/>
        <color rgb="FF000000"/>
        <rFont val="Arial Narrow"/>
        <family val="2"/>
      </rPr>
      <t xml:space="preserve"> Testoni,I.(Padova Univ, Italy)</t>
    </r>
  </si>
  <si>
    <t>Pastoral Psychology</t>
  </si>
  <si>
    <t>Electronic ISSN
1573-6679 Print ISSN
0031-2789</t>
  </si>
  <si>
    <t>https://www.webofscience.com/wos/woscc/full-record/WOS:000754149500001</t>
  </si>
  <si>
    <t>https://link.springer.com/article/10.1007/s11089-021-00995-w</t>
  </si>
  <si>
    <t>https://doi.org/10.1007/s11089-021-00995-w</t>
  </si>
  <si>
    <t>WOS:000754149500001</t>
  </si>
  <si>
    <t>257–273</t>
  </si>
  <si>
    <t>Hermeneutical Responsibility in Political Judgment: Retrieving Factual Truth from Direct Interaction</t>
  </si>
  <si>
    <t>FSSU 5</t>
  </si>
  <si>
    <t>Studia UBB PHILOSOPHIA</t>
  </si>
  <si>
    <t>ISSN (online): 2065-9407</t>
  </si>
  <si>
    <t>https://1510q6rqf-y-https-www-webofscience-com.z.e-nformation.ro/wos/woscc/full-record/WOS:000901828000008</t>
  </si>
  <si>
    <t>http://www.studia.ubbcluj.ro/arhiva/abstract.php?editie=PHILOSOPHIA&amp;nr=3&amp;an=2022&amp;id_art=19728</t>
  </si>
  <si>
    <t>DOI:10.24193/subbphil.2022.3.07</t>
  </si>
  <si>
    <t>WOS:000901828000008</t>
  </si>
  <si>
    <t>113-134</t>
  </si>
  <si>
    <t>ESCI</t>
  </si>
  <si>
    <t>Cioflec E</t>
  </si>
  <si>
    <t>Christian pedagogy as imitation of Christ’s pedagogical methods in Clement of Alexandria</t>
  </si>
  <si>
    <t>ANDREI OLIVIA</t>
  </si>
  <si>
    <t>STUDIA MONASTICA</t>
  </si>
  <si>
    <t>Vol 64</t>
  </si>
  <si>
    <t>Fasc.2</t>
  </si>
  <si>
    <t>0039-3258</t>
  </si>
  <si>
    <t>WOS:000945722700002</t>
  </si>
  <si>
    <t>p. 297-317</t>
  </si>
  <si>
    <t>AHCI&gt;5 ani</t>
  </si>
  <si>
    <t>Andrei Olivia</t>
  </si>
  <si>
    <t>Bullying and cyberbullying: a bibliometric analysis of three decades of research in education.</t>
  </si>
  <si>
    <t>Cretu, Daniela Maria (ULBS) Morandau Felicia (ULBS).</t>
  </si>
  <si>
    <t>Educational review</t>
  </si>
  <si>
    <t>0013-1911</t>
  </si>
  <si>
    <t>https://www.webofscience.com/wos/woscc/full-record/WOS:000769358900001</t>
  </si>
  <si>
    <t>https://www.tandfonline.com/doi/full/10.1080/00131911.2022.2034749</t>
  </si>
  <si>
    <t>10.1080/00131911.2022.2034749</t>
  </si>
  <si>
    <t>WOS:000769358900001</t>
  </si>
  <si>
    <t>Cretu D</t>
  </si>
  <si>
    <t>Spiritual Practices In Psychological Counseling: The Return To The Self</t>
  </si>
  <si>
    <t>Daniela Dumulescu, ULBS, Constantin Valer Necula ULBS, Diana Maria Sarca UBB, George Willy Cristea UBB</t>
  </si>
  <si>
    <t>Journal for the Study of Religions and Ideologies</t>
  </si>
  <si>
    <t>1583-0039       </t>
  </si>
  <si>
    <t>https://thenewjsri.ro/index.php/njsri/article/view/174/59</t>
  </si>
  <si>
    <t>20-36</t>
  </si>
  <si>
    <t>AHCI I&gt;5ani</t>
  </si>
  <si>
    <t>Dumulescu D</t>
  </si>
  <si>
    <t>On faith and meaning-making: a psycho-theological perspective</t>
  </si>
  <si>
    <t>Carina Matei UBB, Daniela Dumulescu ULBS, Paul Siladi UBB Adrian Opre UBB</t>
  </si>
  <si>
    <t>FFSU5</t>
  </si>
  <si>
    <t>https://thenewjsri.ro/index.php/njsri/article/view/196/60</t>
  </si>
  <si>
    <t>37-52</t>
  </si>
  <si>
    <t>RESTORATION OF THE ICON ON WOOD HOLY APOSTLE MARK</t>
  </si>
  <si>
    <t>Ionescu Alina Geanina - ULBS</t>
  </si>
  <si>
    <t>BRVKENTHAL. ACTA MVSEI XVII.4 - RESTAURARE</t>
  </si>
  <si>
    <t>ISSN: 1842-2691</t>
  </si>
  <si>
    <t>613-620</t>
  </si>
  <si>
    <t>Ionescu A G</t>
  </si>
  <si>
    <t>Transition from Office to Home Office: Lessons from Romania during COVID-19 Pandemic</t>
  </si>
  <si>
    <t>SĂVESCU, R. (ULBS); Kifor, Ș. (ULBS); Dănuț, R. (ULBS); Rusu, R. (AFT)</t>
  </si>
  <si>
    <t>Sustainability</t>
  </si>
  <si>
    <t>Special Issue</t>
  </si>
  <si>
    <t>e-ISSN 2071-1050</t>
  </si>
  <si>
    <t>https://1510q6buz-y-https-www-webofscience-com.z.e-nformation.ro/wos/woscc/full-record/WOS:000801539100001</t>
  </si>
  <si>
    <t>https://www.mdpi.com/2071-1050/14/10/5758</t>
  </si>
  <si>
    <t>10.3390/su14105758</t>
  </si>
  <si>
    <t>WOS: 000801539100001</t>
  </si>
  <si>
    <t>Article number 5758</t>
  </si>
  <si>
    <t>Kifor S</t>
  </si>
  <si>
    <t>The Place of Energy Security in the National Security Framework: An Assessment Approach</t>
  </si>
  <si>
    <r>
      <rPr>
        <sz val="10"/>
        <color rgb="FF000000"/>
        <rFont val="Arial Narrow"/>
        <family val="2"/>
      </rPr>
      <t xml:space="preserve">Mara, D. (ULBS); </t>
    </r>
    <r>
      <rPr>
        <b/>
        <sz val="10"/>
        <color rgb="FF000000"/>
        <rFont val="Arial Narrow"/>
        <family val="2"/>
      </rPr>
      <t>Nate, S. (ULBS)</t>
    </r>
    <r>
      <rPr>
        <sz val="10"/>
        <color rgb="FF000000"/>
        <rFont val="Arial Narrow"/>
        <family val="2"/>
      </rPr>
      <t xml:space="preserve">; Stavytskyy, A. (TSNUK); Kharlamova, G. (TSNUK) </t>
    </r>
  </si>
  <si>
    <t>Energies</t>
  </si>
  <si>
    <t>1996-1073</t>
  </si>
  <si>
    <t xml:space="preserve">https://www.webofscience.com/wos/woscc/full-record/WOS:000747207400001 </t>
  </si>
  <si>
    <t>https://www.mdpi.com/1996-1073/15/2/658</t>
  </si>
  <si>
    <t>https://doi.org/10.3390/en15020658</t>
  </si>
  <si>
    <t>WOS:000747207400001</t>
  </si>
  <si>
    <t>N/A</t>
  </si>
  <si>
    <t>Q3</t>
  </si>
  <si>
    <t>Mara D</t>
  </si>
  <si>
    <t>The Interest Level Assessment in Attending Training Programs among Romanian Teachers: Econometric Approach</t>
  </si>
  <si>
    <r>
      <rPr>
        <b/>
        <sz val="10"/>
        <color rgb="FF000000"/>
        <rFont val="Arial Narrow"/>
        <family val="2"/>
      </rPr>
      <t>Nate, S. (ULBS)</t>
    </r>
    <r>
      <rPr>
        <sz val="10"/>
        <color rgb="FF000000"/>
        <rFont val="Arial Narrow"/>
        <family val="2"/>
      </rPr>
      <t xml:space="preserve">; Mara, D. (ULBS); Croitoru, A. (ULBS); Morândau, F. (ULBS); Stavytskyy, A. (TSNUK); Kharlamova, G. (TSNUK) </t>
    </r>
  </si>
  <si>
    <t>24: 16335</t>
  </si>
  <si>
    <t xml:space="preserve">https://www.webofscience.com/wos/woscc/full-record/WOS:000902511400001 </t>
  </si>
  <si>
    <t>https://www.mdpi.com/2071-1050/14/24/16335</t>
  </si>
  <si>
    <t>https://doi.org/10.3390/su142416335</t>
  </si>
  <si>
    <t>WOS:000902511400001</t>
  </si>
  <si>
    <t>Religious Knowledge, Mystical Experience, and the Personal Mission of Muhyi-d-Din Ibn Arabi</t>
  </si>
  <si>
    <t>Dragoman Dragos, Luca Sabina-Adina</t>
  </si>
  <si>
    <t>https://revistatransilvania.ro/religious-knowledge-mystical-experience-and-the-personal-mission-of-muhyi-d-din-ibn-arabi/</t>
  </si>
  <si>
    <t>89-96</t>
  </si>
  <si>
    <r>
      <rPr>
        <b/>
        <sz val="10"/>
        <color theme="1"/>
        <rFont val="Arial Narrow"/>
        <family val="2"/>
      </rPr>
      <t>Nate, S. (ULBS)</t>
    </r>
    <r>
      <rPr>
        <sz val="10"/>
        <color theme="1"/>
        <rFont val="Arial Narrow"/>
        <family val="2"/>
      </rPr>
      <t>; Mara, D. (ULBS); Croitoru, A. (ULBS); Morândau, F. (ULBS); Stavytskyy, A.  (Taras Shevchenko University of Kyiv); Kharlamova, G.  (Taras Shevchenko University of Kyiv).</t>
    </r>
  </si>
  <si>
    <t xml:space="preserve">WOS:000902511400001 </t>
  </si>
  <si>
    <t>Fostering Entrepreneurial Ecosystems through the Stimulation and Mentorship of New Entrepreneurs</t>
  </si>
  <si>
    <r>
      <rPr>
        <b/>
        <sz val="10"/>
        <color theme="1"/>
        <rFont val="Arial Narrow"/>
        <family val="2"/>
      </rPr>
      <t>Nate, S. (ULBS)</t>
    </r>
    <r>
      <rPr>
        <sz val="10"/>
        <color theme="1"/>
        <rFont val="Arial Narrow"/>
        <family val="2"/>
      </rPr>
      <t>; Grecu, V. (ULBS); Stavytskyy, A.  (Taras Shevchenko University of Kyiv); Kharlamova, G.  (Taras Shevchenko University of Kyiv).</t>
    </r>
  </si>
  <si>
    <t>13: 7985</t>
  </si>
  <si>
    <t>https://www.webofscience.com/wos/woscc/full-record/WOS:000824110300001</t>
  </si>
  <si>
    <t>https://www.mdpi.com/2071-1050/14/13/7985</t>
  </si>
  <si>
    <t xml:space="preserve">https://doi.org/10.3390/su14137985 </t>
  </si>
  <si>
    <t>WOS:000824110300001</t>
  </si>
  <si>
    <r>
      <rPr>
        <sz val="10"/>
        <color theme="1"/>
        <rFont val="Arial Narrow"/>
        <family val="2"/>
      </rPr>
      <t xml:space="preserve">Mara, D. (ULBS); </t>
    </r>
    <r>
      <rPr>
        <b/>
        <sz val="10"/>
        <color theme="1"/>
        <rFont val="Arial Narrow"/>
        <family val="2"/>
      </rPr>
      <t>Nate, S. (ULBS)</t>
    </r>
    <r>
      <rPr>
        <sz val="10"/>
        <color theme="1"/>
        <rFont val="Arial Narrow"/>
        <family val="2"/>
      </rPr>
      <t>; Stavytskyy, A. (Taras Shevchenko University of Kyiv); Kharlamova, G.  (Taras Shevchenko University of Kyiv).</t>
    </r>
  </si>
  <si>
    <t>2: 658</t>
  </si>
  <si>
    <t xml:space="preserve">WOS:000747207400001 </t>
  </si>
  <si>
    <t>Aspects of emigration from Romania to America in 1918-1940. Comparative study: Transylvania and Bessarabia</t>
  </si>
  <si>
    <t xml:space="preserve">Pavel Moraru, Iuliana Neagoș (Universitatea ,,Lucian Blaga" din Sibiu </t>
  </si>
  <si>
    <t xml:space="preserve">VOPROSY ISTORII </t>
  </si>
  <si>
    <t>9 (1)</t>
  </si>
  <si>
    <t>ISSN0042-8779</t>
  </si>
  <si>
    <t xml:space="preserve">https://wwwwebofsciencecom.am.enformation.ro/wos/woscc/fullrecord/WOS:000855070100014 </t>
  </si>
  <si>
    <t>DOI10.31166</t>
  </si>
  <si>
    <t>WOS:000855070100014</t>
  </si>
  <si>
    <t>166-181</t>
  </si>
  <si>
    <t>AHCI &gt; 5 ani</t>
  </si>
  <si>
    <t>Under Construction: Local Government Transparency in a New Democracy</t>
  </si>
  <si>
    <t>Stănuș, Cristina</t>
  </si>
  <si>
    <t>Filosofija. Sociologija</t>
  </si>
  <si>
    <t>https://www.webofscience.com/wos/woscc/full-record/WOS:000828463300004</t>
  </si>
  <si>
    <t xml:space="preserve">https://doi.org/10.6001/fil-soc.v33i2.4713. </t>
  </si>
  <si>
    <t>10.6001/fil-soc.v33i2.4713</t>
  </si>
  <si>
    <t>WOS:000828463300004</t>
  </si>
  <si>
    <t>Stănuș Cristina</t>
  </si>
  <si>
    <t>The Satisfaction with Life Scale in Adolescent Samples: Measurement Invariance across 24 Countries and Regions, Age, and Gender</t>
  </si>
  <si>
    <r>
      <rPr>
        <sz val="10"/>
        <color theme="1"/>
        <rFont val="Arial Narrow"/>
        <family val="2"/>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u/>
        <sz val="10"/>
        <color theme="1"/>
        <rFont val="Arial Narrow"/>
        <family val="2"/>
      </rPr>
      <t>Delia Stefenel (ULBS)</t>
    </r>
    <r>
      <rPr>
        <sz val="10"/>
        <color theme="1"/>
        <rFont val="Arial Narrow"/>
        <family val="2"/>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</si>
  <si>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 xml:space="preserve">Applied Research in Quality of Life </t>
  </si>
  <si>
    <t>1871-2584</t>
  </si>
  <si>
    <t>https://www.webofscience.com/wos/woscc/full-record/WOS:000745812200001</t>
  </si>
  <si>
    <t>https://link.springer.com/article/10.1007/s11482-021-10024-w#citeas</t>
  </si>
  <si>
    <t>https://doi.org/10.1007/s11482-021-10024-w</t>
  </si>
  <si>
    <t>WOS:000745812200001</t>
  </si>
  <si>
    <t>2139–2161</t>
  </si>
  <si>
    <t xml:space="preserve">	Q1</t>
  </si>
  <si>
    <r>
      <rPr>
        <u/>
        <sz val="10"/>
        <color theme="1"/>
        <rFont val="Arial Narrow"/>
        <family val="2"/>
      </rPr>
      <t>Ștefenel, D.(ULBS);</t>
    </r>
    <r>
      <rPr>
        <sz val="10"/>
        <color theme="1"/>
        <rFont val="Arial Narrow"/>
        <family val="2"/>
      </rPr>
      <t xml:space="preserve"> Gonzalez, J.-M.(Sacred Heart University); Rogobete, S.(UVT); Sassu (ULBS)</t>
    </r>
  </si>
  <si>
    <t> Sustainability </t>
  </si>
  <si>
    <t>https://doi.org/10.3390/su14052783</t>
  </si>
  <si>
    <t>The RTV Programme in German in the context of the national communist regime’s minority and cultural policies (1969-1985)</t>
  </si>
  <si>
    <t>Zamfira Andreea (ULBS)</t>
  </si>
  <si>
    <t>Studia Politica. Romanian Political Science Review</t>
  </si>
  <si>
    <t>XXII</t>
  </si>
  <si>
    <t>1582-4551</t>
  </si>
  <si>
    <t>https://www.scopus.com/results/authorNamesList.uri?sort=count-f&amp;src=al&amp;sid=3694ba1f9753970b2af48d1850e5351f&amp;sot=al&amp;sdt=al&amp;sl=44&amp;s=AUTHLASTNAME%28zamfira%29+AND+AUTHFIRST%28andreea%29&amp;st1=zamfira&amp;st2=andreea&amp;orcidId=&amp;selectionPageSearch=anl&amp;reselectAuthor=false&amp;activeFlag=true&amp;showDocument=false&amp;resultsPerPage=20&amp;offset=1&amp;jtp=false&amp;currentPage=1&amp;previousSelectionCount=0&amp;tooManySelections=false&amp;previousResultCount=0&amp;authSubject=LFSC&amp;authSubject=HLSC&amp;authSubject=PHSC&amp;authSubject=SOSC&amp;exactAuthorSearch=false&amp;showFullList=false&amp;authorPreferredName=&amp;origin=searchauthorfreelookup&amp;affiliationId=&amp;txGid=64a98488beb80a325cef198b5da5b8f2</t>
  </si>
  <si>
    <t xml:space="preserve">https://www.studiapolitica.eu/Archive/2022/studia-politica-romanian-political-science-review-vol-xxii-no-1-2022 </t>
  </si>
  <si>
    <t>123-146</t>
  </si>
  <si>
    <t>indexată în SCOPUS, CEEOL, EBSCO, Index Copernicus, ERIH Plus</t>
  </si>
  <si>
    <t>Zamfira Andreea</t>
  </si>
  <si>
    <t xml:space="preserve">Return to Work after Chronic Disease: A Theoretical Framework for Understanding the Worker-Employer Dynamic. 
</t>
  </si>
  <si>
    <t>Popa, Adela (ULBS), Anca Bejenaru (ULBS), Elena Cristina Mitrea (ULBS), Felicia Morândău (ULBS), Livia Pogan (ULBS)</t>
  </si>
  <si>
    <t>Chronic Illness</t>
  </si>
  <si>
    <t>1742-3953</t>
  </si>
  <si>
    <t>https://1510q6bfg-y-https-www-webofscience-com.z.e-nformation.ro/wos/woscc/full-record/WOS:000834571700001</t>
  </si>
  <si>
    <t>https://journals.sagepub.com/doi/10.1177/17423953221117852</t>
  </si>
  <si>
    <t xml:space="preserve">https://doi.org/10.1177/17423953221117852.
</t>
  </si>
  <si>
    <t>WOS: 000834571700001</t>
  </si>
  <si>
    <t>0</t>
  </si>
  <si>
    <t>SCIE/SSCI – Q3, Q4,</t>
  </si>
  <si>
    <t>On the formation of content for'political remittances': an analysis of Polish and Romanian migrants comparative evaluations of'here'and'there'</t>
  </si>
  <si>
    <t>Marta Bivand Erdal (PRIO), Kacper Szulecki (UiO), Davide Bertelli ((PRIO)), Anatolie Coșciug (ULBS), Angelina Kussy (UB), Gabriella Mikiewicz (UO), Corina Tulbure (UBB)</t>
  </si>
  <si>
    <t>Journal of Ethnic and Migration Studies</t>
  </si>
  <si>
    <t>1369-183X</t>
  </si>
  <si>
    <t>https://www.webofscience.com/wos/woscc/full-record/WOS:000809717100001</t>
  </si>
  <si>
    <t>https://www.tandfonline.com/doi/pdf/10.1080/1369183X.2022.2077707</t>
  </si>
  <si>
    <t>: https://doi.org/10.1080/1369183X.2022.2077707</t>
  </si>
  <si>
    <t>WOS:000809717100001</t>
  </si>
  <si>
    <t>4485-4502</t>
  </si>
  <si>
    <t>Cosciug Anatolie</t>
  </si>
  <si>
    <t>To Be or Not To Be a Samsar: Motivations for Entrepreneurship among Romanian Returnees Involved in the Transnational Trade in Used Vehicles</t>
  </si>
  <si>
    <t>Anatolie Coșciug (ULBS)</t>
  </si>
  <si>
    <t xml:space="preserve">Central and Eastern European Migration Review </t>
  </si>
  <si>
    <t>2300-1682</t>
  </si>
  <si>
    <t>https://journals.pan.pl/Content/125789/PDF/Cosciug_2022.pdf</t>
  </si>
  <si>
    <t>doi: 10.54667/ceemr.2022.11</t>
  </si>
  <si>
    <t>NA</t>
  </si>
  <si>
    <t>85-110</t>
  </si>
  <si>
    <t>Living Here, Owning There? Transnational Property Ownership and Migrants’(Im) Mobility Considerations Beyond Return</t>
  </si>
  <si>
    <t>http://www.ceemr.uw.edu.pl/vol-11-no-2-2022/articles/living-here-owning-there-transnational-property-ownership-and-migrants?qt-most_read_cited_quicktabs=0</t>
  </si>
  <si>
    <t>10.54667/ceemr.2022.09</t>
  </si>
  <si>
    <t>53-67</t>
  </si>
  <si>
    <t>Stepwise migration: What drives the relocation of migrants upon return?</t>
  </si>
  <si>
    <t>Alin Croitoru (ULBS), Ionela Vlase (ULBS)</t>
  </si>
  <si>
    <t>FSSU 6</t>
  </si>
  <si>
    <t>POPULATION SPACE AND PLACE</t>
  </si>
  <si>
    <t>1544-8452</t>
  </si>
  <si>
    <t>https://1510q6t0g-y-https-www-webofscience-com.z.e-nformation.ro/wos/woscc/full-record/WOS:000658472900001</t>
  </si>
  <si>
    <t>https://onlinelibrary.wiley.com/doi/abs/10.1002/psp.2492</t>
  </si>
  <si>
    <t>10.1002/psp.2492</t>
  </si>
  <si>
    <t>WOS:000658472900001</t>
  </si>
  <si>
    <t>1-20</t>
  </si>
  <si>
    <t>The COVID-19 pandemic as an opportunity to highlight the migration of agricultural workers through media coverage</t>
  </si>
  <si>
    <t>Monica Șerban (Academia Română), Alin Croitoru (ULBS)</t>
  </si>
  <si>
    <t>Estudios Geográficos</t>
  </si>
  <si>
    <t>1988-8546</t>
  </si>
  <si>
    <t>https://1510q6c2z-y-https-www-webofscience-com.z.e-nformation.ro/wos/woscc/full-record/WOS:000927651700006</t>
  </si>
  <si>
    <t>https://estudiosgeograficos.revistas.csic.es/index.php/estudiosgeograficos/article/download/1090/1368?inline=1</t>
  </si>
  <si>
    <t>10.3989/estgeogr.2022117.117</t>
  </si>
  <si>
    <t>WOS:000927651700006</t>
  </si>
  <si>
    <t>Silviu Nate (ULBS), Daniel Mara (ULBS), Alin Croitoru (ULBS), Felicia Morândau (ULBS), Andriy Stavytskyy (Taras Shevchenko National University of Kyiv), Ganna Kharlamova (Taras Shevchenko National University of Kyiv)</t>
  </si>
  <si>
    <t xml:space="preserve">Sustainability </t>
  </si>
  <si>
    <t>https://1510q6c2z-y-https-www-webofscience-com.z.e-nformation.ro/wos/woscc/full-record/WOS:000902511400001</t>
  </si>
  <si>
    <t>1-22</t>
  </si>
  <si>
    <t>No need for the needle. A qualitative analysis of the antivax movement in Romania</t>
  </si>
  <si>
    <t>David, Anca-Elena,  Enache, Costin-Razvan, Hasmațuchi Gabriel, Stanciu, Raluca (ULBS)</t>
  </si>
  <si>
    <t>Profesional de la Información</t>
  </si>
  <si>
    <t xml:space="preserve">vol. 31 </t>
  </si>
  <si>
    <t xml:space="preserve">Núm. 1 (2022) </t>
  </si>
  <si>
    <t>ISSN: 1699-2407</t>
  </si>
  <si>
    <t>https://www.webofscience.com/wos/woscc/full-record/WOS:000772538800013</t>
  </si>
  <si>
    <t>https://revista.profesionaldelainformacion.com/index.php/EPI/article/view/86632</t>
  </si>
  <si>
    <t xml:space="preserve">DOI10.3145/epi.2022.ene.03 </t>
  </si>
  <si>
    <t>WOS:000772538800013</t>
  </si>
  <si>
    <t>1-13</t>
  </si>
  <si>
    <t>David Anca</t>
  </si>
  <si>
    <t>Discursive Hypostatisations. Philosophic, Scientific, Literary, Artistic and Religious Discursivity</t>
  </si>
  <si>
    <t>Stanciu, Raluca, David, Anca- Elena (ULBS)</t>
  </si>
  <si>
    <t>Postmodern Openings</t>
  </si>
  <si>
    <t>vol.13</t>
  </si>
  <si>
    <t>no.1 (2022)</t>
  </si>
  <si>
    <t>ISSN: 2068–0236</t>
  </si>
  <si>
    <t>https://www.webofscience.com/wos/woscc/full-record/WOS:000751672600020</t>
  </si>
  <si>
    <t>https://lumenpublishing.com/journals/index.php/po/article/view/4647</t>
  </si>
  <si>
    <t>DOI10.18662/po/13.1/401</t>
  </si>
  <si>
    <t>WOS:000751672600020</t>
  </si>
  <si>
    <t>363-371</t>
  </si>
  <si>
    <t>WOS-ESCI Q2</t>
  </si>
  <si>
    <t>Anca David (ULBS), Răzvan Enache (ULBS), Gabriel Hasmațuchi (ULBS), Raluca Stanciu (ULBS)</t>
  </si>
  <si>
    <t>Profesional de la informacion</t>
  </si>
  <si>
    <t xml:space="preserve"> 1386-6710</t>
  </si>
  <si>
    <t>https://www.webofscience.com/wos/author/record/HPC-7472-2023</t>
  </si>
  <si>
    <t>https://doi.org/10.3145/epi.2022.ene.03</t>
  </si>
  <si>
    <t>All Rise for the Leaders? Leader Characteristics and the Personalisation of Electoral Politics in Central and Eastern European Democracies</t>
  </si>
  <si>
    <t>Gheorghiță Andrei (ULBS), Comșa Mircea (UBB)</t>
  </si>
  <si>
    <t>Europe-Asia Studies</t>
  </si>
  <si>
    <t>0966-8136</t>
  </si>
  <si>
    <t>https://1510q62dk-y-https-www-webofscience-com.z.e-nformation.ro/wos/woscc/full-record/WOS:000841079800001</t>
  </si>
  <si>
    <t>https://www.tandfonline.com/doi/full/10.1080/09668136.2022.2097647</t>
  </si>
  <si>
    <t>10.1080/09668136.2022.2097647</t>
  </si>
  <si>
    <t>WOS:000841079800001</t>
  </si>
  <si>
    <t>47-72</t>
  </si>
  <si>
    <t>2022 (first online)</t>
  </si>
  <si>
    <t xml:space="preserve">No need for the needle. A qualitative analysis of the antivax movement in Romania.” </t>
  </si>
  <si>
    <r>
      <rPr>
        <sz val="10"/>
        <color theme="1"/>
        <rFont val="Arial Narrow"/>
        <family val="2"/>
      </rPr>
      <t xml:space="preserve">David, A.-E., Enache, C.-R., </t>
    </r>
    <r>
      <rPr>
        <b/>
        <sz val="10"/>
        <color theme="1"/>
        <rFont val="Arial Narrow"/>
        <family val="2"/>
      </rPr>
      <t>Hasmațuchi, G.</t>
    </r>
    <r>
      <rPr>
        <sz val="10"/>
        <color theme="1"/>
        <rFont val="Arial Narrow"/>
        <family val="2"/>
      </rPr>
      <t>, &amp; Stanciu, R. (Lucian Blaga University of Sibiu)</t>
    </r>
  </si>
  <si>
    <t xml:space="preserve"> El Profesional de la Información</t>
  </si>
  <si>
    <t>1386-6710</t>
  </si>
  <si>
    <t xml:space="preserve">https://doi.org/10.3145/epi.2022.ene.03  </t>
  </si>
  <si>
    <t>zona galbenă, Q2</t>
  </si>
  <si>
    <t xml:space="preserve"> „Un poet stăpânit de nesațul de «a fi» : Eugen D. Popin”. </t>
  </si>
  <si>
    <t>Hasmațuchi, G.</t>
  </si>
  <si>
    <t>Astra Salvensis</t>
  </si>
  <si>
    <t>2393-4727</t>
  </si>
  <si>
    <t>https://www.scopus.com/record/display.uri?eid=2-s2.0-85133836019&amp;origin=resultslist&amp;sort=plf-f</t>
  </si>
  <si>
    <t>https://astrasalvensis.eu/blog/mdocs-posts/51-gabriel-hasmatuchi-un-poet-stapanit-de-nesatul-de-a-fi-eugen-d-popin/</t>
  </si>
  <si>
    <t>849-860</t>
  </si>
  <si>
    <t xml:space="preserve">Personal Social Networks and Individual Voting Turnout in a Comparative Perspective </t>
  </si>
  <si>
    <t>Lup Oana (ULBS)</t>
  </si>
  <si>
    <t xml:space="preserve">Romanian Journal of Political Science </t>
  </si>
  <si>
    <t>1582456X</t>
  </si>
  <si>
    <t>https://www.sar.org.ro/polsci/?p=1533</t>
  </si>
  <si>
    <t>doi.org/10.5281/zenodo.7903880 </t>
  </si>
  <si>
    <t>WOS:001015286700001</t>
  </si>
  <si>
    <t>7-21</t>
  </si>
  <si>
    <t>SCIE/SSCI</t>
  </si>
  <si>
    <t>Bullying and cyberbullying: a bibliometric analysis of three decades of research in education</t>
  </si>
  <si>
    <t>Crețu, Daniela (ULBS), Felicia Morândău (ULBS)</t>
  </si>
  <si>
    <t xml:space="preserve">Educational Review </t>
  </si>
  <si>
    <t>1465-339/0013-1911</t>
  </si>
  <si>
    <t>Morândău Felicia</t>
  </si>
  <si>
    <t>Return to work after chronic disease: A theoretical framework for understanding the worker-employer dynamic</t>
  </si>
  <si>
    <t>Popa, Adela E (ULBS), Anca Bejenaru  (ULBS),Elena C  Mitrea (ULBS), Felicia Morândău (ULBS), Livia Pogan (ULBS)</t>
  </si>
  <si>
    <t>1745-9206/1742-3953</t>
  </si>
  <si>
    <t>https://www.webofscience.com/wos/woscc/full-record/WOS:000834571700001</t>
  </si>
  <si>
    <t>https://journals.sagepub.com/doi/abs/10.1177/17423953221117852</t>
  </si>
  <si>
    <t>10.1177/17423953221117852</t>
  </si>
  <si>
    <t>WOS:000834571700001</t>
  </si>
  <si>
    <r>
      <rPr>
        <sz val="10"/>
        <color theme="1"/>
        <rFont val="Arial Narrow"/>
        <family val="2"/>
      </rPr>
      <t>Nate, Silviu (ULBS), Daniel Mara (ULBS), Alin Croitoru (ULBS),</t>
    </r>
    <r>
      <rPr>
        <b/>
        <sz val="10"/>
        <color theme="1"/>
        <rFont val="Arial Narrow"/>
        <family val="2"/>
      </rPr>
      <t xml:space="preserve"> </t>
    </r>
    <r>
      <rPr>
        <sz val="10"/>
        <color theme="1"/>
        <rFont val="Arial Narrow"/>
        <family val="2"/>
      </rPr>
      <t>Felicia Morândău (ULBS), Andriy Stavytskyy and Ganna Kharlamova</t>
    </r>
  </si>
  <si>
    <t>https://www.webofscience.com/wos/woscc/full-record/WOS:000902511400001</t>
  </si>
  <si>
    <t>10.3390/su142416335</t>
  </si>
  <si>
    <t>nr. art.: 16335</t>
  </si>
  <si>
    <t>“We Write to Dismantle Prejudices, Myths and Lies”: The Role of Journalists in the COVID-19 Vaccination Campaign in Romania</t>
  </si>
  <si>
    <t>Mureșan Raluca (ULBS), Sălcudean Minodora (ULBS)</t>
  </si>
  <si>
    <t>Journalism Studies</t>
  </si>
  <si>
    <t xml:space="preserve">Vol. 24 </t>
  </si>
  <si>
    <t>1461-670X</t>
  </si>
  <si>
    <t>https://1510q6f5o-y-https-www-webofscience-com.z.e-nformation.ro/wos/woscc/full-record/WOS:000890388200001</t>
  </si>
  <si>
    <t>https://www.tandfonline.com/doi/full/10.1080/1461670X.2022.2150262</t>
  </si>
  <si>
    <t>https://doi.org/10.1080/1461670X.2022.2150262</t>
  </si>
  <si>
    <t>WOS:000890388200001</t>
  </si>
  <si>
    <t>108-127</t>
  </si>
  <si>
    <t>2022 (online)</t>
  </si>
  <si>
    <t>Mureșan Raluca</t>
  </si>
  <si>
    <t>Amenințări la adresa libertății presei: intimidarea, hărțuirea și agresarea jurnaliștilor.</t>
  </si>
  <si>
    <t>Mureșan Raluca (ULBS)</t>
  </si>
  <si>
    <t>Revista Transilvania</t>
  </si>
  <si>
    <t>https://151096f73-y-https-www-scopus-com.z.e-nformation.ro/record/display.uri?eid=2-s2.0-85135466221&amp;origin=resultslist&amp;sort=plf-f</t>
  </si>
  <si>
    <t>https://revistatransilvania.ro/wp-content/uploads/2022/07/Muresan-.pdf</t>
  </si>
  <si>
    <t>https://doi.org/10.51391/trva.2022.05.02</t>
  </si>
  <si>
    <t>6 - 11</t>
  </si>
  <si>
    <t>Adela Elena Popa
Anca Bejenaru
Elena Cristina Mitrea
Felicia Morândău
Livia Pogan</t>
  </si>
  <si>
    <t>https://www-webofscience-com.am.e-nformation.ro/wos/woscc/full-record/WOS:000834571700001</t>
  </si>
  <si>
    <t>https://journals.sagepub.com/doi/full/10.1177/17423953221117852</t>
  </si>
  <si>
    <t>https://doi.org/10.1177/17423953221117852</t>
  </si>
  <si>
    <t>SSCI-Q3</t>
  </si>
  <si>
    <t>Pogan Livia</t>
  </si>
  <si>
    <t>Moving beyond the patients’ views on the process of return to work after cancer: A qualitative evidence synthesis on articles published between 2008 and 2017</t>
  </si>
  <si>
    <t>Popa Adela Elena (Universitatea Lucian Blaga din Sibiu)</t>
  </si>
  <si>
    <t>WORK: A Journal of Prevention, Assessment &amp; Rehabilitation</t>
  </si>
  <si>
    <t>1051-9815</t>
  </si>
  <si>
    <t>https://1510q6g6f-y-https-www-webofscience-com.z.e-nformation.ro/wos/woscc/full-record/WOS:000842000100017</t>
  </si>
  <si>
    <t>https://content.iospress.com/articles/work/wor210554</t>
  </si>
  <si>
    <t>10.3233/WOR-210554</t>
  </si>
  <si>
    <t>WOS:000842000100017</t>
  </si>
  <si>
    <t>1299-1310</t>
  </si>
  <si>
    <t>SSCI/Q3</t>
  </si>
  <si>
    <t>Popa Adela</t>
  </si>
  <si>
    <t>Embedding Attitudes Toward Immigrants in Solidarity Contexts: A Cross-European Study.</t>
  </si>
  <si>
    <t>Voicu, B (ICCV)., Rusu, H (ULBS)., &amp; Comșa, M. (UBB)</t>
  </si>
  <si>
    <t>International Migration Review</t>
  </si>
  <si>
    <t>1747-7379</t>
  </si>
  <si>
    <t>https://www.webofscience.com/wos/woscc/full-record/WOS:000879121300001</t>
  </si>
  <si>
    <t>https://doi.org/10.1177/01979183221126460</t>
  </si>
  <si>
    <t>WOS:000879121300001</t>
  </si>
  <si>
    <t>1-32</t>
  </si>
  <si>
    <t>Rusu Horațiu</t>
  </si>
  <si>
    <t>Gendering Urban Namescapes: The Gender Politics of Street Names in an Eastern European City</t>
  </si>
  <si>
    <t>Rusu, Mihai Stelian (ULBS)</t>
  </si>
  <si>
    <t>FFSU6</t>
  </si>
  <si>
    <t>Names: A Journal of Onomastics</t>
  </si>
  <si>
    <t>0027-7738</t>
  </si>
  <si>
    <t>https://1510q4gc7-y-https-www-webofscience-com.z.e-nformation.ro/wos/woscc/full-record/WOS:000808553300002</t>
  </si>
  <si>
    <t>https://ans-names.pitt.edu/ans/article/view/2233</t>
  </si>
  <si>
    <t>10.5195/names.2022.2233</t>
  </si>
  <si>
    <t>WOS:000808553300002</t>
  </si>
  <si>
    <t>11-25</t>
  </si>
  <si>
    <t>AHCI&gt;5ani</t>
  </si>
  <si>
    <t>-</t>
  </si>
  <si>
    <t>Rusu Mihai</t>
  </si>
  <si>
    <t>The Toponymy of Sporting Venues: A Multinomial Logistic Regression Analysis of Football Stadium Names</t>
  </si>
  <si>
    <t>International Review for the Sociology of Sport</t>
  </si>
  <si>
    <t>1012-6902</t>
  </si>
  <si>
    <t>https://1510q4gc7-y-https-www-webofscience-com.z.e-nformation.ro/wos/woscc/full-record/WOS:000649480600001</t>
  </si>
  <si>
    <t>https://journals.sagepub.com/doi/abs/10.1177/10126902211011382</t>
  </si>
  <si>
    <t xml:space="preserve">10.1177/10126902211011382
</t>
  </si>
  <si>
    <t>WOS:000649480600001</t>
  </si>
  <si>
    <t>458-476</t>
  </si>
  <si>
    <t>Street Names Mercurial: Restructuring the Symbolic Space in Postwar Sibiu, 1945-1948 | Mercurialul denumirilor stradale: restructurările spațiului simbolic în Sibiul postbelic, 1945-1948</t>
  </si>
  <si>
    <t>6|7</t>
  </si>
  <si>
    <t>https://www.scopus.com/record/display.uri?eid=2-s2.0-85139456348&amp;origin=resultslist&amp;sort=plf-f&amp;src=s&amp;sid=40bff75621ca80a92aaea1724b0161fb&amp;sot=b&amp;sdt=b&amp;s=TITLE-ABS-KEY%28Mercurialul+denumirilor+stradale%3A+restructur%C4%83rile+spa%C8%9Biului+simbolic+%C3%AEn+Sibiul+postbelic%2C+1945-1948%29&amp;sl=114&amp;sessionSearchId=40bff75621ca80a92aaea1724b0161fb</t>
  </si>
  <si>
    <t>https://revistatransilvania.ro/mercurialul-denumirilor-stradale-restructurarile-spatiului-simbolic-in-sibiul-postbelic-1945-1948/</t>
  </si>
  <si>
    <t>10.51391/trva.2022.06-07.03.</t>
  </si>
  <si>
    <t>24-34</t>
  </si>
  <si>
    <t xml:space="preserve">“We Write to Dismantle Prejudices, Myths and Lies: The Role of Journalists in the Covid Vaccination Campaign in Romania”. </t>
  </si>
  <si>
    <t>Mureșan Raluca (ULBS) Sălcudean Minodora (ULBS)</t>
  </si>
  <si>
    <t>https://www.tandfonline.com/doi/full/10.1080/1461670X.2022.2150262?scroll=top&amp;needAccess=true&amp;role=tab</t>
  </si>
  <si>
    <t>„Jurnalism Științific. Cum a schimbat pandemia de Covid 19 raportul dintre jurnalism și știință”</t>
  </si>
  <si>
    <t>Sălcudean Minodora (ULBS)</t>
  </si>
  <si>
    <t>0255 0539</t>
  </si>
  <si>
    <t>https://revistatransilvania.ro/jurnalism-stiintific-cum-a-schimbat-pandemia-de-covid-19-raportul-dintre-jurnalism-si-stiinta/</t>
  </si>
  <si>
    <t>https://doi.org/10.51391/trva.2022.05.03.</t>
  </si>
  <si>
    <t>12-20</t>
  </si>
  <si>
    <t xml:space="preserve">„Constructive &amp; Solutions Journalism – Pros, Criticisms and Dilemmas. The Romanian experience: DoR”, </t>
  </si>
  <si>
    <t>https://revistatransilvania.ro/jurnalismul-constructiv-si-de-solutii-avantaje-critici-si-dileme-experienta-romaneasca-dor/</t>
  </si>
  <si>
    <t>https://doi.org/10.51391/trva.2022.08.02</t>
  </si>
  <si>
    <t>11-19</t>
  </si>
  <si>
    <r>
      <rPr>
        <sz val="10"/>
        <color theme="1"/>
        <rFont val="Arial Narrow"/>
        <family val="2"/>
      </rPr>
      <t xml:space="preserve">David, Anca-Elena,  Enache, Costin-Razvan, Hasmațuchi Gabriel, </t>
    </r>
    <r>
      <rPr>
        <b/>
        <sz val="10"/>
        <color theme="1"/>
        <rFont val="Arial Narrow"/>
        <family val="2"/>
      </rPr>
      <t xml:space="preserve">Stanciu, Raluca </t>
    </r>
    <r>
      <rPr>
        <sz val="10"/>
        <color theme="1"/>
        <rFont val="Arial Narrow"/>
        <family val="2"/>
      </rPr>
      <t>(ULBS)</t>
    </r>
  </si>
  <si>
    <r>
      <rPr>
        <b/>
        <sz val="10"/>
        <color theme="1"/>
        <rFont val="Arial Narrow"/>
        <family val="2"/>
      </rPr>
      <t>Stanciu, Raluca,</t>
    </r>
    <r>
      <rPr>
        <sz val="10"/>
        <color theme="1"/>
        <rFont val="Arial Narrow"/>
        <family val="2"/>
      </rPr>
      <t xml:space="preserve"> David, Anca- Elena (ULBS)</t>
    </r>
  </si>
  <si>
    <t>Ionela Vlase
Alin Croitoru</t>
  </si>
  <si>
    <t>Population, Space and Place</t>
  </si>
  <si>
    <t>1544-8444</t>
  </si>
  <si>
    <t>https://www.webofscience.com/wos/woscc/full-record/WOS:000658472900001</t>
  </si>
  <si>
    <t>Flexi(nse)curity in adult webcamming: Romanian women's experiences selling digital sex services under platform capitalism</t>
  </si>
  <si>
    <t>Ionela Vlase
Ana Maria Preoteasa (ICCV, Academia Romana)</t>
  </si>
  <si>
    <t>GENDER PLACE AND CULTURE</t>
  </si>
  <si>
    <t>0966-369X</t>
  </si>
  <si>
    <t>https://www.webofscience.com/wos/woscc/full-record/WOS:000612979700001</t>
  </si>
  <si>
    <t>https://www.tandfonline.com/doi/abs/10.1080/0966369X.2021.1878114?journalCode=cgpc20</t>
  </si>
  <si>
    <t>https://doi.org/10.1080/0966369X.2021.1878114</t>
  </si>
  <si>
    <t>WOS:000612979700001</t>
  </si>
  <si>
    <t>603-624</t>
  </si>
  <si>
    <t xml:space="preserve">Women on the margins of political power. Drivers of the gendered assessment of political leadership in Romania, </t>
  </si>
  <si>
    <t>Ionela Vlase, Ionela Băluță (Universitatea București)</t>
  </si>
  <si>
    <t>European Politics and Society</t>
  </si>
  <si>
    <t>https://www.scopus.com/record/display.uri?eid=2-s2.0-85130280695&amp;origin=resultslist&amp;sort=plf-f</t>
  </si>
  <si>
    <t>https://www.tandfonline.com/doi/abs/10.1080/23745118.2022.2074652?journalCode=rpep21</t>
  </si>
  <si>
    <t>DOI: 10.1080/23745118.2022.2074652</t>
  </si>
  <si>
    <t>1-16</t>
  </si>
  <si>
    <t>STRESS AND ANXIETY IN GENERAL POPULATION IN ROMANIA DURING COVID -19 PANDEMIC</t>
  </si>
  <si>
    <t>Ioana Silistraru, Gabriela Cozmanciuc, Ștefan Roșca, Diana Bulgaru-Iliescu, Simona Irina Damian, Ioan-Adrian Ciureanu</t>
  </si>
  <si>
    <t>Archiv Euromedica</t>
  </si>
  <si>
    <t>2193-3863</t>
  </si>
  <si>
    <t>http://journal-archiveuromedica.eu/archiv-euromedica-05-2021/archiv_euromedica_05_2021_001_075_WEB_01.pdf</t>
  </si>
  <si>
    <t xml:space="preserve">http://dx.doi.org/10.35630/2199-885X/2021/11/5.1 </t>
  </si>
  <si>
    <t>000726604100001</t>
  </si>
  <si>
    <t>PREVALENCE OF BURNOUT IN MEDICAL STUDENTS IN ROMANIA DURING COVID -19 PANDEMIC RESTRICTIONS (PRELIMINARY DATA)</t>
  </si>
  <si>
    <t xml:space="preserve">Ioana Silistraru, Adrian-Ioan Ciureanu, Anamaria Ciubara, Oana Olariu </t>
  </si>
  <si>
    <t>http://journal-archiveuromedica.eu/archiv-euromedica-05-2021/archiv_euromedica_05_2021_001_075_WEB_03.pdf</t>
  </si>
  <si>
    <t xml:space="preserve">http://dx.doi.org/10.35630/2199-885X/2021/11/5.3 </t>
  </si>
  <si>
    <t>000726604100003</t>
  </si>
  <si>
    <t>Burnout and Online Medical Education: Romanian Students in Lockdown and Their Residency Choices</t>
  </si>
  <si>
    <t>Ioana Silistraru, Oana Olariu, Anamaria Ciubara, Ștefan Roșca, Ramona Oana Roșca, Silviu Stanciu, Alina Plesea Condratovici, Ioan-Adrian Ciureanu</t>
  </si>
  <si>
    <t>Int. J. Environ. Res. Public Health</t>
  </si>
  <si>
    <t>1660-4601</t>
  </si>
  <si>
    <t>https://www.mdpi.com/1660-4601/19/9/5449</t>
  </si>
  <si>
    <t>000795393000001</t>
  </si>
  <si>
    <t>Informațiile incomplete / incorecte vor conduce la neluarea în calcul a indicatorului respectiv</t>
  </si>
  <si>
    <t>IC02 - Cărți/ capitole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</si>
  <si>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</si>
  <si>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</si>
  <si>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</si>
  <si>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t>Nu se punctează reeditările; 
*Prin excepție, în domeniul Drept se acceptă și se punctează și reeditările, cu condiția ca acestea să fie determinate de revizuirea legislației la care se referă cartea reeditată</t>
  </si>
  <si>
    <t>Nu se punctează lucrările cu caracter didactic.</t>
  </si>
  <si>
    <r>
      <rPr>
        <sz val="10"/>
        <color theme="1"/>
        <rFont val="Arial Narrow"/>
        <family val="2"/>
      </rPr>
      <t xml:space="preserve">* </t>
    </r>
    <r>
      <rPr>
        <b/>
        <sz val="10"/>
        <color theme="1"/>
        <rFont val="Arial Narrow"/>
        <family val="2"/>
      </rPr>
      <t xml:space="preserve">Punctaje de referință:                                                                                                                                                                                                                                                                                                             
</t>
    </r>
    <r>
      <rPr>
        <sz val="10"/>
        <color theme="1"/>
        <rFont val="Arial Narrow"/>
        <family val="2"/>
      </rPr>
      <t>• autor de volume/capitole: 10 p./pagină;
• coordonare/editare de volum: 5 p./pagină;
• traducere de volume/capitole: 5 p./pagină.
*În domeniul</t>
    </r>
    <r>
      <rPr>
        <b/>
        <sz val="10"/>
        <color theme="1"/>
        <rFont val="Arial Narrow"/>
        <family val="2"/>
      </rPr>
      <t xml:space="preserve"> Drept</t>
    </r>
    <r>
      <rPr>
        <sz val="10"/>
        <color theme="1"/>
        <rFont val="Arial Narrow"/>
        <family val="2"/>
      </rPr>
      <t xml:space="preserve">, pentru toate publicațiile se aplică </t>
    </r>
    <r>
      <rPr>
        <b/>
        <sz val="10"/>
        <color theme="1"/>
        <rFont val="Arial Narrow"/>
        <family val="2"/>
      </rPr>
      <t>un coeficient de multiplicare de 2</t>
    </r>
    <r>
      <rPr>
        <sz val="10"/>
        <color theme="1"/>
        <rFont val="Arial Narrow"/>
        <family val="2"/>
      </rPr>
      <t>; coeficientul se aplică doar pentru lucrările din domeniul respectiv, nu și pentru publicațiile în alte domenii sau pentru cele cu caracter inter- sau multidisciplinar, 
*În oricare domeniu, în cazul traducerilor de cărți/capitole care, conform clasificării Academiei Române, sunt realizate în/din „</t>
    </r>
    <r>
      <rPr>
        <b/>
        <sz val="10"/>
        <color theme="1"/>
        <rFont val="Arial Narrow"/>
        <family val="2"/>
      </rPr>
      <t>limbi vechi</t>
    </r>
    <r>
      <rPr>
        <sz val="10"/>
        <color theme="1"/>
        <rFont val="Arial Narrow"/>
        <family val="2"/>
      </rPr>
      <t>” (latină, greacă veche, ebraică, slavonă) sau în/din „</t>
    </r>
    <r>
      <rPr>
        <b/>
        <sz val="10"/>
        <color theme="1"/>
        <rFont val="Arial Narrow"/>
        <family val="2"/>
      </rPr>
      <t>limbi străine mai puțin curente</t>
    </r>
    <r>
      <rPr>
        <sz val="10"/>
        <color theme="1"/>
        <rFont val="Arial Narrow"/>
        <family val="2"/>
      </rPr>
      <t>” (chineză, hindi, suedeză ș.a.), se aplică un c</t>
    </r>
    <r>
      <rPr>
        <b/>
        <sz val="10"/>
        <color theme="1"/>
        <rFont val="Arial Narrow"/>
        <family val="2"/>
      </rPr>
      <t>oeficient de multiplicare de 2</t>
    </r>
    <r>
      <rPr>
        <sz val="10"/>
        <color theme="1"/>
        <rFont val="Arial Narrow"/>
        <family val="2"/>
      </rPr>
      <t xml:space="preserve">.
</t>
    </r>
  </si>
  <si>
    <t>Titlul cărții</t>
  </si>
  <si>
    <t>Editura 
(Lista ULBS)</t>
  </si>
  <si>
    <t>ISBN</t>
  </si>
  <si>
    <t xml:space="preserve">Paginile capitolului/
cărții </t>
  </si>
  <si>
    <t>Nr autori afiliați la instituții de educație și cercetare din România</t>
  </si>
  <si>
    <t>H. Ciugudean (Muzeul Național al Unirii din Alba Iulia), A. Dragotă (ULBS), Monica-Elena Popescu (Institutul de Istorie „George Barițiu” Cluj-Napoca)</t>
  </si>
  <si>
    <r>
      <rPr>
        <i/>
        <sz val="10"/>
        <color theme="1"/>
        <rFont val="Arial Narrow"/>
        <family val="2"/>
      </rPr>
      <t xml:space="preserve">The Transylvanian Cradle: The Funeral Landscape of Alba Iulia in the Light of „Staţia de Salvare” Cemetery (9 th-11 th Centuries), </t>
    </r>
    <r>
      <rPr>
        <sz val="10"/>
        <color theme="1"/>
        <rFont val="Arial Narrow"/>
        <family val="2"/>
      </rPr>
      <t xml:space="preserve">in: </t>
    </r>
    <r>
      <rPr>
        <i/>
        <sz val="10"/>
        <color theme="1"/>
        <rFont val="Arial Narrow"/>
        <family val="2"/>
      </rPr>
      <t xml:space="preserve">Christianization in Early Medieval Transylvania. The Oldest Church in Transylvania and Its Interpretation </t>
    </r>
    <r>
      <rPr>
        <sz val="10"/>
        <color theme="1"/>
        <rFont val="Arial Narrow"/>
        <family val="2"/>
      </rPr>
      <t>(Edited by Daniela Marcu Istrate, Dan Ioan Mureşan and Gabriel Tiberiu Rustoiu)</t>
    </r>
  </si>
  <si>
    <t>Brill</t>
  </si>
  <si>
    <r>
      <rPr>
        <sz val="10"/>
        <color theme="1"/>
        <rFont val="Arial Narrow"/>
        <family val="2"/>
      </rPr>
      <t xml:space="preserve">978-90-04-51586-4 (e- book/ pdf); </t>
    </r>
    <r>
      <rPr>
        <sz val="10"/>
        <color rgb="FF000000"/>
        <rFont val="Arial Narrow"/>
        <family val="2"/>
      </rPr>
      <t>ISBN 978-90-04-51577-2 (Hardback)</t>
    </r>
  </si>
  <si>
    <t>78-114</t>
  </si>
  <si>
    <t>Daniela Stanciu-Păscărița</t>
  </si>
  <si>
    <t>Fighting Hardship, Keeping Hope. The Transylvanian Home Front During the Great War</t>
  </si>
  <si>
    <t>Peter Lang</t>
  </si>
  <si>
    <t>ISBN 978-3-631-84442-7 (Print)</t>
  </si>
  <si>
    <t>155-175</t>
  </si>
  <si>
    <t>20x10 p</t>
  </si>
  <si>
    <t>Iunesch Liana Regina (trad.)</t>
  </si>
  <si>
    <t>Jahrbuch für historische Kommunismusforschung JHK 2022</t>
  </si>
  <si>
    <t>Metropol</t>
  </si>
  <si>
    <t>978-3-86331-642-6</t>
  </si>
  <si>
    <t>127-149</t>
  </si>
  <si>
    <t>22x5</t>
  </si>
  <si>
    <t>Iunesch L</t>
  </si>
  <si>
    <t>PFÜTZNER, Robert / ENGELMANN, Sebastian</t>
  </si>
  <si>
    <t>Science Fiction Bildung</t>
  </si>
  <si>
    <t>Tübingen Universty Press (in top 500 Shanghai Ranking)</t>
  </si>
  <si>
    <t>978-3-947251-61-2</t>
  </si>
  <si>
    <t>Pfutzner R</t>
  </si>
  <si>
    <t>PFÜTZNER, Robert</t>
  </si>
  <si>
    <t>Dragoman Dragos</t>
  </si>
  <si>
    <t>Neo-militant Democracies in Post-communist Member States of the European Union</t>
  </si>
  <si>
    <t>Routledge</t>
  </si>
  <si>
    <t>978-1-032-15634-7</t>
  </si>
  <si>
    <t>115-129</t>
  </si>
  <si>
    <t xml:space="preserve">Munteanu Nicoleta Annemarie </t>
  </si>
  <si>
    <r>
      <rPr>
        <i/>
        <sz val="10"/>
        <color theme="1"/>
        <rFont val="Arial Narrow"/>
        <family val="2"/>
      </rPr>
      <t>The European Union in the Age of (In)Security. From Theory to Practice,</t>
    </r>
    <r>
      <rPr>
        <sz val="10"/>
        <color theme="1"/>
        <rFont val="Arial Narrow"/>
        <family val="2"/>
      </rPr>
      <t xml:space="preserve"> https://www.cambridgescholars.com/product/978-1-5275-7825-8 </t>
    </r>
  </si>
  <si>
    <t xml:space="preserve">Cambridge Scholars Publishing </t>
  </si>
  <si>
    <t>ISBN (10): 105275-7825-9 ISBN (13): 978-1-5275-7825-8</t>
  </si>
  <si>
    <t>103-133</t>
  </si>
  <si>
    <t>Stănuș, Cristina; Gheorghiță, Andrei</t>
  </si>
  <si>
    <t>The Routledge Handbook of Local Elections and Voting in Europe, https://routledgehandbooks.com/doi/10.4324/9781003009672</t>
  </si>
  <si>
    <t>9780367444334</t>
  </si>
  <si>
    <t>453-465</t>
  </si>
  <si>
    <t>Stănuș Cristina (ULBS), Gheorghiță Andrei (ULBS)</t>
  </si>
  <si>
    <t>The Routledge Handbook of Local Elections and Voting in Europe</t>
  </si>
  <si>
    <t>ISBN 9780367444334</t>
  </si>
  <si>
    <t>453-464</t>
  </si>
  <si>
    <t>IC03 - Aplicații la competiții de cercetare (H2020/ Horizon Europa, UEFISCDI, SEE-PCC, POC-CD)</t>
  </si>
  <si>
    <t>Se raportează aici doar proiectele de cercetare, în sensul definiției acestei noțiuni din Art. 2 alin. (1) din Ordinul comun al MFP și MCI nr. 2326/2855/2017 din 29 august 2017, potrivit căruia 4:4„elementele definitorii” ale unui proiect de cercetare-dezvoltare și inovare sunt: 
„a) scopul; b) domeniul de cercetare, dezvoltare și inovare; c) obiectivele; d) perioada de desfășurare; e) tipul sursei de finanțare (public/privat/național/extern); f) bugetul, cu evidențierea distinctă a cheltuielilor corespunzătoare veniturilor din salarii și asimilate salariilor aferente personalului încadrat în proiect; g) caracterul de noutate și/sau inovativ al rezultatului; h) indicatorii de rezultat definiți.” Nu se iau în calcul proiectele de mobilități sau de popularizare a științei (ex.: H2020-MSCA, UEFISCDI-MC ș.a.);</t>
  </si>
  <si>
    <t>Aplicația la proiect trebuie depusă prin ULBS, cu notificarea prealabilă a SSCDI, iar contabilitatea proiectelor contractate trebuie să se desfășoare prin Direcția Financiar-Contabilă a ULBS</t>
  </si>
  <si>
    <t>Punctajul se acordă integral doar pentru proiectele cu un buget de minim 250.000 lei contractat de către ULBS; pentru proiectele cu bugete mai mici, se diminuează proporțional și punctajul acordat</t>
  </si>
  <si>
    <t>Punctajul de referință se acordă doar în cazul în care aplicația a obținut minim 60% din punctaj SAU proiectul s-a clasat în primele 40% de locuri ale competiției;</t>
  </si>
  <si>
    <t xml:space="preserve">Punctajul se acordă în anul afișării rezultatelor competiției (în cazul proiectelor necontractate) sau în anul contractării (în cazul proiectelor contractate);
</t>
  </si>
  <si>
    <t>Punctajul se acordă o singură dată pe proiect;</t>
  </si>
  <si>
    <t>Punctajul se acordă directorului/responsabilului de proiect din partea ULBS; directorul/responsabilul poate decide împărțirea punctajului cu membrii echipei, în baza unei notificări scrise adresate SSCDI;</t>
  </si>
  <si>
    <r>
      <rPr>
        <sz val="10"/>
        <color theme="1"/>
        <rFont val="Arial Narrow"/>
        <family val="2"/>
      </rPr>
      <t xml:space="preserve">* </t>
    </r>
    <r>
      <rPr>
        <b/>
        <sz val="10"/>
        <color theme="1"/>
        <rFont val="Arial Narrow"/>
        <family val="2"/>
      </rPr>
      <t xml:space="preserve">Punctaje de referință:                                                                                                                                                                                                                                                                                                             </t>
    </r>
    <r>
      <rPr>
        <sz val="10"/>
        <color theme="1"/>
        <rFont val="Arial Narrow"/>
        <family val="2"/>
      </rPr>
      <t xml:space="preserve">
400 p./aplicație pentru proiectele în care ULBS este beneficiar/coordonator
200 p./aplicație pentru proiectele în care ULBS este partener
* pentru proiectele câștigătoare, se aplică un coeficient de multiplicare de 5 (proiectele UEFISCDI/ SEE-PCC/ POC-CD);
* pentru proiectele câștigătoare, se aplică un coeficient de multiplicare de 10 (proiectele H2020/Horizon Europa)
</t>
    </r>
  </si>
  <si>
    <t>Denumire proiect</t>
  </si>
  <si>
    <t>Denumire competiție</t>
  </si>
  <si>
    <t>Calitate ULBS 
(Beneficiar / coordonator sau partener)</t>
  </si>
  <si>
    <t>Director de proiect</t>
  </si>
  <si>
    <t>Site www cu rezultatele competiției</t>
  </si>
  <si>
    <t>anul competiției</t>
  </si>
  <si>
    <t>anul contractării</t>
  </si>
  <si>
    <t>buget ULBS</t>
  </si>
  <si>
    <t>*Punctaj de referință</t>
  </si>
  <si>
    <t>Supuși sau cetățeni: Integrarea politică a țăranilor în statul național român, 1859-1940</t>
  </si>
  <si>
    <t>UEFISCDI-PN4-PCE</t>
  </si>
  <si>
    <t>Coordonator</t>
  </si>
  <si>
    <t>http://cncs-nrc.ro/wp-content/uploads/2020/10/PCE2020_REZULTATE-FINALE_STIINTE-UMANISTE.pdf</t>
  </si>
  <si>
    <t>Dacia Aeterna. Metaistorii arheologice și recepția antichității clasice în România după 1918</t>
  </si>
  <si>
    <t>UEFISCDI-PN4-PD</t>
  </si>
  <si>
    <t>Mentor</t>
  </si>
  <si>
    <t>Szabo Csaba</t>
  </si>
  <si>
    <t>A fi minoritar în România Mare. Integrare și modele de sociabilitate politică la sașii transilvăneni</t>
  </si>
  <si>
    <t>Proiecte de cercetare postdoctorală (PD)</t>
  </si>
  <si>
    <t>Beneficiar</t>
  </si>
  <si>
    <t>https://uefiscdi.gov.ro/proiecte-de-cercetare-postdoctorala</t>
  </si>
  <si>
    <t>249.890,00</t>
  </si>
  <si>
    <t>Mărcuș Oana Maria</t>
  </si>
  <si>
    <t>Antrenamentul flexibilității cognitive în adolescență: Efecte asupra performanței academice, anxietate și funcții executive - PD 117/08.06.2022</t>
  </si>
  <si>
    <t>Proiecte de cercetare postdoctorala - PD acordate de UEFISCDI</t>
  </si>
  <si>
    <t>249775 lei</t>
  </si>
  <si>
    <t>Ștefenel  Delia</t>
  </si>
  <si>
    <t>Supporting professionals and parents in Preventing Online and Offline gender-based vioLence between peers - SPOOL</t>
  </si>
  <si>
    <t>CERV-2022-DAPHNE / CERV-PJG</t>
  </si>
  <si>
    <t>Partener</t>
  </si>
  <si>
    <t xml:space="preserve">Stefenel Delia </t>
  </si>
  <si>
    <t>https://ec.europa.eu/research/participants/grants/101096771?ticket=ST-40257019-YzZHaU8fVogbtTqKDKfzf6NFVxPS9WJ0ftNmeNzzZklQnconoWjZjvopJbAzjZDDcrzQdyivwnwxmcQ8cU0G5L8G-jpJZscgsw0K7Hhzs52zbeom-dJvmc9b0iqoM6j85XhziH5Mxe6eKTLhMzx2upQxfZsQDplrYzN9M4PBGszsvQp5SQwiCBwaROzYqzdG3a6wCSphW#!/processes</t>
  </si>
  <si>
    <t>nu a fost câștigat 63/70 punctaj a.Ștefenel Delia: 50 Sassu Raluca:50 c. Șerban Anca :50 d. Fuciu Mircea:50</t>
  </si>
  <si>
    <t>135215 EUR</t>
  </si>
  <si>
    <t>Șerban Gabriel</t>
  </si>
  <si>
    <t>Train2Grow        Citizen-based curricula, learning activities and technologies that foster active civic engagement in democracy</t>
  </si>
  <si>
    <t>HORIZON EUROPE</t>
  </si>
  <si>
    <t>Delia Stefenel</t>
  </si>
  <si>
    <t>https://ec.europa.eu/research/participants/grants/101095039#!/processes</t>
  </si>
  <si>
    <t>Educational Soil Opportunity (ESO)</t>
  </si>
  <si>
    <t>HORIZON-MISS-2022-SOIL-01</t>
  </si>
  <si>
    <t>Antofie MM/ Stefenel D</t>
  </si>
  <si>
    <t>https://ec.europa.eu/info/funding-tenders/opportunities/portal/screen/myarea/proposals</t>
  </si>
  <si>
    <t>nu a fost câștigat, 7.5/10, punctaj            a. Antofie: 100
b. Ștefenel Delia: 100</t>
  </si>
  <si>
    <t>260000 EUR</t>
  </si>
  <si>
    <t>Impetus for the mobilization of society to towards the achievement of FOOD2030</t>
  </si>
  <si>
    <t>HORIZON-CL6-2022-GOVERNANCE-01</t>
  </si>
  <si>
    <t>Stefenel D/ Antofie MM</t>
  </si>
  <si>
    <t>nu a fost câștigat, 10.5 din 10 Stefenel 100 Antofie 100</t>
  </si>
  <si>
    <t>170625 EUR</t>
  </si>
  <si>
    <t xml:space="preserve">Structuring participative and interactive social innovation mechanisms to accelerate the transition from food
sharing to food commons
</t>
  </si>
  <si>
    <t>HORIZON-CL6-2022-COMMUNITIES-01</t>
  </si>
  <si>
    <t>nu a fost câștigat, 6 din 10 Antofie: Ștefenel Delia: 100, Antofie 100</t>
  </si>
  <si>
    <t>271875 EUR</t>
  </si>
  <si>
    <t>Co-combating
Companies combating gender-based violence andf sexual harassment in workplace</t>
  </si>
  <si>
    <t>CERV-2022-DAPHNE</t>
  </si>
  <si>
    <t>https://ec.europa.eu/research/participants/submission/manage/screen/submission/SEP-210854611/submit</t>
  </si>
  <si>
    <t>nu a fost câști 58/70 punctaj a.Ștefenel Delia: 100 Sassu Raluca:100</t>
  </si>
  <si>
    <t>112 577.90 EUR</t>
  </si>
  <si>
    <t>Train2Grow        Citizen-based curricula, learning activities and technologies that foster active civic engagement in democracy
and simulate participatory actions</t>
  </si>
  <si>
    <t>Horizon Europe (HORIZON)</t>
  </si>
  <si>
    <t xml:space="preserve">nu a fost câștigat 63/70 punctaj a.Ștefenel Delia: 66.66 b. Șerban Gabriel 66.66  Șerban Anca : 66.66. </t>
  </si>
  <si>
    <t>STRENGTHENING FARM HEALTH AND SAFETY KNOWLEDGE AND INNOVATION SYSTEMS (SafeHabitus)</t>
  </si>
  <si>
    <t>CALL: HORIZON-CL6-2022-COMMUNITIES</t>
  </si>
  <si>
    <t>https://cordis.europa.eu/project/id/101084270</t>
  </si>
  <si>
    <t>peste 250,000 RON</t>
  </si>
  <si>
    <t>Euristica confuziei în staţii autonome de
instruire pentru industria de manufactură (PN-III-P2-2.1-PED2021-1138)</t>
  </si>
  <si>
    <t>Proiect experimental demonstrativ (PED)</t>
  </si>
  <si>
    <t>Neghină Mihai</t>
  </si>
  <si>
    <t>FSSU6/FING2</t>
  </si>
  <si>
    <t>https://uefiscdi.gov.ro/proiect-experimental-demonstrativ-ped</t>
  </si>
  <si>
    <t>600.000 lei</t>
  </si>
  <si>
    <t>Ionela Vlase (co-director proiect)</t>
  </si>
  <si>
    <t>ELABCHROM Establishing a Laboratory of Cultural Heritage in Central Romania</t>
  </si>
  <si>
    <t>Horizon Twinning</t>
  </si>
  <si>
    <t>Terian Andrei</t>
  </si>
  <si>
    <t>FSSU4</t>
  </si>
  <si>
    <t>https://cordis.europa.eu/project/id/101079282</t>
  </si>
  <si>
    <t>1.1 mil euro</t>
  </si>
  <si>
    <t>Total</t>
  </si>
  <si>
    <t>IC04 - Citări în publicații indexate WoS/ SCOPUS/ volume apărute la edituri internaționale de prestigiu</t>
  </si>
  <si>
    <t>Se specifică lucrarea citată (LCA) și lucrarea care citează (LCI); persoana care raportează trebuie să se afle printre autorii LCA și în această calitate să aibă declarată afilierea la ULBS; nu se punctează LCA la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</si>
  <si>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</si>
  <si>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Se ia în considerare o citare doar atunci când toate datele bibliografice esențiale ale LCA (autor, titlu, revistă/editură ș.a.) Sunt menționate în LCI; nu se consideră „citări” simplele mențiuni nominale, prezența într-o listă de acknowledgements etc.;</t>
  </si>
  <si>
    <t>Nu se punctează autocitările;</t>
  </si>
  <si>
    <t>Se consideră o (singură) citare atunci când se stabilește o asociere invariabilă între o LCA și o LCI; Nu se punctează citările multiple;</t>
  </si>
  <si>
    <t>Lista editurilor internaționale de prestigiu recunoscute de ULBS este diponibilă pe site-ul SCDI la adresa: https://cercetare.ulbsibiu.ro/ro/platforma-siepas/metodologie-siepas-2017/</t>
  </si>
  <si>
    <t>Dacă într-un volum colectiv sau într-o selecție de lucrări de conferință, o LCA a fost citată în capitole având autori diferiți și titluri diferite, atunci se consideră că a fost citată în LCI diferite, care se consemnează și se punctează diferit;</t>
  </si>
  <si>
    <t>LCI trebuie să fi fost publicată în intervalul de raportare; nu există restricții pentru data de publicare a LCA;</t>
  </si>
  <si>
    <t>Pentru punctarea la acest indicator a citărilor în reviste, este obligatoriu ca LCI să fie indexată în WOS și/sau în SCOPUS, însă nu e obligatoriu ca și LCA să fie inclusă în WOS și/sau în SCOPUS.</t>
  </si>
  <si>
    <r>
      <rPr>
        <sz val="10"/>
        <color theme="1"/>
        <rFont val="Arial Narrow"/>
        <family val="2"/>
      </rPr>
      <t xml:space="preserve">* </t>
    </r>
    <r>
      <rPr>
        <b/>
        <sz val="10"/>
        <color theme="1"/>
        <rFont val="Arial Narrow"/>
        <family val="2"/>
      </rPr>
      <t xml:space="preserve">Punctaje de referință:                                                                                                                                                                                                                                                                                                             
</t>
    </r>
    <r>
      <rPr>
        <sz val="10"/>
        <color theme="1"/>
        <rFont val="Arial Narrow"/>
        <family val="2"/>
      </rPr>
      <t xml:space="preserve">• 50 p./citare.
</t>
    </r>
  </si>
  <si>
    <t>Numele și prenumele autorilor lucrării citate (se menționează în paranteză afilierea)</t>
  </si>
  <si>
    <t>Lucrare Citată (titlu)</t>
  </si>
  <si>
    <t>LCI (lucrare care citează) 
(autori, titlu, revistă)</t>
  </si>
  <si>
    <t>Link către LCI (lucrare care citează)</t>
  </si>
  <si>
    <t>Baza de date în care este este indexată LCI (WoS / SCOPUS) sau Editura internațională de prestigiu a LCI</t>
  </si>
  <si>
    <t>Nr autori din România afiliați la instituții de educație și cercetare</t>
  </si>
  <si>
    <t>Albu Ioan (ULBS)</t>
  </si>
  <si>
    <t>Memoria epigrafică în Europa Centrală şi de Sud-Est (evul mediu şi epoca premodernă, Sibiu: Editura ASTRA Museum, 2014.</t>
  </si>
  <si>
    <t>The Land between Two Seas
Art on the Move in the
Mediterranean and the Black Sea
1300–1700
Edited by
Alina Payne, Brill, 2022.</t>
  </si>
  <si>
    <t>https://brill.com/edcollchap-oa/book/9789004515468/BP000027.xml</t>
  </si>
  <si>
    <t>Vixi dum volui: An Unknown Work of the Sculptor Elias Nicolai, BAM 7/2, 2012, pp. 253-264..</t>
  </si>
  <si>
    <t xml:space="preserve">https://brill.com/edcollchap-oa/book/9789004515468/BP000027.xml </t>
  </si>
  <si>
    <t>DĂNEASĂ, Cristina Maria</t>
  </si>
  <si>
    <t>THE STUDY OF CONSERVATION STATE OF A WOODEN CHURCH FROM BOZ VILLAGE, HUNEDOARA COUNTY, ROMANIA</t>
  </si>
  <si>
    <t>Museal Indoor Air Quality and Public Health: An Integrated Approach for Exhibits Preservation and Ensuring Human Health</t>
  </si>
  <si>
    <t>https://www.mdpi.com/2071-1050/14/4/2462</t>
  </si>
  <si>
    <t>WoS SCOPUS https://www.mdpi.com/journal/sustainability   https://mjl.clarivate.com/search-results</t>
  </si>
  <si>
    <t>Dragotă Aurel (ULBS), Ciugudean  Horia (MNUAI)</t>
  </si>
  <si>
    <r>
      <rPr>
        <i/>
        <sz val="10"/>
        <color theme="1"/>
        <rFont val="Arial Narrow"/>
        <family val="2"/>
      </rPr>
      <t>Civilizaţia medievală timpurie din Transilvania: rit şi ritual funerar în secolele IX-XI.</t>
    </r>
    <r>
      <rPr>
        <sz val="10"/>
        <color theme="1"/>
        <rFont val="Arial Narrow"/>
        <family val="2"/>
      </rPr>
      <t xml:space="preserve"> Catalogul expoziţiei, Alba Iulia,  2002</t>
    </r>
  </si>
  <si>
    <r>
      <rPr>
        <sz val="10"/>
        <color theme="1"/>
        <rFont val="Arial Narrow"/>
        <family val="2"/>
      </rPr>
      <t xml:space="preserve">Dana Marcu-Istrate, </t>
    </r>
    <r>
      <rPr>
        <i/>
        <sz val="10"/>
        <color theme="1"/>
        <rFont val="Arial Narrow"/>
        <family val="2"/>
      </rPr>
      <t xml:space="preserve">From the greek bishop Hierotheos to the latin bishop Simon: The churches in Alba Iulia and the controversies related to the beginnings of the diocese of Transylvania, </t>
    </r>
    <r>
      <rPr>
        <sz val="10"/>
        <color theme="1"/>
        <rFont val="Arial Narrow"/>
        <family val="2"/>
      </rPr>
      <t xml:space="preserve">in: </t>
    </r>
    <r>
      <rPr>
        <i/>
        <sz val="10"/>
        <color theme="1"/>
        <rFont val="Arial Narrow"/>
        <family val="2"/>
      </rPr>
      <t xml:space="preserve">Christianization in Early Medieval Transylvania. The Oldest Church in Transylvania and Its Interpretation </t>
    </r>
    <r>
      <rPr>
        <sz val="10"/>
        <color theme="1"/>
        <rFont val="Arial Narrow"/>
        <family val="2"/>
      </rPr>
      <t>(Edited by Daniela Marcu Istrate, Dan Ioan Mureşan and Gabriel Tiberiu Rustoiu), Brill, 2022, p. 11-56, notele 9, 42.</t>
    </r>
  </si>
  <si>
    <t>https://brill.com/display/title/62325?fbclid=IwAR1QvVINUsiO6fjviV_kloFNdxcbLEjthG9ta1iVrsfVWznaJ5re69lmLSU</t>
  </si>
  <si>
    <t>Dragotă Aurel (ULBS)</t>
  </si>
  <si>
    <r>
      <rPr>
        <i/>
        <sz val="10"/>
        <color theme="1"/>
        <rFont val="Arial Narrow"/>
        <family val="2"/>
      </rPr>
      <t xml:space="preserve">Aspecte de multiculturalitate spirituală. Rit şi ritual funerarîn Transilvania şiîn Europa centrală şi de sud-est (secolele IX-XI p. Ch), </t>
    </r>
    <r>
      <rPr>
        <sz val="10"/>
        <color theme="1"/>
        <rFont val="Arial Narrow"/>
        <family val="2"/>
      </rPr>
      <t>Editura Altip, Alba Iulia, 2006.</t>
    </r>
  </si>
  <si>
    <t>Dana Marcu-Istrate, From the greek bishop Hierotheos to the latin bishop Simon: The churches in Alba Iulia and the controversies related to the beginnings of the diocese of Transylvania, in: Christianization in Early Medieval Transylvania. The Oldest Church in Transylvania and Its Interpretation (Edited by Daniela Marcu Istrate, Dan Ioan Mureşan and Gabriel Tiberiu Rustoiu), Brill, 2022, p. 11-56, notele 64, 65, 73, 74, 76.</t>
  </si>
  <si>
    <t>Dragotă Aurel (ULBS), Rustoiu Gabriel-Tiberiu (MNUAI)</t>
  </si>
  <si>
    <r>
      <rPr>
        <i/>
        <sz val="10"/>
        <color theme="1"/>
        <rFont val="Arial Narrow"/>
        <family val="2"/>
      </rPr>
      <t xml:space="preserve">Offerings of ceramic vessels from the Early Medieval cemetery at Alba Iulia „Brînduşei Street”, </t>
    </r>
    <r>
      <rPr>
        <sz val="10"/>
        <color theme="1"/>
        <rFont val="Arial Narrow"/>
        <family val="2"/>
      </rPr>
      <t xml:space="preserve">în:ed. Călin Cosma, </t>
    </r>
    <r>
      <rPr>
        <i/>
        <sz val="10"/>
        <color theme="1"/>
        <rFont val="Arial Narrow"/>
        <family val="2"/>
      </rPr>
      <t>Funerary offerings and votive depositions in Europe's 1</t>
    </r>
    <r>
      <rPr>
        <i/>
        <vertAlign val="superscript"/>
        <sz val="10"/>
        <color theme="1"/>
        <rFont val="Arial Narrow"/>
        <family val="2"/>
      </rPr>
      <t>st</t>
    </r>
    <r>
      <rPr>
        <i/>
        <sz val="10"/>
        <color theme="1"/>
        <rFont val="Arial Narrow"/>
        <family val="2"/>
      </rPr>
      <t xml:space="preserve"> millennium AD.: cultural artifacts and local identities</t>
    </r>
    <r>
      <rPr>
        <sz val="10"/>
        <color theme="1"/>
        <rFont val="Arial Narrow"/>
        <family val="2"/>
      </rPr>
      <t>, Cluj-Napoca, Editura Mega, 2007.</t>
    </r>
  </si>
  <si>
    <t xml:space="preserve">Dana Marcu-Istrate, From the greek bishop Hierotheos to the latin bishop Simon: The churches in Alba Iulia and the controversies related to the beginnings of the diocese of Transylvania, in: Christianization in Early Medieval Transylvania. The Oldest Church in Transylvania and Its Interpretation (Edited by Daniela Marcu Istrate, Dan Ioan Mureşan and Gabriel Tiberiu Rustoiu), Brill, 2022, p. 11-56, notele 70, 74, 79. </t>
  </si>
  <si>
    <r>
      <rPr>
        <i/>
        <sz val="10"/>
        <color theme="1"/>
        <rFont val="Arial Narrow"/>
        <family val="2"/>
      </rPr>
      <t>Graves with ceremonial and worship objects from the King's Spring necropolis in  Alba Iulia, Alba county</t>
    </r>
    <r>
      <rPr>
        <sz val="10"/>
        <color theme="1"/>
        <rFont val="Arial Narrow"/>
        <family val="2"/>
      </rPr>
      <t>/</t>
    </r>
    <r>
      <rPr>
        <i/>
        <sz val="10"/>
        <color theme="1"/>
        <rFont val="Arial Narrow"/>
        <family val="2"/>
      </rPr>
      <t>Hroby s obradnými a náboženskými predmetmi z pohrebiska Kráľovský prameň v Alba Iulii, župa Alba. Slovenská Archeológia</t>
    </r>
    <r>
      <rPr>
        <sz val="10"/>
        <color theme="1"/>
        <rFont val="Arial Narrow"/>
        <family val="2"/>
      </rPr>
      <t xml:space="preserve"> LXV – 1, 2017</t>
    </r>
  </si>
  <si>
    <t xml:space="preserve">Dana Marcu-Istrate, From the greek bishop Hierotheos to the latin bishop Simon: The churches in Alba Iulia and the controversies related to the beginnings of the diocese of Transylvania, in: Christianization in Early Medieval Transylvania. The Oldest Church in Transylvania and Its Interpretation (Edited by Daniela Marcu Istrate, Dan Ioan Mureşan and Gabriel Tiberiu Rustoiu), Brill, 2022, p. 11-56, nota 71. </t>
  </si>
  <si>
    <r>
      <rPr>
        <i/>
        <sz val="10"/>
        <color theme="1"/>
        <rFont val="Arial Narrow"/>
        <family val="2"/>
      </rPr>
      <t xml:space="preserve">Dovezi ale misiunii bizantine la Alba Iulia (secolul X). Transilvania- serie nouă, </t>
    </r>
    <r>
      <rPr>
        <sz val="10"/>
        <color theme="1"/>
        <rFont val="Arial Narrow"/>
        <family val="2"/>
      </rPr>
      <t>anul XLVI (CL), nr. 4, 2018.</t>
    </r>
  </si>
  <si>
    <t>Dana Marcu-Istrate, From the greek bishop Hierotheos to the latin bishop Simon: The churches in Alba Iulia and the controversies related to the beginnings of the diocese of Transylvania, in: Christianization in Early Medieval Transylvania. The Oldest Church in Transylvania and Its Interpretation (Edited by Daniela Marcu Istrate, Dan Ioan Mureşan and Gabriel Tiberiu Rustoiu), Brill, 2022, p. 11-56, nota 71.</t>
  </si>
  <si>
    <t>Dragotă Aurel (ULBS), Blăjan Mihai</t>
  </si>
  <si>
    <r>
      <rPr>
        <i/>
        <sz val="10"/>
        <color theme="1"/>
        <rFont val="Arial Narrow"/>
        <family val="2"/>
      </rPr>
      <t>The military entourage of Gyula as shown by the burial place in Alba Iulia-Izvorul Împăratului (10th-11th century)/Anturajul  militar al lui Gyula ilustrat de cimitirul de la Alba Iulia- Izvorul Împăratului  (sec. X-XI)</t>
    </r>
    <r>
      <rPr>
        <sz val="10"/>
        <color theme="1"/>
        <rFont val="Arial Narrow"/>
        <family val="2"/>
      </rPr>
      <t xml:space="preserve">. </t>
    </r>
    <r>
      <rPr>
        <i/>
        <sz val="10"/>
        <color theme="1"/>
        <rFont val="Arial Narrow"/>
        <family val="2"/>
      </rPr>
      <t>Apulum</t>
    </r>
    <r>
      <rPr>
        <sz val="10"/>
        <color theme="1"/>
        <rFont val="Arial Narrow"/>
        <family val="2"/>
      </rPr>
      <t xml:space="preserve"> LV/1, 2018.</t>
    </r>
  </si>
  <si>
    <t xml:space="preserve">Dragotă Aurel (ULBS), Deleanu Valentin (MNUAI), Rustoiu Gabriel-Tiberiu (MNUAI), Matiș Anca (MNUAI), Blăjan Mihai </t>
  </si>
  <si>
    <r>
      <rPr>
        <i/>
        <sz val="10"/>
        <color theme="1"/>
        <rFont val="Arial Narrow"/>
        <family val="2"/>
      </rPr>
      <t>Tipologia inventarului din cimitirul de la Alba Iulia-Izvorul Împăratului (sec. X-XI)/The categorization the funeral artefacts from Alba Iulia- Izvorul Împăratului cemetery site. Apulum</t>
    </r>
    <r>
      <rPr>
        <sz val="10"/>
        <color theme="1"/>
        <rFont val="Arial Narrow"/>
        <family val="2"/>
      </rPr>
      <t xml:space="preserve"> LV/1, 2018.</t>
    </r>
  </si>
  <si>
    <r>
      <rPr>
        <i/>
        <sz val="10"/>
        <color theme="1"/>
        <rFont val="Arial Narrow"/>
        <family val="2"/>
      </rPr>
      <t>Cruce relicvar şi inel bizantin de la Alba Iulia- Izvorul Împăratului,</t>
    </r>
    <r>
      <rPr>
        <sz val="10"/>
        <color theme="1"/>
        <rFont val="Arial Narrow"/>
        <family val="2"/>
      </rPr>
      <t xml:space="preserve"> în: </t>
    </r>
    <r>
      <rPr>
        <i/>
        <sz val="10"/>
        <color theme="1"/>
        <rFont val="Arial Narrow"/>
        <family val="2"/>
      </rPr>
      <t>Muzeul Naţional al Unirii. 130 de ani în 130 de piese</t>
    </r>
    <r>
      <rPr>
        <sz val="10"/>
        <color theme="1"/>
        <rFont val="Arial Narrow"/>
        <family val="2"/>
      </rPr>
      <t>, Editura Altip, Alba Iulia, 2018.</t>
    </r>
  </si>
  <si>
    <t xml:space="preserve">Dana Marcu-Istrate, From the greek bishop Hierotheos to the latin bishop Simon: The churches in Alba Iulia and the controversies related to the beginnings of the diocese of Transylvania, in: Christianization in Early Medieval Transylvania. The Oldest Church in Transylvania and Its Interpretation (Edited by Daniela Marcu Istrate, Dan Ioan Mureşan and Gabriel Tiberiu Rustoiu), Brill, 2022, p. 11-56, nota 72. </t>
  </si>
  <si>
    <t>Dragotă Aurel (ULBS), Tomegea George (Complexul Național Muzeal Astra Sibiu), Rustoiu Gabriel-Tiberiu (MNUAI), Drîmbărean Matei (DJCCPCN Alba)</t>
  </si>
  <si>
    <r>
      <rPr>
        <i/>
        <sz val="10"/>
        <color theme="1"/>
        <rFont val="Arial Narrow"/>
        <family val="2"/>
      </rPr>
      <t>Materialul numismatic descoperit în necropola de la Pîclişa-„La Izvoare” (mun. Alba Iulia, jud. Alba)/Numismatic material discovered in the necropolis from Pîclişa-„La Izvoare” (Alba Iulia city, Alba County)</t>
    </r>
    <r>
      <rPr>
        <sz val="10"/>
        <color theme="1"/>
        <rFont val="Arial Narrow"/>
        <family val="2"/>
      </rPr>
      <t xml:space="preserve">, în: </t>
    </r>
    <r>
      <rPr>
        <i/>
        <sz val="10"/>
        <color theme="1"/>
        <rFont val="Arial Narrow"/>
        <family val="2"/>
      </rPr>
      <t>Apulum. Series Archaeologica et Anthropologica</t>
    </r>
    <r>
      <rPr>
        <sz val="10"/>
        <color theme="1"/>
        <rFont val="Arial Narrow"/>
        <family val="2"/>
      </rPr>
      <t>, XLIX/2012.</t>
    </r>
  </si>
  <si>
    <t xml:space="preserve">Dana Marcu-Istrate, From the greek bishop Hierotheos to the latin bishop Simon: The churches in Alba Iulia and the controversies related to the beginnings of the diocese of Transylvania, in: Christianization in Early Medieval Transylvania. The Oldest Church in Transylvania and Its Interpretation (Edited by Daniela Marcu Istrate, Dan Ioan Mureşan and Gabriel Tiberiu Rustoiu), Brill, 2022, p. 11-56, nota 77. </t>
  </si>
  <si>
    <t>Dragotă Aurel (ULBS), Deleanu Valentin, Rustoiu  Gabriel-Tiberiu  (MNUAI), Drâmbărean Matei  (DJCPCN Alba), George Tomegea (CNMA Sibiu), Anca Matiş,  Cindrea Iuliana, Molnar Robert , Vîrtic Marius , Mailat Damaris , Bâscă Alina-Eleonora, Cîmpean Victor, Pop Robert-Andrei,  Puşcaş Dalina-Marinela, Brad Alexandru, Boca Petru-Aurel, Firoiu Mihai-Adrian, Rizea Ovidiu-Georgian,  Praţa Iulian, Bărbos Dana</t>
  </si>
  <si>
    <r>
      <rPr>
        <sz val="10"/>
        <color theme="1"/>
        <rFont val="Arial Narrow"/>
        <family val="2"/>
      </rPr>
      <t xml:space="preserve">Pâclişa- </t>
    </r>
    <r>
      <rPr>
        <i/>
        <sz val="10"/>
        <color theme="1"/>
        <rFont val="Arial Narrow"/>
        <family val="2"/>
      </rPr>
      <t>„La Izvoare”.</t>
    </r>
    <r>
      <rPr>
        <sz val="10"/>
        <color theme="1"/>
        <rFont val="Arial Narrow"/>
        <family val="2"/>
      </rPr>
      <t xml:space="preserve"> Cod sit: 1062.01. Autorizaţia de cercetare arheologică preventivă Nr. 150/2012, Campania 2012  în: </t>
    </r>
    <r>
      <rPr>
        <i/>
        <sz val="10"/>
        <color theme="1"/>
        <rFont val="Arial Narrow"/>
        <family val="2"/>
      </rPr>
      <t>CCA</t>
    </r>
    <r>
      <rPr>
        <sz val="10"/>
        <color theme="1"/>
        <rFont val="Arial Narrow"/>
        <family val="2"/>
      </rPr>
      <t xml:space="preserve"> A- XLVII-a Sesiune Naţională de Rapoarte Arheologice, Craiova, 27 - 30 mai 2013.</t>
    </r>
  </si>
  <si>
    <t>Dragotă Aurel (ULBS), Rustoiu Gabriel-Tiberiu (MNUAI),  Drîmbărean Matei (DJCCPCN Alba), Deleanu Valentin (MNUAI), Oța Silviu (MNIR)</t>
  </si>
  <si>
    <r>
      <rPr>
        <i/>
        <sz val="10"/>
        <color theme="1"/>
        <rFont val="Arial Narrow"/>
        <family val="2"/>
      </rPr>
      <t>Necropola medieval timpurie de la Alba Iulia – Str. Brînduşei.</t>
    </r>
    <r>
      <rPr>
        <sz val="10"/>
        <color theme="1"/>
        <rFont val="Arial Narrow"/>
        <family val="2"/>
      </rPr>
      <t xml:space="preserve"> </t>
    </r>
    <r>
      <rPr>
        <i/>
        <sz val="10"/>
        <color theme="1"/>
        <rFont val="Arial Narrow"/>
        <family val="2"/>
      </rPr>
      <t xml:space="preserve">Cercetările arheologice din anii 1997-2008, </t>
    </r>
    <r>
      <rPr>
        <sz val="10"/>
        <color theme="1"/>
        <rFont val="Arial Narrow"/>
        <family val="2"/>
      </rPr>
      <t>Editura Altip, Alba Iulia, 2009.</t>
    </r>
  </si>
  <si>
    <t xml:space="preserve">Dana Marcu-Istrate, From the greek bishop Hierotheos to the latin bishop Simon: The churches in Alba Iulia and the controversies related to the beginnings of the diocese of Transylvania, in: Christianization in Early Medieval Transylvania. The Oldest Church in Transylvania and Its Interpretation (Edited by Daniela Marcu Istrate, Dan Ioan Mureşan and Gabriel Tiberiu Rustoiu), Brill, 2022, p. 11-56, nota 79. </t>
  </si>
  <si>
    <r>
      <rPr>
        <i/>
        <sz val="10"/>
        <color theme="1"/>
        <rFont val="Arial Narrow"/>
        <family val="2"/>
      </rPr>
      <t>Graves with ceremonial and worship objects from the King's Spring necropolis in  Alba Iulia, Alba county</t>
    </r>
    <r>
      <rPr>
        <sz val="10"/>
        <color theme="1"/>
        <rFont val="Arial Narrow"/>
        <family val="2"/>
      </rPr>
      <t>/</t>
    </r>
    <r>
      <rPr>
        <i/>
        <sz val="10"/>
        <color theme="1"/>
        <rFont val="Arial Narrow"/>
        <family val="2"/>
      </rPr>
      <t>Hroby s obradnými a náboženskými predmetmi z pohrebiska Kráľovský prameň v Alba Iulii, župa Alba. Slovenská Archeológia</t>
    </r>
    <r>
      <rPr>
        <sz val="10"/>
        <color theme="1"/>
        <rFont val="Arial Narrow"/>
        <family val="2"/>
      </rPr>
      <t xml:space="preserve"> LXV – 1, 2017.</t>
    </r>
  </si>
  <si>
    <r>
      <rPr>
        <sz val="10"/>
        <color theme="1"/>
        <rFont val="Arial Narrow"/>
        <family val="2"/>
      </rPr>
      <t xml:space="preserve">Florin Curta, </t>
    </r>
    <r>
      <rPr>
        <i/>
        <sz val="10"/>
        <color theme="1"/>
        <rFont val="Arial Narrow"/>
        <family val="2"/>
      </rPr>
      <t xml:space="preserve">Bulgaria beyondthe danube: water under the bridge, or is there more in the pipeline ?, </t>
    </r>
    <r>
      <rPr>
        <sz val="10"/>
        <color theme="1"/>
        <rFont val="Arial Narrow"/>
        <family val="2"/>
      </rPr>
      <t xml:space="preserve">in: </t>
    </r>
    <r>
      <rPr>
        <i/>
        <sz val="10"/>
        <color theme="1"/>
        <rFont val="Arial Narrow"/>
        <family val="2"/>
      </rPr>
      <t xml:space="preserve">Christianization in Early Medieval Transylvania. The Oldest Church in Transylvania and Its Interpretation </t>
    </r>
    <r>
      <rPr>
        <sz val="10"/>
        <color theme="1"/>
        <rFont val="Arial Narrow"/>
        <family val="2"/>
      </rPr>
      <t>(Edited by Daniela Marcu Istrate, Dan Ioan Mureşan and Gabriel Tiberiu Rustoiu), Brill, 2022, p. 57-77, nota 73.</t>
    </r>
  </si>
  <si>
    <r>
      <rPr>
        <i/>
        <sz val="10"/>
        <color theme="1"/>
        <rFont val="Arial Narrow"/>
        <family val="2"/>
      </rPr>
      <t>Tipologia inventarului din cimitirul de la Alba Iulia-Izvorul Împăratului (sec. X-XI)/The categorization the funeral artefacts from Alba Iulia- Izvorul Împăratului cemetery site. Apulum</t>
    </r>
    <r>
      <rPr>
        <sz val="10"/>
        <color theme="1"/>
        <rFont val="Arial Narrow"/>
        <family val="2"/>
      </rPr>
      <t xml:space="preserve"> LV/1, 2018.</t>
    </r>
  </si>
  <si>
    <r>
      <rPr>
        <sz val="10"/>
        <color theme="1"/>
        <rFont val="Arial Narrow"/>
        <family val="2"/>
      </rPr>
      <t xml:space="preserve">Florin Curta, </t>
    </r>
    <r>
      <rPr>
        <i/>
        <sz val="10"/>
        <color theme="1"/>
        <rFont val="Arial Narrow"/>
        <family val="2"/>
      </rPr>
      <t xml:space="preserve">Bulgaria beyond the danube: water under the bridge, or is there more in the pipeline ?, </t>
    </r>
    <r>
      <rPr>
        <sz val="10"/>
        <color theme="1"/>
        <rFont val="Arial Narrow"/>
        <family val="2"/>
      </rPr>
      <t xml:space="preserve">in: </t>
    </r>
    <r>
      <rPr>
        <i/>
        <sz val="10"/>
        <color theme="1"/>
        <rFont val="Arial Narrow"/>
        <family val="2"/>
      </rPr>
      <t xml:space="preserve">Christianization in Early Medieval Transylvania. The Oldest Church in Transylvania and Its Interpretation </t>
    </r>
    <r>
      <rPr>
        <sz val="10"/>
        <color theme="1"/>
        <rFont val="Arial Narrow"/>
        <family val="2"/>
      </rPr>
      <t>(Edited by Daniela Marcu Istrate, Dan Ioan Mureşan and Gabriel Tiberiu Rustoiu), Brill, 2022, p. 57-77, nota 73.</t>
    </r>
  </si>
  <si>
    <r>
      <rPr>
        <i/>
        <sz val="10"/>
        <color theme="1"/>
        <rFont val="Arial Narrow"/>
        <family val="2"/>
      </rPr>
      <t>Eggs as Offerings in Tenth-Eleventh Century Necropolises</t>
    </r>
    <r>
      <rPr>
        <sz val="10"/>
        <color theme="1"/>
        <rFont val="Arial Narrow"/>
        <family val="2"/>
      </rPr>
      <t xml:space="preserve">, în: </t>
    </r>
    <r>
      <rPr>
        <i/>
        <sz val="10"/>
        <color theme="1"/>
        <rFont val="Arial Narrow"/>
        <family val="2"/>
      </rPr>
      <t>Ziridava</t>
    </r>
    <r>
      <rPr>
        <sz val="10"/>
        <color theme="1"/>
        <rFont val="Arial Narrow"/>
        <family val="2"/>
      </rPr>
      <t xml:space="preserve"> XII/2014.</t>
    </r>
  </si>
  <si>
    <r>
      <rPr>
        <sz val="10"/>
        <color theme="1"/>
        <rFont val="Arial Narrow"/>
        <family val="2"/>
      </rPr>
      <t xml:space="preserve">Florin Curta, </t>
    </r>
    <r>
      <rPr>
        <i/>
        <sz val="10"/>
        <color theme="1"/>
        <rFont val="Arial Narrow"/>
        <family val="2"/>
      </rPr>
      <t xml:space="preserve">Bulgaria beyond the danube: water under the bridge, or is there more in the pipeline ?, </t>
    </r>
    <r>
      <rPr>
        <sz val="10"/>
        <color theme="1"/>
        <rFont val="Arial Narrow"/>
        <family val="2"/>
      </rPr>
      <t xml:space="preserve">in: </t>
    </r>
    <r>
      <rPr>
        <i/>
        <sz val="10"/>
        <color theme="1"/>
        <rFont val="Arial Narrow"/>
        <family val="2"/>
      </rPr>
      <t xml:space="preserve">Christianization in Early Medieval Transylvania. The Oldest Church in Transylvania and Its Interpretation </t>
    </r>
    <r>
      <rPr>
        <sz val="10"/>
        <color theme="1"/>
        <rFont val="Arial Narrow"/>
        <family val="2"/>
      </rPr>
      <t>(Edited by Daniela Marcu Istrate, Dan Ioan Mureşan and Gabriel Tiberiu Rustoiu), Brill, 2022, p. 57-77, nota 75.</t>
    </r>
  </si>
  <si>
    <r>
      <rPr>
        <i/>
        <sz val="10"/>
        <color theme="1"/>
        <rFont val="Arial Narrow"/>
        <family val="2"/>
      </rPr>
      <t>Bird Offerings in the 10th–11th Centuries Necropolises From Alba Iulia*</t>
    </r>
    <r>
      <rPr>
        <sz val="10"/>
        <color theme="1"/>
        <rFont val="Arial Narrow"/>
        <family val="2"/>
      </rPr>
      <t xml:space="preserve">, în: </t>
    </r>
    <r>
      <rPr>
        <i/>
        <sz val="10"/>
        <color theme="1"/>
        <rFont val="Arial Narrow"/>
        <family val="2"/>
      </rPr>
      <t>Ziridava. Studia Archaeologica</t>
    </r>
    <r>
      <rPr>
        <sz val="10"/>
        <color theme="1"/>
        <rFont val="Arial Narrow"/>
        <family val="2"/>
      </rPr>
      <t xml:space="preserve"> 33, 2019.</t>
    </r>
  </si>
  <si>
    <r>
      <rPr>
        <sz val="10"/>
        <color theme="1"/>
        <rFont val="Arial Narrow"/>
        <family val="2"/>
      </rPr>
      <t xml:space="preserve">Florin Curta, </t>
    </r>
    <r>
      <rPr>
        <i/>
        <sz val="10"/>
        <color theme="1"/>
        <rFont val="Arial Narrow"/>
        <family val="2"/>
      </rPr>
      <t xml:space="preserve">Bulgaria beyond the danube: water under the bridge, or is there more in the pipeline ?, </t>
    </r>
    <r>
      <rPr>
        <sz val="10"/>
        <color theme="1"/>
        <rFont val="Arial Narrow"/>
        <family val="2"/>
      </rPr>
      <t xml:space="preserve">in: </t>
    </r>
    <r>
      <rPr>
        <i/>
        <sz val="10"/>
        <color theme="1"/>
        <rFont val="Arial Narrow"/>
        <family val="2"/>
      </rPr>
      <t xml:space="preserve">Christianization in Early Medieval Transylvania. The Oldest Church in Transylvania and Its Interpretation </t>
    </r>
    <r>
      <rPr>
        <sz val="10"/>
        <color theme="1"/>
        <rFont val="Arial Narrow"/>
        <family val="2"/>
      </rPr>
      <t>(Edited by Daniela Marcu Istrate, Dan Ioan Mureşan and Gabriel Tiberiu Rustoiu), Brill, 2022, p. 57-77, nota 75.</t>
    </r>
  </si>
  <si>
    <t>Dragotă Aurel (ULBS), Rustoiu Gabriel-Tiberiu (MNUAI),  Drîmbărean Matei (DJCCPCN Alba), Deleanu Valentin (MNUAI)</t>
  </si>
  <si>
    <r>
      <rPr>
        <i/>
        <sz val="10"/>
        <color theme="1"/>
        <rFont val="Arial Narrow"/>
        <family val="2"/>
      </rPr>
      <t>The early medieval necropolis from Alba Iulia - Izvorul Împăratului. Archaeological researches in 2014. Apulum</t>
    </r>
    <r>
      <rPr>
        <sz val="10"/>
        <color theme="1"/>
        <rFont val="Arial Narrow"/>
        <family val="2"/>
      </rPr>
      <t xml:space="preserve"> LII/2015.</t>
    </r>
  </si>
  <si>
    <r>
      <rPr>
        <sz val="10"/>
        <color theme="1"/>
        <rFont val="Arial Narrow"/>
        <family val="2"/>
      </rPr>
      <t xml:space="preserve">Florin Curta, </t>
    </r>
    <r>
      <rPr>
        <i/>
        <sz val="10"/>
        <color theme="1"/>
        <rFont val="Arial Narrow"/>
        <family val="2"/>
      </rPr>
      <t xml:space="preserve">Bulgaria beyond the danube: water under the bridge, or is there more in the pipeline ?, </t>
    </r>
    <r>
      <rPr>
        <sz val="10"/>
        <color theme="1"/>
        <rFont val="Arial Narrow"/>
        <family val="2"/>
      </rPr>
      <t xml:space="preserve">in: </t>
    </r>
    <r>
      <rPr>
        <i/>
        <sz val="10"/>
        <color theme="1"/>
        <rFont val="Arial Narrow"/>
        <family val="2"/>
      </rPr>
      <t xml:space="preserve">Christianization in Early Medieval Transylvania. The Oldest Church in Transylvania and Its Interpretation </t>
    </r>
    <r>
      <rPr>
        <sz val="10"/>
        <color theme="1"/>
        <rFont val="Arial Narrow"/>
        <family val="2"/>
      </rPr>
      <t>(Edited by Daniela Marcu Istrate, Dan Ioan Mureşan and Gabriel Tiberiu Rustoiu), Brill, 2022, p. 57-77, nota 75.</t>
    </r>
  </si>
  <si>
    <r>
      <rPr>
        <i/>
        <sz val="10"/>
        <color theme="1"/>
        <rFont val="Arial Narrow"/>
        <family val="2"/>
      </rPr>
      <t xml:space="preserve">Suita militară din necropola de la Alba Iulia- Izvorul Împăratului (sec. X)/The Military Suite from Alba Iulia-Emperor’s Spring’s Necropolis.Transilvania- serie nouă, </t>
    </r>
    <r>
      <rPr>
        <sz val="10"/>
        <color theme="1"/>
        <rFont val="Arial Narrow"/>
        <family val="2"/>
      </rPr>
      <t>anul XLVI (CL), nr. 8, 2018.</t>
    </r>
  </si>
  <si>
    <r>
      <rPr>
        <sz val="10"/>
        <color theme="1"/>
        <rFont val="Arial Narrow"/>
        <family val="2"/>
      </rPr>
      <t xml:space="preserve">Florin Curta, </t>
    </r>
    <r>
      <rPr>
        <i/>
        <sz val="10"/>
        <color theme="1"/>
        <rFont val="Arial Narrow"/>
        <family val="2"/>
      </rPr>
      <t xml:space="preserve">Bulgaria beyond the danube: water under the bridge, or is there more in the pipeline ?, </t>
    </r>
    <r>
      <rPr>
        <sz val="10"/>
        <color theme="1"/>
        <rFont val="Arial Narrow"/>
        <family val="2"/>
      </rPr>
      <t xml:space="preserve">in: </t>
    </r>
    <r>
      <rPr>
        <i/>
        <sz val="10"/>
        <color theme="1"/>
        <rFont val="Arial Narrow"/>
        <family val="2"/>
      </rPr>
      <t xml:space="preserve">Christianization in Early Medieval Transylvania. The Oldest Church in Transylvania and Its Interpretation </t>
    </r>
    <r>
      <rPr>
        <sz val="10"/>
        <color theme="1"/>
        <rFont val="Arial Narrow"/>
        <family val="2"/>
      </rPr>
      <t>(Edited by Daniela Marcu Istrate, Dan Ioan Mureşan and Gabriel Tiberiu Rustoiu), Brill, 2022, p. 57-77, nota 75.</t>
    </r>
  </si>
  <si>
    <r>
      <rPr>
        <i/>
        <sz val="10"/>
        <color theme="1"/>
        <rFont val="Arial Narrow"/>
        <family val="2"/>
      </rPr>
      <t>Graves with military equipment from the necropolis in Alba‑Iulia “Statia de Salvare” (1979–1981), horizon II*. Orbis Medievalis II. Inter tempora. The Chronology of the Early Medieval Period. Issues, Approaches, Results. Inter tempora. Cronologia perioadei medievale timpurii Probleme, abordări, rezultate.</t>
    </r>
    <r>
      <rPr>
        <sz val="10"/>
        <color theme="1"/>
        <rFont val="Arial Narrow"/>
        <family val="2"/>
      </rPr>
      <t xml:space="preserve"> Proceedings of the national conference Arad, 26th–29th September 2018/Lucrările conferinței naționale Arad, 26–29 septembrie 2018, Edited by | Editori Florin Mărginean, Ioan Stanciu, Keve László, Editura Mega, Cluj-Napoca, 2019</t>
    </r>
  </si>
  <si>
    <r>
      <rPr>
        <sz val="10"/>
        <color theme="1"/>
        <rFont val="Arial Narrow"/>
        <family val="2"/>
      </rPr>
      <t xml:space="preserve">Florin Curta, </t>
    </r>
    <r>
      <rPr>
        <i/>
        <sz val="10"/>
        <color theme="1"/>
        <rFont val="Arial Narrow"/>
        <family val="2"/>
      </rPr>
      <t xml:space="preserve">Bulgaria beyond the danube: water under the bridge, or is there more in the pipeline ?, </t>
    </r>
    <r>
      <rPr>
        <sz val="10"/>
        <color theme="1"/>
        <rFont val="Arial Narrow"/>
        <family val="2"/>
      </rPr>
      <t xml:space="preserve">in: </t>
    </r>
    <r>
      <rPr>
        <i/>
        <sz val="10"/>
        <color theme="1"/>
        <rFont val="Arial Narrow"/>
        <family val="2"/>
      </rPr>
      <t xml:space="preserve">Christianization in Early Medieval Transylvania. The Oldest Church in Transylvania and Its Interpretation </t>
    </r>
    <r>
      <rPr>
        <sz val="10"/>
        <color theme="1"/>
        <rFont val="Arial Narrow"/>
        <family val="2"/>
      </rPr>
      <t>(Edited by Daniela Marcu Istrate, Dan Ioan Mureşan and Gabriel Tiberiu Rustoiu), Brill, 2022, p. 57-77, nota 75.</t>
    </r>
  </si>
  <si>
    <r>
      <rPr>
        <i/>
        <sz val="10"/>
        <color theme="1"/>
        <rFont val="Arial Narrow"/>
        <family val="2"/>
      </rPr>
      <t>Graves with ceremonial and worship objects from the King's Spring necropolis in  Alba Iulia, Alba county</t>
    </r>
    <r>
      <rPr>
        <sz val="10"/>
        <color theme="1"/>
        <rFont val="Arial Narrow"/>
        <family val="2"/>
      </rPr>
      <t>/</t>
    </r>
    <r>
      <rPr>
        <i/>
        <sz val="10"/>
        <color theme="1"/>
        <rFont val="Arial Narrow"/>
        <family val="2"/>
      </rPr>
      <t>Hroby s obradnými a náboženskými predmetmi z pohrebiska Kráľovský prameň v Alba Iulii, župa Alba. Slovenská Archeológia</t>
    </r>
    <r>
      <rPr>
        <sz val="10"/>
        <color theme="1"/>
        <rFont val="Arial Narrow"/>
        <family val="2"/>
      </rPr>
      <t xml:space="preserve"> LXV – 1, 2017.</t>
    </r>
  </si>
  <si>
    <r>
      <rPr>
        <sz val="10"/>
        <color theme="1"/>
        <rFont val="Arial Narrow"/>
        <family val="2"/>
      </rPr>
      <t xml:space="preserve">Călin Cosma, </t>
    </r>
    <r>
      <rPr>
        <i/>
        <sz val="10"/>
        <color theme="1"/>
        <rFont val="Arial Narrow"/>
        <family val="2"/>
      </rPr>
      <t xml:space="preserve">Byzantine bronze reliquary crosses with embossed figures discovered in Romania, </t>
    </r>
    <r>
      <rPr>
        <sz val="10"/>
        <color theme="1"/>
        <rFont val="Arial Narrow"/>
        <family val="2"/>
      </rPr>
      <t xml:space="preserve">in: </t>
    </r>
    <r>
      <rPr>
        <i/>
        <sz val="10"/>
        <color theme="1"/>
        <rFont val="Arial Narrow"/>
        <family val="2"/>
      </rPr>
      <t xml:space="preserve">Christianization in Early Medieval Transylvania. The Oldest Church in Transylvania and Its Interpretation </t>
    </r>
    <r>
      <rPr>
        <sz val="10"/>
        <color theme="1"/>
        <rFont val="Arial Narrow"/>
        <family val="2"/>
      </rPr>
      <t>(Edited by Daniela Marcu Istrate, Dan Ioan Mureşan and Gabriel Tiberiu Rustoiu), Brill, 2022, p. 115-146.</t>
    </r>
  </si>
  <si>
    <r>
      <rPr>
        <i/>
        <sz val="10"/>
        <color theme="1"/>
        <rFont val="Arial Narrow"/>
        <family val="2"/>
      </rPr>
      <t xml:space="preserve">Dovezi ale misiunii bizantine la Alba Iulia (secolul X). Transilvania- serie nouă, </t>
    </r>
    <r>
      <rPr>
        <sz val="10"/>
        <color theme="1"/>
        <rFont val="Arial Narrow"/>
        <family val="2"/>
      </rPr>
      <t>anul XLVI (CL), nr. 4, 2018.</t>
    </r>
  </si>
  <si>
    <r>
      <rPr>
        <sz val="10"/>
        <color theme="1"/>
        <rFont val="Arial Narrow"/>
        <family val="2"/>
      </rPr>
      <t xml:space="preserve">Călin Cosma, </t>
    </r>
    <r>
      <rPr>
        <i/>
        <sz val="10"/>
        <color theme="1"/>
        <rFont val="Arial Narrow"/>
        <family val="2"/>
      </rPr>
      <t xml:space="preserve">Byzantine bronze reliquary crosses with embossed figures discovered in Romania, </t>
    </r>
    <r>
      <rPr>
        <sz val="10"/>
        <color theme="1"/>
        <rFont val="Arial Narrow"/>
        <family val="2"/>
      </rPr>
      <t xml:space="preserve">in: </t>
    </r>
    <r>
      <rPr>
        <i/>
        <sz val="10"/>
        <color theme="1"/>
        <rFont val="Arial Narrow"/>
        <family val="2"/>
      </rPr>
      <t xml:space="preserve">Christianization in Early Medieval Transylvania. The Oldest Church in Transylvania and Its Interpretation </t>
    </r>
    <r>
      <rPr>
        <sz val="10"/>
        <color theme="1"/>
        <rFont val="Arial Narrow"/>
        <family val="2"/>
      </rPr>
      <t>(Edited by Daniela Marcu Istrate, Dan Ioan Mureşan and Gabriel Tiberiu Rustoiu), Brill, 2022, p. 115-146.</t>
    </r>
  </si>
  <si>
    <r>
      <rPr>
        <i/>
        <sz val="10"/>
        <color theme="1"/>
        <rFont val="Arial Narrow"/>
        <family val="2"/>
      </rPr>
      <t xml:space="preserve">Aspecte de multiculturalitate spirituală. Rit şi ritual funerar în Transilvania şi în Europa centrală şi de sud-est (secolele IX-XI p. Ch), </t>
    </r>
    <r>
      <rPr>
        <sz val="10"/>
        <color theme="1"/>
        <rFont val="Arial Narrow"/>
        <family val="2"/>
      </rPr>
      <t>Editura Altip, Alba Iulia, 2006.</t>
    </r>
  </si>
  <si>
    <r>
      <rPr>
        <sz val="10"/>
        <color theme="1"/>
        <rFont val="Arial Narrow"/>
        <family val="2"/>
      </rPr>
      <t xml:space="preserve">Tudor Sălăgean, </t>
    </r>
    <r>
      <rPr>
        <i/>
        <sz val="10"/>
        <color theme="1"/>
        <rFont val="Arial Narrow"/>
        <family val="2"/>
      </rPr>
      <t xml:space="preserve">From terra Ultrasilvana to regnum Erdeelw: Notes on the historical evolution of Transylvania in the 10th century, </t>
    </r>
    <r>
      <rPr>
        <sz val="10"/>
        <color theme="1"/>
        <rFont val="Arial Narrow"/>
        <family val="2"/>
      </rPr>
      <t xml:space="preserve">in: </t>
    </r>
    <r>
      <rPr>
        <i/>
        <sz val="10"/>
        <color theme="1"/>
        <rFont val="Arial Narrow"/>
        <family val="2"/>
      </rPr>
      <t xml:space="preserve">Christianization in Early Medieval Transylvania. The Oldest Church in Transylvania and Its Interpretation </t>
    </r>
    <r>
      <rPr>
        <sz val="10"/>
        <color theme="1"/>
        <rFont val="Arial Narrow"/>
        <family val="2"/>
      </rPr>
      <t>(Edited by Daniela Marcu Istrate, Dan Ioan Mureşan and Gabriel Tiberiu Rustoiu), Brill, 2022, p. 149-166, nota 52.</t>
    </r>
  </si>
  <si>
    <r>
      <rPr>
        <i/>
        <sz val="10"/>
        <color theme="1"/>
        <rFont val="Arial Narrow"/>
        <family val="2"/>
      </rPr>
      <t xml:space="preserve">Aspecte de multiculturalitate spirituală. Rit şi ritual funerar în Transilvania şi în Europa centrală şi de sud-est (secolele IX-XI p. Ch), </t>
    </r>
    <r>
      <rPr>
        <sz val="10"/>
        <color theme="1"/>
        <rFont val="Arial Narrow"/>
        <family val="2"/>
      </rPr>
      <t>Editura Altip, Alba Iulia, 2006.</t>
    </r>
  </si>
  <si>
    <r>
      <rPr>
        <sz val="10"/>
        <color theme="1"/>
        <rFont val="Arial Narrow"/>
        <family val="2"/>
      </rPr>
      <t xml:space="preserve">Alexandru Madgearu, </t>
    </r>
    <r>
      <rPr>
        <i/>
        <sz val="10"/>
        <color theme="1"/>
        <rFont val="Arial Narrow"/>
        <family val="2"/>
      </rPr>
      <t xml:space="preserve">Ecclesiastical consequences of the restoration of byzantine power in the danubian region, </t>
    </r>
    <r>
      <rPr>
        <sz val="10"/>
        <color theme="1"/>
        <rFont val="Arial Narrow"/>
        <family val="2"/>
      </rPr>
      <t xml:space="preserve">in: </t>
    </r>
    <r>
      <rPr>
        <i/>
        <sz val="10"/>
        <color theme="1"/>
        <rFont val="Arial Narrow"/>
        <family val="2"/>
      </rPr>
      <t xml:space="preserve">Christianization in Early Medieval Transylvania. The Oldest Church in Transylvania and Its Interpretation </t>
    </r>
    <r>
      <rPr>
        <sz val="10"/>
        <color theme="1"/>
        <rFont val="Arial Narrow"/>
        <family val="2"/>
      </rPr>
      <t xml:space="preserve">(Edited by Daniela Marcu Istrate, Dan Ioan Mureşan and Gabriel Tiberiu Rustoiu), Brill, 2022, p.238-247, nota 5. </t>
    </r>
  </si>
  <si>
    <r>
      <rPr>
        <i/>
        <sz val="10"/>
        <color theme="1"/>
        <rFont val="Arial Narrow"/>
        <family val="2"/>
      </rPr>
      <t>Graves with ceremonial and worship objects from the King's Spring necropolis in  Alba Iulia, Alba county</t>
    </r>
    <r>
      <rPr>
        <sz val="10"/>
        <color theme="1"/>
        <rFont val="Arial Narrow"/>
        <family val="2"/>
      </rPr>
      <t>/</t>
    </r>
    <r>
      <rPr>
        <i/>
        <sz val="10"/>
        <color theme="1"/>
        <rFont val="Arial Narrow"/>
        <family val="2"/>
      </rPr>
      <t>Hroby s obradnými a náboženskými predmetmi z pohrebiska Kráľovský prameň v Alba Iulii, župa Alba. Slovenská Archeológia</t>
    </r>
    <r>
      <rPr>
        <sz val="10"/>
        <color theme="1"/>
        <rFont val="Arial Narrow"/>
        <family val="2"/>
      </rPr>
      <t xml:space="preserve"> LXV – 1, 2017.</t>
    </r>
  </si>
  <si>
    <r>
      <rPr>
        <sz val="10"/>
        <color theme="1"/>
        <rFont val="Arial Narrow"/>
        <family val="2"/>
      </rPr>
      <t xml:space="preserve">Alexandru Madgearu, </t>
    </r>
    <r>
      <rPr>
        <i/>
        <sz val="10"/>
        <color theme="1"/>
        <rFont val="Arial Narrow"/>
        <family val="2"/>
      </rPr>
      <t xml:space="preserve">Ecclesiastical consequences of the restoration of byzantine power in the danubian region, </t>
    </r>
    <r>
      <rPr>
        <sz val="10"/>
        <color theme="1"/>
        <rFont val="Arial Narrow"/>
        <family val="2"/>
      </rPr>
      <t xml:space="preserve">in: </t>
    </r>
    <r>
      <rPr>
        <i/>
        <sz val="10"/>
        <color theme="1"/>
        <rFont val="Arial Narrow"/>
        <family val="2"/>
      </rPr>
      <t xml:space="preserve">Christianization in Early Medieval Transylvania. The Oldest Church in Transylvania and Its Interpretation </t>
    </r>
    <r>
      <rPr>
        <sz val="10"/>
        <color theme="1"/>
        <rFont val="Arial Narrow"/>
        <family val="2"/>
      </rPr>
      <t xml:space="preserve">(Edited by Daniela Marcu Istrate, Dan Ioan Mureşan and Gabriel Tiberiu Rustoiu), Brill, 2022, p.238-247, nota 5. </t>
    </r>
  </si>
  <si>
    <r>
      <rPr>
        <i/>
        <sz val="10"/>
        <color theme="1"/>
        <rFont val="Arial Narrow"/>
        <family val="2"/>
      </rPr>
      <t xml:space="preserve">Dovezi ale misiunii bizantine la Alba Iulia (secolul X). Transilvania- serie nouă, </t>
    </r>
    <r>
      <rPr>
        <sz val="10"/>
        <color theme="1"/>
        <rFont val="Arial Narrow"/>
        <family val="2"/>
      </rPr>
      <t>anul XLVI (CL), nr. 4, 2018.</t>
    </r>
  </si>
  <si>
    <r>
      <rPr>
        <sz val="10"/>
        <color theme="1"/>
        <rFont val="Arial Narrow"/>
        <family val="2"/>
      </rPr>
      <t xml:space="preserve">Alexandru Madgearu, </t>
    </r>
    <r>
      <rPr>
        <i/>
        <sz val="10"/>
        <color theme="1"/>
        <rFont val="Arial Narrow"/>
        <family val="2"/>
      </rPr>
      <t xml:space="preserve">Ecclesiastical consequences of the restoration of byzantine power in the danubian region, </t>
    </r>
    <r>
      <rPr>
        <sz val="10"/>
        <color theme="1"/>
        <rFont val="Arial Narrow"/>
        <family val="2"/>
      </rPr>
      <t xml:space="preserve">in: </t>
    </r>
    <r>
      <rPr>
        <i/>
        <sz val="10"/>
        <color theme="1"/>
        <rFont val="Arial Narrow"/>
        <family val="2"/>
      </rPr>
      <t xml:space="preserve">Christianization in Early Medieval Transylvania. The Oldest Church in Transylvania and Its Interpretation </t>
    </r>
    <r>
      <rPr>
        <sz val="10"/>
        <color theme="1"/>
        <rFont val="Arial Narrow"/>
        <family val="2"/>
      </rPr>
      <t xml:space="preserve">(Edited by Daniela Marcu Istrate, Dan Ioan Mureşan and Gabriel Tiberiu Rustoiu), Brill, 2022, p.238-247, nota 5. </t>
    </r>
  </si>
  <si>
    <r>
      <rPr>
        <i/>
        <sz val="10"/>
        <color theme="1"/>
        <rFont val="Arial Narrow"/>
        <family val="2"/>
      </rPr>
      <t>Graves with ceremonial and worship objects from the King's Spring necropolis in  Alba Iulia, Alba county</t>
    </r>
    <r>
      <rPr>
        <sz val="10"/>
        <color theme="1"/>
        <rFont val="Arial Narrow"/>
        <family val="2"/>
      </rPr>
      <t>/</t>
    </r>
    <r>
      <rPr>
        <i/>
        <sz val="10"/>
        <color theme="1"/>
        <rFont val="Arial Narrow"/>
        <family val="2"/>
      </rPr>
      <t>Hroby s obradnými a náboženskými predmetmi z pohrebiska Kráľovský prameň v Alba Iulii, župa Alba. Slovenská Archeológia</t>
    </r>
    <r>
      <rPr>
        <sz val="10"/>
        <color theme="1"/>
        <rFont val="Arial Narrow"/>
        <family val="2"/>
      </rPr>
      <t xml:space="preserve"> LXV – 1, 2017.</t>
    </r>
  </si>
  <si>
    <r>
      <rPr>
        <sz val="10"/>
        <color theme="1"/>
        <rFont val="Arial Narrow"/>
        <family val="2"/>
      </rPr>
      <t xml:space="preserve">Adinel C. Dincă, Mihai Kovács, </t>
    </r>
    <r>
      <rPr>
        <i/>
        <sz val="10"/>
        <color theme="1"/>
        <rFont val="Arial Narrow"/>
        <family val="2"/>
      </rPr>
      <t xml:space="preserve">Latin Bishoprics in the 'Age of Iron' and  the Diocese of Transylvania, </t>
    </r>
    <r>
      <rPr>
        <sz val="10"/>
        <color theme="1"/>
        <rFont val="Arial Narrow"/>
        <family val="2"/>
      </rPr>
      <t xml:space="preserve">in: </t>
    </r>
    <r>
      <rPr>
        <i/>
        <sz val="10"/>
        <color theme="1"/>
        <rFont val="Arial Narrow"/>
        <family val="2"/>
      </rPr>
      <t xml:space="preserve">Christianization in Early Medieval Transylvania. The Oldest Church in Transylvania and Its Interpretation </t>
    </r>
    <r>
      <rPr>
        <sz val="10"/>
        <color theme="1"/>
        <rFont val="Arial Narrow"/>
        <family val="2"/>
      </rPr>
      <t>(Edited by Daniela Marcu Istrate, Dan Ioan Mureşan and Gabriel Tiberiu Rustoiu), Brill, 2022, p. 316-354, nota 142.</t>
    </r>
  </si>
  <si>
    <r>
      <rPr>
        <i/>
        <sz val="10"/>
        <color theme="1"/>
        <rFont val="Arial Narrow"/>
        <family val="2"/>
      </rPr>
      <t xml:space="preserve">Dovezi ale misiunii bizantine la Alba Iulia (secolul X). Transilvania- serie nouă, </t>
    </r>
    <r>
      <rPr>
        <sz val="10"/>
        <color theme="1"/>
        <rFont val="Arial Narrow"/>
        <family val="2"/>
      </rPr>
      <t>anul XLVI (CL), nr. 4, 2018.</t>
    </r>
  </si>
  <si>
    <r>
      <rPr>
        <sz val="10"/>
        <color theme="1"/>
        <rFont val="Arial Narrow"/>
        <family val="2"/>
      </rPr>
      <t xml:space="preserve">Adinel C. Dincă, Mihai Kovács, </t>
    </r>
    <r>
      <rPr>
        <i/>
        <sz val="10"/>
        <color theme="1"/>
        <rFont val="Arial Narrow"/>
        <family val="2"/>
      </rPr>
      <t xml:space="preserve">Latin Bishoprics in the 'Age of Iron' and  the Diocese of Transylvania, </t>
    </r>
    <r>
      <rPr>
        <sz val="10"/>
        <color theme="1"/>
        <rFont val="Arial Narrow"/>
        <family val="2"/>
      </rPr>
      <t xml:space="preserve">in: </t>
    </r>
    <r>
      <rPr>
        <i/>
        <sz val="10"/>
        <color theme="1"/>
        <rFont val="Arial Narrow"/>
        <family val="2"/>
      </rPr>
      <t xml:space="preserve">Christianization in Early Medieval Transylvania. The Oldest Church in Transylvania and Its Interpretation </t>
    </r>
    <r>
      <rPr>
        <sz val="10"/>
        <color theme="1"/>
        <rFont val="Arial Narrow"/>
        <family val="2"/>
      </rPr>
      <t>(Edited by Daniela Marcu Istrate, Dan Ioan Mureşan and Gabriel Tiberiu Rustoiu), Brill, 2022, p. 316-354, nota 142.</t>
    </r>
  </si>
  <si>
    <t>Weyer, A (ed., Germania), Guttmann, M - responsabil versiune maghiară și termeni de specialitate investigații și conservare preventivă</t>
  </si>
  <si>
    <t>EWAGLOS European Illustrated Glossary of Conservation Terms for Wall Paintings and Architectural Surfaces</t>
  </si>
  <si>
    <t>Aguilli et al Retouching the wall paintings of the Nossa Senhora da Piedade Hermitage, Loulé: technical choices, In: Conservar Patrimonio, vol.40, 49–67</t>
  </si>
  <si>
    <t xml:space="preserve">https://conservarpatrimonio.pt/article/view/26578 </t>
  </si>
  <si>
    <t>DeepDyve - Scopus</t>
  </si>
  <si>
    <t>Cursaru-Herlea Simona Maria</t>
  </si>
  <si>
    <t>Ceramica medievală de la Capidava (secolele IX-XI)
. Sibiu: Astra Museum, 2016</t>
  </si>
  <si>
    <t>Anna Tyniec,THE EARLY MEDIEVAL POTTERY WITH ADMIXTUREOF CALCIUM CARBONATE IN THE CERAMIC FABRIC(SAMPLES FROM HILLFORTS IN THE NIDA BASIN), SPRAWOZDANIA ARCHEOLOGICZNE 74/2, 2022</t>
  </si>
  <si>
    <t>https://journals.iaepan.pl/sa/article/view/2838/3191</t>
  </si>
  <si>
    <t>Journal indexed in:Scopus</t>
  </si>
  <si>
    <t>Ioniță, Alexandru (ULBS)</t>
  </si>
  <si>
    <t>Byzantine Liturgical Hymnography: a Stumbling Stone for the Jewish-Orthodox Christian Dialogue?, in: Review of Ecumenical Studies 11 (2/2019), 253-267.</t>
  </si>
  <si>
    <t>Sarah Irving, Charbel Nassif, and Karène Sanchez Summerer (eds.), 'The House of the Priest' A Palestinian Life (1885-1954), Series: 
Christians and Jews in Muslim Societies, Volume: 7, Brill, 2022, ISBN 9789004515390, p. 16, n. 51.</t>
  </si>
  <si>
    <t>https://brill.com/edcollbook-oa/title/62287?language=en</t>
  </si>
  <si>
    <t>Bar-Efrat, Shimon, Klein, Johannes</t>
  </si>
  <si>
    <t>Das zweite Buch Samuel. Ein narratologisch-philologischer Kommentar, Stuttgart 2009</t>
  </si>
  <si>
    <t>Schwagmeier, Peter, Menschsein in Weisheit und Freiheit, Peeters 2022</t>
  </si>
  <si>
    <t>https://d1wqtxts1xzle7.cloudfront.net/86819453/Bachmann_Schellenberg_Ueberschaer_Menschsein_in_Weisheit_und_Freiheit-libre.pdf?1654077509=&amp;response-content-disposition=inline%3B+filename%3DMenschsein_in_Weisheit_und_Freiheit_Fest.pdf&amp;Expires=1678016261&amp;Signature=ZZkhbAcZAaJkOF4AWXD1CpVCPs4qsEghrjOA7pf6yx9slyCGK~4nOJsBd1SdosjXfYCR2bxPSJpyh3TmgRbQkhYe1bDi6wyqTHIDIZwRW~V1UHh2OTC0HYUuzypyRuoayT0n7faSfq2d6nrBzH~pfVSt~Swu9k4wmNIzqSRhiropN1kZAYkWxZka~dmCwW~RYhUROqbQegsFszrkI0ShPsRDdLTLTFMUg9FdElRyMLMwa0za4M3pjszhwn6Zz2vK8hO1wEn~upsIFOFsVVKXVP8fod6dzu0EPoAvnp0P3OlC9TQfSBK3hmWybgiBaz3emYRHBmWKn6ND1yqHuGReWQ__&amp;Key-Pair-Id=APKAJLOHF5GGSLRBV4ZA#page=100</t>
  </si>
  <si>
    <t>https://scholar.google.com/scholar?oi=bibs&amp;hl=de&amp;cites=8242567285863414335&amp;as_sdt=5&amp;as_ylo=2022&amp;as_yhi=2022, Editura Peeters</t>
  </si>
  <si>
    <t>The Ark Narrative (s) of 1 Sanm* 4: 1b-7: 1/2 Sam 6* between Philistia, Jerusalem and Assyria: A New Approach for a Historical Contextualization and Literary-Historical Classification, 2022</t>
  </si>
  <si>
    <t>https://www.zora.uzh.ch/id/eprint/218775/</t>
  </si>
  <si>
    <t>Editura Mohr Siebeck</t>
  </si>
  <si>
    <t>Klein, Johannes</t>
  </si>
  <si>
    <t>David versus Saul. Ein Beitrag zum Erzählsystem der Samuelbücher, 2002</t>
  </si>
  <si>
    <t>Fischer, Alexander Achilles, Der Spieß wird umgedreht. Saul und David in 1 Sam 26: Bezzel, Hannes/Kratz, Reinhard Gregor (Hrsg.), David in the Desert. Tradition and Redaction in the "History of David's Rise" (BZAW 514), 305-338</t>
  </si>
  <si>
    <t>https://www.degruyter.com/document/doi/10.1515/9783110606164/html?lang=de</t>
  </si>
  <si>
    <t>Editura De Gruyter</t>
  </si>
  <si>
    <t>Davids Flucht zu den Philistern (1 Sam. XXI 11ff; XXVII-XXIX): (VT 55: 176-184)</t>
  </si>
  <si>
    <t>Das erste Buch Samuel. Ein narratologisch-philologischer Kommentar, Stuttgart 2007</t>
  </si>
  <si>
    <t>Hentschel, Georg, David's Flight to the King of Gath: Bezzel, Hannes/Kratz, Reinhard Gregor (Hrsg.), David in the Desert. Tradition and Redaction in the "History of David's Rise" (BZAW 514), 225-234</t>
  </si>
  <si>
    <t>Kipfer, Sara, The Land "from Telam on the way fo Shur and on the land of Egypt" (1 Sam 27): Bezzel, Hannes/Kratz, Reinhard Gregor (Hrsg.), David in the Desert. Tradition and Redaction in the "History of David's Rise" (BZAW 514), 2022, 305-338</t>
  </si>
  <si>
    <t>Neumann, Niels/ Senk, Anna-Lena: Emotionen in der Bibel und ihrer Welt (BthSt 192), 2022</t>
  </si>
  <si>
    <t>https://books.google.ro/books?id=ZduTEAAAQBAJ&amp;pg=PA47&amp;dq=Johannes+Klein+David+versus+Saul&amp;hl=de&amp;sa=X&amp;ved=2ahUKEwjMhNP15cT9AhUDg_0HHViKCYA4HhDrAXoECAgQAQ#v=onepage&amp;q=Johannes%20Klein%20David%20versus%20Saul&amp;f=false</t>
  </si>
  <si>
    <t>Editura Neukirchener Verlag/Vandenhoeck &amp; Ruprecht</t>
  </si>
  <si>
    <t>https://books.google.ro/books?id=TCp9EAAAQBAJ&amp;pg=PA129&amp;dq=Bar-Efrat+Das+Buch+Samuel&amp;hl=de&amp;sa=X&amp;ved=2ahUKEwiw7vqA6cT9AhWZ_6QKHaaeB2g4ChDoAXoECAwQAg#v=onepage&amp;q=Bar-Efrat%20Das%20Buch%20Samuel&amp;f=false</t>
  </si>
  <si>
    <t>Fraß, Stefan, Ein Herrschaftsdiskurs in 1 Sam 8 als Indikator einer politischen Vertrauenskrise?: Brockkötter, Philipp/Fraß, Stefan/Görne, Frank/Künzer, Isabelle (Hg.), Vertrauen und Vertrauensverlust in antiken Gesellschaften, 159-174</t>
  </si>
  <si>
    <t>https://books.google.ro/books?id=SSdfEAAAQBAJ&amp;pg=PA172&amp;dq=Bar-Efrat+Das+Buch+Samuel&amp;hl=de&amp;sa=X&amp;ved=2ahUKEwiW0NWm6sT9AhWyh_0HHdZbDJo4FBDrAXoECAYQAQ#v=onepage&amp;q=Bar-Efrat%20Das%20Buch%20Samuel&amp;f=false</t>
  </si>
  <si>
    <t>Editura Vandenhoeck &amp; Ruprecht</t>
  </si>
  <si>
    <t>Hoblik Jiri, Interpersonal and Social Sensibility in Slapstick from the Perspective of Religious History</t>
  </si>
  <si>
    <t>https://www.academia.edu/87222413/Interpersonal_and_Social_Sensibility_in_Slapstick_from_the_Perspective_of_Religious_History</t>
  </si>
  <si>
    <t>Schwagmeier, Peter, Anmerkungen zum Partizipialsatz in 2 Sam 11,4:  Bachmann, Veronika/Ueberschauer, Frank Schellenberg, Annette (Hrsg.), Menschsein in Weisheit und Freiheit, (OBO 296),  2022</t>
  </si>
  <si>
    <t>https://www.academia.edu/80437610/Menschsein_in_Weisheit_und_Freiheit_Festschrift_für_Thomas_Krüger</t>
  </si>
  <si>
    <t>https://www.academia.edu/80437610/Menschsein_in_Weisheit_und_Freiheit_Festschrift_für_Thomas_Krüger, Editura Peeters</t>
  </si>
  <si>
    <t>Luca Sabin Adrian (ULBS)</t>
  </si>
  <si>
    <t>Data about the vessels decorated with painting in the discoveries of the Early Neolithic from Cristian I, Sibiu County, Romania ... and some "Mesolithic legacies and traditions" on the Danube line and north of it ...</t>
  </si>
  <si>
    <t xml:space="preserve">Daniel Ioan Malaxa, Margareta Simina Stanc, Ioan Alexandru BărbatOana Gâza,Doru Păceşilă,Luminița Bejenaru,dMihaela Danu, Farming Beginning in Southwestern Transylvania (Romania). Subsistence Strategies in Mures Valley during the Early Neolithic, în Diversity Basel, </t>
  </si>
  <si>
    <t>https://www.webofscience.com/wos/woscc/full-record/WOS:000872617500001</t>
  </si>
  <si>
    <t>WoS</t>
  </si>
  <si>
    <t>Viața traita sub zei. Situl Starevo-Cris I de la Cristian I, judeul Sibiu, România</t>
  </si>
  <si>
    <t>Farming Beginning in Southwestern Transylvania (Romania). Subsistence Strategies in Mures Valley during the Early Neolithic</t>
  </si>
  <si>
    <t xml:space="preserve">	
Luca, S.A.
Data about the vessels decorated with painting in the discoveries of the early neolithic from cristian i, sibiu county, romania …and some ”mesolithic legacies and traditions” on the danube line and north of it</t>
  </si>
  <si>
    <t>Ciută Marius-Mihai, Tudorie Anamaria, în NEW DATA ABOUT THE ”WHITE PAINTED POTTERY” CULTURAL HORIZON IN TRANSYLVANIA, în Journal of Ancient History and Archaeology</t>
  </si>
  <si>
    <t>https://www.scopus.com/record/display.uri?eid=2-s2.0-85148572930&amp;origin=resultslist&amp;sort=plf-f</t>
  </si>
  <si>
    <t>Luca Sabin Adrian (ULBS), Diaconescu Dragoș (Muzeul Banatului), Cosmin Ioan Suciu (independent)</t>
  </si>
  <si>
    <t>Cercetările arheologice de la Miercurea Sibiului-Petriș (judeţul Sibiu, România). Nivelul Starčevo-Criș în campaniile de cercetare din anii 1997-2005
(2008) Brukenthal Acta Musei, 3 (1), pp. 7-46</t>
  </si>
  <si>
    <t>Luca Sabin Adrian, Cosmin Ioan Suciu, (independent), Tudorie Anamaria (ULBS)</t>
  </si>
  <si>
    <t xml:space="preserve"> O schemă evolutivă a celui mai vechi val de neolitizare din sud-vestul Transilvaniei
(2013) Studiu de caz, Satu Mare-Studii şi Comunicări, 29 (1), pp. 25-43</t>
  </si>
  <si>
    <t>Sorin Radu, Cosmin Budeancă</t>
  </si>
  <si>
    <t>Countryside and Communism in Eastern Europe. Perceptions,
Attitudes, Propaganda (Zürich), 2016</t>
  </si>
  <si>
    <t>Cosmin Borza, Daiana Gârdan, Emanuel Modoc, The peasant and the nation plot: a distant reading of the Romanian rural novel from the first half of the twentieth century, Rural History, Volume 34 , Issue 1 , April 2023 , pp. 75 - 91</t>
  </si>
  <si>
    <t>https://www.cambridge.org/core/journals/rural-history/article/abs/peasant-and-the-nation-plot-a-distant-reading-of-the-romanian-rural-novel-from-the-first-half-of-the-twentieth-century/5C300129225C17CF15AED85ED82ACE90</t>
  </si>
  <si>
    <t>Sorin Radu, Oliver jens Schmitt</t>
  </si>
  <si>
    <t>Politics and Peasants in Interwar Romania: Perceptions, Mentalities,
Propaganda (Newcastle upon Tyne), 2017</t>
  </si>
  <si>
    <r>
      <rPr>
        <sz val="10"/>
        <color theme="1"/>
        <rFont val="Arial Narrow"/>
        <family val="2"/>
      </rPr>
      <t xml:space="preserve">Cosmin Borza, Daiana Gârdan, Emanuel Modoc, The peasant and the nation plot: a distant reading of the Romanian rural novel from the first half of the twentieth century, </t>
    </r>
    <r>
      <rPr>
        <i/>
        <sz val="10"/>
        <color theme="1"/>
        <rFont val="Arial Narrow"/>
        <family val="2"/>
      </rPr>
      <t>Rural History, Volume 34 , Issue 1 , April 2023 , pp. 75 - 91</t>
    </r>
  </si>
  <si>
    <t>Iuliana Cindrea-Nagy, The Calendar and the Sense of Community Belonging: The Emergence of the Old Calendarist Church in Romania, Ab Imperio, 2/2022, pp. 232-252</t>
  </si>
  <si>
    <t>https://muse.jhu.edu/pub/178/article/864271/pdf</t>
  </si>
  <si>
    <t>Constantin Măruţoiu (UBB Cluj), Ioan Bratu (UBB Cluj), Ioan Marian Ţiplic (ULBS), Victor Constantin Măruţoiu (UBB Cluj), Olivia Florena Nemeş, (UBB Cluj) Calin Neamţu, Antonio Hernanz (UNED)</t>
  </si>
  <si>
    <t>FTIR analysis and 3D restoration of Transylvanian popular pottery from the XVI-XVIII centuries</t>
  </si>
  <si>
    <t>Degradation of ferulic acid and caffeic acid by dielectric barrier discharge plasma combined with Mn/CoOOH/activated carbon fiber</t>
  </si>
  <si>
    <t>https://www.sciencedirect.com/science/article/pii/S1383586622022481</t>
  </si>
  <si>
    <t>ScienceDirect Elsevier</t>
  </si>
  <si>
    <t>Revealing the manufacturing technology to produce the unique carreaux de pavement found in the Iberian Peninsula</t>
  </si>
  <si>
    <t>https://www.sciencedirect.com/science/article/pii/S0169131722003209</t>
  </si>
  <si>
    <t>İ Tarhan, Z Derin, MA Erdem - Journal of Archaeological Science: Reports, 2022, The study of Middle Bronze Age pottery from Yassıtepe Höyük site in İzmir, Turkey, by FTIR and XRD with chemometrics</t>
  </si>
  <si>
    <t>N Papas, K Tsongas, D Karolidis, D Tzetzis - Digital Applications in …,The integration of 3D technologies and finite element analysis (FEA) for the restoration of an ancient terra sigillata plate</t>
  </si>
  <si>
    <t>https://www.sciencedirect.com/science/article/pii/S221205482300005X</t>
  </si>
  <si>
    <t>İ Tarhan, F Şahin - Journal of Archaeological Science: Reports, 2023,Characterization of a late bronze age “Kohl Box” from the Cilician Plain using FTIR and GC–MS</t>
  </si>
  <si>
    <t>https://www.sciencedirect.com/science/article/pii/S2352409X23002638</t>
  </si>
  <si>
    <t>Ioan Marian Țiplic</t>
  </si>
  <si>
    <t>Organizarea defensivă a Transilvaniei în Evul Mediu: secolele X-XIV</t>
  </si>
  <si>
    <t>A Madgearu - Studia Ceranea. Journal of the Waldemar …, 2022, The Competition for Cumania between Hungary and Bulgaria (1211–1247)</t>
  </si>
  <si>
    <t>https://www.czasopisma.uni.lodz.pl/sceranea/article/view/15609</t>
  </si>
  <si>
    <t>Web of Science™ Core Collection: (Emerging Sources Citation Index)
Scopus</t>
  </si>
  <si>
    <t>I Bratu, C Marutoiu, A Hernanz, OF Nemes, Ioan Marian Țiplic HGM Edwards</t>
  </si>
  <si>
    <t>Firing temperature determination of some18th century Transylvanian stove tiles using spectroscopic techniques</t>
  </si>
  <si>
    <t>HGM Edwards, HGM Edwards - Porcelain Analysis and Its Role in the …, 2022</t>
  </si>
  <si>
    <t>https://link.springer.com/chapter/10.1007/978-3-030-80952-2_11</t>
  </si>
  <si>
    <t>Springer Link</t>
  </si>
  <si>
    <t>MOȘOIU, C. (2016). (Universitatea ”Lucian Blaga din Sibiu”)</t>
  </si>
  <si>
    <t xml:space="preserve">DEPRESSION AS PRODROME IN ALZHEIMER'S DISEASE. Acta Medica Transilvanica, 21(2). </t>
  </si>
  <si>
    <t xml:space="preserve">Greig Custo, M. T., Lang, M. K., Barker, W. W., Gonzalez, J., Vélez-Uribe, I., Arruda, F., ... &amp; Rosselli, M. (2022). The association of depression and apathy with Alzheimer’s disease biomarkers in a cross-cultural sample. Applied Neuropsychology: Adult, 1-17. </t>
  </si>
  <si>
    <t>https://www.tandfonline.com/doi/full/10.1080/23279095.2022.2079414</t>
  </si>
  <si>
    <t>WoS (2.369 (2021) 5 year IF)</t>
  </si>
  <si>
    <t>Daniela Botone (ULBS); Blanca Grama (ULBS);  Rascanu Ruxandra (Universitatea Bucuresti)</t>
  </si>
  <si>
    <t>INFLUENCE ON PERSONALITY FACTORS IN THE CONTEXT OF HIGHER EDUCATION ACADEMIC PERFORMANCE.</t>
  </si>
  <si>
    <t xml:space="preserve">,Sakhavat Mammadov   ,Big Five personality traits and academic performance: A meta‐analysis, Journal of Personality, </t>
  </si>
  <si>
    <t>https://onlinelibrary.wiley.com/doi/abs/10.1111/jopy.12663</t>
  </si>
  <si>
    <t>Academic ASAP (GALE Cengage)
Academic Search (EBSCO Publishing)
Academic Search Alumni Edition (EBSCO Publishing)
Academic Search Elite (EBSCO Publishing)
Academic Search Premier (EBSCO Publishing)
Biological Abstracts (Clarivate Analytics)
CatchWord (Publishing Technology)
Criminal Justice Collection (GALE Cengage)
Current Contents: Social &amp; Behavioral Sciences (Clarivate Analytics)
EBSCO Online (EBSCO Publishing)
Education Index/Abstracts (EBSCO Publishing)
Health Research Premium Collection (ProQuest)
Hospital Premium Collection (ProQuest)
IBR &amp; IBZ: International Bibliographies of Periodical Literature (KG Saur)
InfoTrac (GALE Cengage)
Journal Citation Reports/Social Science Edition (Clarivate Analytics)
MasterFILE Elite (EBSCO Publishing)
MEDLINE/PubMed (NLM)
OmniFile Full Text Mega Edition (HW Wilson)
Periodical Index Online (ProQuest)
Proquest Business Collection (ProQuest)
ProQuest Central (ProQuest)
ProQuest Central K-354
ProQuest Politics Collection (ProQuest)
ProQuest Sociology Collection (ProQuest)
Psychology &amp; Behavioral Sciences Collection (EBSCO Publishing)
Psychology Collection (GALE Cengage)
Psychology Database (ProQuest)
PsycINFO/Psychological Abstracts (APA)
PSYNDEX (ZPID)
Research Library (ProQuest)
Research Library Prep (ProQuest)
Social science Database (ProQuest)
Social Science Premium Collection (ProQuest)
Social Sciences Citation Index (Clarivate Analytics)
SocINDEX (EBSCO Publishing)
Sociological Collection (EBSCO Publishing)
Studies on Women &amp; Gender Abstracts (T&amp;F)</t>
  </si>
  <si>
    <t>Daniela Botone</t>
  </si>
  <si>
    <t>Daniela Botone (ULBS);  Karina Sayapina (FinancialUniversity of Moscow)</t>
  </si>
  <si>
    <t>Counterproductive Work Behavior in Russian Nanotechnology Organizations</t>
  </si>
  <si>
    <r>
      <rPr>
        <sz val="11"/>
        <color theme="1"/>
        <rFont val="Calibri"/>
        <family val="2"/>
      </rPr>
      <t>Shaari, R., Sarip, A., &amp; Ramadhinda, S. (2022). A Study of The Influence of Physical Work Environments on Employee Performance. </t>
    </r>
    <r>
      <rPr>
        <i/>
        <sz val="10"/>
        <color rgb="FF222222"/>
        <rFont val="Arial"/>
        <family val="2"/>
      </rPr>
      <t>Social Sciences</t>
    </r>
    <r>
      <rPr>
        <sz val="10"/>
        <color rgb="FF222222"/>
        <rFont val="Arial"/>
        <family val="2"/>
      </rPr>
      <t>, </t>
    </r>
    <r>
      <rPr>
        <i/>
        <sz val="10"/>
        <color rgb="FF222222"/>
        <rFont val="Arial"/>
        <family val="2"/>
      </rPr>
      <t>12</t>
    </r>
    <r>
      <rPr>
        <sz val="10"/>
        <color rgb="FF222222"/>
        <rFont val="Arial"/>
        <family val="2"/>
      </rPr>
      <t>(12), 1734-1742.</t>
    </r>
  </si>
  <si>
    <t xml:space="preserve">https://hrmars.com/papers_submitted/15975/a-study-of-the-influence-of-physical-work-environments-on-employee-performance.pdf </t>
  </si>
  <si>
    <t>BibCnrs
CNKI
Digital Science
DOAJ
EBSCO
Elsevier Databases
Scopus
Gale
OpenAIRE
OSTI (U.S. Department of Energy)
ProQuest
PSYNDEX
RePEc
EconPapers
IDEAS
SafetyLit
Web of Science
ESCI</t>
  </si>
  <si>
    <t>Daniela Botone (ULBS)</t>
  </si>
  <si>
    <t>Attribution and Fundamental Attribution Error in Explaining the Organizational Behavior</t>
  </si>
  <si>
    <t>Ma, R., Yu, C., Sun, X. et al. Different effects of vertical and horizontal pay dispersion on employees’ job performance: the underlying mechanism of social comparison emotions. Curr Psychol (2022). https://doi.org/10.1007/s12144-022-03620-y</t>
  </si>
  <si>
    <t>https://link.springer.com/article/10.1007/s12144-022-03620-y#citeas</t>
  </si>
  <si>
    <t>UGC CARE, Scopus, SSCI</t>
  </si>
  <si>
    <t>Daniela Botone (ULBS) Blanca Grama (ULBS)</t>
  </si>
  <si>
    <t xml:space="preserve">The five-factor model in explaining the academic performance of Romanian students
</t>
  </si>
  <si>
    <t>Mammadov, S. (2022). Big Five personality traits and academic performance: A meta‐analysis. Journal of Personality, 90(2), 222-255.</t>
  </si>
  <si>
    <t>Predictors of affective commitment in Romanian educational organizations</t>
  </si>
  <si>
    <r>
      <rPr>
        <sz val="11"/>
        <color theme="1"/>
        <rFont val="Calibri"/>
        <family val="2"/>
      </rPr>
      <t>Card-Sessoms, D. M. (2022). </t>
    </r>
    <r>
      <rPr>
        <i/>
        <sz val="10"/>
        <color rgb="FF222222"/>
        <rFont val="Arial"/>
        <family val="2"/>
      </rPr>
      <t>Authentic Leadership as It Relates to Employee Trust and Affective Organizational Commitment</t>
    </r>
    <r>
      <rPr>
        <sz val="10"/>
        <color rgb="FF222222"/>
        <rFont val="Arial"/>
        <family val="2"/>
      </rPr>
      <t> (Doctoral dissertation, Grand Canyon University).</t>
    </r>
  </si>
  <si>
    <t>https://www.proquest.com/openview/3c5bf44f9050d69ed0b0114efab4f4c9/1?pq-origsite=gscholar&amp;cbl=18750&amp;diss=y</t>
  </si>
  <si>
    <t>Proquest, Clarivate, googleschoolar,</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</si>
  <si>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</si>
  <si>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To which world regions does the valence–dominance model of social perception apply?</t>
  </si>
  <si>
    <t>The role of valence, dominance, and pitch in perceptions of artificial intelligence (AI) conversational agents' voices</t>
  </si>
  <si>
    <t>WOS</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</si>
  <si>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</si>
  <si>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We need to move beyond rating scales, white faces and adult perceivers: Invited Commentary on Sutherland &amp; Young (2022), understanding trait impressions from faces</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</si>
  <si>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</si>
  <si>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ERPs responses to dominance features from human faces</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</si>
  <si>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</si>
  <si>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Knowledge of identity reduces variability in trait judgements across face images</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</si>
  <si>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</si>
  <si>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Generalized tendency to make extreme trait judgements from faces</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</si>
  <si>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</si>
  <si>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Stereotypes shape response competition when forming impressions</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</si>
  <si>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</si>
  <si>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Registered report: Social face evaluation: ethnicity-specific differences in the judgement of trustworthiness of faces and facial parts</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</si>
  <si>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</si>
  <si>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Reckoning With Our Crisis: An Agenda for the Field of Social and Personality Psychology</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</si>
  <si>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</si>
  <si>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The Benefits, Barriers, and Risks of Big-Team Science</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</si>
  <si>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</si>
  <si>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Trustworthiness perception is mandatory: Task instructions do not modulate fast periodic visual stimulation trustworthiness responses</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</si>
  <si>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</si>
  <si>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The valence-dominance model applies to body perception</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</si>
  <si>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</si>
  <si>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Human third-party observers accurately track fighting skill and vigour along their unique paths to victory</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</si>
  <si>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</si>
  <si>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Examining the attractiveness halo effect across cultures</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</si>
  <si>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</si>
  <si>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Image variability and face matching</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</si>
  <si>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</si>
  <si>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Developmental psychologists should adopt citizen science to improve generalization and reproducibility</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</si>
  <si>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</si>
  <si>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Understanding trait impressions from faces</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</si>
  <si>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</si>
  <si>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Opinion The cultural learning account of first impressions</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</si>
  <si>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</si>
  <si>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Personality Across World Regions Predicts Variability in the Structure of Face Impressions</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</si>
  <si>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</si>
  <si>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A Causal Framework for Cross-Cultural Generalizability</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</si>
  <si>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</si>
  <si>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Contextual factors that heighten interest in coalitional alliances with men possessing formidable facial structures</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</si>
  <si>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</si>
  <si>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Evidence against the anomalous-is-bad stereotype in Hadza hunter gatherers</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</si>
  <si>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</si>
  <si>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Can I Trust This Person? Evaluations of Trustworthiness From Faces and Relevant Individual Variables</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</si>
  <si>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</si>
  <si>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The dimensions underlying first impressions of older adult faces are similar, but not identical, for young and older adult perceivers</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</si>
  <si>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</si>
  <si>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Judgements of Social Dominance From Faces and Related Variables</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</si>
  <si>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</si>
  <si>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Re-evaluating the relationship between pathogen avoidance and preferences for facial symmetry and sexual dimorphism: A registered report</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</si>
  <si>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</si>
  <si>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Construct Validity and the Validity of Replication Studies: A Systematic Review</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</si>
  <si>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</si>
  <si>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Deep models of superficial face judgments</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</si>
  <si>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</si>
  <si>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Africans and Europeans differ in their facial perception of dominance and sex-typicality: a multidimensional Bayesian approach</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</si>
  <si>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</si>
  <si>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Facial hair may slow detection of happy facial expressions in the face in the crowd paradigm</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</si>
  <si>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</si>
  <si>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WHO CAN BE FOOLED? MODELING FACIAL IMPRESSIONS OF GULLIBILITY</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</si>
  <si>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</si>
  <si>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The Effect of Trustor Age and Trustee Age on Trustworthiness Judgments: An Event-Related Potential Study</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</si>
  <si>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</si>
  <si>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Consensual and idiosyncratic trustworthiness perceptions independently influence social decision-making</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</si>
  <si>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</si>
  <si>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Culture-free perceptual invariant for trustworthiness</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</si>
  <si>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</si>
  <si>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Build up big-team science</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</si>
  <si>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</si>
  <si>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Beyond Online Participant Crowdsourcing: The Benefits and Opportunities of Big Team Addiction Science</t>
  </si>
  <si>
    <r>
      <rPr>
        <sz val="10"/>
        <color theme="1"/>
        <rFont val="Arial Narrow"/>
        <family val="2"/>
      </rPr>
      <t xml:space="preserve">Benedict C. Jones, Lisa M. DeBruine, Jessica K. Flake, Marco Tullio Liuzza, Jan Antfolk, [...], </t>
    </r>
    <r>
      <rPr>
        <b/>
        <sz val="10"/>
        <color theme="1"/>
        <rFont val="Arial Narrow"/>
        <family val="2"/>
      </rPr>
      <t>Gabriela M. Marcu (ULBS)</t>
    </r>
    <r>
      <rPr>
        <sz val="10"/>
        <color theme="1"/>
        <rFont val="Arial Narrow"/>
        <family val="2"/>
      </rPr>
      <t xml:space="preserve">, […], Patrick S. Forscher, Christopher R. Chartier &amp; Nicholas A. Coles </t>
    </r>
  </si>
  <si>
    <t>The Large-Scale, Systematic and Iterated Comparison of Agent-Based Policy Models</t>
  </si>
  <si>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</si>
  <si>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t>A multi-country test of brief reappraisal interventions on emotions during the COVID-19 pandemic</t>
  </si>
  <si>
    <t>Emotion dysregulation and belief in conspiracy theories</t>
  </si>
  <si>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</si>
  <si>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t>Emotional response patterns, mental health, and structural vulnerability during the COVID-19 pandemic in Canada: a latent class analysis</t>
  </si>
  <si>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</si>
  <si>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t>Perceived stress, coping strategies, and mental health status among adolescents during the COVID-19 pandemic in Switzerland: a longitudinal study</t>
  </si>
  <si>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</si>
  <si>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t>Early-childhood temperament moderates the prospective associations of coping with adolescent internalizing and externalizing symptoms</t>
  </si>
  <si>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</si>
  <si>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t>Revisiting the multidimensional interaction model of stress, anxiety and coping during the COVID-19 pandemic: a longitudinal study</t>
  </si>
  <si>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</si>
  <si>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t>The Role of Uncertainty, Worry, and Control in Well-Being: Evidence From the COVID-19 Outbreak and Pandemic in US and China</t>
  </si>
  <si>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</si>
  <si>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t>Reappraising negative emotions reduces distress during the COVID-19 outbreak</t>
  </si>
  <si>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</si>
  <si>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t>Measurement and predictors of mental well-being in community samples in the Philippines during the COVID-19 crisis: does religious coping matter?</t>
  </si>
  <si>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</si>
  <si>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t>COVID-19 SPECIAL FORUM ARTICLE Psychological Insights Into Information Processing During Times of Crisis</t>
  </si>
  <si>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</si>
  <si>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t>A multi-country test of brief reappraisal interventions on emotions during the COVID-19 pandemic (vol 5, pg 1089, 2021)</t>
  </si>
  <si>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</si>
  <si>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t>Slovak parents' mental health and socioeconomic changes during the COVID-19 pandemic</t>
  </si>
  <si>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</si>
  <si>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t>Motivation and Its Effect on Language Achievement: Sustainable Development of Chinese Middle School Students' Second Language Learning</t>
  </si>
  <si>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</si>
  <si>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t>Reappraisal, social support, and parental burnout</t>
  </si>
  <si>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</si>
  <si>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t>Single-Session Interventions Embedded Within Tumblr: Acceptability, Feasibility, and Utility Study</t>
  </si>
  <si>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</si>
  <si>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t>Motivation and Its Impact on Language Achievement: Sustainable Development of Ethnic Minority Students' Second Language Learning</t>
  </si>
  <si>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</si>
  <si>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t>The psychological impact of the COVID-19 lockdown in Italy: The moderating role of gender and emotion regulation</t>
  </si>
  <si>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</si>
  <si>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t>Coping Using Sex, Health-Related Behaviors, and Mental Health During COVID-19 Lockdown in the UK</t>
  </si>
  <si>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</si>
  <si>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t>Family Thriving During COVID-19 and the Benefits for Children's Well-Being</t>
  </si>
  <si>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</si>
  <si>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t>Cognitive underpinnings of COVID-19 vaccine hesitancy</t>
  </si>
  <si>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</si>
  <si>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t>Positive cognitive reappraisal is beneficial for women's but not for men's IGT decision-making</t>
  </si>
  <si>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</si>
  <si>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t>Measurement and community antecedents of positive mental health among the survivors of typhoons Vamco and Goni during the COVID-19 crisis in the Philippines</t>
  </si>
  <si>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</si>
  <si>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t>The association between COVID-19-related fear and reported self-harm in a national survey of people with a lifetime history of self-harm</t>
  </si>
  <si>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</si>
  <si>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t>Parental Perceptions of Child and Adolescent Mental Health During the COVID-19 Pandemic in Argentina</t>
  </si>
  <si>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</si>
  <si>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</si>
  <si>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</si>
  <si>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t>CAN HISTORY OF PARASITIC DISEASES INCREASE SOCIAL CONSERVATISM? TESTING BEHAVIOURAL IMMUNE SYSTEM THEORY</t>
  </si>
  <si>
    <t>https://www.webofscience.com/wos/woscc/full-record/WOS:000872044600026</t>
  </si>
  <si>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</si>
  <si>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t>Risk perception, anxiety, and depression among hospital pharmacists during the COVID-19 pandemic: The mediating effect of positive and negative affect</t>
  </si>
  <si>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</si>
  <si>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t>Cultivating Resilience During the COVID-19 Pandemic: A Socioecological Perspective</t>
  </si>
  <si>
    <r>
      <rPr>
        <sz val="10"/>
        <color rgb="FF000000"/>
        <rFont val="Arial Narrow"/>
        <family val="2"/>
      </rPr>
      <t xml:space="preserve">Wang, K., Goldenberg, A., Dorison, C.A..,..., </t>
    </r>
    <r>
      <rPr>
        <b/>
        <sz val="10"/>
        <color theme="1"/>
        <rFont val="Arial Narrow"/>
        <family val="2"/>
      </rPr>
      <t>Marcu, M. Gabriela (ULBS)</t>
    </r>
    <r>
      <rPr>
        <sz val="10"/>
        <color theme="1"/>
        <rFont val="Arial Narrow"/>
        <family val="2"/>
      </rPr>
      <t>; et al.</t>
    </r>
  </si>
  <si>
    <t>The Psychological Nursing Interventions Based on Pygmalion Effect Could Alleviate Negative Emotions of Patients with Suspected COVID-19 Patients: a Retrospective Analysis</t>
  </si>
  <si>
    <r>
      <rPr>
        <sz val="10"/>
        <color rgb="FF000000"/>
        <rFont val="Arial Narrow"/>
        <family val="2"/>
      </rPr>
      <t xml:space="preserve">Psychological Science Accelerator Self-Determination Theory Collaboration ( </t>
    </r>
    <r>
      <rPr>
        <b/>
        <sz val="10"/>
        <color theme="1"/>
        <rFont val="Arial Narrow"/>
        <family val="2"/>
      </rPr>
      <t>Marcu, M. Gabriela (ULBS)</t>
    </r>
    <r>
      <rPr>
        <sz val="10"/>
        <color theme="1"/>
        <rFont val="Arial Narrow"/>
        <family val="2"/>
      </rPr>
      <t xml:space="preserve"> et al.)</t>
    </r>
  </si>
  <si>
    <t>A global experiment on motivating social distancing during the COVID-19 pandemic</t>
  </si>
  <si>
    <t>A Roadmap to Large-Scale Multi-Country Replications in Psychology</t>
  </si>
  <si>
    <r>
      <rPr>
        <sz val="10"/>
        <color rgb="FF000000"/>
        <rFont val="Arial Narrow"/>
        <family val="2"/>
      </rPr>
      <t xml:space="preserve">Psychological Science Accelerator Self-Determination Theory Collaboration ( </t>
    </r>
    <r>
      <rPr>
        <b/>
        <sz val="10"/>
        <color theme="1"/>
        <rFont val="Arial Narrow"/>
        <family val="2"/>
      </rPr>
      <t>Marcu, M. Gabriela (ULBS)</t>
    </r>
    <r>
      <rPr>
        <sz val="10"/>
        <color theme="1"/>
        <rFont val="Arial Narrow"/>
        <family val="2"/>
      </rPr>
      <t xml:space="preserve"> et al.)</t>
    </r>
  </si>
  <si>
    <t>How culturally unique are pandemic effects? Evaluating cultural similarities and differences in effects of age, biological sex, and political beliefs on COVID impacts</t>
  </si>
  <si>
    <r>
      <rPr>
        <sz val="10"/>
        <color rgb="FF000000"/>
        <rFont val="Arial Narrow"/>
        <family val="2"/>
      </rPr>
      <t xml:space="preserve">Psychological Science Accelerator Self-Determination Theory Collaboration ( </t>
    </r>
    <r>
      <rPr>
        <b/>
        <sz val="10"/>
        <color theme="1"/>
        <rFont val="Arial Narrow"/>
        <family val="2"/>
      </rPr>
      <t>Marcu, M. Gabriela (ULBS)</t>
    </r>
    <r>
      <rPr>
        <sz val="10"/>
        <color theme="1"/>
        <rFont val="Arial Narrow"/>
        <family val="2"/>
      </rPr>
      <t xml:space="preserve"> et al.)</t>
    </r>
  </si>
  <si>
    <t>Change in anti-COVID-19 behaviour and anti-immigrant prejudice during the COVID-19 pandemic: Longitudinal evidence from five European countries</t>
  </si>
  <si>
    <r>
      <rPr>
        <sz val="10"/>
        <color rgb="FF000000"/>
        <rFont val="Arial Narrow"/>
        <family val="2"/>
      </rPr>
      <t xml:space="preserve">Psychological Science Accelerator Self-Determination Theory Collaboration ( </t>
    </r>
    <r>
      <rPr>
        <b/>
        <sz val="10"/>
        <color theme="1"/>
        <rFont val="Arial Narrow"/>
        <family val="2"/>
      </rPr>
      <t>Marcu, M. Gabriela (ULBS)</t>
    </r>
    <r>
      <rPr>
        <sz val="10"/>
        <color theme="1"/>
        <rFont val="Arial Narrow"/>
        <family val="2"/>
      </rPr>
      <t xml:space="preserve"> et al.)</t>
    </r>
  </si>
  <si>
    <t>Two Large-Scale Global Studies on COVID-19 Vaccine Hesitancy Over Time: Culture, Uncertainty Avoidance, and Vaccine Side-Effect Concerns</t>
  </si>
  <si>
    <r>
      <rPr>
        <sz val="10"/>
        <color rgb="FF000000"/>
        <rFont val="Arial Narrow"/>
        <family val="2"/>
      </rPr>
      <t xml:space="preserve">Psychological Science Accelerator Self-Determination Theory Collaboration ( </t>
    </r>
    <r>
      <rPr>
        <b/>
        <sz val="10"/>
        <color theme="1"/>
        <rFont val="Arial Narrow"/>
        <family val="2"/>
      </rPr>
      <t>Marcu, M. Gabriela (ULBS)</t>
    </r>
    <r>
      <rPr>
        <sz val="10"/>
        <color theme="1"/>
        <rFont val="Arial Narrow"/>
        <family val="2"/>
      </rPr>
      <t xml:space="preserve"> et al.)</t>
    </r>
  </si>
  <si>
    <r>
      <rPr>
        <sz val="10"/>
        <color rgb="FF000000"/>
        <rFont val="Arial Narrow"/>
        <family val="2"/>
      </rPr>
      <t>Bence Bago, Marton Kovacs, John Protzko, Tamas Nagy, Zoltan Kekecs, Bence Palfi, Matus Adamkovic.,...,</t>
    </r>
    <r>
      <rPr>
        <sz val="10"/>
        <color rgb="FFFF0000"/>
        <rFont val="Arial Narrow"/>
        <family val="2"/>
      </rPr>
      <t>Raluca Diana Szekely-Copindean (UBB), Andrei Dumbravă (UAIC</t>
    </r>
    <r>
      <rPr>
        <sz val="10"/>
        <color theme="1"/>
        <rFont val="Arial Narrow"/>
        <family val="2"/>
      </rPr>
      <t xml:space="preserve">),  </t>
    </r>
    <r>
      <rPr>
        <b/>
        <sz val="10"/>
        <color theme="1"/>
        <rFont val="Arial Narrow"/>
        <family val="2"/>
      </rPr>
      <t>Marcu, M. Gabriela (ULBS)</t>
    </r>
    <r>
      <rPr>
        <sz val="10"/>
        <color theme="1"/>
        <rFont val="Arial Narrow"/>
        <family val="2"/>
      </rPr>
      <t>; et al.</t>
    </r>
  </si>
  <si>
    <t>Ten Strategies to Foster Open Science in Psychology and Beyond</t>
  </si>
  <si>
    <r>
      <rPr>
        <sz val="10"/>
        <color rgb="FF000000"/>
        <rFont val="Arial Narrow"/>
        <family val="2"/>
      </rPr>
      <t>Bence Bago, Marton Kovacs, John Protzko, Tamas Nagy, Zoltan Kekecs, Bence Palfi, Matus Adamkovic.,...,</t>
    </r>
    <r>
      <rPr>
        <sz val="10"/>
        <color rgb="FFFF0000"/>
        <rFont val="Arial Narrow"/>
        <family val="2"/>
      </rPr>
      <t>Raluca Diana Szekely-Copindean (UBB), Andrei Dumbravă (UAIC</t>
    </r>
    <r>
      <rPr>
        <sz val="10"/>
        <color theme="1"/>
        <rFont val="Arial Narrow"/>
        <family val="2"/>
      </rPr>
      <t xml:space="preserve">),  </t>
    </r>
    <r>
      <rPr>
        <b/>
        <sz val="10"/>
        <color theme="1"/>
        <rFont val="Arial Narrow"/>
        <family val="2"/>
      </rPr>
      <t>Marcu, M. Gabriela (ULBS)</t>
    </r>
    <r>
      <rPr>
        <sz val="10"/>
        <color theme="1"/>
        <rFont val="Arial Narrow"/>
        <family val="2"/>
      </rPr>
      <t>; et al.</t>
    </r>
  </si>
  <si>
    <r>
      <rPr>
        <sz val="10"/>
        <color rgb="FF000000"/>
        <rFont val="Arial Narrow"/>
        <family val="2"/>
      </rPr>
      <t>Bence Bago, Marton Kovacs, John Protzko, Tamas Nagy, Zoltan Kekecs, Bence Palfi, Matus Adamkovic.,...,</t>
    </r>
    <r>
      <rPr>
        <sz val="10"/>
        <color rgb="FFFF0000"/>
        <rFont val="Arial Narrow"/>
        <family val="2"/>
      </rPr>
      <t>Raluca Diana Szekely-Copindean (UBB), Andrei Dumbravă (UAIC</t>
    </r>
    <r>
      <rPr>
        <sz val="10"/>
        <color theme="1"/>
        <rFont val="Arial Narrow"/>
        <family val="2"/>
      </rPr>
      <t xml:space="preserve">),  </t>
    </r>
    <r>
      <rPr>
        <b/>
        <sz val="10"/>
        <color theme="1"/>
        <rFont val="Arial Narrow"/>
        <family val="2"/>
      </rPr>
      <t>Marcu, M. Gabriela (ULBS)</t>
    </r>
    <r>
      <rPr>
        <sz val="10"/>
        <color theme="1"/>
        <rFont val="Arial Narrow"/>
        <family val="2"/>
      </rPr>
      <t>; et al.</t>
    </r>
  </si>
  <si>
    <t>The matching effect in persuasive communication about lockdown</t>
  </si>
  <si>
    <r>
      <rPr>
        <sz val="10"/>
        <color rgb="FF000000"/>
        <rFont val="Arial Narrow"/>
        <family val="2"/>
      </rPr>
      <t>Bence Bago, Marton Kovacs, John Protzko, Tamas Nagy, Zoltan Kekecs, Bence Palfi, Matus Adamkovic.,...,</t>
    </r>
    <r>
      <rPr>
        <sz val="10"/>
        <color rgb="FFFF0000"/>
        <rFont val="Arial Narrow"/>
        <family val="2"/>
      </rPr>
      <t>Raluca Diana Szekely-Copindean (UBB), Andrei Dumbravă (UAIC</t>
    </r>
    <r>
      <rPr>
        <sz val="10"/>
        <color theme="1"/>
        <rFont val="Arial Narrow"/>
        <family val="2"/>
      </rPr>
      <t xml:space="preserve">),  </t>
    </r>
    <r>
      <rPr>
        <b/>
        <sz val="10"/>
        <color theme="1"/>
        <rFont val="Arial Narrow"/>
        <family val="2"/>
      </rPr>
      <t>Marcu, M. Gabriela (ULBS)</t>
    </r>
    <r>
      <rPr>
        <sz val="10"/>
        <color theme="1"/>
        <rFont val="Arial Narrow"/>
        <family val="2"/>
      </rPr>
      <t>; et al.</t>
    </r>
  </si>
  <si>
    <t>Situational factors shape moral judgements in the trolley dilemma in Eastern, Southern and Western countries in a culturally diverse sample (April, 10.1038/s41562-022-01319-5, 2022)</t>
  </si>
  <si>
    <r>
      <rPr>
        <sz val="10"/>
        <color rgb="FF000000"/>
        <rFont val="Arial Narrow"/>
        <family val="2"/>
      </rPr>
      <t>Bence Bago, Marton Kovacs, John Protzko, Tamas Nagy, Zoltan Kekecs, Bence Palfi, Matus Adamkovic.,...,</t>
    </r>
    <r>
      <rPr>
        <sz val="10"/>
        <color rgb="FFFF0000"/>
        <rFont val="Arial Narrow"/>
        <family val="2"/>
      </rPr>
      <t>Raluca Diana Szekely-Copindean (UBB), Andrei Dumbravă (UAIC</t>
    </r>
    <r>
      <rPr>
        <sz val="10"/>
        <color theme="1"/>
        <rFont val="Arial Narrow"/>
        <family val="2"/>
      </rPr>
      <t xml:space="preserve">),  </t>
    </r>
    <r>
      <rPr>
        <b/>
        <sz val="10"/>
        <color theme="1"/>
        <rFont val="Arial Narrow"/>
        <family val="2"/>
      </rPr>
      <t>Marcu, M. Gabriela (ULBS)</t>
    </r>
    <r>
      <rPr>
        <sz val="10"/>
        <color theme="1"/>
        <rFont val="Arial Narrow"/>
        <family val="2"/>
      </rPr>
      <t>; et al.</t>
    </r>
  </si>
  <si>
    <t>Marcu G,(ULBS) Bucuță M.(ULBS) (2015)</t>
  </si>
  <si>
    <t>Adaptation and Validation of Japanese Self Report Altruism Scale Distinguished by the Recipient (SRAS-DR) on Romanian Population In Rethinking Social Action. Core Values, 6-th LUMEN, International Scientific Conference, Iași, ISBN 978-88-7587-725-5. (ISI Proceedings)</t>
  </si>
  <si>
    <t>Assante, G. M., Popa, N. L., &amp; Grădinariu, T. (2022). Evidence to the Need for a Unifying Framework: Critical Consciousness and Moral Education in Adolescents Facilitate Altruistic Behaviour in the Community. Behavioral Sciences, 12(10), 376.</t>
  </si>
  <si>
    <t>https://www.mdpi.com/2076-328X/12/10/376</t>
  </si>
  <si>
    <t xml:space="preserve">Mocan (Mărcuş) , Oana (1), Stanciu, Oana (2), &amp; Visu-Petra, Laura (2014).  Laura Visu-Petra1 (1); 1: Department of Psychology, Developmental Psychology Lab, Babeş-Bolyai University, 2: Department of Cognitive Science, Central European University, Budapest, Hungary, </t>
  </si>
  <si>
    <t>Relating individual differences in  internalizing symptoms to emotional attention set-shifting in children</t>
  </si>
  <si>
    <t xml:space="preserve">Stephanie Novotny
Abigail Snipes
Leyla Feiz
Jennifer Britton -Emotional Matters of the Heart: Characterizing the Relationship Between Heart Rate Variability and Emotion Flexibility Across Development, Biological Psychiatry 
</t>
  </si>
  <si>
    <t>https://www.biologicalpsychiatryjournal.com/article/S0006-3223(22)00770-3/fulltext</t>
  </si>
  <si>
    <t>Oana Mărcuş (1) &amp; Oana Stanciu (2) &amp; Colin MacLeod (1,3) &amp; Heather Liebregts (3) &amp; Laura Visu-Petra (1); 1: Department of Psychology, Developmental Psychology Lab, Babeş-Bolyai University, 2: Department of Cognitive Science, Central European University, Budapest, Hungary, 3: Centre for the Advancement of Research on Emotion, University of Western Australia, Perth, Australia</t>
  </si>
  <si>
    <t>A FISTful of emotion: Individual differences in trait anxiety and cognitive-affective flexibility during preadolescence</t>
  </si>
  <si>
    <t xml:space="preserve">Jordan E. Pierce, Eisha Haque, Maital Neta -Affective flexibility as a developmental building block of cognitive reappraisal: An fMRI study, Developmental Cognitive Neuroscience
</t>
  </si>
  <si>
    <t>https://www.sciencedirect.com/science/article/pii/S187892932200113X</t>
  </si>
  <si>
    <t>Web of science</t>
  </si>
  <si>
    <t xml:space="preserve">Stephanie Novotny,
Abigail Snipes,
Leyla Feiz, &amp;
Jennifer Britton -Emotional Matters of the Heart: Characterizing the Relationship Between Heart Rate Variability and Emotion Flexibility Across Development, Biological Psychiatry 
</t>
  </si>
  <si>
    <t>Eva Martins., Oana Mărcuș, Julia Leal, &amp; Laura Visu-Petra</t>
  </si>
  <si>
    <t>Assessing Hot and Cool Executive
Functions in Preschoolers: Affective Flexibility Predicts Emotion Regulation</t>
  </si>
  <si>
    <t xml:space="preserve">Shira C. Segal &amp; Keisha C. Gobin (2022). Threat-biased attention in childhood anxiety: A cognitive-affective developmental model
</t>
  </si>
  <si>
    <t>https://www.sciencedirect.com/science/article/pii/S2666915322000087</t>
  </si>
  <si>
    <t>Ben Grafton, Laura Visu-Petra, Oana Mărcuș, Heather Liebregts, &amp; Colin MacLeod</t>
  </si>
  <si>
    <t xml:space="preserve">Controlling the Bias: Inhibitory Attentional Control
Moderates the Association Between Social Anxiety and
Selective Attentional Responding to Negative Social
Information in Children and Adolescents 
</t>
  </si>
  <si>
    <t>Vallorani, Alicia Brown, Kayla M. Fu, Xiaoxue Gunther, Kelley E. MacNeill, Leigha A. Ermanni, Briana Hallquist, Michael N. Pérez-Edgar, Koraly (2022). Relations between social attention, expressed positive affect and behavioral inhibition during play.</t>
  </si>
  <si>
    <t>https://psycnet.apa.org/record/2022-76333-001</t>
  </si>
  <si>
    <t>Gabriela-Maria MAN (ULBS) si Mihaela MAN (ULBS)</t>
  </si>
  <si>
    <t>Challenges in the fourth industrial revolution</t>
  </si>
  <si>
    <r>
      <rPr>
        <sz val="11"/>
        <color theme="1"/>
        <rFont val="Calibri"/>
        <family val="2"/>
      </rPr>
      <t xml:space="preserve"> Turan, E., Konuşkan Y, Yıldırım N., Tunçalp D.,  İnan, M., Yasin O.,,  Turan, B. Digital twin modelling for optimizing the material consumption: A case study on sustainability improvement of thermoforming process. </t>
    </r>
    <r>
      <rPr>
        <i/>
        <sz val="10"/>
        <color theme="1"/>
        <rFont val="Arial Narrow"/>
        <family val="2"/>
      </rPr>
      <t>Sustainable Computing: Informatisc and Systems</t>
    </r>
  </si>
  <si>
    <t>https://www.sciencedirect.com/science/article/pii/S2210537922000026?casa_token=57b8Gm3l3o4AAAAA:7Xueq7WtkQ8-mkXSa4iFN9MYs8edWWZmelrovXqNP4M5XBQjq7TwQCtwZ6l7icxEXZRyzXUjgA</t>
  </si>
  <si>
    <t xml:space="preserve">WOS </t>
  </si>
  <si>
    <r>
      <rPr>
        <sz val="11"/>
        <color theme="1"/>
        <rFont val="Calibri"/>
        <family val="2"/>
      </rPr>
      <t xml:space="preserve">Giraud et al. (2022). The impacts of artificial intelligence on managerial skills. </t>
    </r>
    <r>
      <rPr>
        <i/>
        <sz val="10"/>
        <color theme="1"/>
        <rFont val="Arial Narrow"/>
        <family val="2"/>
      </rPr>
      <t xml:space="preserve">Journal of Decisions Systems </t>
    </r>
  </si>
  <si>
    <t>file:///C:/Users/HP/Downloads/The%20impacts%20of%20artificial%20intelligence%20on%20managerial%20skills.pdf</t>
  </si>
  <si>
    <t>WOS si SCOPUS</t>
  </si>
  <si>
    <r>
      <rPr>
        <sz val="11"/>
        <color theme="1"/>
        <rFont val="Calibri"/>
        <family val="2"/>
      </rPr>
      <t xml:space="preserve">Stone, A. &amp; Harkiolokis, N (2022)Technology Boom(ers): How US Multinational Technology Companies Are Preparing for an Ageing Workforce. </t>
    </r>
    <r>
      <rPr>
        <i/>
        <sz val="10"/>
        <color theme="1"/>
        <rFont val="Arial Narrow"/>
        <family val="2"/>
      </rPr>
      <t xml:space="preserve">Administrativ. Sciences. </t>
    </r>
    <r>
      <rPr>
        <sz val="10"/>
        <color theme="1"/>
        <rFont val="Arial Narrow"/>
        <family val="2"/>
      </rPr>
      <t xml:space="preserve"> </t>
    </r>
  </si>
  <si>
    <t>https://www.mdpi.com/2076-3387/12/3/91</t>
  </si>
  <si>
    <t>Braye et al. 2022. Towards a Framework to Gauge the Impact of Internet Radio on Dispersed Communities in the Western Region of Ghana</t>
  </si>
  <si>
    <t>https://link.springer.com/chapter/10.1007/978-3-030-98012-2_49</t>
  </si>
  <si>
    <t>SPRINGER</t>
  </si>
  <si>
    <t>Competence of older employees</t>
  </si>
  <si>
    <t>Borgia et al., (2022). Relationship between Work-Life Balance and Job Performance Moderated by Knowledge Risks: Are Bank Employees Ready? Sustainability</t>
  </si>
  <si>
    <t>https://www.mdpi.com/2071-1050/14/9/5416</t>
  </si>
  <si>
    <r>
      <rPr>
        <sz val="11"/>
        <color theme="1"/>
        <rFont val="Calibri"/>
        <family val="2"/>
      </rPr>
      <t xml:space="preserve">Humboldt et al. (2022). Is age an issue? Psychosocial differences in perceived older workers’ work (un)adaptability, effectiveness, and workplace age discrimination. </t>
    </r>
    <r>
      <rPr>
        <i/>
        <sz val="10"/>
        <color theme="1"/>
        <rFont val="Arial Narrow"/>
        <family val="2"/>
      </rPr>
      <t>Educational Gerontology</t>
    </r>
  </si>
  <si>
    <t>https://www.tandfonline.com/doi/full/10.1080/03601277.2022.2156657</t>
  </si>
  <si>
    <r>
      <rPr>
        <sz val="10"/>
        <color rgb="FF000000"/>
        <rFont val="Arial Narrow"/>
        <family val="2"/>
      </rPr>
      <t xml:space="preserve">Orkibi, H.(Emili Sagol Creative Arts Therapies Research Center, University of Haifa, Haifa, Israel); Biancalani, G.(Department of Philosophy, Sociology, Education and Applied Psychology (FISPPA), University of Padua, Padua, Italy); </t>
    </r>
    <r>
      <rPr>
        <b/>
        <sz val="9"/>
        <color theme="1"/>
        <rFont val="Arial Narrow"/>
        <family val="2"/>
      </rPr>
      <t>Bucuta, M. D. (Universitatea Lucian Blaga din Sibiu); Sassu, R. (Universitatea Lucian Blaga din Sibiu</t>
    </r>
    <r>
      <rPr>
        <sz val="9"/>
        <color theme="1"/>
        <rFont val="Arial Narrow"/>
        <family val="2"/>
      </rPr>
      <t xml:space="preserve">); Wieser, M. Al.(Institute of Psychology, University of Klagenfurt, Klagenfurt am Wörthersee, Austria); Franchini, L.(ANT Foundation, Bologna, Italy); Raccichini, M.(ANT Foundation, Bologna, Italy); Azoulay, B.(Emili Sagol Creative Arts Therapies Research Center, University of Haifa, Haifa, Israel); Cieplinski, K. M.(Department of Psychotherapy and Health Psychology, The John Paul II Catholic University of Lublin, Lublin, Poland); Leitner, Al.(Institute of Psychology, University of Klagenfurt, Klagenfurt am Wörthersee, Austria); Varani, S.(ANT Foundation, Bologna, Italy); Testoni, I. (Emili Sagol Creative Arts Therapies Research Center, University of Haifa, Haifa, Israel, Department of Philosophy, Sociology, Education and Applied Psychology (FISPPA), University of Padua, Padua, Italy)2021. </t>
    </r>
  </si>
  <si>
    <t>Students' Confidence and Interest in Palliative and Bereavement Care: A European Study, Frontiers in Psychology, Volume 12 - 2021 | https://doi.org/10.3389/fpsyg.2021.616526, IF = 4,232</t>
  </si>
  <si>
    <t>Chang, K. K. P., Chan, E. A., &amp; Chung, B. P. M. (2022). A new pedagogical approach to enhance palliative care and communication learning: A mixed method study. Nurse Education Today, 119, 105568.</t>
  </si>
  <si>
    <t>https://www.sciencedirect.com/science/article/pii/S0260691722003045</t>
  </si>
  <si>
    <t>WOS, Scvopus https://www.sciencedirect.com/journal/nurse-education-today/about/insights#abstracting-and-indexing</t>
  </si>
  <si>
    <r>
      <rPr>
        <sz val="10"/>
        <color rgb="FF000000"/>
        <rFont val="Arial Narrow"/>
        <family val="2"/>
      </rPr>
      <t xml:space="preserve">Stefenel, Delia (ULBS); Gonzalez, Jose-Michael (Department of Psychology, Sacred Heart University, Fairfield, CT 5151, USA); Rogobete, Silviu (
Faculty of Political Science, Philosophy and Communication Sciences, West University of Timișoara); Sassu, </t>
    </r>
    <r>
      <rPr>
        <b/>
        <sz val="10"/>
        <color rgb="FF222222"/>
        <rFont val="Arial Narrow"/>
        <family val="2"/>
      </rPr>
      <t>Raluca (ULBS</t>
    </r>
    <r>
      <rPr>
        <sz val="10"/>
        <color rgb="FF222222"/>
        <rFont val="Arial Narrow"/>
        <family val="2"/>
      </rPr>
      <t xml:space="preserve">) (2022). </t>
    </r>
  </si>
  <si>
    <t>Coping Strategies and Life Satisfaction among Romanian Emerging Adults during the COVID-19 Pandemic, SUSTAINABILITY, 14(5), 2783; https://doi.org/10.3390/su14052783, WOS:000768738500001
IF= 3.889</t>
  </si>
  <si>
    <t>Makarowski, R., Predoiu, R., Piotrowski, A., Görner, K., Predoiu, A., Oliveira, R., ... &amp; Ahuja, G. (2022, September). Coping Strategies and Perceiving Stress among Athletes during Different Waves of the COVID-19 Pandemic—Data from Poland, Romania, and Slovakia. In Healthcare (Vol. 10, No. 9, p. 1770). MDPI.</t>
  </si>
  <si>
    <t>https://www.mdpi.com/2227-9032/10/9/1770</t>
  </si>
  <si>
    <t>WOS, Scopus, https://www.mdpi.com/journal/healthcare/indexing</t>
  </si>
  <si>
    <r>
      <rPr>
        <b/>
        <sz val="10"/>
        <color theme="1"/>
        <rFont val="Arial Narrow"/>
        <family val="2"/>
      </rPr>
      <t>Mărcuș O. (ULBS),</t>
    </r>
    <r>
      <rPr>
        <sz val="10"/>
        <color theme="1"/>
        <rFont val="Arial Narrow"/>
        <family val="2"/>
      </rPr>
      <t xml:space="preserve"> Costa Martins E (.Maia University Institute – ISMAI), </t>
    </r>
    <r>
      <rPr>
        <b/>
        <sz val="10"/>
        <color theme="1"/>
        <rFont val="Arial Narrow"/>
        <family val="2"/>
      </rPr>
      <t xml:space="preserve">Sassu R. (ULBS), </t>
    </r>
    <r>
      <rPr>
        <sz val="10"/>
        <color theme="1"/>
        <rFont val="Arial Narrow"/>
        <family val="2"/>
      </rPr>
      <t xml:space="preserve"> &amp; Visu-Petra L.(UBB)  (2022):</t>
    </r>
  </si>
  <si>
    <t>On the importance of being flexible: early interrelations between affective flexibility, executive functions and anxiety symptoms in preschoolers, Early Child Development and Care, (IF 2021 = 1.206)</t>
  </si>
  <si>
    <t>Rudaizky, D., Mărcuș, O., Visu-Petra, L., &amp; MacLeod, C. (2022). Anxiety-linked impairment in the ability to recode stimuli. Emotion.</t>
  </si>
  <si>
    <t>WOS https://mjl.clarivate.com/search-results</t>
  </si>
  <si>
    <r>
      <rPr>
        <sz val="10"/>
        <color rgb="FF000000"/>
        <rFont val="Arial Narrow"/>
        <family val="2"/>
      </rPr>
      <t>Biancalani, G.(Department of Philosophy, Sociology, Education and Applied Psychology (FISPPA), University of Padua, Padua, Italy); Azzola, C.(Department of Philosophy, Sociology, Education and Applied Psychology (FISPPA), University of Padua, Padua, Italy);</t>
    </r>
    <r>
      <rPr>
        <b/>
        <sz val="12"/>
        <color theme="1"/>
        <rFont val="Arial Narrow"/>
        <family val="2"/>
      </rPr>
      <t xml:space="preserve"> Sassu, R.(Universitatea Lucian Blaga din Sibiu)</t>
    </r>
    <r>
      <rPr>
        <sz val="12"/>
        <color theme="1"/>
        <rFont val="Arial Narrow"/>
        <family val="2"/>
      </rPr>
      <t xml:space="preserve">; Marogna, C.(Department of Philosophy, Sociology, Education and Applied Psychology (FISPPA), University of Padua, Padua, Italy); Testoni, I.(Department of Philosophy, Sociology, Education and Applied Psychology (FISPPA), University of Padua, Padua, Italy;Emili Sagol Creative Arts Therapies Research Center, University of Haifa, Haifa, Israel) (2022). </t>
    </r>
  </si>
  <si>
    <t>Spirituality for Coping with the Trauma of a Loved One's Death During the COVID-19 Pandemic: An Italian Qualitative Study, PASTORAL PSYCHOLOGY</t>
  </si>
  <si>
    <t>Moya-Salazar, J., Zuñiga, N., Cañari, B., Jaime-Quispe, A., Chicoma-Flores, K., &amp; Contreras-Pulache, H. (2022). The End of Life Accompanied by COVID-19: A Qualitative Study on Grief During the First OutBreak In Peru (Part I). OMEGA-Journal of Death and Dying, 00302228221134424.</t>
  </si>
  <si>
    <t>https://journals.sagepub.com/doi/abs/10.1177/00302228221134424</t>
  </si>
  <si>
    <t>WOS, Scopus, https://journals.sagepub.com/metrics/OME</t>
  </si>
  <si>
    <r>
      <rPr>
        <sz val="10"/>
        <color rgb="FF000000"/>
        <rFont val="Arial Narrow"/>
        <family val="2"/>
      </rPr>
      <t>Biancalani, G.(Department of Philosophy, Sociology, Education and Applied Psychology (FISPPA), University of Padua, Padua, Italy); Azzola, C.(Department of Philosophy, Sociology, Education and Applied Psychology (FISPPA), University of Padua, Padua, Italy);</t>
    </r>
    <r>
      <rPr>
        <b/>
        <sz val="12"/>
        <color theme="1"/>
        <rFont val="Arial Narrow"/>
        <family val="2"/>
      </rPr>
      <t xml:space="preserve"> Sassu, R.(Universitatea Lucian Blaga din Sibiu)</t>
    </r>
    <r>
      <rPr>
        <sz val="12"/>
        <color theme="1"/>
        <rFont val="Arial Narrow"/>
        <family val="2"/>
      </rPr>
      <t xml:space="preserve">; Marogna, C.(Department of Philosophy, Sociology, Education and Applied Psychology (FISPPA), University of Padua, Padua, Italy); Testoni, I.(Department of Philosophy, Sociology, Education and Applied Psychology (FISPPA), University of Padua, Padua, Italy;Emili Sagol Creative Arts Therapies Research Center, University of Haifa, Haifa, Israel) (2022). </t>
    </r>
  </si>
  <si>
    <t>Rech, G., &amp; Salerno, R. (2022). Religione e religiosità ai tempi del Coronavirus: una ricerca quanti-qualitativa durante il primo confinamento italiano. Religione e religiosità ai tempi del Coronavirus: una ricerca quanti-qualitativa durante il primo confinamento italiano, 59-71.</t>
  </si>
  <si>
    <t>Religione e religiosità ai tempi del Coronavirus : una ricerca quanti-qualitativa durante il primo confinamento italiano - Rech, Giovanna - Salerno, Rosanna - Fabrizio Serra - Torrossa</t>
  </si>
  <si>
    <t>WOS,https://mjl.clarivate.com/journal-profile</t>
  </si>
  <si>
    <r>
      <rPr>
        <sz val="10"/>
        <color rgb="FF000000"/>
        <rFont val="Arial Narrow"/>
        <family val="2"/>
      </rPr>
      <t xml:space="preserve">Gherman, A. (Babes-Bolyai University, Department of Clinical Psychology and Psychotherapy, Cluj-Napoca, Romania; Clinic of Diabetes, Nutrition and Metabolic Disorders, Cluj-Napoca, Romania), Schnur, J.(Mount Sinai School of Medicine, Department of Cancer Prevention and Control, New York, USA), Montgomery, G.(Mount Sinai School of Medicine, Department of Cancer Prevention and Control, New York, USA), </t>
    </r>
    <r>
      <rPr>
        <b/>
        <sz val="10"/>
        <color rgb="FF222222"/>
        <rFont val="Arial Narrow"/>
        <family val="2"/>
      </rPr>
      <t>Sassu, R.(ULBS</t>
    </r>
    <r>
      <rPr>
        <sz val="10"/>
        <color rgb="FF222222"/>
        <rFont val="Arial Narrow"/>
        <family val="2"/>
      </rPr>
      <t xml:space="preserve">), Veresiu, I (Iuliu Hatieganu School of Medicine and Pharmacy, Cluj-Napoca, Romania; Clinic of Diabetes, Nutrition and Metabolic Disorders, Cluj-Napoca, Romania)., &amp; David, D(abes-Bolyai University, Department of Clinical Psychology and Psychotherapy, Cluj-Napoca, Romania; Mount Sinai School of Medicine, Department of Cancer Prevention and Control, New York, USA ) (2011). </t>
    </r>
  </si>
  <si>
    <t>How are adherent people more likely to think? A meta-analysis of health beliefs and diabetes self-care. The Diabetes Educator, 37(3), 392-408.</t>
  </si>
  <si>
    <t>Callan, J. A., Sereika, S. M., Cui, R., Tamres, L. K., Tarneja, M., Greene, B., ... &amp; Dunbar-Jacob, J. (2022). Cognitive Behavioral Therapy (CBT) Telehealth Augmented With a CBT Smartphone Application to Address Type 2 Diabetes Self-Management: A Randomized Pilot Trial. The Science of Diabetes Self-Management and Care, 48(6), 492-504.</t>
  </si>
  <si>
    <t>https://journals.sagepub.com/doi/abs/10.1177/26350106221133027?journalCode=tdeb</t>
  </si>
  <si>
    <t>https://mjl.clarivate.com/journal-profile</t>
  </si>
  <si>
    <r>
      <rPr>
        <sz val="10"/>
        <color rgb="FF000000"/>
        <rFont val="Arial Narrow"/>
        <family val="2"/>
      </rPr>
      <t xml:space="preserve">Gherman, A. (Babes-Bolyai University, Department of Clinical Psychology and Psychotherapy, Cluj-Napoca, Romania; Clinic of Diabetes, Nutrition and Metabolic Disorders, Cluj-Napoca, Romania), Schnur, J.(Mount Sinai School of Medicine, Department of Cancer Prevention and Control, New York, USA), Montgomery, G.(Mount Sinai School of Medicine, Department of Cancer Prevention and Control, New York, USA), </t>
    </r>
    <r>
      <rPr>
        <b/>
        <sz val="10"/>
        <color rgb="FF222222"/>
        <rFont val="Arial Narrow"/>
        <family val="2"/>
      </rPr>
      <t>Sassu, R.(ULBS</t>
    </r>
    <r>
      <rPr>
        <sz val="10"/>
        <color rgb="FF222222"/>
        <rFont val="Arial Narrow"/>
        <family val="2"/>
      </rPr>
      <t xml:space="preserve">), Veresiu, I (Iuliu Hatieganu School of Medicine and Pharmacy, Cluj-Napoca, Romania; Clinic of Diabetes, Nutrition and Metabolic Disorders, Cluj-Napoca, Romania)., &amp; David, D(abes-Bolyai University, Department of Clinical Psychology and Psychotherapy, Cluj-Napoca, Romania; Mount Sinai School of Medicine, Department of Cancer Prevention and Control, New York, USA ) (2011). </t>
    </r>
  </si>
  <si>
    <t>Ferretti, F., Goracci, A., Laurenzi, P. F., Centola, R., Crecchi, I., De Luca, A., ... &amp; Pozza, A. (2022). Neuroticism and Conscientiousness Moderate the Effect of Oral Medication Beliefs on Adherence of People with Mental Illness during the Pandemic. Brain Sciences, 12(10), 1315.</t>
  </si>
  <si>
    <t>https://www.mdpi.com/2076-3425/12/10/1315</t>
  </si>
  <si>
    <t>WoS, https://www.mdpi.com/journal/brainsci/indexing</t>
  </si>
  <si>
    <r>
      <rPr>
        <sz val="10"/>
        <color rgb="FF000000"/>
        <rFont val="Arial Narrow"/>
        <family val="2"/>
      </rPr>
      <t xml:space="preserve">Gherman, A. (Babes-Bolyai University, Department of Clinical Psychology and Psychotherapy, Cluj-Napoca, Romania; Clinic of Diabetes, Nutrition and Metabolic Disorders, Cluj-Napoca, Romania), Schnur, J.(Mount Sinai School of Medicine, Department of Cancer Prevention and Control, New York, USA), Montgomery, G.(Mount Sinai School of Medicine, Department of Cancer Prevention and Control, New York, USA), </t>
    </r>
    <r>
      <rPr>
        <b/>
        <sz val="10"/>
        <color rgb="FF222222"/>
        <rFont val="Arial Narrow"/>
        <family val="2"/>
      </rPr>
      <t>Sassu, R.(ULBS</t>
    </r>
    <r>
      <rPr>
        <sz val="10"/>
        <color rgb="FF222222"/>
        <rFont val="Arial Narrow"/>
        <family val="2"/>
      </rPr>
      <t xml:space="preserve">), Veresiu, I (Iuliu Hatieganu School of Medicine and Pharmacy, Cluj-Napoca, Romania; Clinic of Diabetes, Nutrition and Metabolic Disorders, Cluj-Napoca, Romania)., &amp; David, D(abes-Bolyai University, Department of Clinical Psychology and Psychotherapy, Cluj-Napoca, Romania; Mount Sinai School of Medicine, Department of Cancer Prevention and Control, New York, USA ) (2011). </t>
    </r>
  </si>
  <si>
    <t>Ling, C., Seetharaman, S., &amp; Mirza, L. (2022). Roles of Serious Game in Diabetes Patient Education. Simulation &amp; Gaming, 53(5), 513-537.</t>
  </si>
  <si>
    <t>https://journals.sagepub.com/doi/pdf/10.1177/10468781221120686</t>
  </si>
  <si>
    <t>https://journals.sagepub.com/metrics/sag</t>
  </si>
  <si>
    <r>
      <rPr>
        <sz val="10"/>
        <color rgb="FF000000"/>
        <rFont val="Arial Narrow"/>
        <family val="2"/>
      </rPr>
      <t xml:space="preserve">Gherman, A. (Babes-Bolyai University, Department of Clinical Psychology and Psychotherapy, Cluj-Napoca, Romania; Clinic of Diabetes, Nutrition and Metabolic Disorders, Cluj-Napoca, Romania), Schnur, J.(Mount Sinai School of Medicine, Department of Cancer Prevention and Control, New York, USA), Montgomery, G.(Mount Sinai School of Medicine, Department of Cancer Prevention and Control, New York, USA), </t>
    </r>
    <r>
      <rPr>
        <b/>
        <sz val="10"/>
        <color rgb="FF222222"/>
        <rFont val="Arial Narrow"/>
        <family val="2"/>
      </rPr>
      <t>Sassu, R.(ULBS</t>
    </r>
    <r>
      <rPr>
        <sz val="10"/>
        <color rgb="FF222222"/>
        <rFont val="Arial Narrow"/>
        <family val="2"/>
      </rPr>
      <t xml:space="preserve">), Veresiu, I (Iuliu Hatieganu School of Medicine and Pharmacy, Cluj-Napoca, Romania; Clinic of Diabetes, Nutrition and Metabolic Disorders, Cluj-Napoca, Romania)., &amp; David, D(abes-Bolyai University, Department of Clinical Psychology and Psychotherapy, Cluj-Napoca, Romania; Mount Sinai School of Medicine, Department of Cancer Prevention and Control, New York, USA ) (2011). </t>
    </r>
  </si>
  <si>
    <t>Yousaf, I., &amp; Haqqani, S. (2022). HIV Treatment Adherence Self-efficacy Scale for Pakistani HIV/AIDS patients: Translation and psychometric evaluation. Applied Nursing Research, 66, 151606.</t>
  </si>
  <si>
    <t>https://www.sciencedirect.com/science/article/pii/S0897189722000489</t>
  </si>
  <si>
    <t>Scopus https://www.sciencedirect.com/journal/applied-nursing-research/about/insights#abstracting-and-indexing</t>
  </si>
  <si>
    <r>
      <rPr>
        <sz val="10"/>
        <color rgb="FF000000"/>
        <rFont val="Arial Narrow"/>
        <family val="2"/>
      </rPr>
      <t xml:space="preserve">Gherman, A. (Babes-Bolyai University, Department of Clinical Psychology and Psychotherapy, Cluj-Napoca, Romania; Clinic of Diabetes, Nutrition and Metabolic Disorders, Cluj-Napoca, Romania), Schnur, J.(Mount Sinai School of Medicine, Department of Cancer Prevention and Control, New York, USA), Montgomery, G.(Mount Sinai School of Medicine, Department of Cancer Prevention and Control, New York, USA), </t>
    </r>
    <r>
      <rPr>
        <b/>
        <sz val="10"/>
        <color rgb="FF222222"/>
        <rFont val="Arial Narrow"/>
        <family val="2"/>
      </rPr>
      <t>Sassu, R.(ULBS</t>
    </r>
    <r>
      <rPr>
        <sz val="10"/>
        <color rgb="FF222222"/>
        <rFont val="Arial Narrow"/>
        <family val="2"/>
      </rPr>
      <t xml:space="preserve">), Veresiu, I (Iuliu Hatieganu School of Medicine and Pharmacy, Cluj-Napoca, Romania; Clinic of Diabetes, Nutrition and Metabolic Disorders, Cluj-Napoca, Romania)., &amp; David, D(abes-Bolyai University, Department of Clinical Psychology and Psychotherapy, Cluj-Napoca, Romania; Mount Sinai School of Medicine, Department of Cancer Prevention and Control, New York, USA ) (2011). </t>
    </r>
  </si>
  <si>
    <r>
      <rPr>
        <sz val="11"/>
        <color theme="1"/>
        <rFont val="Calibri"/>
        <family val="2"/>
      </rPr>
      <t>AlBurno, H., Mercken, L., de Vries, H., Al Mohannadi, D., Jongen, S., &amp; Schneider, F. (2022). Socio-cognitive determinants affecting insulin adherence/non-adherence in late adolescents and young adults with type 1 diabetes: a systematic review protocol. </t>
    </r>
    <r>
      <rPr>
        <i/>
        <sz val="10"/>
        <color rgb="FF222222"/>
        <rFont val="Arial Narrow"/>
        <family val="2"/>
      </rPr>
      <t>Journal of Diabetes &amp; Metabolic Disorders</t>
    </r>
    <r>
      <rPr>
        <sz val="10"/>
        <color rgb="FF222222"/>
        <rFont val="Arial Narrow"/>
        <family val="2"/>
      </rPr>
      <t>, </t>
    </r>
    <r>
      <rPr>
        <i/>
        <sz val="10"/>
        <color rgb="FF222222"/>
        <rFont val="Arial Narrow"/>
        <family val="2"/>
      </rPr>
      <t>21</t>
    </r>
    <r>
      <rPr>
        <sz val="10"/>
        <color rgb="FF222222"/>
        <rFont val="Arial Narrow"/>
        <family val="2"/>
      </rPr>
      <t>(1), 1207-1215.</t>
    </r>
  </si>
  <si>
    <t>https://link.springer.com/article/10.1007/s40200-022-01054-8</t>
  </si>
  <si>
    <t>SCOPUS, https://www.springer.com/journal/40200</t>
  </si>
  <si>
    <r>
      <rPr>
        <sz val="10"/>
        <color rgb="FF000000"/>
        <rFont val="Arial Narrow"/>
        <family val="2"/>
      </rPr>
      <t xml:space="preserve">Gherman, A. (Babes-Bolyai University, Department of Clinical Psychology and Psychotherapy, Cluj-Napoca, Romania; Clinic of Diabetes, Nutrition and Metabolic Disorders, Cluj-Napoca, Romania), Schnur, J.(Mount Sinai School of Medicine, Department of Cancer Prevention and Control, New York, USA), Montgomery, G.(Mount Sinai School of Medicine, Department of Cancer Prevention and Control, New York, USA), </t>
    </r>
    <r>
      <rPr>
        <b/>
        <sz val="10"/>
        <color rgb="FF222222"/>
        <rFont val="Arial Narrow"/>
        <family val="2"/>
      </rPr>
      <t>Sassu, R.(ULBS</t>
    </r>
    <r>
      <rPr>
        <sz val="10"/>
        <color rgb="FF222222"/>
        <rFont val="Arial Narrow"/>
        <family val="2"/>
      </rPr>
      <t xml:space="preserve">), Veresiu, I (Iuliu Hatieganu School of Medicine and Pharmacy, Cluj-Napoca, Romania; Clinic of Diabetes, Nutrition and Metabolic Disorders, Cluj-Napoca, Romania)., &amp; David, D(abes-Bolyai University, Department of Clinical Psychology and Psychotherapy, Cluj-Napoca, Romania; Mount Sinai School of Medicine, Department of Cancer Prevention and Control, New York, USA ) (2011). </t>
    </r>
  </si>
  <si>
    <r>
      <rPr>
        <sz val="11"/>
        <color theme="1"/>
        <rFont val="Calibri"/>
        <family val="2"/>
      </rPr>
      <t>Zhou, T., Yan, L., Wang, Y., &amp; Tan, Y. (2022). Turn your online weight management from zero to hero: A multidimensional, continuous-time evaluation. </t>
    </r>
    <r>
      <rPr>
        <i/>
        <sz val="10"/>
        <color rgb="FF222222"/>
        <rFont val="Arial Narrow"/>
        <family val="2"/>
      </rPr>
      <t>Management Science</t>
    </r>
    <r>
      <rPr>
        <sz val="10"/>
        <color rgb="FF222222"/>
        <rFont val="Arial Narrow"/>
        <family val="2"/>
      </rPr>
      <t>, </t>
    </r>
    <r>
      <rPr>
        <i/>
        <sz val="10"/>
        <color rgb="FF222222"/>
        <rFont val="Arial Narrow"/>
        <family val="2"/>
      </rPr>
      <t>68</t>
    </r>
    <r>
      <rPr>
        <sz val="10"/>
        <color rgb="FF222222"/>
        <rFont val="Arial Narrow"/>
        <family val="2"/>
      </rPr>
      <t>(5), 3507-3527.</t>
    </r>
  </si>
  <si>
    <t>https://pubsonline.informs.org/doi/abs/10.1287/mnsc.2021.4046</t>
  </si>
  <si>
    <t>Wos,https://pubsonline.informs.org/authorportal/journal-statistics/management-science</t>
  </si>
  <si>
    <r>
      <rPr>
        <sz val="10"/>
        <color rgb="FF000000"/>
        <rFont val="Arial Narrow"/>
        <family val="2"/>
      </rPr>
      <t xml:space="preserve">Gherman, A. (Babes-Bolyai University, Department of Clinical Psychology and Psychotherapy, Cluj-Napoca, Romania; Clinic of Diabetes, Nutrition and Metabolic Disorders, Cluj-Napoca, Romania), Schnur, J.(Mount Sinai School of Medicine, Department of Cancer Prevention and Control, New York, USA), Montgomery, G.(Mount Sinai School of Medicine, Department of Cancer Prevention and Control, New York, USA), </t>
    </r>
    <r>
      <rPr>
        <b/>
        <sz val="10"/>
        <color rgb="FF222222"/>
        <rFont val="Arial Narrow"/>
        <family val="2"/>
      </rPr>
      <t>Sassu, R.(ULBS</t>
    </r>
    <r>
      <rPr>
        <sz val="10"/>
        <color rgb="FF222222"/>
        <rFont val="Arial Narrow"/>
        <family val="2"/>
      </rPr>
      <t xml:space="preserve">), Veresiu, I (Iuliu Hatieganu School of Medicine and Pharmacy, Cluj-Napoca, Romania; Clinic of Diabetes, Nutrition and Metabolic Disorders, Cluj-Napoca, Romania)., &amp; David, D(abes-Bolyai University, Department of Clinical Psychology and Psychotherapy, Cluj-Napoca, Romania; Mount Sinai School of Medicine, Department of Cancer Prevention and Control, New York, USA ) (2011). </t>
    </r>
  </si>
  <si>
    <r>
      <rPr>
        <sz val="11"/>
        <color theme="1"/>
        <rFont val="Calibri"/>
        <family val="2"/>
      </rPr>
      <t>Whitehead, K., &amp; Parkin, T. (2022). UK Dietitians’ views on communication skills for behaviour change: A 10 year follow‐up survey. </t>
    </r>
    <r>
      <rPr>
        <i/>
        <sz val="10"/>
        <color rgb="FF222222"/>
        <rFont val="Arial Narrow"/>
        <family val="2"/>
      </rPr>
      <t>Journal of Human Nutrition and Dietetics</t>
    </r>
    <r>
      <rPr>
        <sz val="10"/>
        <color rgb="FF222222"/>
        <rFont val="Arial Narrow"/>
        <family val="2"/>
      </rPr>
      <t>, </t>
    </r>
    <r>
      <rPr>
        <i/>
        <sz val="10"/>
        <color rgb="FF222222"/>
        <rFont val="Arial Narrow"/>
        <family val="2"/>
      </rPr>
      <t>35</t>
    </r>
    <r>
      <rPr>
        <sz val="10"/>
        <color rgb="FF222222"/>
        <rFont val="Arial Narrow"/>
        <family val="2"/>
      </rPr>
      <t>(1), 112-123.</t>
    </r>
  </si>
  <si>
    <t>https://onlinelibrary.wiley.com/doi/full/10.1111/jhn.12903</t>
  </si>
  <si>
    <t>WoS, https://onlinelibrary.wiley.com/journal/1365277x</t>
  </si>
  <si>
    <r>
      <rPr>
        <sz val="10"/>
        <color rgb="FF000000"/>
        <rFont val="Arial Narrow"/>
        <family val="2"/>
      </rPr>
      <t xml:space="preserve">Gherman, A. (Babes-Bolyai University, Department of Clinical Psychology and Psychotherapy, Cluj-Napoca, Romania; Clinic of Diabetes, Nutrition and Metabolic Disorders, Cluj-Napoca, Romania), Schnur, J.(Mount Sinai School of Medicine, Department of Cancer Prevention and Control, New York, USA), Montgomery, G.(Mount Sinai School of Medicine, Department of Cancer Prevention and Control, New York, USA), </t>
    </r>
    <r>
      <rPr>
        <b/>
        <sz val="10"/>
        <color rgb="FF222222"/>
        <rFont val="Arial Narrow"/>
        <family val="2"/>
      </rPr>
      <t>Sassu, R.(ULBS</t>
    </r>
    <r>
      <rPr>
        <sz val="10"/>
        <color rgb="FF222222"/>
        <rFont val="Arial Narrow"/>
        <family val="2"/>
      </rPr>
      <t xml:space="preserve">), Veresiu, I (Iuliu Hatieganu School of Medicine and Pharmacy, Cluj-Napoca, Romania; Clinic of Diabetes, Nutrition and Metabolic Disorders, Cluj-Napoca, Romania)., &amp; David, D(abes-Bolyai University, Department of Clinical Psychology and Psychotherapy, Cluj-Napoca, Romania; Mount Sinai School of Medicine, Department of Cancer Prevention and Control, New York, USA ) (2011). </t>
    </r>
  </si>
  <si>
    <t>Sieczkowska SM, Astley C, Marques IG, et al. A home-based exercise program during COVID-19 pandemic: Perceptions and acceptability of juvenile systemic lupus erythematosus and juvenile idiopathic arthritis adolescents. Lupus. (2022) ;31(4):443-456. doi:10.1177/09612033221083273</t>
  </si>
  <si>
    <t>https://journals.sagepub.com/doi/abs/10.1177/09612033221083273</t>
  </si>
  <si>
    <t>WoS, Scopus, https://journals.sagepub.com/metrics/LUP</t>
  </si>
  <si>
    <r>
      <rPr>
        <sz val="10"/>
        <color rgb="FF000000"/>
        <rFont val="Arial Narrow"/>
        <family val="2"/>
      </rPr>
      <t xml:space="preserve">Gherman, A. (Babes-Bolyai University, Department of Clinical Psychology and Psychotherapy, Cluj-Napoca, Romania; Clinic of Diabetes, Nutrition and Metabolic Disorders, Cluj-Napoca, Romania), Schnur, J.(Mount Sinai School of Medicine, Department of Cancer Prevention and Control, New York, USA), Montgomery, G.(Mount Sinai School of Medicine, Department of Cancer Prevention and Control, New York, USA), </t>
    </r>
    <r>
      <rPr>
        <b/>
        <sz val="10"/>
        <color rgb="FF222222"/>
        <rFont val="Arial Narrow"/>
        <family val="2"/>
      </rPr>
      <t>Sassu, R.(ULBS</t>
    </r>
    <r>
      <rPr>
        <sz val="10"/>
        <color rgb="FF222222"/>
        <rFont val="Arial Narrow"/>
        <family val="2"/>
      </rPr>
      <t xml:space="preserve">), Veresiu, I (Iuliu Hatieganu School of Medicine and Pharmacy, Cluj-Napoca, Romania; Clinic of Diabetes, Nutrition and Metabolic Disorders, Cluj-Napoca, Romania)., &amp; David, D(abes-Bolyai University, Department of Clinical Psychology and Psychotherapy, Cluj-Napoca, Romania; Mount Sinai School of Medicine, Department of Cancer Prevention and Control, New York, USA ) (2011). </t>
    </r>
  </si>
  <si>
    <r>
      <rPr>
        <sz val="11"/>
        <color theme="1"/>
        <rFont val="Calibri"/>
        <family val="2"/>
      </rPr>
      <t>Rivers, A. S., &amp; Sanford, K. (2022). Social relationships, stress, and treatment adherence perceptions in type 2 diabetes and hypertension: between-person, within-person, and compositional associations. </t>
    </r>
    <r>
      <rPr>
        <i/>
        <sz val="10"/>
        <color rgb="FF222222"/>
        <rFont val="Arial Narrow"/>
        <family val="2"/>
      </rPr>
      <t>Psychology &amp; Health</t>
    </r>
    <r>
      <rPr>
        <sz val="10"/>
        <color rgb="FF222222"/>
        <rFont val="Arial Narrow"/>
        <family val="2"/>
      </rPr>
      <t>, 1-18.</t>
    </r>
  </si>
  <si>
    <t>https://www.tandfonline.com/doi/abs/10.1080/08870446.2022.2070620</t>
  </si>
  <si>
    <t>WoS, https://www.tandfonline.com/action/journalInformation?show=journalMetrics&amp;journalCode=gpsh20</t>
  </si>
  <si>
    <r>
      <rPr>
        <sz val="10"/>
        <color rgb="FF000000"/>
        <rFont val="Arial Narrow"/>
        <family val="2"/>
      </rPr>
      <t xml:space="preserve">Gherman, A. (Babes-Bolyai University, Department of Clinical Psychology and Psychotherapy, Cluj-Napoca, Romania; Clinic of Diabetes, Nutrition and Metabolic Disorders, Cluj-Napoca, Romania), Schnur, J.(Mount Sinai School of Medicine, Department of Cancer Prevention and Control, New York, USA), Montgomery, G.(Mount Sinai School of Medicine, Department of Cancer Prevention and Control, New York, USA), </t>
    </r>
    <r>
      <rPr>
        <b/>
        <sz val="10"/>
        <color rgb="FF222222"/>
        <rFont val="Arial Narrow"/>
        <family val="2"/>
      </rPr>
      <t>Sassu, R.(ULBS</t>
    </r>
    <r>
      <rPr>
        <sz val="10"/>
        <color rgb="FF222222"/>
        <rFont val="Arial Narrow"/>
        <family val="2"/>
      </rPr>
      <t xml:space="preserve">), Veresiu, I (Iuliu Hatieganu School of Medicine and Pharmacy, Cluj-Napoca, Romania; Clinic of Diabetes, Nutrition and Metabolic Disorders, Cluj-Napoca, Romania)., &amp; David, D(abes-Bolyai University, Department of Clinical Psychology and Psychotherapy, Cluj-Napoca, Romania; Mount Sinai School of Medicine, Department of Cancer Prevention and Control, New York, USA ) (2011). </t>
    </r>
  </si>
  <si>
    <t>Zainudin, S. B., &amp; Yeoh, E. (2022). Preparing muslims with diabetes mellitus for Ramadan fasting in Singapore: a clinical approach and review of current practice. Singapore Medical Journal, 63(11), 633-640.</t>
  </si>
  <si>
    <t>https://journals.lww.com/smj/Fulltext/2022/11000/Preparing_muslims_with_diabetes_mellitus_for.1.aspx</t>
  </si>
  <si>
    <t>Wos, Scopushttps://journals.lww.com/SMJ/pages/aboutthejournal.aspx</t>
  </si>
  <si>
    <r>
      <rPr>
        <sz val="10"/>
        <color rgb="FF000000"/>
        <rFont val="Arial Narrow"/>
        <family val="2"/>
      </rPr>
      <t xml:space="preserve">Feurer, E.(Center for Cognition, Learning and Memory, University of Bern, Bern, Switzerland), </t>
    </r>
    <r>
      <rPr>
        <b/>
        <sz val="10"/>
        <color theme="1"/>
        <rFont val="Arial Narrow"/>
        <family val="2"/>
      </rPr>
      <t>Sassu, R</t>
    </r>
    <r>
      <rPr>
        <sz val="10"/>
        <color theme="1"/>
        <rFont val="Arial Narrow"/>
        <family val="2"/>
      </rPr>
      <t>.</t>
    </r>
    <r>
      <rPr>
        <b/>
        <sz val="10"/>
        <color theme="1"/>
        <rFont val="Arial Narrow"/>
        <family val="2"/>
      </rPr>
      <t>(ULBS)</t>
    </r>
    <r>
      <rPr>
        <sz val="10"/>
        <color theme="1"/>
        <rFont val="Arial Narrow"/>
        <family val="2"/>
      </rPr>
      <t xml:space="preserve">, Cimeli, P(Center for Cognition, Learning and Memory, University of Bern, Bern, Switzerland)., &amp; Roebers, C. M.(Center for Cognition, Learning and Memory, University of Bern, Bern, Switzerland) (2015). </t>
    </r>
  </si>
  <si>
    <t>Development of meta-representations: Procedural metacognition and the relationship to Theory of Mind. Journal of Educational and Developmental Psychology, 5(1), 6.,</t>
  </si>
  <si>
    <t>Chen, C., Wu, J., Wu, Y., Shangguan, X., &amp; Li, H. (2022). Developing Metacognition of 5-to 6-Year-Old Children: Evaluating the Effect of a Circling Curriculum Based on Anji Play. International Journal of Environmental Research and Public Health, 19(18), 11803.</t>
  </si>
  <si>
    <t>https://www.mdpi.com/1660-4601/19/18/11803</t>
  </si>
  <si>
    <t>Scopus, https://www.mdpi.com/journal/ijerph/indexing</t>
  </si>
  <si>
    <r>
      <rPr>
        <sz val="10"/>
        <color rgb="FF000000"/>
        <rFont val="Arial Narrow"/>
        <family val="2"/>
      </rPr>
      <t xml:space="preserve">GIURCĂ, I. C.,(Ministerul Apărării Naționale) </t>
    </r>
    <r>
      <rPr>
        <b/>
        <sz val="10"/>
        <color theme="1"/>
        <rFont val="Arial Narrow"/>
        <family val="2"/>
      </rPr>
      <t xml:space="preserve">CĂTANĂ, A.(ULBS), Sassu, R.(ULBS), &amp; BUCUȚĂ, M. D. (ULBS) </t>
    </r>
    <r>
      <rPr>
        <sz val="10"/>
        <color theme="1"/>
        <rFont val="Arial Narrow"/>
        <family val="2"/>
      </rPr>
      <t xml:space="preserve">(2017). </t>
    </r>
  </si>
  <si>
    <t>THE COPING, THE HARDINESS, AND THE SENSE OF COHERENCE AS MAINTAINING FACTORS FOR MILITARY PERSONNEL'S MENTAL HEALTH. TPM: Testing, Psychometrics, Methodology in Applied Psychology, 24(3).</t>
  </si>
  <si>
    <t>Kokun, O., Pischko, I., &amp; Lozinska, N. (2022). Military personnel’s stress reactivity during pre-deployment in a war zone. Psychology, Health &amp; Medicine, 1-12.</t>
  </si>
  <si>
    <t>https://www.tandfonline.com/doi/abs/10.1080/13548506.2022.2104882</t>
  </si>
  <si>
    <t>WOS, https://www.tandfonline.com/action/journalInformation?show=journalMetrics&amp;journalCode=cphm20</t>
  </si>
  <si>
    <r>
      <rPr>
        <sz val="10"/>
        <color rgb="FF000000"/>
        <rFont val="Arial Narrow"/>
        <family val="2"/>
      </rPr>
      <t xml:space="preserve">GIURCĂ, I. C.,(Ministerul Apărării Naționale) </t>
    </r>
    <r>
      <rPr>
        <b/>
        <sz val="10"/>
        <color theme="1"/>
        <rFont val="Arial Narrow"/>
        <family val="2"/>
      </rPr>
      <t xml:space="preserve">CĂTANĂ, A.(ULBS), Sassu, R.(ULBS), &amp; BUCUȚĂ, M. D. (ULBS) </t>
    </r>
    <r>
      <rPr>
        <sz val="10"/>
        <color theme="1"/>
        <rFont val="Arial Narrow"/>
        <family val="2"/>
      </rPr>
      <t xml:space="preserve">(2017). </t>
    </r>
  </si>
  <si>
    <t>Antonovsky, A. (2022). Salutogenesis and Mental Health Promotion in Military Settings. The Handbook of Salutogenesis, 337-348.</t>
  </si>
  <si>
    <t>file:///C:/Users/raluc/Downloads/978-3-030-79515-3.pdf</t>
  </si>
  <si>
    <t>Orkibi, H(Haifa Univ, Israel).; Biancalani, G.; Bucuta, M. D.; Sassu, R.; Wieser, M. Al.; Franchini, L.; Raccichini, M.; Azoulay, B.; Cieplinski, K. M.; Leitner, Al.; Varani, S.; Testoni, I. 2021.</t>
  </si>
  <si>
    <t>WoS, Scopus https://www.sciencedirect.com/journal/nurse-education-today/about/insights#abstracting-and-indexing</t>
  </si>
  <si>
    <r>
      <rPr>
        <sz val="10"/>
        <color rgb="FF000000"/>
        <rFont val="Arial Narrow"/>
        <family val="2"/>
      </rPr>
      <t>Bucuță, M.D</t>
    </r>
    <r>
      <rPr>
        <sz val="10"/>
        <color rgb="FF000000"/>
        <rFont val="Arial Narrow"/>
        <family val="2"/>
      </rPr>
      <t>.(ULBS, Ro), Dima, G.,(Univ. Translivania, BV, Ro) Testoni, I (Padova university, Italy).</t>
    </r>
  </si>
  <si>
    <t>”When You Thought That There Is No One and Nothing”: The Value of Psychodrama in Working With Abused Women in Frontiers in Psychology, 2018, IF 2,087.https://doi.org/10.3389/fpsyg.2018.01518</t>
  </si>
  <si>
    <t>Giacomucci, S., Marquit, J., Walsh, K. M., &amp; Saccarelli, R. (2022). A mixed-methods study on psychodrama treatment for PTSD and depression in inpatient substance use treatment: A comparison of outcomes pre-pandemic and during Covid-19. The Arts in Psychotherapy, 81, 101971.</t>
  </si>
  <si>
    <t>https://www.sciencedirect.com/science/article/pii/S0197455622000922</t>
  </si>
  <si>
    <t>WoS Social Sciences Citation Index; Scopus; https://www.sciencedirect.com/journal/the-arts-in-psychotherapy/about/insights#abstracting-and-indexing</t>
  </si>
  <si>
    <t>Bucuță, M.D.(ULBS, Ro), Dima, G.,(Univ. Translivania, BV, Ro) Testoni, I (Padova university, Italy).</t>
  </si>
  <si>
    <t>Damra, J. K. (2022). The Effects of Psychodrama Intervention on Intimate Partner Violence and Quality of Life: Trial of Syrian Refugee Abused Women. Journal of International Women's Studies, 23(1), 33.</t>
  </si>
  <si>
    <t>https://vc.bridgew.edu/jiws/vol23/iss1/33/</t>
  </si>
  <si>
    <r>
      <rPr>
        <sz val="10"/>
        <color rgb="FF000000"/>
        <rFont val="Arial Narrow"/>
        <family val="2"/>
      </rPr>
      <t xml:space="preserve">EBSCO, Elsevier Bibliographic Databases, Ulrich’s Periodicals, the Gale Group, ProQuest Bibliographical References and </t>
    </r>
    <r>
      <rPr>
        <b/>
        <sz val="10"/>
        <color rgb="FF000000"/>
        <rFont val="Arial Narrow"/>
        <family val="2"/>
      </rPr>
      <t>SCOPUS.</t>
    </r>
    <r>
      <rPr>
        <sz val="10"/>
        <color rgb="FF000000"/>
        <rFont val="Arial Narrow"/>
        <family val="2"/>
      </rPr>
      <t xml:space="preserve"> https://www.scopus.com/sourceid/145252?origin=resultslist</t>
    </r>
  </si>
  <si>
    <r>
      <rPr>
        <sz val="10"/>
        <color rgb="FF000000"/>
        <rFont val="Arial Narrow"/>
        <family val="2"/>
      </rPr>
      <t xml:space="preserve">Testoni,I.(Padova Univ), Mauchigna,L.(Padova Univ), Marinoni,G.,L.(Padova Univ), Zamperini,A.(Padova Univ), </t>
    </r>
    <r>
      <rPr>
        <b/>
        <sz val="10"/>
        <color rgb="FF000000"/>
        <rFont val="Arial Narrow"/>
        <family val="2"/>
      </rPr>
      <t>Bucuță M.,</t>
    </r>
    <r>
      <rPr>
        <sz val="10"/>
        <color rgb="FF000000"/>
        <rFont val="Arial Narrow"/>
        <family val="2"/>
      </rPr>
      <t xml:space="preserve"> (ULBS)Dima,G.(Univ TransilvTBV)</t>
    </r>
  </si>
  <si>
    <t>(2019) Solastalgia's mourning and the slowly evolving effect of asbestos pollution: A qualitative study in Italy in Heliyon Journal,vol5, ISSN 2405-8440, doi.org/10.1016/j.heliyon.2019.e03024 (ISI:IF în 2019=1.89) https://www.webofscience.com/wos/woscc/full-record/WOS:000504401100123</t>
  </si>
  <si>
    <t>Guglielmucci, F., Bonafede, M., Azzolina, D., Marinaccio, A., Franzoi, I. G., Migliore, E., ... &amp; Granieri, A. (2022). Preliminary validation of a brief PROM assessing psychological distress in patients with malignant mesothelioma: The mesothelioma psychological distress tool—Patients. Frontiers in Psychology, 13, 974982.</t>
  </si>
  <si>
    <t>https://www.frontiersin.org/articles/10.3389/fpsyg.2022.974982/full</t>
  </si>
  <si>
    <r>
      <rPr>
        <sz val="10"/>
        <color rgb="FF000000"/>
        <rFont val="Arial Narrow"/>
        <family val="2"/>
      </rPr>
      <t xml:space="preserve">Testoni,I.,(Padova Univ) Mauchigna,L.(Padova Univ), Marinoni,G.,L.(Padova Univ), Zamperini,A.(Padova Univ), </t>
    </r>
    <r>
      <rPr>
        <b/>
        <sz val="10"/>
        <color rgb="FF000000"/>
        <rFont val="Arial Narrow"/>
        <family val="2"/>
      </rPr>
      <t>Bucuță M</t>
    </r>
    <r>
      <rPr>
        <sz val="10"/>
        <color rgb="FF000000"/>
        <rFont val="Arial Narrow"/>
        <family val="2"/>
      </rPr>
      <t>.(ULBS), Dima,G.(Univ. Transil. Bv)</t>
    </r>
  </si>
  <si>
    <t>Testoni, I., Zielo, A., Schiavo, C., &amp; Iacona, E. (2022). The last glance: how aesthetic observation of corpses facilitates detachment in grief work. Illness, Crisis &amp; Loss, 30(3), 336-352.</t>
  </si>
  <si>
    <t>https://journals.sagepub.com/doi/abs/10.1177/1054137320933592?journalCode=icla</t>
  </si>
  <si>
    <t>WoS; SCOPUS https://journals.sagepub.com/metrics/icl</t>
  </si>
  <si>
    <t>Testoni,I.(Padova University), Mauchigna,L.(Padova Univ), Marinoni,G.,L.(Padova Univ), Zamperini,A.,(Padova Univ) Bucuță M., (ULBS)Dima,G.(Univ Transil Bv)</t>
  </si>
  <si>
    <t>Lond, B., Quincey, K., Apps, L., Darlison, L., &amp; Williamson, I. (2022). The experience of living with mesothelioma: A meta-ethnographic review and synthesis of the qualitative literature. Health Psychology, 41(5), 343.</t>
  </si>
  <si>
    <t>https://psycnet.apa.org/record/2022-34222-001</t>
  </si>
  <si>
    <t>WoS; https://www.apa.org/pubs/journals/hea</t>
  </si>
  <si>
    <r>
      <rPr>
        <sz val="10"/>
        <color rgb="FF000000"/>
        <rFont val="Arial Narrow"/>
        <family val="2"/>
      </rPr>
      <t>M.Stoica (Ro), A.Brate (ULBS),</t>
    </r>
    <r>
      <rPr>
        <b/>
        <sz val="10"/>
        <color rgb="FF000000"/>
        <rFont val="Arial Narrow"/>
        <family val="2"/>
      </rPr>
      <t xml:space="preserve"> M. Bucuţă,</t>
    </r>
    <r>
      <rPr>
        <sz val="10"/>
        <color rgb="FF000000"/>
        <rFont val="Arial Narrow"/>
        <family val="2"/>
      </rPr>
      <t xml:space="preserve"> (ULBS)H.Dura (ULBS),S.Morar (ULBS) (2014</t>
    </r>
  </si>
  <si>
    <t>The association of loneliness at the workplace with organizational variables, In European Journal of Science and Theology,Vol 10, Nr 5, ISSN:1842-8517, pag101-112.</t>
  </si>
  <si>
    <t>Wax, A., Deutsch, C., Lindner, C., Lindner, S. J., &amp; Hopmeyer, A. (2022). Workplace loneliness: The benefits and detriments of working from home. Frontiers in Public Health, 10.</t>
  </si>
  <si>
    <t>https://www.frontiersin.org/articles/10.3389/fpubh.2022.903975/full</t>
  </si>
  <si>
    <t>Giurcă, I.C., Cătană, A(ULBS)., Sassu, R.(ULBS), &amp; Bucuță, M.D.(ULBS) (2017)</t>
  </si>
  <si>
    <t>The coping, the hardiness, and the sense of coherence as maintaining factors for military personnel”s mental health in Testing, Psychometrics, Methodology in Applied Psychology, 2017, Vol. 24, No. 3, pp. 349-361, DOI: 10.4473/TPM24.3.3.</t>
  </si>
  <si>
    <t>WoS; https://www.mdpi.com/journal/behavsci/stats</t>
  </si>
  <si>
    <r>
      <rPr>
        <sz val="10"/>
        <color rgb="FF000000"/>
        <rFont val="Arial Narrow"/>
        <family val="2"/>
      </rPr>
      <t xml:space="preserve">Pompele, S.(Padova Univ), Ghetta,V., (Padova Univ) Veronese, S.(Padova Univ), </t>
    </r>
    <r>
      <rPr>
        <b/>
        <sz val="10"/>
        <color rgb="FF000000"/>
        <rFont val="Arial Narrow"/>
        <family val="2"/>
      </rPr>
      <t>Bucuță, M.D.(ULBS</t>
    </r>
    <r>
      <rPr>
        <sz val="10"/>
        <color rgb="FF000000"/>
        <rFont val="Arial Narrow"/>
        <family val="2"/>
      </rPr>
      <t xml:space="preserve">), Testoni,I.(Padova Univ) (2022) </t>
    </r>
  </si>
  <si>
    <t>Spirituality and Children’s Coping with Representation of Death During the COVID-19 Pandemic: Qualitative Research with Parents. Pastoral Psychol 71, 257–273. https://doi.org/10.1007/s11089-021-00995-w
https://link.springer.com/article/10.1007/s11089-021-00995-w
https://www.webofscience.com/wos/woscc/full-record/WOS:000754149500001</t>
  </si>
  <si>
    <t>Alkaff, R. N., Nurrika, D., Martinis, M. A., Rostina, J., &amp; Aristi, D. (2022). FAMILY DIFFICULTIES AND CHILD STRESS DURING COVID-19 PANDEMIC: DOES RELIGIOUS COPING MATTER AMONG MOTHERS?. Malaysian Journal of Public Health Medicine, 22(2), 135-145.</t>
  </si>
  <si>
    <t>http://mjphm.org/index.php/mjphm/article/view/1689</t>
  </si>
  <si>
    <r>
      <rPr>
        <sz val="10"/>
        <color rgb="FF000000"/>
        <rFont val="Arial Narrow"/>
        <family val="2"/>
      </rPr>
      <t xml:space="preserve">Dima G. (Univ. Transilvania Bv), </t>
    </r>
    <r>
      <rPr>
        <b/>
        <sz val="10"/>
        <color rgb="FF000000"/>
        <rFont val="Arial Narrow"/>
        <family val="2"/>
      </rPr>
      <t>Bucuță M (ULBS)</t>
    </r>
  </si>
  <si>
    <t>(2020) Introducing psychodrama into programmes preparing young people transitioning from residential care. in Zeitschrift für Psychodrama und Soziometrie, (), 1-16 ,vol.19© Springer Fachmedien Wiesbaden GmbH, ein Teil von Springer Nature. DOI
10.1007/s11620-020-00562-0</t>
  </si>
  <si>
    <t>Bastable, K., Cooke, P., Harvey, L., Olarte, V., Zimmerman, J., &amp; Dada, S. (2022). How Are Leadership Programs Empowering Our Vulnerable Children and Youth? A Scoping Review. Social Sciences, 12(1), 2.</t>
  </si>
  <si>
    <t>https://www.mdpi.com/2076-0760/12/1/2</t>
  </si>
  <si>
    <t>GRAMA Blanca</t>
  </si>
  <si>
    <t>The Student Adaptation to College Questionnaire (SACQ) for Use With Romanian Students</t>
  </si>
  <si>
    <t xml:space="preserve">Mónica Cassaretto, Patty Vilela, Miguel Dávila, María Fernanda Páramo &amp; María Soledad Rodríguez (2022) Validation of the Spanish version of the student adaptation to college questionnaire (SACQ-50) with Peruvian students, Journal of American College Health, DOI: 10.1080/07448481.2022.2137676
</t>
  </si>
  <si>
    <t>https://www.tandfonline.com/doi/abs/10.1080/07448481.2022.2137676</t>
  </si>
  <si>
    <t>https://www.tandfonline.com/action/journalInformation?show=journalMetrics&amp;journalCode=vach20</t>
  </si>
  <si>
    <t>Julia W. Felton , Justin D. Triemstra, Elizabeth K. Reynolds, Nicole Hale, Jessica F. Magidson, and Carl W. Lejuez, The Role of Social Adjustment in a Collegiate Behavioral Activation ProgramBehavior Modification
2022, Vol. 46(5) 1198–1217
© The Author(s) 2021
Article reuse guidelines:
sagepub.com/journals-permissions
DOI: 10.1177/01454455211047606
journals.sagepub.com/home/bmo</t>
  </si>
  <si>
    <t>https://journals.sagepub.com/doi/pdf/10.1177/01454455211047606?casa_token=I3usXFFOlnoAAAAA:kz5obibVEQnqpf2wRdL78-O_yrlIi2yrVgnNEI3-0ZRcLd0hk_Vts9WFx1VmnazH0z5GfFo6dw</t>
  </si>
  <si>
    <t>https://journals.sagepub.com/home/bmo</t>
  </si>
  <si>
    <t>The psychological contract for healthcare workers. Acta Medica Transilvanica, 25(4), 9-11.
WORKERS
WORKERS</t>
  </si>
  <si>
    <t>Jian, Q.; Wang, X.; Al-Smadi, H.M.; Waheed, A.; Badulescu, A.; Samad, S. Proposing a Robust Model to Reduce Employees’ Turnover Intentions in an Ethical Leadership Framework: Empirical Evidence from the Healthcare Sector. Int. J. Environ. Res. Public Health 2022, 19, 8939. https://doi.org/10.3390/ijerph19158939</t>
  </si>
  <si>
    <t>https://www.mdpi.com/1660-4601/19/15/8939</t>
  </si>
  <si>
    <t>https://www.mdpi.com/journal/ijerph/indexing</t>
  </si>
  <si>
    <t>GRAMA Blanca, BOTONE Daniela, RASCANU Ruxandra</t>
  </si>
  <si>
    <t>INFLUENCE ON PERSONALITY FACTORS IN THE CONTEXT OF HIGHER EDUCATION ACADEMIC PERFORMANCE.
WORKERS</t>
  </si>
  <si>
    <t>Mammadov, S. (2022). Big Five personality traits and academic performance: A meta-analysis. Journal of Personality, 90, 222– 255. https://doi.org/10.1111/jopy.12663</t>
  </si>
  <si>
    <t>https://onlinelibrary.wiley.com/journal/14676494</t>
  </si>
  <si>
    <t>GRAMA B., Todericiu R</t>
  </si>
  <si>
    <t>Change, rezistance to change and organizational cinism</t>
  </si>
  <si>
    <t>Sabar, Sukoco, B.M., Snell, R.S., Susanto, E., Teofilus, Widianto, S., Nasution, R.A. and Fauzi, A.M. (2022), "The role of cynicism in follower championing behavior: the moderating effect of empowering leadership", Leadership &amp; Organization Development Journal, Vol. 43 No. 5, pp. 669-688. https://doi.org/10.1108/LODJ-09-2021-0424</t>
  </si>
  <si>
    <t>https://www.emerald.com/insight/content/doi/10.1108/LODJ-09-2021-0424/full/html</t>
  </si>
  <si>
    <t>Emeraldgrouppublishing.com/journal/lodj?_ga=2.181821038.85725892.1687339844740512662.1687339844&amp;_gl=1*1x5g1cx*_ga*NzQwNTEyNjYyLjE2ODczMzk4NDQ.*_ga_45RWY1YP1V*MTY4NzM0NjY0OC4yLjEuMTY4NzM0Njc3NS4wLjAuMA..</t>
  </si>
  <si>
    <t>GRAMA Blanca, Todericiu Ramona</t>
  </si>
  <si>
    <t>Gorospe , J. D. ., &amp; Edaniol, E. C. . (2022). Resistance to Change and Work Engagement of the Faculty of Occidental Mindoro State College, Philippines. Journal of Practical Studies in Education , 3(4), 1-8. https://doi.org/10.46809/jpse.v3i4.50</t>
  </si>
  <si>
    <t>https://jpse.gta.org.uk/index.php/home/article/view/50</t>
  </si>
  <si>
    <t>https://www.jpse.gta.org.uk/index.php/home/about#h_450788551371588407679711</t>
  </si>
  <si>
    <t>Agero, R. G., &amp; Quines, L. A. (2022). The Mediating Effect of Adaptability on the Relationship Between Ethical Climate and Attitudes Towards Change Among Public School Teachers. American Journal of Multidisciplinary Research and Innovation, 1(6), 102–115. https://doi.org/10.54536/ajmri.v1i6.1005</t>
  </si>
  <si>
    <t>https://journals.e-palli.com/home/index.php/ajmri/indexed</t>
  </si>
  <si>
    <t>Küçük, B. A. (2022). Understanding the employee job satisfaction depending on manager's fair treatment: The role of cynicism towards the organization and co-worker support. European Review of Applied Psychology, 72(6), 100795.</t>
  </si>
  <si>
    <t>https://www.sciencedirect.com/science/article/pii/S1162908822000469?casa_token=klLaCWTOGMQAAAAA:Bt2J3e_Qz7-9e880bG2ViLAjJx7gybQhtWz6h-Nie41ZGTH2JCOHlU7HiGI1fyIkmLlyQJjfU2s</t>
  </si>
  <si>
    <t>https://www.sciencedirect.com/journal/european-review-of-applied-psychology/about/insights#abstracting-and-indexing</t>
  </si>
  <si>
    <t>Teofilus, T., Ardyan, E., Sutrisno, T. F., Sabar, S., &amp; Sutanto, V. (2022). Managing Organizational Inertia: Indonesian Family Business Perspective. Frontiers in Psychology, 13, 839266.</t>
  </si>
  <si>
    <t>https://www.frontiersin.org/articles/10.3389/fpsyg.2022.839266/full</t>
  </si>
  <si>
    <t>https://www.frontiersin.org/about/impact</t>
  </si>
  <si>
    <t>Nauffal, D., &amp; Nader, J. (2022). Organizational cultures of higher education institutions operating amid turbulence and an unstable environment: The Lebanese case. Higher Education, 84(2), 343-371.</t>
  </si>
  <si>
    <t>https://link.springer.com/article/10.1007/s10734-021-00771-y</t>
  </si>
  <si>
    <t>https://www.springer.com/journal/10734</t>
  </si>
  <si>
    <t>GRAMA, B. G., &amp; BĂIAȘ, M</t>
  </si>
  <si>
    <t>ORGANIZATIONAL SUPPORT, EMOTIONAL LABOR AND BURNOUT REGARDING THE MEDICAL STAFF. Acta Medica Transilvanica, 23(1).</t>
  </si>
  <si>
    <t>Kim, M. N., Yoo, Y. S., Cho, O. H., &amp; Hwang, K. H. (2022). Emotional labor and burnout of public health nurses during the COVID-19 pandemic: Mediating effects of perceived health status and perceived organizational support. International journal of environmental research and public health, 19(1), 549.</t>
  </si>
  <si>
    <t>https://www.mdpi.com/1660-4601/19/1/549</t>
  </si>
  <si>
    <t>Grama, Blanca</t>
  </si>
  <si>
    <t>Organizational cynicism: Its relationship with job satisfaction. Revista Economică, 69(1), 42-51.</t>
  </si>
  <si>
    <t>https://www.sciencedirect.com/science/article/pii/S1162908822000469?casa_token=3P243BtpYB4AAAAA:16JkGpVwtU7g-3FeMXVa3Nb5pJqzndHPoBlr81inzaAq9ucCxd1ThF-6F30fKUR6gIQMrvjesOs</t>
  </si>
  <si>
    <t>The psychological contract for healthcare workers. Acta Medica Transilvanica, 25(4), 9-11.</t>
  </si>
  <si>
    <t>Jian, Q., Wang, X., Al-Smadi, H. M., Waheed, A., Badulescu, A., &amp; Samad, S. (2022). Proposing a Robust Model to Reduce Employees’ Turnover Intentions in an Ethical Leadership Framework: Empirical Evidence from the Healthcare Sector. International Journal of Environmental Research and Public Health, 19(15), 8939.</t>
  </si>
  <si>
    <t> Digital twin modelling for optimizing the material consumption: A case study on sustainability improvement of thermoforming process, Turan, Konuskan, Yildirium, Tuncalp, Inan, Yasin, Turan &amp; Kerimoglu - Sustainable Computing: Informatics and Systems</t>
  </si>
  <si>
    <t>The impacts of artificial intelligence on managerial skills, Giraud, Zaher, Hernandez &amp; Akram- 
Journal of Decision Systems</t>
  </si>
  <si>
    <t>https://www.tandfonline.com/doi/full/10.1080/12460125.2022.2069537</t>
  </si>
  <si>
    <t>Technology Boom(ers): How US Multinational Technology Companies Are Preparing for an Ageing Workforce Stone &amp; Harkiolakis - Administrative Sciences</t>
  </si>
  <si>
    <t>Towards a Framework to Gauge the Impact of Internet Radio on Dispersed Communities in the Western Region of Ghana- Braye, Kroeze &amp; Mujinga - Advences in Information and Communication</t>
  </si>
  <si>
    <t>Relationship between Work-Life Balance and Job Performance Moderated by Knowledge Risks: Are Bank Employees Ready?- Borgia, di Virgillio, la Torre &amp; Khan - Sustenability</t>
  </si>
  <si>
    <t>FSSU8</t>
  </si>
  <si>
    <t>Is age an issue? Psychosocial differences in perceived older workers’ work (un)adaptability, effectiveness, and workplace age discrimination - won Humboldt, Miguel, Valentinu, Costa, Low &amp; Leal - Educational Gerontology</t>
  </si>
  <si>
    <t>Raulea Cristina, Raulea Ciprian (ULBS)</t>
  </si>
  <si>
    <t>The impact of electronic communication technology on teamwork</t>
  </si>
  <si>
    <r>
      <rPr>
        <b/>
        <sz val="10"/>
        <color rgb="FF000000"/>
        <rFont val="Arial Narrow"/>
        <family val="2"/>
      </rPr>
      <t>M Ojha, AK Mishar</t>
    </r>
    <r>
      <rPr>
        <sz val="10"/>
        <color rgb="FF000000"/>
        <rFont val="Arial Narrow"/>
        <family val="2"/>
      </rPr>
      <t xml:space="preserve"> </t>
    </r>
    <r>
      <rPr>
        <i/>
        <sz val="10"/>
        <color rgb="FF000000"/>
        <rFont val="Arial Narrow"/>
        <family val="2"/>
      </rPr>
      <t>Data Modelling in EHRM: Influencing Factors of
Employees’ Performance</t>
    </r>
    <r>
      <rPr>
        <sz val="10"/>
        <color rgb="FF000000"/>
        <rFont val="Arial Narrow"/>
        <family val="2"/>
      </rPr>
      <t>, Ymer Journal ISSN No: 0044-0047 https://ymerdigital.com/uploads/YMER211003.pdf</t>
    </r>
  </si>
  <si>
    <t>https://ymerdigital.com/</t>
  </si>
  <si>
    <t>SCOPUS https://www.scopus.com/sourceid/27931</t>
  </si>
  <si>
    <t>Andronic, A.-O., Andronic, R.-L., Doval, E., Lepădatu, I., Negulescu, O., &amp; Răulea, C</t>
  </si>
  <si>
    <t>Romanian
Graduates’ Opinions on Distance Learning. Procedia - Social and Behavioral Sciences, 46, 2322-
2326. doi:https://doi.org/10.1016/j.sbspro.2012.05.478</t>
  </si>
  <si>
    <r>
      <rPr>
        <b/>
        <sz val="10"/>
        <color rgb="FF000000"/>
        <rFont val="Arial Narrow"/>
        <family val="2"/>
      </rPr>
      <t>Gabriel Neagu</t>
    </r>
    <r>
      <rPr>
        <sz val="10"/>
        <color rgb="FF000000"/>
        <rFont val="Arial Narrow"/>
        <family val="2"/>
      </rPr>
      <t xml:space="preserve"> </t>
    </r>
    <r>
      <rPr>
        <i/>
        <sz val="10"/>
        <color rgb="FF000000"/>
        <rFont val="Arial Narrow"/>
        <family val="2"/>
      </rPr>
      <t>Understanding the Implications of Digital Competence for the Education Process in Romania. A Literature Review</t>
    </r>
    <r>
      <rPr>
        <sz val="10"/>
        <color rgb="FF000000"/>
        <rFont val="Arial Narrow"/>
        <family val="2"/>
      </rPr>
      <t>, Lecture Notes in Educational Technology (LNET) ISSN No: 2196-4971 https://www.springer.com/series/11777</t>
    </r>
  </si>
  <si>
    <t>https://link.springer.com/chapter/10.1007/978-981-19-1738-7_21</t>
  </si>
  <si>
    <t>SPRINGER LINK</t>
  </si>
  <si>
    <t>Stefenel, D., Răulea, C. &amp; Ștef, L. (ULBS)</t>
  </si>
  <si>
    <t>Coping Mechanism in a Socio—Educational Light: A Case Study in Nowadays’ Romanian Medical Organizations. Procedia Soc. Behav. Sci. 2014, 116, 2205–2209</t>
  </si>
  <si>
    <r>
      <rPr>
        <b/>
        <sz val="10"/>
        <color rgb="FF000000"/>
        <rFont val="Arial Narrow"/>
        <family val="2"/>
      </rPr>
      <t>Moscu C.A. ș.a.</t>
    </r>
    <r>
      <rPr>
        <sz val="10"/>
        <color rgb="FF000000"/>
        <rFont val="Arial Narrow"/>
        <family val="2"/>
      </rPr>
      <t xml:space="preserve"> </t>
    </r>
    <r>
      <rPr>
        <i/>
        <sz val="10"/>
        <color rgb="FF000000"/>
        <rFont val="Arial Narrow"/>
        <family val="2"/>
      </rPr>
      <t>The Impact of Burnout Syndrome on Job Satisfaction among Emergency Department Nurses of Emergency Clinical County Hospital “Sfântul Apostol Andrei” of Galati, Romania</t>
    </r>
    <r>
      <rPr>
        <sz val="10"/>
        <color rgb="FF000000"/>
        <rFont val="Arial Narrow"/>
        <family val="2"/>
      </rPr>
      <t>, Medicina 2022, 58(11) 
https://doi.org/10.3390/medicina58111516</t>
    </r>
  </si>
  <si>
    <t>https://www.mdpi.com/1648-9144/58/11/1516</t>
  </si>
  <si>
    <t>MDPPI
https://www.mdpi.com/</t>
  </si>
  <si>
    <t>Stoica M., Brate A.T., Bucuta M., Dura H., Morar S</t>
  </si>
  <si>
    <t>The association of loneliness at the workplace with organisational variables</t>
  </si>
  <si>
    <t>Workplace Loneliness: The Benefits and Detriments of Working From Home
Wax, Amy;
Deutsch, Caleb;
Lindner, Chloe;
Lindner, Steven J.;
Hopmeyer, Andrea Frontiers in Public HealthOpen AccessVolume 1027 May 2022 Article number 903975</t>
  </si>
  <si>
    <t>Constandin, Mioara; Brate, Adrian</t>
  </si>
  <si>
    <t xml:space="preserve">TEACHER MOTIVATION AND EMOTIONAL INTELLIGENCE IN ELEMENTARY AND SPECIAL SCHOOL
</t>
  </si>
  <si>
    <t>The relationship between teachers' emotional intelligence and teaching for creativity: The mediating role of working engagement Su, HL (Su, Huili) [1] ; Zhang, JW (Zhang, Jingwei) [1] ; Xie, MY (Xie, Mingyue) [1] ; Zhao, M (Zhao, Ming) [2]
Volume13
Article Number1014905
DOI10.3389/fpsyg.2022.1014905
PublishedDEC 22 2022</t>
  </si>
  <si>
    <t>https://www.frontiersin.org/articles/10.3389/fpsyg.2022.1014905/full</t>
  </si>
  <si>
    <t>On Hannah Arendt: The Worldly In-Between of Human Beings and its Ethical Consequences</t>
  </si>
  <si>
    <t>FSSU</t>
  </si>
  <si>
    <t>Michel T, Assaulting diversity as such. The Ontology of Dehumanisation in Mass Violence, European Journal of International Security, 2022</t>
  </si>
  <si>
    <t>https://www.cambridge.org/core/journals/european-journal-of-international-security/article/assaulting-diversity-as-such-the-ontology-of-dehumanisation-in-mass-violence/80D3317D1A38B7DFF164DBD18AA92A1F#article</t>
  </si>
  <si>
    <t>ESCI /Scopus</t>
  </si>
  <si>
    <t>1,00</t>
  </si>
  <si>
    <t>Carmen Maria CHIȘIU</t>
  </si>
  <si>
    <t>Heutagogy-Based Didactic Design of Indonesian Language Online Learning.</t>
  </si>
  <si>
    <t>Autori: Dewantara, I. Putu Mas; Tantri, Ade Asih Susiari; Titlu: Heutagogy-Based Didactic Design of Indonesian Language Online Learning.; Jurnal: ournal of Higher Education Theory &amp; Practice . 2022, Vol. 22; https://articlegateway.com/index.php/JHETP/issue/view/462</t>
  </si>
  <si>
    <t>https://web.s.ebscohost.com/abstract?direct=true&amp;profile=ehost&amp;scope=site&amp;authtype=crawler&amp;jrnl=21583595&amp;AN=158719556&amp;h=99c0r1afToHwUpr9EQbI6pnI1VZAQJkWkyxLn14lxJFGNQpj68tQpSTiP2%2bEoKweVfjmzP2sCg1ub%2fOQWzFWtQ%3d%3d&amp;crl=c&amp;resultNs=AdminWebAuth&amp;resultLocal=ErrCrlNotAuth&amp;crlhashurl=login.aspx%3fdirect%3dtrue%26profile%3dehost%26scope%3dsite%26authtype%3dcrawler%26jrnl%3d21583595%26AN%3d158719556</t>
  </si>
  <si>
    <t>     PROQUEST-Entrepreneurship Studies Source
EBSCO-Entrepreneurship
Google Scholar
Ulrichs Web
The Australian Research Council Index
Scopus</t>
  </si>
  <si>
    <t>Chișiu C</t>
  </si>
  <si>
    <t>Autori: Zaleha Abdullah and Mohd Nihra Haruzuan Mohamad Said; Titlu: Engaging and Empowering Malaysian Students Through Open and Distance Learning in the Post-COVID Era; Revistă: Frontiers in Education</t>
  </si>
  <si>
    <t>Frontiers | Engaging and Empowering Malaysian Students Through Open and Distance Learning in the Post-COVID Era (frontiersin.org)</t>
  </si>
  <si>
    <t>Scopus, Google Scholar, DOAJ, CrossRef, Web of Science Emerging Sources Citation Index (ESCI) , CLOCKSS, ERIH PLUS</t>
  </si>
  <si>
    <t>Cretu Daniela (ULBS)</t>
  </si>
  <si>
    <t>Fostering 21st century skills for future teachers. The European Proceedings of Social &amp; Behavioural Sciences, 23, 672-681.</t>
  </si>
  <si>
    <t>Paşa, D., Hursen, C. &amp; Keser, H. (2022). Determining teacher candidates’ levels of twenty-first century learner and teacher skills use. Education and Information Technologies.</t>
  </si>
  <si>
    <t>https://www.webofscience.com/wos/woscc/full-record/WOS:000796809300002</t>
  </si>
  <si>
    <t>WoS, Scopus</t>
  </si>
  <si>
    <t>Kundu, A., &amp; Bej, T. (2022). Reflective Teachers: A Probe Into 21st Century Skills Among Indian Trainee Teachers. International Journal of Teacher Education and Professional Development (IJTEPD), 5(1), 1-20.</t>
  </si>
  <si>
    <t>https://www.webofscience.com/wos/woscc/full-record/WOS:000821855500006</t>
  </si>
  <si>
    <t>A model for promoting academic motivation
Procedia-Social and Behavioral Sciences, 180, 751-758</t>
  </si>
  <si>
    <t>Farahani, M. A., &amp; Saeedi, M. (2022). The psychometric properties of the Persian version of the MUSIC Model of Academic Motivation Inventory among nursing students. Nursing Open, 9 (1). 437-445</t>
  </si>
  <si>
    <t>https://www.webofscience.com/wos/woscc/full-record/WOS:000700817800001</t>
  </si>
  <si>
    <t>Practicum in Early Childhood Education: Student Teachers’ Perspective.
RevistaRomaneascaPentruEducatieMultidimensionala, 13(1), 261–278.</t>
  </si>
  <si>
    <t>Ali, B. M.H. (2022). The Role of Practicum Training in Developing the Professional Skills of the Student Teacher:
Monitors’ and Student Teachers’ Perspectives. International Journal of Educational Sciences, 38(1-3), 113-118.</t>
  </si>
  <si>
    <t>https://www.webofscience.com/wos/woscc/full-record/WOS:000913162100007</t>
  </si>
  <si>
    <t>Cretu, D.M.(ULBS), Morandau, F. (ULBS).</t>
  </si>
  <si>
    <t>Initial Teacher Education for Inclusive Education: A Bibliometric Analysis of Educational Research. Sustainability 12, 4923.</t>
  </si>
  <si>
    <t>Rojas, J., &amp; Inga, E. (2022). Academic and Administrative Management for the Inclusive Education considering Special Educational Needs. Praxis-Colombia, 18(1), 87-110.</t>
  </si>
  <si>
    <t>https://www.webofscience.com/wos/woscc/full-record/WOS:000992732800004</t>
  </si>
  <si>
    <t>Cretu, D.</t>
  </si>
  <si>
    <t>Perdima, F. E. ., Suwarni, S. ., &amp; Gazali, N. . (2022). Educational technology in physical education learning: A bibliometric analysis using Scopus database. SPORT TK-EuroAmerican Journal of Sport Sciences, 11, 14.</t>
  </si>
  <si>
    <t>https://www.webofscience.com/wos/woscc/full-record/WOS:000986428700013</t>
  </si>
  <si>
    <t>Ali, N., Shoaib, M, Absdullah, F. (2022). Information literacy and research support services in academic libraries: A bibliometric analysis from 2001 to 2020. Journal of Information Science.</t>
  </si>
  <si>
    <t>https://www.webofscience.com/wos/woscc/full-record/WOS:000759577500001</t>
  </si>
  <si>
    <t>Su, J.; Ng, D.T.K.; Yang, W.; Li, H. (2022). Global Trends in the Research on Early Childhood Education during the COVID-19 Pandemic: A Bibliometric Analysis. Education Sciences. 12, 331</t>
  </si>
  <si>
    <t>https://www.webofscience.com/wos/woscc/full-record/WOS:000803480700001</t>
  </si>
  <si>
    <t>Triviño-Amigo N, Barrios-Fernandez S, Mañanas-Iglesias C, Carlos-Vivas J, Mendoza-Muñoz M, Adsuar JC, Acevedo-Duque Á, Rojo-Ramos J. (2022). Spanish Teachers’ Perceptions of Their Preparation for Inclusive Education: The Relationship between Age and Years of Teaching Experience. International Journal of Environmental Research and Public Health. 2022; 19(9):5750.</t>
  </si>
  <si>
    <t>https://www.webofscience.com/wos/woscc/full-record/WOS:000794596400001</t>
  </si>
  <si>
    <t>Diaz-Asto, M. Y., Veliz-Huanca, F.B., Rivera-Arellano, E. G., &amp; Vega-Gonzales, E. O. (2022). Percepción de la educación inclusiva durante la pandemia del Covid 19 en padres de familia de niños con discapacidad. Revista de Educación Inclusiva, 15(1), 152-163.</t>
  </si>
  <si>
    <t>https://www.webofscience.com/wos/woscc/full-record/WOS:000826935700008</t>
  </si>
  <si>
    <t>Chang, C.-Y.; Chu, H.-C. Mapping Digital Storytelling in Interactive Learning Environments. Sustainability 2022, 14, 11499.</t>
  </si>
  <si>
    <t>https://www.webofscience.com/wos/woscc/full-record/WOS:000856762500001</t>
  </si>
  <si>
    <t>Teacher education research in the global dimension: Bibliometric perspective. Teaching and Teacher Education, 118, 103801. https://doi.org/10.1016/j.tate.2022.103801</t>
  </si>
  <si>
    <t>https://www.webofscience.com/wos/woscc/full-record/WOS:000838238700003</t>
  </si>
  <si>
    <t>Rivera Arellano, E., Méndez Vergaray, J., Huayta Franco, Y., Garro-Aburto, L., Vela Meléndez, L., &amp; Reynosa Navarro, E. (2022). Inclusive Education and COVID-19: a phenomenological study. Revista Cubana de Investigaciones Biomédicas, 41(1).</t>
  </si>
  <si>
    <t>https://www.scopus.com/record/display.uri?eid=2-s2.0-85129495319&amp;origin=resultslist&amp;sort=plf-f&amp;cite=2-s2.0-85087507928&amp;src=s&amp;nlo=&amp;nlr=&amp;nls=&amp;imp=t&amp;sid=95845665c57d596ded2d6db15088e53e&amp;sot=cite&amp;sdt=cl&amp;cluster=scopubyr%2c%222022%22%2ct&amp;sl=0&amp;relpos=6&amp;citeCnt=0&amp;searchTerm=</t>
  </si>
  <si>
    <t>Gavinolla, M., Livina, A. &amp; Swain, S.(2022).State of the Research on Teacher Education and Sustainability: A Bibliometrics Analysis. Journal of Teacher Education for Sustainability, 24(2) 147-165.</t>
  </si>
  <si>
    <t>https://www.scopus.com/record/display.uri?eid=2-s2.0-85146264016&amp;origin=resultslist&amp;sort=plf-f&amp;cite=2-s2.0-85087507928&amp;src=s&amp;nlo=&amp;nlr=&amp;nls=&amp;imp=t&amp;sid=95845665c57d596ded2d6db15088e53e&amp;sot=cite&amp;sdt=cl&amp;cluster=scopubyr%2c%222022%22%2ct&amp;sl=0&amp;relpos=1&amp;citeCnt=0&amp;searchTerm=</t>
  </si>
  <si>
    <t>Salgado-Orellana, N., Lagos-Luciano, J. F., Alarcón-leiva, J., Pinochet-Quiroz, P., &amp; Gálvez-Gamboa, F. (2022). Programas de Intervención Socioeducativos para Personas con Discapacidad Intelectual: una Revisión Sistemática. Revista Brasileira de Educação Especial, 28.</t>
  </si>
  <si>
    <t>https://www.scopus.com/record/display.uri?eid=2-s2.0-85139474273&amp;origin=resultslist&amp;sort=plf-f&amp;cite=2-s2.0-85087507928&amp;src=s&amp;nlo=&amp;nlr=&amp;nls=&amp;imp=t&amp;sid=95845665c57d596ded2d6db15088e53e&amp;sot=cite&amp;sdt=cl&amp;cluster=scopubyr%2c%222022%22%2ct&amp;sl=0&amp;relpos=8&amp;citeCnt=0&amp;searchTerm=</t>
  </si>
  <si>
    <t>Leiva, R., Herrera, C., Núñez, M., &amp; Gallego, C. (2022). Diversity and inclusion: Biographical experiences and questioning of initial teacher education. HUMAN REVIEW. International Humanities Review / Revista Internacional de Humanidades, 11, 2-17.</t>
  </si>
  <si>
    <t>https://www.scopus.com/record/display.uri?eid=2-s2.0-85144142427&amp;origin=resultslist&amp;sort=plf-f&amp;cite=2-s2.0-85087507928&amp;src=s&amp;nlo=&amp;nlr=&amp;nls=&amp;imp=t&amp;sid=95845665c57d596ded2d6db15088e53e&amp;sot=cite&amp;sdt=cl&amp;cluster=scopubyr%2c%222022%22%2ct&amp;sl=0&amp;relpos=0&amp;citeCnt=0&amp;searchTerm=</t>
  </si>
  <si>
    <t>Bernard, G. S., Chankar, S., &amp; King, S. Formal education and lived experiences of boys on the margins in Trinidad and Tobago: Insights from institutional ethnography (2022). In 
Tilleczek, K., &amp; MacDonald, D. (Eds.). Youth, Education and Wellbeing in the Americas (1st ed.). (pp. 74-95).</t>
  </si>
  <si>
    <t>https://books.google.ro/books?id=MWqLEAAAQBAJ&amp;pg=PT97&amp;lpg=PT97&amp;dq=cretu+daniela+maria&amp;source=bl&amp;ots=Vd2sXt2cji&amp;sig=ACfU3U2otj8BTZ14uj4Nanch2e_eI2eSUw&amp;hl=ro&amp;sa=X&amp;ved=2ahUKEwjtodvU9av8AhWyi_0HHXo4Dhc4KBDoAXoECB0QAw#v=onepage&amp;q=cretu%20daniela%20maria&amp;f=false</t>
  </si>
  <si>
    <t>Bullying and cyberbullying: a bibliometric analysis of three decades of research in education. Educational review.</t>
  </si>
  <si>
    <t>Prabowo, I., Hendrayana, Y., Ma'mun, A., Berliana, B., &amp; Sofyan, D. (2022). Bibliometric analysis of harassment and bullying in sport. Pedagogy of Physical Culture and Sports, 26(5), 334-343.</t>
  </si>
  <si>
    <t>https://www.scopus.com/record/display.uri?eid=2-s2.0-85140892761&amp;origin=resultslist&amp;sort=plf-f&amp;cite=2-s2.0-85126698192&amp;src=s&amp;imp=t&amp;sid=5c168f02fe9f28a86947db54f46be845&amp;sot=cite&amp;sdt=a&amp;sl=0&amp;relpos=6&amp;citeCnt=0&amp;searchTerm=</t>
  </si>
  <si>
    <t>Duse, C.S.- ULBS, Duse, D.M.</t>
  </si>
  <si>
    <t>The Teacher of GenerationZ</t>
  </si>
  <si>
    <t xml:space="preserve">
How to help digital-native students to successfully take control of their learning: A return of 8 years of experience on a computer science e-learning platform in higher education</t>
  </si>
  <si>
    <t>https://www.mdpi.com/2072-4292/14/4/817</t>
  </si>
  <si>
    <t>ISI Thompson</t>
  </si>
  <si>
    <t>Duse C.S</t>
  </si>
  <si>
    <t>Duse, C. S. -ULBS, Duse, D.M., Karkowska, M</t>
  </si>
  <si>
    <t>How important is mentoring in education?</t>
  </si>
  <si>
    <t>Novice mentors versus mentees: Mentoring
experiences in mathematics at General
Education and Training phase</t>
  </si>
  <si>
    <t>https://pythagoras.org.za/index.php/pythagoras/article/view/641</t>
  </si>
  <si>
    <t>ISI Thompson, Scopus, EBSCO Host
ERIC</t>
  </si>
  <si>
    <t>Duse, C. S. -ULBS, Duse, D.M.</t>
  </si>
  <si>
    <t>How to Boost Close-Range Remote Sensing Courses Using a Serious Game: Uncover in a Fun Way the Complexity and Transversality of Multi-Domain Field Acquisitions</t>
  </si>
  <si>
    <t>https://link.springer.com/article/10.1007/s10639-022-11407-8</t>
  </si>
  <si>
    <t>ISI Thompson, Springer Link</t>
  </si>
  <si>
    <t>Andron Daniela Roxana, Gruber Gabriela</t>
  </si>
  <si>
    <t>Education beyond Crisis: Challenges and directions in a Multicultural World,</t>
  </si>
  <si>
    <t>Rust, F. and Clark, C.M. (2023), "A History of ISATT 2013–2023: Internationalization", Craig, C.J., Mena, J. and Kane, R.G. (Ed.) Teacher Education in the Wake of Covid-19 (Advances in Research on Teaching, Vol. 41)</t>
  </si>
  <si>
    <t xml:space="preserve">https://www.emerald.com/insight/content/doi/10.1108/S1479-368720230000041028/full/html. </t>
  </si>
  <si>
    <t>Emerald Publishing Limited,</t>
  </si>
  <si>
    <t>Gruber G</t>
  </si>
  <si>
    <t>IONESCU ALINA GEANINA (ULBS)</t>
  </si>
  <si>
    <t>Icoane pe lemn și sticlă din principalele colecții sibiene, Editura ASTRA MUSEUM, Sibiu, 2009</t>
  </si>
  <si>
    <t>Mirel Vasile Bucur, RESTORING A REVERSE GLASS ICON WITH THE THEME "SAINT GEORGE", BRVKENTHAL. ACTA MVSEI XVII.4 , 2022, pp. 635-637, ISSN: 1842-2691</t>
  </si>
  <si>
    <t>Ionescu AG</t>
  </si>
  <si>
    <t>Becerra-Astudillo, L; Vargas-Diaz, B; (...); Garzon-Lasso, F., Teleworking in times of a pandemic: An applied study of industrial companies, Frontiers in psychology, 
Nov 17 2022</t>
  </si>
  <si>
    <t>https://1510q6o9c-y-https-www-webofscience-com.z.e-nformation.ro/wos/woscc/summary/4c3bfe3f-c044-40df-bf5b-15794fc97b80-9449610c/date-descending/1</t>
  </si>
  <si>
    <t>Kifor St</t>
  </si>
  <si>
    <t>Kifor, CV; Savescu, RF and Danut, R, Work from Home during the COVID-19 Pandemic-The Impact on Employees' Self-Assessed Job Performance, INTERNATIONAL JOURNAL OF ENVIRONMENTAL RESEARCH AND PUBLIC HEALTH Sep 2022 9 (17)</t>
  </si>
  <si>
    <t xml:space="preserve">Candea, G; (ULBS, Ropardo) Kifor, S and Constantinescu, C. (Fraunhofer Gesellschaft IAT Univ Stuttgart)
</t>
  </si>
  <si>
    <t>Usage of case-based reasoning in FMEA-driven software</t>
  </si>
  <si>
    <t>Rodriguez-Padial, N; Marin, MM and Domingo, R., Assisted-Driven Design of Customized Maintenance Plans for Industrial Plants, Applied sciences Bassel, 
Jul 2022, 12 (14)</t>
  </si>
  <si>
    <t>https://1510q6o9c-y-https-www-webofscience-com.z.e-nformation.ro/wos/woscc/summary/ba2e71d9-cb68-43a0-a000-dd46c4886ddc-94498653/date-descending/1</t>
  </si>
  <si>
    <t>Casado, RSGR; Silva, MM and Silva, LC, Multi-criteria decision model for risk prioritisation involving multiple decision-makers: an application of composition of probabilistic preferences combined with FMEA in the supply chain, International journal for quality and reliability, 
Jan 2022, 
40 (3) , pp.709-726</t>
  </si>
  <si>
    <t>Rehman, Z. (Department of Computer Science, Comsats Institute of Information Technology, Pakistan)
Kifor, S.</t>
  </si>
  <si>
    <t>A conceptual architecture of ontology based KM system for failure mode and effects analysis</t>
  </si>
  <si>
    <t>Liang, J.S., A knowledge representation of decision communications in scheme for automotive troubleshooting service Proceedings of the Institution of Mechanical Engineers, Part D: Journal of Automobile Engineering
236(9), pp. 2200-2215</t>
  </si>
  <si>
    <t>https://151096oaa-y-https-www-scopus-com.z.e-nformation.ro/results/citedbyresults.uri?sort=plf-f&amp;cite=2-s2.0-84935137630&amp;src=s&amp;imp=t&amp;sid=7c0a37c8fa749fed75d7999917db934a&amp;sot=cite&amp;sdt=a&amp;sl=0&amp;origin=resultslist&amp;editSaveSearch=&amp;txGid=601c6add5f65066c2beb91afb650f7a2</t>
  </si>
  <si>
    <r>
      <rPr>
        <sz val="10"/>
        <color rgb="FF000000"/>
        <rFont val="Arial Narrow"/>
        <family val="2"/>
      </rPr>
      <t xml:space="preserve">Mara, D. (ULBS); </t>
    </r>
    <r>
      <rPr>
        <b/>
        <sz val="10"/>
        <color rgb="FF000000"/>
        <rFont val="Arial Narrow"/>
        <family val="2"/>
      </rPr>
      <t>Nate, S. (ULBS)</t>
    </r>
    <r>
      <rPr>
        <sz val="10"/>
        <color rgb="FF000000"/>
        <rFont val="Arial Narrow"/>
        <family val="2"/>
      </rPr>
      <t>; Stavytskyy, A. (Taras Shevchenko University of Kyiv); Kharlamova, G. (Taras Shevchenko University of Kyiv)</t>
    </r>
  </si>
  <si>
    <r>
      <rPr>
        <i/>
        <sz val="10"/>
        <color rgb="FF000000"/>
        <rFont val="Arial Narrow"/>
        <family val="2"/>
      </rPr>
      <t>The Place of Energy Security in the National Security Framework: An Assessment Approach.</t>
    </r>
    <r>
      <rPr>
        <sz val="10"/>
        <color rgb="FF000000"/>
        <rFont val="Arial Narrow"/>
        <family val="2"/>
      </rPr>
      <t xml:space="preserve"> Energies 2022, 15, 658. https://doi.org/10.3390/en15020658
https://www.webofscience.com/wos/woscc/full-record/WOS:000747207400001 </t>
    </r>
  </si>
  <si>
    <t>Androniceanu, A., &amp; Sabie, O. M. (2022). Overview of Green Energy as a Real Strategic Option for Sustainable Development. Energies, 15(22), 8573.</t>
  </si>
  <si>
    <t>https://doi.org/10.3390/en15228573</t>
  </si>
  <si>
    <t xml:space="preserve">https://www.webofscience.com/wos/woscc/full-record/WOS:000887311400001 </t>
  </si>
  <si>
    <t>Bembenek, M., Kotsyubynsky, V., Boychuk, V., Rachiy, B., Budzulyak, I., Kowalski, Ł., &amp; Ropyak, L. (2022). Effect of Synthesis Conditions on Capacitive Properties of Porous Carbon Derived from Hemp Bast Fiber. Energies, 15(22), 8761.</t>
  </si>
  <si>
    <t>https://doi.org/10.3390/en15228761</t>
  </si>
  <si>
    <t>https://www.webofscience.com/wos/woscc/full-record/WOS:000887458500001</t>
  </si>
  <si>
    <t>Mitić, P., Fedajev, A., Radulescu, M. et al. The relationship between CO2 emissions, economic growth, available energy, and employment in SEE countries. Environ Sci Pollut Res (2022).</t>
  </si>
  <si>
    <t xml:space="preserve">https://doi.org/10.1007/s11356-022-23356-3 </t>
  </si>
  <si>
    <t xml:space="preserve">https://www.webofscience.com/wos/woscc/full-record/WOS:000863208000002 </t>
  </si>
  <si>
    <t>Nikitin, A., Tarasenko, O., &amp; Dubenko, O. (2022). LEGAL AND ECONOMIC FOUNDATIONS OF THE NATIONAL SECURITY OF UKRAINE: STATE AND PROSPECTS. Baltic Journal of Economic Studies, 8(3), 143-153.</t>
  </si>
  <si>
    <t>https://doi.org/10.30525/2256-0742/2022-8-3-143-153</t>
  </si>
  <si>
    <t>https://www.webofscience.com/wos/woscc/full-record/WOS:000867559600006</t>
  </si>
  <si>
    <t>ZAKARI, Abdulrasheed; TOPLAK, Jurij; TOMAŽIČ, Luka Martin. Exploring the Relationship between Energy and Food Security in Africa with Instrumental Variables Analysis. Energies, 2022, 15.15: 5473.</t>
  </si>
  <si>
    <t xml:space="preserve">https://doi.org/10.3390/en15155473 </t>
  </si>
  <si>
    <t xml:space="preserve">https://www.webofscience.com/wos/woscc/full-record/WOS:000839866100001 </t>
  </si>
  <si>
    <t>CHEN, J., et al. A Comparative Method for Assessment of Sustainable Energy Development across Regions: An Analysis of 30 Provinces in China. Energies 2022, 15, 5761. 2022.</t>
  </si>
  <si>
    <t xml:space="preserve">https://doi.org/10.3390/en15155761 </t>
  </si>
  <si>
    <t xml:space="preserve">https://www.webofscience.com/wos/woscc/full-record/WOS:000839828400001 </t>
  </si>
  <si>
    <t>Mag Alina Georgeta</t>
  </si>
  <si>
    <t>The benefits of inclusive education: new challenges for university teachers (MATEC Web of Conference 2017)</t>
  </si>
  <si>
    <t xml:space="preserve">
EXPLORING THE TEACHERS' PERCEPTION TOWARDS EDUCATIONAL INCLUSION: A STUDY OF TEACHERS' IN PUNE, INDIA
Sharma, A; Malik, R and Nagy, H
2022, JOURNAL ON EFFICIENCY AND RESPONSIBILITY IN EDUCATION AND SCIENCE</t>
  </si>
  <si>
    <t>https://www.webofscience.com/wos/woscc/full-record/WOS:000776490300004</t>
  </si>
  <si>
    <t>WOS (Indexed2022-04-14)</t>
  </si>
  <si>
    <t>Mihăescu Diana (ULBS)</t>
  </si>
  <si>
    <t>Didactica specialităţii, Ed. Universităţii Lucian Blaga din Sibiu, pp. 174 (2010)</t>
  </si>
  <si>
    <t>Mihăescu, L. (2018). Highlights in Teaching Ethical Management Applied in Achieving Economic Sciences. In: Orăștean, R., Ogrean, C., Mărginean, S. (eds) Innovative Business Development—A Global Perspective. IECS 2018. Springer Proceedings in Business and Economics. Springer, Cham. aparut in 2022 https://doi.org/10.1007/978-3-030-01878-8_17</t>
  </si>
  <si>
    <t>https://link.springer.com/chapter/10.1007/978-3-030-01878-8_17</t>
  </si>
  <si>
    <t>Springer</t>
  </si>
  <si>
    <t>Mihaescu D</t>
  </si>
  <si>
    <t>Mihăescu, D.: Cybernetic Approach in Educational System, pp. 64–65. International Research Center for Higher Education And Business Cooperation, Częstochowa, Poland (2016)</t>
  </si>
  <si>
    <r>
      <rPr>
        <sz val="11"/>
        <color rgb="FF000000"/>
        <rFont val="Calibri"/>
        <family val="2"/>
      </rPr>
      <t xml:space="preserve">Mihăescu, D. (2018). Modern approach in forming class management skills of academic human resources. In </t>
    </r>
    <r>
      <rPr>
        <i/>
        <sz val="11"/>
        <color rgb="FF000000"/>
        <rFont val="Calibri"/>
        <family val="2"/>
      </rPr>
      <t>Proceedings of the 2nd international conference contemporary issues in theory and practice of management CITPM 2018</t>
    </r>
    <r>
      <rPr>
        <sz val="11"/>
        <color rgb="FF000000"/>
        <rFont val="Calibri"/>
        <family val="2"/>
      </rPr>
      <t xml:space="preserve"> (pp. 423–429) </t>
    </r>
  </si>
  <si>
    <t>Mihăescu, L. (2021). Economic Intelligence: Using Innovation to Reinvent the Business. In: Orăștean, R., Ogrean, C., Mărginean, S.C. (eds) Organizations and Performance in a Complex World. IECS 2019. Springer Proceedings in Business and Economics. Springer, Cham. aparut in 2022 https://doi.org/10.1007/978-3-030-50676-6_14</t>
  </si>
  <si>
    <t>1.       https://link.springer.com/chapter/10.1007/978-3-030-50676-6_14</t>
  </si>
  <si>
    <t>Popa Maria Cristina</t>
  </si>
  <si>
    <t>Early childhood identity: ethnicity and acculturation</t>
  </si>
  <si>
    <t>Professional Identity Scale for Male Nursing Students Using the Rasch Model and Latent Regression on Gender and Background Variables
R Li, J Lou - Healthcare, 2022</t>
  </si>
  <si>
    <t>https://scholar.google.com/scholar?oi=bibs&amp;hl=ro&amp;cites=17617322978541435728</t>
  </si>
  <si>
    <t>Popa MC</t>
  </si>
  <si>
    <t>Identity And Autonomy: Assessing Skills
A Lainez-Quinde, J Medina, G Parrales</t>
  </si>
  <si>
    <t>In Search of the Ideal Teacher-Students of Education Perception</t>
  </si>
  <si>
    <t>A REVIEW: WHY DESIGN AND TECHNOLOGY TEACHERS NEED TO BE COMPETENCE?
N Mohamad, M Suhaini</t>
  </si>
  <si>
    <t>https://scholar.google.com/scholar?oi=bibs&amp;hl=ro&amp;cites=16112141950476409700</t>
  </si>
  <si>
    <t>Dana Alexandru, Beata Guziejewska</t>
  </si>
  <si>
    <t>Administrative Capacity as a Constraint to Fiscal Decentralization. The Case of Romania and Poland” in Comparative Economic Research. Central and Eastern Europe., Volume 23, number 1, pp.124-142, 2020; http://www.comparative.uni.lodz.pl https://www.webofscience.com/wos/woscc/full-record/WOS:000585251800008</t>
  </si>
  <si>
    <t>FSSUE3</t>
  </si>
  <si>
    <t>Setiawan, Arif, Prijono Tjiptoherijanto, Benedictus Raksaka Mahi, and Khoirunurrofik Khoirunurrofik. (2022). „The Impact of Local Government Capacity on Public Service Delivery: Lessons Learned from Decentralized Indonesia”, Economies 10: 323. citare la p. 2 https://www.mdpi.com/2227-7099/10/12/323; https://doi.org/10.3390/economies10120323</t>
  </si>
  <si>
    <t>https://www.mdpi.com/journal/economies</t>
  </si>
  <si>
    <t>https://www.webofscience.com/wos/woscc/summary/3190fee0-099b-4a68-a44b-1f6b02272732-892d669e/relevance/1.</t>
  </si>
  <si>
    <t>Tetyana Skoromtsova, Viktoriia Chaika, Anastasiia Onishchyk, Liudmyla Holovii and Liliia O. Pankova (2022). Fiscal Decentralization in the Context of Ukraine’s European Integration, Journal of International Commerce, Economics and Policy, Vol. 13, No. 03, 2250013 (2022), https://doi.org/10.1142/S1793993322500132</t>
  </si>
  <si>
    <t xml:space="preserve">https://www.worldscientific.com/worldscinet/jicep </t>
  </si>
  <si>
    <t>https://www-webofscience-com.am.e-nformation.ro/wos/woscc/full-record/WOS:000852445500001</t>
  </si>
  <si>
    <t>Małgorzata Gałecka, Leszek Patrzałek, Ewa Szabela-Pasierbińska (2022). „The fiscal capacity of local government versus government expenditure, and its impact on eliminating interregional social inequalities in Poland”, DOI: https://doi.org/10.18335/region.v9i1.368, The Journal of ERSA Powered by WU, Vol.9 No. 1.</t>
  </si>
  <si>
    <t xml:space="preserve">https://openjournals.wu.ac.at/ojs/index.php/region/myindexing </t>
  </si>
  <si>
    <t xml:space="preserve">https://www.scopus.com/record/display.uri?eid=2-s2.0-85129135949&amp;origin=resultslist&amp;sort=plf-f&amp;src=s&amp;st1=The+fiscal+capacity+of+local+government+versus+government+expenditure%2cand+its+impact+on+eliminating+interregional+social+inequalities+in+Poland&amp;sid=dadcf088c0ea592e94713af1bdd9cea9&amp;sot=b&amp;sdt=b&amp;sl=159&amp;s=TITLE-ABS-KEY%28The+fiscal+capacity+of+local+government+versus+government+expenditure%2c+and+its+impact+on+eliminating+interregional+social+inequalities+in+Poland%29&amp;relpos=0&amp;citeCnt=1&amp;searchTerm= </t>
  </si>
  <si>
    <t>Regional Inequalities, Decentralization and the Perfomance of Local Governments in Post-Communist Romania</t>
  </si>
  <si>
    <r>
      <rPr>
        <sz val="11"/>
        <color theme="1"/>
        <rFont val="Calibri"/>
        <family val="2"/>
      </rPr>
      <t xml:space="preserve">Constantin Marius Profiroiu, Ionuț Ciprian Negoiță, „Who is the prefect? A comparative analysis of the professionalization and politicization of the prefect in Romania and Poland in 2021”, </t>
    </r>
    <r>
      <rPr>
        <i/>
        <sz val="11"/>
        <color theme="1"/>
        <rFont val="Calibri"/>
        <family val="2"/>
      </rPr>
      <t>Transylvanian Review of Administrative Sciences</t>
    </r>
    <r>
      <rPr>
        <sz val="11"/>
        <color theme="1"/>
        <rFont val="Calibri"/>
        <family val="2"/>
      </rPr>
      <t xml:space="preserve">, nr. 65E, 2022, pp. 106-128, DOI </t>
    </r>
    <r>
      <rPr>
        <sz val="11"/>
        <color rgb="FF000000"/>
        <rFont val="Calibri"/>
        <family val="2"/>
      </rPr>
      <t>10.24193/tras.65E.6</t>
    </r>
  </si>
  <si>
    <t>https://rtsa.ro/tras/index.php/tras/article/view/691</t>
  </si>
  <si>
    <t>National Identity and Europeanization in post-communist Romania. The meaning of citizenship in Sibiu: European Capital of Culture 2007</t>
  </si>
  <si>
    <r>
      <rPr>
        <sz val="11"/>
        <color theme="1"/>
        <rFont val="Calibri"/>
        <family val="2"/>
      </rPr>
      <t xml:space="preserve">Mihai Rusu, Gendering Urban Namescapes: The Gender Politics of Street Names in an Eastern European City”, </t>
    </r>
    <r>
      <rPr>
        <i/>
        <sz val="11"/>
        <color theme="1"/>
        <rFont val="Calibri"/>
        <family val="2"/>
      </rPr>
      <t>Names – A Journal of Onomastics</t>
    </r>
    <r>
      <rPr>
        <sz val="11"/>
        <color theme="1"/>
        <rFont val="Calibri"/>
        <family val="2"/>
      </rPr>
      <t>, vol. 70, nr. 2, 2022, pp. 11-25</t>
    </r>
  </si>
  <si>
    <t>Political Transformation in Moldova: How citizens evaluate past and future</t>
  </si>
  <si>
    <r>
      <rPr>
        <sz val="11"/>
        <color theme="1"/>
        <rFont val="Calibri"/>
        <family val="2"/>
      </rPr>
      <t xml:space="preserve">Dorina Baltag, Isabell Burmester, „Quo vadis, Moldova? The role of social and political elites in the norm internalization process”, </t>
    </r>
    <r>
      <rPr>
        <i/>
        <sz val="11"/>
        <color theme="1"/>
        <rFont val="Calibri"/>
        <family val="2"/>
      </rPr>
      <t>Democratization</t>
    </r>
    <r>
      <rPr>
        <sz val="11"/>
        <color theme="1"/>
        <rFont val="Calibri"/>
        <family val="2"/>
      </rPr>
      <t xml:space="preserve">, vol. 29, nr. 3, 2022, pp. 487-506, DOI </t>
    </r>
    <r>
      <rPr>
        <sz val="11"/>
        <color rgb="FF000000"/>
        <rFont val="Calibri"/>
        <family val="2"/>
      </rPr>
      <t>10.1080/13510347.2021.1963237</t>
    </r>
  </si>
  <si>
    <t>https://www.tandfonline.com/doi/full/10.1080/13510347.2021.1963237</t>
  </si>
  <si>
    <t>Save Romania Union” and the Persistent Populism in Romania</t>
  </si>
  <si>
    <r>
      <rPr>
        <sz val="11"/>
        <color theme="1"/>
        <rFont val="Calibri"/>
        <family val="2"/>
      </rPr>
      <t xml:space="preserve">Sergiu Gherghina, Paul Tap, Sorina Soare, „More than voters: Parliamentary debates about emigrants in a new democracy”, </t>
    </r>
    <r>
      <rPr>
        <i/>
        <sz val="11"/>
        <color theme="1"/>
        <rFont val="Calibri"/>
        <family val="2"/>
      </rPr>
      <t>Ethnicities</t>
    </r>
    <r>
      <rPr>
        <sz val="11"/>
        <color theme="1"/>
        <rFont val="Calibri"/>
        <family val="2"/>
      </rPr>
      <t xml:space="preserve">, vol. 22, nr. 3, 2022, pp. 487-506, DOI </t>
    </r>
    <r>
      <rPr>
        <sz val="11"/>
        <color rgb="FF000000"/>
        <rFont val="Calibri"/>
        <family val="2"/>
      </rPr>
      <t>10.1177/14687968211046309</t>
    </r>
  </si>
  <si>
    <t>https://journals.sagepub.com/doi/full/10.1177/14687968211046309</t>
  </si>
  <si>
    <t>Dragoman D. (ULBS), Luca S.-A (ULBS)., Gheorghita B. (ULBS)</t>
  </si>
  <si>
    <t>Szeklerland and the birth of a new region in europe: An inquiry into symbolic nationalism</t>
  </si>
  <si>
    <t>Enikő Biró, From Linguistic Landscape to Semiotic Assemblages in a Local Market, Acta Universitatis Sapientiae, Philologica, Volume 14 (2022) - Issue 2 (December 2022)</t>
  </si>
  <si>
    <t>https://www.scopus.com/results/citedbyresults.uri?sort=plf-f&amp;cite=2-s2.0-85089231861&amp;src=s&amp;imp=t&amp;sid=37580ef1671f8be76219d7eb3e673078&amp;sot=cite&amp;sdt=a&amp;sl=0&amp;origin=resultslist&amp;editSaveSearch=&amp;txGid=35e78fdd7b360249cde1d61da1365c09; https://sciendo.com/article/10.2478/ausp-2022-0016</t>
  </si>
  <si>
    <t>Albert Fekete,Ágnes Herczeg, Ning Dong Ge, Máté Sárospataki, Participatory Landscape Design and Water Management—A Sustainable Strategy for Renovation of Vernacular Baths and Landscape Protection in Szeklerland, Romania, Land 2022, 11(1), 95; https://doi.org/10.3390/land11010095</t>
  </si>
  <si>
    <t>https://www.mdpi.com/2073-445X/11/1/95</t>
  </si>
  <si>
    <t>Dragoman D. (ULBS), Zamfira A. (ULBS)</t>
  </si>
  <si>
    <r>
      <rPr>
        <sz val="10"/>
        <color theme="1"/>
        <rFont val="Palatino Linotype"/>
        <family val="1"/>
      </rPr>
      <t xml:space="preserve">"2016 Romanian regional elections report", </t>
    </r>
    <r>
      <rPr>
        <i/>
        <sz val="10"/>
        <color theme="1"/>
        <rFont val="Palatino Linotype"/>
        <family val="1"/>
      </rPr>
      <t>Regional and Federal Studies</t>
    </r>
    <r>
      <rPr>
        <sz val="10"/>
        <color theme="1"/>
        <rFont val="Palatino Linotype"/>
        <family val="1"/>
      </rPr>
      <t>, Vol. 28, No. 1, 2018,</t>
    </r>
    <r>
      <rPr>
        <sz val="10"/>
        <color rgb="FF548DD4"/>
        <rFont val="Palatino Linotype"/>
        <family val="1"/>
      </rPr>
      <t xml:space="preserve"> </t>
    </r>
    <r>
      <rPr>
        <sz val="10"/>
        <color theme="1"/>
        <rFont val="Palatino Linotype"/>
        <family val="1"/>
      </rPr>
      <t xml:space="preserve">pp. 295-408. </t>
    </r>
    <r>
      <rPr>
        <sz val="10"/>
        <color rgb="FF000000"/>
        <rFont val="Palatino Linotype"/>
        <family val="1"/>
      </rPr>
      <t xml:space="preserve"> </t>
    </r>
  </si>
  <si>
    <r>
      <rPr>
        <sz val="10"/>
        <color theme="1"/>
        <rFont val="Palatino Linotype"/>
        <family val="1"/>
      </rPr>
      <t xml:space="preserve">István Gergő Székely, </t>
    </r>
    <r>
      <rPr>
        <i/>
        <sz val="10"/>
        <color rgb="FF000000"/>
        <rFont val="Palatino Linotype"/>
        <family val="1"/>
      </rPr>
      <t>”</t>
    </r>
    <r>
      <rPr>
        <sz val="10"/>
        <color theme="1"/>
        <rFont val="Palatino Linotype"/>
        <family val="1"/>
      </rPr>
      <t>The 2020 county elections in Romania: More nationalization, less regionalization</t>
    </r>
    <r>
      <rPr>
        <i/>
        <sz val="10"/>
        <color rgb="FF000000"/>
        <rFont val="Palatino Linotype"/>
        <family val="1"/>
      </rPr>
      <t>”,</t>
    </r>
    <r>
      <rPr>
        <sz val="10"/>
        <color theme="1"/>
        <rFont val="Palatino Linotype"/>
        <family val="1"/>
      </rPr>
      <t xml:space="preserve"> </t>
    </r>
    <r>
      <rPr>
        <i/>
        <sz val="10"/>
        <color theme="1"/>
        <rFont val="Palatino Linotype"/>
        <family val="1"/>
      </rPr>
      <t>Regional and Federal Studies</t>
    </r>
    <r>
      <rPr>
        <sz val="10"/>
        <color theme="1"/>
        <rFont val="Palatino Linotype"/>
        <family val="1"/>
      </rPr>
      <t xml:space="preserve">, 2022, pp. 1-13. </t>
    </r>
  </si>
  <si>
    <t>https://www.tandfonline.com/doi/abs/10.1080/13597566.2022.2152441</t>
  </si>
  <si>
    <t>Scopus, Wos</t>
  </si>
  <si>
    <t>Serviciile secrete şi Basarabia (1918-1991). Dicţionar. Ed. Militară, Bucureşti, 2008, 319 pg.</t>
  </si>
  <si>
    <t>Ioanid Radu, The Holocaust in Romania. The Destruction of Jews and Roma under the Antonescu Regime, 1940-1944. Second Edition. The Rowman&amp;Littlefield Publishing Group, Inc., Maryland, 2022, p. 205.</t>
  </si>
  <si>
    <r>
      <rPr>
        <u/>
        <sz val="11"/>
        <color rgb="FF0000FF"/>
        <rFont val="Calibri"/>
        <family val="2"/>
      </rPr>
      <t>https://www.google.de/books/edition/The_Holocaust_in_Romania/TIBdEAAAQBAJ?hl=ro&amp;gbpv=1&amp;dq=Ioanid+Radu,+The+Holocaust+in+Romania.+The+Destruction+of+Jews+and+Roma+under+the+Antonescu+Regime,+1940-1944&amp;printsec=frontcover</t>
    </r>
  </si>
  <si>
    <t>The Rowman&amp;Littlefield Publishing Group, Inc.</t>
  </si>
  <si>
    <t>Igor Cașu, Police vs. Party? Institutional Hierarchies and Agency in Soviet Moldavia, 1944-1952, în „Contemporary European History, 2022, Volume 32, Issue 1, pp. 79-96.</t>
  </si>
  <si>
    <r>
      <rPr>
        <u/>
        <sz val="11"/>
        <color rgb="FF0000FF"/>
        <rFont val="Calibri"/>
        <family val="2"/>
      </rPr>
      <t>https://www.cambridge.org/core/journals/contemporary-european-history/article/abs/police-vs-party-institutional-hierarchies-and-agency-in-soviet-moldavia-19441952/AE1EA385C921160736F491783BD5657D</t>
    </r>
  </si>
  <si>
    <t>Cambridge University Press</t>
  </si>
  <si>
    <r>
      <rPr>
        <b/>
        <sz val="10"/>
        <color theme="1"/>
        <rFont val="Arial Narrow"/>
        <family val="2"/>
      </rPr>
      <t>Nate, S. (ULBS)</t>
    </r>
    <r>
      <rPr>
        <sz val="10"/>
        <color theme="1"/>
        <rFont val="Arial Narrow"/>
        <family val="2"/>
      </rPr>
      <t>; Bilan, Y. (Rzeszów University of Technology) ; Cherevatskyi, D. (Institute of Industrial Economics of the National Academy of Sciences of Ukraine); Kharlamova, G. (Taras Shevchenko University of Kyiv); Lyakh, O. (Lodz University of Technology) ; Wosiak, A. (Institute of Industrial Economics of the National Academy of Sciences of Ukraine)</t>
    </r>
  </si>
  <si>
    <r>
      <rPr>
        <i/>
        <sz val="10"/>
        <color theme="1"/>
        <rFont val="Arial Narrow"/>
        <family val="2"/>
      </rPr>
      <t>The Impact of Energy Consumption on the Three Pillars of Sustainable Development</t>
    </r>
    <r>
      <rPr>
        <sz val="10"/>
        <color theme="1"/>
        <rFont val="Arial Narrow"/>
        <family val="2"/>
      </rPr>
      <t>. Energies 2021, 14, 1372. https://doi.org/10.3390/en14051372</t>
    </r>
  </si>
  <si>
    <t>Cao, J., Liu, Z., Xu, J., &amp; Li, M. (2022). Technological Innovation, Emerging Industrial Agglomeration, and High-Quality Green Development. Mathematical Problems in Engineering.</t>
  </si>
  <si>
    <t>https://www.hindawi.com/journals/mpe/2022/6924602/</t>
  </si>
  <si>
    <t>https://www.webofscience.com/wos/woscc/full-record/WOS:000869964500002</t>
  </si>
  <si>
    <t>KHALIL, Mohamad, et al. Machine Learning, Deep Learning and Statistical Analysis for forecasting building energy consumption—A systematic review. Engineering Applications of Artificial Intelligence, 2022, 115: 105287.</t>
  </si>
  <si>
    <t xml:space="preserve">https://doi.org/10.1016/j.engappai.2022.105287 </t>
  </si>
  <si>
    <t>https://www.webofscience.com/wos/woscc/full-record/WOS:000856653300001</t>
  </si>
  <si>
    <r>
      <rPr>
        <sz val="10"/>
        <color theme="1"/>
        <rFont val="Arial Narrow"/>
        <family val="2"/>
      </rPr>
      <t xml:space="preserve">Mara, D. (ULBS); </t>
    </r>
    <r>
      <rPr>
        <b/>
        <sz val="10"/>
        <color theme="1"/>
        <rFont val="Arial Narrow"/>
        <family val="2"/>
      </rPr>
      <t>Nate, S. (ULBS)</t>
    </r>
    <r>
      <rPr>
        <sz val="10"/>
        <color theme="1"/>
        <rFont val="Arial Narrow"/>
        <family val="2"/>
      </rPr>
      <t>; Stavytskyy, A. (Taras Shevchenko University of Kyiv); Kharlamova, G. (Taras Shevchenko University of Kyiv)</t>
    </r>
  </si>
  <si>
    <r>
      <rPr>
        <i/>
        <sz val="10"/>
        <color theme="1"/>
        <rFont val="Arial Narrow"/>
        <family val="2"/>
      </rPr>
      <t>The Place of Energy Security in the National Security Framework: An Assessment Approach.</t>
    </r>
    <r>
      <rPr>
        <sz val="10"/>
        <color theme="1"/>
        <rFont val="Arial Narrow"/>
        <family val="2"/>
      </rPr>
      <t xml:space="preserve"> Energies 2022, 15, 658. https://doi.org/10.3390/en15020658
https://www.webofscience.com/wos/woscc/full-record/WOS:000747207400001 </t>
    </r>
  </si>
  <si>
    <t xml:space="preserve">Mitić, P., Fedajev, A., Radulescu, M. et al. The relationship between CO2 emissions, economic growth, available energy, and employment in SEE countries. Environ Sci Pollut Res (2022). </t>
  </si>
  <si>
    <t xml:space="preserve">Nikitin, A., Tarasenko, O., &amp; Dubenko, O. (2022). LEGAL AND ECONOMIC FOUNDATIONS OF THE NATIONAL SECURITY OF UKRAINE: STATE AND PROSPECTS. Baltic Journal of Economic Studies, 8(3), 143-153. </t>
  </si>
  <si>
    <r>
      <rPr>
        <b/>
        <sz val="10"/>
        <color theme="1"/>
        <rFont val="Arial Narrow"/>
        <family val="2"/>
      </rPr>
      <t>Nate, S. (ULBS)</t>
    </r>
    <r>
      <rPr>
        <sz val="10"/>
        <color theme="1"/>
        <rFont val="Arial Narrow"/>
        <family val="2"/>
      </rPr>
      <t>; Bilan, Y. (Rzeszów University of Technology) ; Kurylo, M. (Taras Shevchenko University of Kyiv); Lyashenko, O. (Taras Shevchenko University of Kyiv); Napieralski, P. (Lodz University of Technology); Kharlamova, G.  (Taras Shevchenko University of Kyiv)</t>
    </r>
  </si>
  <si>
    <r>
      <rPr>
        <i/>
        <sz val="10"/>
        <color theme="1"/>
        <rFont val="Arial Narrow"/>
        <family val="2"/>
      </rPr>
      <t>Mineral Policy within the Framework of Limited Critical Resources and a Green Energy Transition</t>
    </r>
    <r>
      <rPr>
        <sz val="10"/>
        <color theme="1"/>
        <rFont val="Arial Narrow"/>
        <family val="2"/>
      </rPr>
      <t>. Energies 2021, 14, 2688. https://doi.org/10.3390/en14092688
https://www.webofscience.com/wos/woscc/full-record/WOS:000628154300001</t>
    </r>
  </si>
  <si>
    <t xml:space="preserve">Srivastava, N., &amp; Kumar, A. (2022). Minerals and energy interface in energy transition pathways: A systematic and comprehensive review. Journal of Cleaner Production, 376, 134354. </t>
  </si>
  <si>
    <t xml:space="preserve">https://doi.org/10.1016/j.jclepro.2022.134354 </t>
  </si>
  <si>
    <t>https://www.webofscience.com/wos/woscc/full-record/WOS:000880200400006</t>
  </si>
  <si>
    <t xml:space="preserve">HENCKENS, Matheus LCM. The Energy Transition and Energy Equity: A Compatible Combination?. Sustainability, 2022, 14.8: 4781. </t>
  </si>
  <si>
    <t xml:space="preserve">https://www.webofscience.com/wos/woscc/full-record/WOS:000786101400001 </t>
  </si>
  <si>
    <t>RIVA SANSEVERINO, Eleonora; LUU, Le Quyen. Critical Raw Materials and Supply Chain Disruption in the Energy Transition. Energies, 2022, 15.16: 5992.</t>
  </si>
  <si>
    <t>https://doi.org/10.3390/en15165992</t>
  </si>
  <si>
    <t>https://www.webofscience.com/wos/woscc/full-record/WOS:000846060700001</t>
  </si>
  <si>
    <r>
      <rPr>
        <sz val="10"/>
        <color theme="1"/>
        <rFont val="Arial Narrow"/>
        <family val="2"/>
      </rPr>
      <t xml:space="preserve">Ganna Kharlamova (Taras Shevchenko University of Kyiv); Oleksandr Chernyak (Taras Shevchenko University of Kyiv); </t>
    </r>
    <r>
      <rPr>
        <b/>
        <sz val="10"/>
        <color theme="1"/>
        <rFont val="Arial Narrow"/>
        <family val="2"/>
      </rPr>
      <t>Silviu Nate (ULBS)</t>
    </r>
  </si>
  <si>
    <r>
      <rPr>
        <sz val="10"/>
        <color theme="1"/>
        <rFont val="Arial Narrow"/>
        <family val="2"/>
      </rPr>
      <t xml:space="preserve"> </t>
    </r>
    <r>
      <rPr>
        <i/>
        <sz val="10"/>
        <color theme="1"/>
        <rFont val="Arial Narrow"/>
        <family val="2"/>
      </rPr>
      <t>Renewable energy and security for Ukraine: challenge or smart way?</t>
    </r>
    <r>
      <rPr>
        <sz val="10"/>
        <color theme="1"/>
        <rFont val="Arial Narrow"/>
        <family val="2"/>
      </rPr>
      <t xml:space="preserve"> Journal of International Studies 2016, 9, 88 -115. https://doi.org/10.14254/2071-8330.2016/9-1/7</t>
    </r>
  </si>
  <si>
    <t>Štreimikienė, D., Samusevych, Y., Bilan, Y., Vysochyna, A., &amp; Sergi, B. S. (2022). Multiplexing efficiency of environmental taxes in ensuring environmental, energy, and economic security. Environmental Science and Pollution Research, 1-19.</t>
  </si>
  <si>
    <t xml:space="preserve">https://link.springer.com/article/10.1007/s11356-021-16239-6 </t>
  </si>
  <si>
    <t xml:space="preserve">https://www.webofscience.com/wos/woscc/full-record/WOS:000693525900010 </t>
  </si>
  <si>
    <t xml:space="preserve">Trypolska, G.; Kurbatova, T.; Prokopenko, O.; Howaniec, H.; Klapkiv, Y. „Wind and Solar Power Plant End-of-Life Equipment: Prospects for Management in Ukraine.” Energies 2022, 15, 1662. </t>
  </si>
  <si>
    <t xml:space="preserve">https://doi.org/10.3390/en15051662 </t>
  </si>
  <si>
    <t xml:space="preserve">https://www.webofscience.com/wos/woscc/full-record/WOS:000771116100001 </t>
  </si>
  <si>
    <t xml:space="preserve">Rabe, M.; Bilan, Y.; Widera, K.; Vasa, L. „Application of the Linear Programming Method in the Construction of a Mathematical Model of Optimization Distributed Energy.” Energies 2022, 15, 1872. </t>
  </si>
  <si>
    <t>https://doi.org/10.3390/en15051872</t>
  </si>
  <si>
    <t xml:space="preserve">https://www.webofscience.com/wos/woscc/full-record/WOS:000769103300001 </t>
  </si>
  <si>
    <t xml:space="preserve">Apostu, S.A., Panait, M. &amp; Vasile, V. „The energy transition in Europe – a solution for net zero carbon?.” Environ Sci Pollut Res (2022). </t>
  </si>
  <si>
    <t xml:space="preserve">https://doi.org/10.1007/s11356-022-20730-z </t>
  </si>
  <si>
    <t xml:space="preserve">https://www.webofscience.com/wos/woscc/full-record/WOS:000798404700004 </t>
  </si>
  <si>
    <t>Delia Stefenel (ULBS), Iuliana Neagoș (ULBS)</t>
  </si>
  <si>
    <t>Measuring academic engagement among university students in Romania during COVID-19 pandemic</t>
  </si>
  <si>
    <t xml:space="preserve">Marciniak, M.; Jaskulska, S.; Gasparovic, S.; Janiūnaitė, B.; Horbačauskienė, J.; Glavak Tkalić, R. The Psychological Well-Being and Civic Engagement of Polish, Croatian and Lithuanian Academic Students during COVID-19 Outbreak. Int. J. Environ. Res. Public Health </t>
  </si>
  <si>
    <t>https://www.mdpi.com/1660-4601/19/18/11202</t>
  </si>
  <si>
    <t>https://www.webofscience.com/wos/woscc/full-record/WOS:000856447900001</t>
  </si>
  <si>
    <t>Stănuş, Cristina și Daniel Pop (OSF-ESP)</t>
  </si>
  <si>
    <t>”Romania”. In Hubert Heinelt and Xavier Bertrana, eds., The Second Tier of Local Government in Europe: Counties, Departaments and Landkreise in Comparison. London: Routledge. 2011</t>
  </si>
  <si>
    <t>Cantir, C. (2022). ‘On the front line of the battle for reunification': Nationalism and Romania’s identity paradiplomacy in Moldova. Regional &amp; Federal Studies, 1-21.</t>
  </si>
  <si>
    <t>https://www.webofscience.com/wos/woscc/full-record/WOS:000808465700001</t>
  </si>
  <si>
    <t>Teles, F. (U Aveiro), Gendźwiłł, A. (U Varșovia), Stănuș, C., &amp; Heinelt, H. (TU Darmstadt)</t>
  </si>
  <si>
    <t>Teles, F., Gendźwiłł, A., Stănuș, C., &amp; Heinelt, H. (Eds.). (2020). Close ties in European local governance: Linking local state and society. Springer Nature.</t>
  </si>
  <si>
    <t>Egner, B., Heinelt, H., Lysek, J., Silva, P., &amp; Teles, F. (2022). Introduction: The Book’s Scope and Content. In Perspectives on Local Governance Across Europe: Insights on Local State-Society Relations (pp. 1-13). Cham: Springer International Publishing.</t>
  </si>
  <si>
    <t>https://link.springer.com/chapter/10.1007/978-3-031-15000-5_1</t>
  </si>
  <si>
    <t>Editură internațională</t>
  </si>
  <si>
    <t>Heinelt, H., &amp; Egner, B. (2022). The Notion of Democracy Among Actors Involved in Local State-Society Relations. In Perspectives on local governance across Europe: Insights on local state-society relations (pp. 47-62). Cham: Springer International Publishing.</t>
  </si>
  <si>
    <t>https://link.springer.com/chapter/10.1007/978-3-031-15000-5_3</t>
  </si>
  <si>
    <t>Romão, J., Domènech, A., &amp; Nijkamp, P. (2021). Tourism in common: policy flows and participatory management in the Tourism Council of Barcelona. Urban Research &amp; Practice, 1-24.</t>
  </si>
  <si>
    <t>https://www.webofscience.com/wos/woscc/full-record/WOS:000717936100001</t>
  </si>
  <si>
    <t>Lysek, J., Krukowska, J., Navarro, C., Jones, A., &amp; Copus, C. (2022). Alike in diversity? Local action groups in nine European countries. In Perspectives on Local Governance Across Europe: Insights on Local State-Society Relations (pp. 301-317). Cham: Springer International Publishing.</t>
  </si>
  <si>
    <t>https://link.springer.com/chapter/10.1007/978-3-031-15000-5_16</t>
  </si>
  <si>
    <t>Navarro, C., Pamies, C., &amp; Medir, L. (2022). Throughput legitimacy in European local state-society networks. In Perspectives on Local Governance Across Europe: Insights on Local State-Society Relations (pp. 161-180). Cham: Springer International Publishing.</t>
  </si>
  <si>
    <t>https://link.springer.com/chapter/10.1007/978-3-031-15000-5_9</t>
  </si>
  <si>
    <t>Sack, D. (2021). European Chambers of Commerce in Comparison. Introduction. Chambers of Commerce in Europe: Self-Governance and Institutional Change, 1-24. Cham: Springer International Publishing.</t>
  </si>
  <si>
    <t>https://link.springer.com/chapter/10.1007/978-3-030-62700-3_1</t>
  </si>
  <si>
    <t>Teles, F. (2022). Devil in Details: Beyond Deceptive Comparisons of European Local Governments. In Perspectives on Local Governance Across Europe: Insights on Local State-Society Relations (pp. 17-45). Cham: Springer International Publishing.</t>
  </si>
  <si>
    <t>https://link.springer.com/chapter/10.1007/978-3-031-15000-5_2</t>
  </si>
  <si>
    <t>Teles, F. (2022). Decentralization and Local Politics. The Oxford Handbook of Portuguese Politics, 212.</t>
  </si>
  <si>
    <t>https://academic.oup.com/edited-volume/44601/chapter-abstract/378996204?redirectedFrom=fulltext</t>
  </si>
  <si>
    <t>Gendźwiłł, A., Kjaer, U., &amp; Steyvers, K. (2022). From perennial bridesmaids to fully fledged spouses: Advancing the comparative study of local elections and voting. In The Routledge Handbook of Local Elections and Voting in Europe (pp. 3-18). Routledge.</t>
  </si>
  <si>
    <t>https://www.routledgehandbooks.com/pdf/doi/10.4324/9781003009672-2</t>
  </si>
  <si>
    <t>Henriksson, L. and Huttunen, J., 2022. How Members of Youth Network in Europe Perceive Their Influence. In Perspectives on Local Governance Across Europe: Insights on Local State-Society Relations (pp. 241-260). Cham: Springer International Publishing.</t>
  </si>
  <si>
    <t>https://link.springer.com/chapter/10.1007/978-3-031-15000-5_13</t>
  </si>
  <si>
    <t>Cabria, M., &amp; Magnier, A. (2022). Collaborative Governance and the Rescaling of Local-State Society Networks. In Perspectives on Local Governance Across Europe: Insights on Local State-Society Relations (pp. 181-201). Cham: Springer International Publishing.</t>
  </si>
  <si>
    <t>https://link.springer.com/chapter/10.1007/978-3-031-15000-5_10</t>
  </si>
  <si>
    <t>Feltenius, D., &amp; Henriksson, L. (2022). Participation Without Influence? On the Role of Councils for Elderly and Councils on Disability. In Perspectives on Local Governance Across Europe: Insights on Local State-Society Relations (pp. 261-280). Cham: Springer International Publishing.</t>
  </si>
  <si>
    <t>https://link.springer.com/chapter/10.1007/978-3-031-15000-5_14</t>
  </si>
  <si>
    <t>Lysek, J. (2022). Improving Local Democracy Works: Determinants of Participatory Local Governments. In Geoparticipatory Spatial Tools (pp. 87-109). Cham: Springer International Publishing.</t>
  </si>
  <si>
    <t>https://link.springer.com/chapter/10.1007/978-3-031-05547-8_5#Bib1</t>
  </si>
  <si>
    <t>Egner, B., &amp; Heinelt, H. (2022). Legitimacy Claims of Societal Actors Involved in Local State-Society Relations. In Perspectives on Local Governance Across Europe: Insights on Local State-Society Relations (pp. 85-100). Cham: Springer International Publishing.</t>
  </si>
  <si>
    <t>https://link.springer.com/chapter/10.1007/978-3-031-15000-5_5</t>
  </si>
  <si>
    <t>Sack, D. (2022). Organized Business and Trade Unions in Local Governance. In Perspectives on Local Governance Across Europe: Insights on Local State-Society Relations (pp. 281-299). Cham: Springer International Publishing.</t>
  </si>
  <si>
    <t>https://link.springer.com/chapter/10.1007/978-3-031-15000-5_15</t>
  </si>
  <si>
    <t>Heinelt, H., Teles, F., Gendźwiłł, A., &amp; Stănuş, C. (2021). Local state-society relations in European countries: Main findings. Close ties in european local governance: Linking local state and society, 379-422.</t>
  </si>
  <si>
    <t>Bučaitė-Vilkė, J., Lysek, J., &amp; Lazauskienė, A. (2022). The Prevalence of Low-Relevance Networks in Central and Eastern Europe and the Post-Communist Legacy. In Perspectives on Local Governance Across Europe: Insights on Local State-Society Relations (pp. 205-224). Cham: Springer International Publishing.</t>
  </si>
  <si>
    <t>https://link.springer.com/chapter/10.1007/978-3-031-15000-5_11</t>
  </si>
  <si>
    <t>Heinelt, H., Egner, B., &amp; Sack, D. (2022). Kommunalpolitik und Stadtgesellschaft in Deutschland: Institutionalisierte Staat-Gesellschaft-Beziehungen im Vergleich (Vol. 6). Nomos Verlag.</t>
  </si>
  <si>
    <t>https://www.nomos-elibrary.de/10.5771/9783748931836/kommunalpolitik-und-stadtgesellschaft-in-deutschland</t>
  </si>
  <si>
    <t>Teles, F., Gendźwiłł, A., Stănuş, C., &amp; Heinelt, H. (2021). Interactions of societal actors and local government in institutionalized governance arrangements: The book’s scope and content. Close ties in European local governance: Linking local state and society, 1-12.</t>
  </si>
  <si>
    <t>Silva, P., Mota, L., &amp; Teles, F. (2022). The unbearable lightness of coherence within local governance arrangements. In Perspectives on local governance across Europe: Insights on local state-society relations (pp. 141-160). Cham: Springer International Publishing.</t>
  </si>
  <si>
    <t>https://link.springer.com/chapter/10.1007/978-3-031-15000-5_8</t>
  </si>
  <si>
    <t>Verhelst, T., &amp; De Ceuninck, K. (2022). Does metagovernance matter? The patterns and effects of local politicians’ participation in local state-society relations. In Perspectives on local governance across Europe: Insights on local state-society relations (pp. 117-139). Cham: Springer International Publishing.</t>
  </si>
  <si>
    <t>https://link.springer.com/chapter/10.1007/978-3-031-15000-5_7</t>
  </si>
  <si>
    <t>Stănuș, C., Pop, D. (OSF-ESP), Dragoman, D. (ULBS)</t>
  </si>
  <si>
    <t xml:space="preserve">Stănuș, C., Pop, D., &amp; Dragoman, D. 2021. "Changing urban system, changing urban policy: Romania since 1989". In A Modern Guide to National Urban Policies in Europe. Cheltenham, UK: Edward Elgar Publishing. doi: https://doi.org/10.4337/9781839109058.00014 </t>
  </si>
  <si>
    <t>Gutoiu, G. I. (2022). The entangled scalarities of football clubs in a competitive metropolitan space: investment, identity and international events. Geografiska Annaler: Series B, Human Geography, 104(2), 127-145.</t>
  </si>
  <si>
    <t>https://www.webofscience.com/wos/woscc/full-record/WOS:000678899600001</t>
  </si>
  <si>
    <t>Fedeli, V. (2022). National Urban Policies in Europe, a Contrasted and Fragmented Picture or a Shared Social Construction?. In Identifying Models of National Urban Agendas: A View to the Global Transition (pp. 269-287). Cham: Springer International Publishing.</t>
  </si>
  <si>
    <t>https://link.springer.com/chapter/10.1007/978-3-031-08388-4_10</t>
  </si>
  <si>
    <t xml:space="preserve">Stănuș, C. </t>
  </si>
  <si>
    <t>Stănuș, C. (2021). Territorial fragmentation in post-communist Romania: the not so curious case of a de-amalgamation reform. Miscellanea Geographica, 25(1).</t>
  </si>
  <si>
    <t>Székely, I. G. (2022). The 2020 county elections in Romania: More nationalization, less regionalization. Regional &amp; Federal Studies, 1-13.</t>
  </si>
  <si>
    <t>https://www.webofscience.com/wos/woscc/full-record/WOS:000895485900001</t>
  </si>
  <si>
    <t>Bădescu, Gabriel (UBB), Comșa, Mircea (UBB), Gheorghiţă, Andrei (ULBS), Stănuș, Cristina, Tufiș, Claudiu (UniBuc).</t>
  </si>
  <si>
    <t>Bădescu, Gabriel, Comșa, Mircea, Gheorghiţă, Andrei, Stănuș, Cristina, Tufiș, Claudiu. Implicarea civică și politică a tinerilor, Constanţa: Editura Dobrogea, 2010.</t>
  </si>
  <si>
    <t>Creţan, R., &amp; Doiciar, C. (2022). Postmemory sits in places: the relationship of young Romanians to the communist past. Eurasian Geography and Economics, 1-26.</t>
  </si>
  <si>
    <t>https://www.webofscience.com/wos/woscc/full-record/WOS:000768053000001</t>
  </si>
  <si>
    <r>
      <rPr>
        <sz val="10"/>
        <color theme="1"/>
        <rFont val="Arial Narrow"/>
        <family val="2"/>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u/>
        <sz val="10"/>
        <color theme="1"/>
        <rFont val="Arial Narrow"/>
        <family val="2"/>
      </rPr>
      <t>Delia Stefenel (Lucian Blaga University of Sibiu, Romania )</t>
    </r>
    <r>
      <rPr>
        <sz val="10"/>
        <color theme="1"/>
        <rFont val="Arial Narrow"/>
        <family val="2"/>
      </rPr>
      <t>, Angela O. Suryani ( Atma Jaya Catholic University of Indonesia, Jakarta, Indonesia), Ergyul Tair (Bulgarian Academy of Sciences, Sofia, Bulgaria ), Arnaud Villieux ( Université de Rouen, France)</t>
    </r>
  </si>
  <si>
    <t>Socially desirable responding: Enhancement and denial in 20 countries</t>
  </si>
  <si>
    <t>Petäjä, UK., Terkamo-Moisio, A., Karki, S. et al. The Prevalence of High-Risk Behavior Among Adolescents in Aftercare Services and Transitioning from Out-of-home Care: A Systematic Review. Adolescent Res Rev</t>
  </si>
  <si>
    <t>https://link.springer.com/article/10.1007/s40894-022-00198-1</t>
  </si>
  <si>
    <t>https://www.webofscience.com/wos/woscc/full-record/WOS:000888690800001</t>
  </si>
  <si>
    <r>
      <rPr>
        <sz val="10"/>
        <color theme="1"/>
        <rFont val="Arial Narrow"/>
        <family val="2"/>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u/>
        <sz val="10"/>
        <color theme="1"/>
        <rFont val="Arial Narrow"/>
        <family val="2"/>
      </rPr>
      <t>Delia Stefenel (Lucian Blaga University of Sibiu, Romania )</t>
    </r>
    <r>
      <rPr>
        <sz val="10"/>
        <color theme="1"/>
        <rFont val="Arial Narrow"/>
        <family val="2"/>
      </rPr>
      <t>, Angela O. Suryani ( Atma Jaya Catholic University of Indonesia, Jakarta, Indonesia), Ergyul Tair (Bulgarian Academy of Sciences, Sofia, Bulgaria ), Arnaud Villieux ( Université de Rouen, France)</t>
    </r>
  </si>
  <si>
    <r>
      <rPr>
        <sz val="10"/>
        <color theme="1"/>
        <rFont val="Arial Narrow"/>
        <family val="2"/>
      </rPr>
      <t>Malin, Y., Gumpel, T.P. Short Mindfulness Meditation Increases Help-Giving Intention Towards a Stranger in Distress. </t>
    </r>
    <r>
      <rPr>
        <i/>
        <sz val="10"/>
        <color theme="1"/>
        <rFont val="Arial Narrow"/>
        <family val="2"/>
      </rPr>
      <t>Mindfulness</t>
    </r>
    <r>
      <rPr>
        <sz val="10"/>
        <color theme="1"/>
        <rFont val="Arial Narrow"/>
        <family val="2"/>
      </rPr>
      <t> </t>
    </r>
  </si>
  <si>
    <t>https://link.springer.com/article/10.1007/s12671-022-01963-y#citeas</t>
  </si>
  <si>
    <t>https://www.webofscience.com/wos/woscc/full-record/WOS:000843235600001</t>
  </si>
  <si>
    <r>
      <rPr>
        <sz val="10"/>
        <color theme="1"/>
        <rFont val="Arial Narrow"/>
        <family val="2"/>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u/>
        <sz val="10"/>
        <color theme="1"/>
        <rFont val="Arial Narrow"/>
        <family val="2"/>
      </rPr>
      <t>Delia Stefenel (Lucian Blaga University of Sibiu, Romania )</t>
    </r>
    <r>
      <rPr>
        <sz val="10"/>
        <color theme="1"/>
        <rFont val="Arial Narrow"/>
        <family val="2"/>
      </rPr>
      <t>, Angela O. Suryani ( Atma Jaya Catholic University of Indonesia, Jakarta, Indonesia), Ergyul Tair (Bulgarian Academy of Sciences, Sofia, Bulgaria ), Arnaud Villieux ( Université de Rouen, France)</t>
    </r>
  </si>
  <si>
    <t>Verges, A., On the Desirability of Social Desirability Measures in Substance Use Research, Journal of Studies on Alcohol and Drugs</t>
  </si>
  <si>
    <t>https://www.jsad.com/doi/10.15288/jsad.2022.83.582</t>
  </si>
  <si>
    <t>https://www.webofscience.com/wos/woscc/full-record/WOS:000830526800015</t>
  </si>
  <si>
    <r>
      <rPr>
        <sz val="10"/>
        <color theme="1"/>
        <rFont val="Arial Narrow"/>
        <family val="2"/>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u/>
        <sz val="10"/>
        <color theme="1"/>
        <rFont val="Arial Narrow"/>
        <family val="2"/>
      </rPr>
      <t>Delia Stefenel (Lucian Blaga University of Sibiu, Romania )</t>
    </r>
    <r>
      <rPr>
        <sz val="10"/>
        <color theme="1"/>
        <rFont val="Arial Narrow"/>
        <family val="2"/>
      </rPr>
      <t>, Angela O. Suryani ( Atma Jaya Catholic University of Indonesia, Jakarta, Indonesia), Ergyul Tair (Bulgarian Academy of Sciences, Sofia, Bulgaria ), Arnaud Villieux ( Université de Rouen, France)</t>
    </r>
  </si>
  <si>
    <t>Emily S. Reit, Deborah H Gruenfeld,
Considering the role of second-order respect in individuals' deference to dominant actors,
Journal of Experimental Social Psychology,</t>
  </si>
  <si>
    <t>https://www.sciencedirect.com/science/article/abs/pii/S0022103122000452?via%3Dihub</t>
  </si>
  <si>
    <t>https://www.webofscience.com/wos/woscc/full-record/WOS:000798073800001</t>
  </si>
  <si>
    <r>
      <rPr>
        <sz val="10"/>
        <color theme="1"/>
        <rFont val="Arial Narrow"/>
        <family val="2"/>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u/>
        <sz val="10"/>
        <color theme="1"/>
        <rFont val="Arial Narrow"/>
        <family val="2"/>
      </rPr>
      <t>Delia Stefenel (Lucian Blaga University of Sibiu, Romania )</t>
    </r>
    <r>
      <rPr>
        <sz val="10"/>
        <color theme="1"/>
        <rFont val="Arial Narrow"/>
        <family val="2"/>
      </rPr>
      <t>, Angela O. Suryani ( Atma Jaya Catholic University of Indonesia, Jakarta, Indonesia), Ergyul Tair (Bulgarian Academy of Sciences, Sofia, Bulgaria ), Arnaud Villieux ( Université de Rouen, France)</t>
    </r>
  </si>
  <si>
    <t>Nurumov K, Hernández-Torrano D, Ait Si Mhamed A and Ospanova U (2022) Measuring Social Desirability in Collectivist Countries: A Psychometric Study in a Representative Sample From Kazakhstan. Front. Psychol.</t>
  </si>
  <si>
    <t>https://www.frontiersin.org/articles/10.3389/fpsyg.2022.822931/full</t>
  </si>
  <si>
    <t>https://www.webofscience.com/wos/woscc/full-record/WOS:000791378200001</t>
  </si>
  <si>
    <r>
      <rPr>
        <sz val="10"/>
        <color theme="1"/>
        <rFont val="Arial Narrow"/>
        <family val="2"/>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u/>
        <sz val="10"/>
        <color theme="1"/>
        <rFont val="Arial Narrow"/>
        <family val="2"/>
      </rPr>
      <t>Delia Stefenel (Lucian Blaga University of Sibiu, Romania )</t>
    </r>
    <r>
      <rPr>
        <sz val="10"/>
        <color theme="1"/>
        <rFont val="Arial Narrow"/>
        <family val="2"/>
      </rPr>
      <t>, Angela O. Suryani ( Atma Jaya Catholic University of Indonesia, Jakarta, Indonesia), Ergyul Tair (Bulgarian Academy of Sciences, Sofia, Bulgaria ), Arnaud Villieux ( Université de Rouen, France)</t>
    </r>
  </si>
  <si>
    <t>Fischer, R., Karl, J. A., Fontaine, J. R. J., &amp; Poortinga, Y. H. (2022). Evidence of Validity Does not Rule out Systematic Bias: A Commentary on Nomological Noise and Cross-Cultural Invariance. Sociological Methods &amp; Research</t>
  </si>
  <si>
    <t>https://journals.sagepub.com/doi/10.1177/00491241221091756</t>
  </si>
  <si>
    <t>https://www.webofscience.com/wos/alldb/full-record/WOS:000779312600001</t>
  </si>
  <si>
    <r>
      <rPr>
        <sz val="10"/>
        <color theme="1"/>
        <rFont val="Arial Narrow"/>
        <family val="2"/>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u/>
        <sz val="10"/>
        <color theme="1"/>
        <rFont val="Arial Narrow"/>
        <family val="2"/>
      </rPr>
      <t>Delia Stefenel (Lucian Blaga University of Sibiu, Romania )</t>
    </r>
    <r>
      <rPr>
        <sz val="10"/>
        <color theme="1"/>
        <rFont val="Arial Narrow"/>
        <family val="2"/>
      </rPr>
      <t>, Angela O. Suryani ( Atma Jaya Catholic University of Indonesia, Jakarta, Indonesia), Ergyul Tair (Bulgarian Academy of Sciences, Sofia, Bulgaria ), Arnaud Villieux ( Université de Rouen, France)</t>
    </r>
  </si>
  <si>
    <t>Neto, J., &amp; Neto, F. (2022). Ethnocentrism: A Short Form Measure (SFGENE-7). SAGE Open</t>
  </si>
  <si>
    <t>https://journals.sagepub.com/doi/10.1177/21582440221094589</t>
  </si>
  <si>
    <t>https://www.webofscience.com/wos/alldb/full-record/WOS:000791158100001</t>
  </si>
  <si>
    <r>
      <rPr>
        <sz val="10"/>
        <color theme="1"/>
        <rFont val="Arial Narrow"/>
        <family val="2"/>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u/>
        <sz val="10"/>
        <color theme="1"/>
        <rFont val="Arial Narrow"/>
        <family val="2"/>
      </rPr>
      <t>Delia Stefenel (Lucian Blaga University of Sibiu, Romania )</t>
    </r>
    <r>
      <rPr>
        <sz val="10"/>
        <color theme="1"/>
        <rFont val="Arial Narrow"/>
        <family val="2"/>
      </rPr>
      <t>, Angela O. Suryani ( Atma Jaya Catholic University of Indonesia, Jakarta, Indonesia), Ergyul Tair (Bulgarian Academy of Sciences, Sofia, Bulgaria ), Arnaud Villieux ( Université de Rouen, France)</t>
    </r>
  </si>
  <si>
    <t>Neto, J., Neto, F. The Development of a Short Form Compassionate Love for a Partner Scale. Sexuality &amp; Culture</t>
  </si>
  <si>
    <t>https://link.springer.com/article/10.1007/s12119-022-09947-9</t>
  </si>
  <si>
    <t>https://www.webofscience.com/wos/alldb/full-record/WOS:000749920800001</t>
  </si>
  <si>
    <r>
      <rPr>
        <sz val="10"/>
        <color theme="1"/>
        <rFont val="Arial Narrow"/>
        <family val="2"/>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u/>
        <sz val="10"/>
        <color theme="1"/>
        <rFont val="Arial Narrow"/>
        <family val="2"/>
      </rPr>
      <t>Delia Stefenel (Lucian Blaga University of Sibiu, Romania )</t>
    </r>
    <r>
      <rPr>
        <sz val="10"/>
        <color theme="1"/>
        <rFont val="Arial Narrow"/>
        <family val="2"/>
      </rPr>
      <t>, Angela O. Suryani ( Atma Jaya Catholic University of Indonesia, Jakarta, Indonesia), Ergyul Tair (Bulgarian Academy of Sciences, Sofia, Bulgaria ), Arnaud Villieux ( Université de Rouen, France)</t>
    </r>
  </si>
  <si>
    <t>Wu R., Ferguson A.M., Inzlicht M., Do Humans Prefer Cognitive Effort Over Doing Nothing? Journal of Experimental Psychology:</t>
  </si>
  <si>
    <t>https://psycnet.apa.org/doiLanding?doi=10.1037%2Fxge0001320</t>
  </si>
  <si>
    <t>https://www.webofscience.com/wos/woscc/full-record/WOS:000880392500001</t>
  </si>
  <si>
    <r>
      <rPr>
        <sz val="10"/>
        <color theme="1"/>
        <rFont val="Arial Narrow"/>
        <family val="2"/>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u/>
        <sz val="10"/>
        <color theme="1"/>
        <rFont val="Arial Narrow"/>
        <family val="2"/>
      </rPr>
      <t>Delia Stefenel (Lucian Blaga University of Sibiu, Romania )</t>
    </r>
    <r>
      <rPr>
        <sz val="10"/>
        <color theme="1"/>
        <rFont val="Arial Narrow"/>
        <family val="2"/>
      </rPr>
      <t>, Angela O. Suryani ( Atma Jaya Catholic University of Indonesia, Jakarta, Indonesia), Ergyul Tair (Bulgarian Academy of Sciences, Sofia, Bulgaria ), Arnaud Villieux ( Université de Rouen, France)</t>
    </r>
  </si>
  <si>
    <t>Newman, Leonard S.; Marsden, Arthur, Around the World in 80 Milliseconds (or Less): Spontaneous Trait Inference across Cultures, The Handbook of Impression Formation: A Social Psychological Approach,Routledge</t>
  </si>
  <si>
    <t>https://www.taylorfrancis.com/chapters/edit/10.4324/9781003045687-20/around-world-80-milliseconds-less-spontaneous-trait-inference-across-cultures-leonard-newman-arthur-marsden</t>
  </si>
  <si>
    <t>https://www.scopus.com/record/display.uri?eid=2-s2.0-85142574746&amp;origin=resultslist&amp;sort=plf-f&amp;cite=2-s2.0-84930583537&amp;src=s&amp;imp=t&amp;sid=c5f4dcd656e5052fe2b45d26b3b21936&amp;sot=cite&amp;sdt=a&amp;sl=0&amp;relpos=10&amp;citeCnt=0&amp;searchTerm=</t>
  </si>
  <si>
    <t>Ștefenel, D.(ULBS); Gonzalez, J.-M.(Sacred Heart University); Rogobete, S.(UVT); Sassu (ULBS)</t>
  </si>
  <si>
    <t>Makarowski, R.; Predoiu, R.; Piotrowski, A.; Görner, K.; Predoiu, A.; Oliveira, R.; Pelin, R.A.; Moanță, A.D.; Boe, O.; Rawat, S.; Ahuja, G.</t>
  </si>
  <si>
    <t>https://www.webofscience.com/wos/woscc/summary/928dd504-cabd-4f66-b8af-b1520978f26b-940af654/date-descending/1</t>
  </si>
  <si>
    <r>
      <rPr>
        <sz val="10"/>
        <color theme="1"/>
        <rFont val="Arial Narrow"/>
        <family val="2"/>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u/>
        <sz val="10"/>
        <color theme="1"/>
        <rFont val="Arial Narrow"/>
        <family val="2"/>
      </rPr>
      <t>Delia Stefenel (ULBS)</t>
    </r>
    <r>
      <rPr>
        <sz val="10"/>
        <color theme="1"/>
        <rFont val="Arial Narrow"/>
        <family val="2"/>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</si>
  <si>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Hofer, J., Kerpen, E., Busch, H. et al. The Implicit Affiliation Motive, Evaluations of Social Life Events, and Life Satisfaction: Findings from a Cross-Cultural Study with German and Zambian Adolescents. J Happiness Stud</t>
  </si>
  <si>
    <t>https://link.springer.com/article/10.1007/s10902-022-00596-1#citeas</t>
  </si>
  <si>
    <t>https://www.webofscience.com/wos/woscc/full-record/WOS:000868375600001</t>
  </si>
  <si>
    <r>
      <rPr>
        <sz val="10"/>
        <color theme="1"/>
        <rFont val="Arial Narrow"/>
        <family val="2"/>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u/>
        <sz val="10"/>
        <color theme="1"/>
        <rFont val="Arial Narrow"/>
        <family val="2"/>
      </rPr>
      <t>Delia Stefenel (ULBS)</t>
    </r>
    <r>
      <rPr>
        <sz val="10"/>
        <color theme="1"/>
        <rFont val="Arial Narrow"/>
        <family val="2"/>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</si>
  <si>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 xml:space="preserve">Lodi, E.; Perrella, L.; Zarbo, R.; Patrizi, P. Courage as Mediator between Positive Resources and General/Domain-Specific Well-Being Indices. Eur. J. Investig. Health Psychol. Educ. </t>
  </si>
  <si>
    <t>https://www.mdpi.com/2254-9625/12/8/76</t>
  </si>
  <si>
    <t>https://www.webofscience.com/wos/woscc/full-record/WOS:000845991700001</t>
  </si>
  <si>
    <r>
      <rPr>
        <sz val="10"/>
        <color theme="1"/>
        <rFont val="Arial Narrow"/>
        <family val="2"/>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u/>
        <sz val="10"/>
        <color theme="1"/>
        <rFont val="Arial Narrow"/>
        <family val="2"/>
      </rPr>
      <t>Delia Stefenel (ULBS)</t>
    </r>
    <r>
      <rPr>
        <sz val="10"/>
        <color theme="1"/>
        <rFont val="Arial Narrow"/>
        <family val="2"/>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</si>
  <si>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Krijger E, Willems R, ten Klooster P, Bakker E, Miedema H, Drossaert C and Bohlmeijer E (2022) Further Validation of a Dutch Translation of the Sussex Oxford Compassion for the Self Scale in Samples of Crisis Line Volunteers, Military Personnel and Nursing Students. Front. Psychol.</t>
  </si>
  <si>
    <t>https://www.frontiersin.org/articles/10.3389/fpsyg.2022.895850/full</t>
  </si>
  <si>
    <t>https://www.webofscience.com/wos/woscc/full-record/WOS:000828328100001</t>
  </si>
  <si>
    <r>
      <rPr>
        <sz val="10"/>
        <color theme="1"/>
        <rFont val="Arial Narrow"/>
        <family val="2"/>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u/>
        <sz val="10"/>
        <color theme="1"/>
        <rFont val="Arial Narrow"/>
        <family val="2"/>
      </rPr>
      <t>Delia Stefenel (ULBS)</t>
    </r>
    <r>
      <rPr>
        <sz val="10"/>
        <color theme="1"/>
        <rFont val="Arial Narrow"/>
        <family val="2"/>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</si>
  <si>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Arrindell, W.A.; Checa, I.; Espejo, B.; Chen, I.-H.; Carrozzino, D.; Vu-Bich, P.; Dambach, H.; Vagos, P. Measurement Invariance and Construct Validity of the Satisfaction With Life Scale (SWLS) in Community Volunteers in Vietnam. Int. J. Environ. Res. Public Health</t>
  </si>
  <si>
    <t>https://www.mdpi.com/1660-4601/19/6/3460</t>
  </si>
  <si>
    <t>https://www.webofscience.com/wos/woscc/full-record/WOS:000776821600001</t>
  </si>
  <si>
    <r>
      <rPr>
        <sz val="10"/>
        <color theme="1"/>
        <rFont val="Arial Narrow"/>
        <family val="2"/>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u/>
        <sz val="10"/>
        <color theme="1"/>
        <rFont val="Arial Narrow"/>
        <family val="2"/>
      </rPr>
      <t>Delia Stefenel (ULBS)</t>
    </r>
    <r>
      <rPr>
        <sz val="10"/>
        <color theme="1"/>
        <rFont val="Arial Narrow"/>
        <family val="2"/>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</si>
  <si>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 xml:space="preserve">Espejo, B.; Martín-Carbonell, M.; Checa, I. Psychometric Properties and Measurement Invariance by Gender of the Abbreviated Three-Item Version of the Satisfaction with Life Scale in a Colombian Sample. Int. J. Environ. Res. Public Health </t>
  </si>
  <si>
    <t>https://www.mdpi.com/1660-4601/19/5/2595</t>
  </si>
  <si>
    <t>https://www.webofscience.com/wos/woscc/full-record/WOS:000768477700001</t>
  </si>
  <si>
    <r>
      <rPr>
        <sz val="10"/>
        <color theme="1"/>
        <rFont val="Arial Narrow"/>
        <family val="2"/>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b/>
        <sz val="10"/>
        <color theme="1"/>
        <rFont val="Arial Narrow"/>
        <family val="2"/>
      </rPr>
      <t xml:space="preserve"> Stefenel, D</t>
    </r>
    <r>
      <rPr>
        <sz val="10"/>
        <color theme="1"/>
        <rFont val="Arial Narrow"/>
        <family val="2"/>
      </rPr>
      <t xml:space="preserve">.,(Lucian Blaga University of Sibiu) &amp; van Woerkom, M. (Tilburg University, Netherlands) </t>
    </r>
  </si>
  <si>
    <t xml:space="preserve">Perceived organizational support for the use of employees’ strengths and employee well‑being: A cross‑country comparison. </t>
  </si>
  <si>
    <r>
      <rPr>
        <sz val="10"/>
        <color theme="1"/>
        <rFont val="Arial Narrow"/>
        <family val="2"/>
      </rPr>
      <t>Zhang H, Du L and Jiang Z (2022) “Loyalty to organizations” or “loyalty to supervisors”? Research on differential leadership and employee loyalty behavior: A perspective of insiders and outsiders. </t>
    </r>
    <r>
      <rPr>
        <i/>
        <sz val="10"/>
        <color theme="1"/>
        <rFont val="Arial Narrow"/>
        <family val="2"/>
      </rPr>
      <t>Front. Psychol</t>
    </r>
    <r>
      <rPr>
        <sz val="10"/>
        <color theme="1"/>
        <rFont val="Arial Narrow"/>
        <family val="2"/>
      </rPr>
      <t>.</t>
    </r>
  </si>
  <si>
    <t>https://www.frontiersin.org/articles/10.3389/fpsyg.2022.971624/full</t>
  </si>
  <si>
    <t>https://www.webofscience.com/wos/woscc/full-record/WOS:000907672400001</t>
  </si>
  <si>
    <r>
      <rPr>
        <sz val="10"/>
        <color theme="1"/>
        <rFont val="Arial Narrow"/>
        <family val="2"/>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b/>
        <sz val="10"/>
        <color theme="1"/>
        <rFont val="Arial Narrow"/>
        <family val="2"/>
      </rPr>
      <t xml:space="preserve"> Stefenel, D</t>
    </r>
    <r>
      <rPr>
        <sz val="10"/>
        <color theme="1"/>
        <rFont val="Arial Narrow"/>
        <family val="2"/>
      </rPr>
      <t xml:space="preserve">.,(Lucian Blaga University of Sibiu) &amp; van Woerkom, M. (Tilburg University, Netherlands) </t>
    </r>
  </si>
  <si>
    <t>Matsuo, M. Methods for strengths use support: A multi-dimensional model. International Journal of Training and Development,</t>
  </si>
  <si>
    <t>https://onlinelibrary.wiley.com/doi/10.1111/ijtd.12293</t>
  </si>
  <si>
    <t>https://www.webofscience.com/wos/woscc/full-record/WOS:000893776800001</t>
  </si>
  <si>
    <r>
      <rPr>
        <sz val="10"/>
        <color theme="1"/>
        <rFont val="Arial Narrow"/>
        <family val="2"/>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b/>
        <sz val="10"/>
        <color theme="1"/>
        <rFont val="Arial Narrow"/>
        <family val="2"/>
      </rPr>
      <t xml:space="preserve"> Stefenel, D</t>
    </r>
    <r>
      <rPr>
        <sz val="10"/>
        <color theme="1"/>
        <rFont val="Arial Narrow"/>
        <family val="2"/>
      </rPr>
      <t xml:space="preserve">.,(Lucian Blaga University of Sibiu) &amp; van Woerkom, M. (Tilburg University, Netherlands) </t>
    </r>
  </si>
  <si>
    <t>Matsuo, Being authentic by sharing team vision: mediating role of strengths use within a team", Personnel Review</t>
  </si>
  <si>
    <t>https://www.emerald.com/insight/content/doi/10.1108/PR-06-2021-0420/full/html</t>
  </si>
  <si>
    <t>https://www.webofscience.com/wos/woscc/full-record/WOS:000861491000001</t>
  </si>
  <si>
    <r>
      <rPr>
        <sz val="10"/>
        <color theme="1"/>
        <rFont val="Arial Narrow"/>
        <family val="2"/>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b/>
        <sz val="10"/>
        <color theme="1"/>
        <rFont val="Arial Narrow"/>
        <family val="2"/>
      </rPr>
      <t xml:space="preserve"> Stefenel, D</t>
    </r>
    <r>
      <rPr>
        <sz val="10"/>
        <color theme="1"/>
        <rFont val="Arial Narrow"/>
        <family val="2"/>
      </rPr>
      <t xml:space="preserve">.,(Lucian Blaga University of Sibiu) &amp; van Woerkom, M. (Tilburg University, Netherlands) </t>
    </r>
  </si>
  <si>
    <t>Olley, R. hear me, see me, trust you – job burnout and disengagement of Australian aged care workers</t>
  </si>
  <si>
    <t>https://www.emerald.com/insight/content/doi/10.1108/LHS-07-2022-0080/full/html</t>
  </si>
  <si>
    <t>https://www.webofscience.com/wos/woscc/full-record/WOS:000853894500001</t>
  </si>
  <si>
    <r>
      <rPr>
        <sz val="10"/>
        <color theme="1"/>
        <rFont val="Arial Narrow"/>
        <family val="2"/>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b/>
        <sz val="10"/>
        <color theme="1"/>
        <rFont val="Arial Narrow"/>
        <family val="2"/>
      </rPr>
      <t xml:space="preserve"> Stefenel, D</t>
    </r>
    <r>
      <rPr>
        <sz val="10"/>
        <color theme="1"/>
        <rFont val="Arial Narrow"/>
        <family val="2"/>
      </rPr>
      <t xml:space="preserve">.,(Lucian Blaga University of Sibiu) &amp; van Woerkom, M. (Tilburg University, Netherlands) </t>
    </r>
  </si>
  <si>
    <t xml:space="preserve">Cheung, F. Work-Related Smartphone Use at Night and Job Satisfaction: Testing a Moderated Mediation Model of Emotional Exhaustion and Organizational Dehumanization. Int. J. Environ. Res. Public Health </t>
  </si>
  <si>
    <t>https://www.mdpi.com/1660-4601/19/17/10674</t>
  </si>
  <si>
    <t>https://www.webofscience.com/wos/woscc/full-record/WOS:000851228900001</t>
  </si>
  <si>
    <r>
      <rPr>
        <sz val="10"/>
        <color theme="1"/>
        <rFont val="Arial Narrow"/>
        <family val="2"/>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b/>
        <sz val="10"/>
        <color theme="1"/>
        <rFont val="Arial Narrow"/>
        <family val="2"/>
      </rPr>
      <t xml:space="preserve"> Stefenel, D</t>
    </r>
    <r>
      <rPr>
        <sz val="10"/>
        <color theme="1"/>
        <rFont val="Arial Narrow"/>
        <family val="2"/>
      </rPr>
      <t xml:space="preserve">.,(Lucian Blaga University of Sibiu) &amp; van Woerkom, M. (Tilburg University, Netherlands) </t>
    </r>
  </si>
  <si>
    <t>Loffeld, T., Black, S., Carter, M., Sterling, E., &amp; Humle, T. (2022). What makes conservationists persevere? Resilience strategies at work. Oryx</t>
  </si>
  <si>
    <t>https://www.cambridge.org/core/journals/oryx/article/what-makes-conservationists-persevere-resilience-strategies-at-work/6855DB1C3BD1F3D6BBACE6ED1932FB23</t>
  </si>
  <si>
    <t>https://www.webofscience.com/wos/woscc/full-record/WOS:000830852600001</t>
  </si>
  <si>
    <r>
      <rPr>
        <sz val="10"/>
        <color theme="1"/>
        <rFont val="Arial Narrow"/>
        <family val="2"/>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b/>
        <sz val="10"/>
        <color theme="1"/>
        <rFont val="Arial Narrow"/>
        <family val="2"/>
      </rPr>
      <t xml:space="preserve"> Stefenel, D</t>
    </r>
    <r>
      <rPr>
        <sz val="10"/>
        <color theme="1"/>
        <rFont val="Arial Narrow"/>
        <family val="2"/>
      </rPr>
      <t xml:space="preserve">.,(Lucian Blaga University of Sibiu) &amp; van Woerkom, M. (Tilburg University, Netherlands) </t>
    </r>
  </si>
  <si>
    <t>L, Tully CA, Mahlangu S, de Freitas K, Tyelbooi LN, Mjojeli BPL, Mokhethi ME and Mabitsela T (2022) Thankful employees: The manifestation of gratitude at work during a pandemic in South Africa. Front. Psychol.</t>
  </si>
  <si>
    <t>https://www.frontiersin.org/articles/10.3389/fpsyg.2022.941787/full</t>
  </si>
  <si>
    <t>https://www.webofscience.com/wos/woscc/full-record/WOS:000837069800001</t>
  </si>
  <si>
    <r>
      <rPr>
        <sz val="10"/>
        <color theme="1"/>
        <rFont val="Arial Narrow"/>
        <family val="2"/>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b/>
        <sz val="10"/>
        <color theme="1"/>
        <rFont val="Arial Narrow"/>
        <family val="2"/>
      </rPr>
      <t xml:space="preserve"> Stefenel, D</t>
    </r>
    <r>
      <rPr>
        <sz val="10"/>
        <color theme="1"/>
        <rFont val="Arial Narrow"/>
        <family val="2"/>
      </rPr>
      <t xml:space="preserve">.,(Lucian Blaga University of Sibiu) &amp; van Woerkom, M. (Tilburg University, Netherlands) </t>
    </r>
  </si>
  <si>
    <t>Ding, H., Liu, J. The dark side of strengths-based approach in the workplace: Perceived strengths-based human resource system spurs unethical pro-organizational behavior. Curr Psychol</t>
  </si>
  <si>
    <t>https://link.springer.com/article/10.1007/s12144-022-03249-x</t>
  </si>
  <si>
    <t>https://www.webofscience.com/wos/woscc/full-record/WOS:000810382800001</t>
  </si>
  <si>
    <r>
      <rPr>
        <sz val="10"/>
        <color theme="1"/>
        <rFont val="Arial Narrow"/>
        <family val="2"/>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b/>
        <sz val="10"/>
        <color theme="1"/>
        <rFont val="Arial Narrow"/>
        <family val="2"/>
      </rPr>
      <t xml:space="preserve"> Stefenel, D</t>
    </r>
    <r>
      <rPr>
        <sz val="10"/>
        <color theme="1"/>
        <rFont val="Arial Narrow"/>
        <family val="2"/>
      </rPr>
      <t xml:space="preserve">.,(Lucian Blaga University of Sibiu) &amp; van Woerkom, M. (Tilburg University, Netherlands) </t>
    </r>
  </si>
  <si>
    <t xml:space="preserve">Gradito Dubord, MA., Forest, J., Balčiūnaitė, L.M. et al. The power of strength-oriented feedback enlightened by self-determination theory: a positive technology-based intervention. J Happiness Stud </t>
  </si>
  <si>
    <t>https://link.springer.com/article/10.1007/s10902-022-00524-3</t>
  </si>
  <si>
    <t>https://www.webofscience.com/wos/woscc/full-record/WOS:000782719300001</t>
  </si>
  <si>
    <r>
      <rPr>
        <sz val="10"/>
        <color theme="1"/>
        <rFont val="Arial Narrow"/>
        <family val="2"/>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b/>
        <sz val="10"/>
        <color theme="1"/>
        <rFont val="Arial Narrow"/>
        <family val="2"/>
      </rPr>
      <t xml:space="preserve"> Stefenel, D</t>
    </r>
    <r>
      <rPr>
        <sz val="10"/>
        <color theme="1"/>
        <rFont val="Arial Narrow"/>
        <family val="2"/>
      </rPr>
      <t xml:space="preserve">.,(Lucian Blaga University of Sibiu) &amp; van Woerkom, M. (Tilburg University, Netherlands) </t>
    </r>
  </si>
  <si>
    <t>Zhao W-X, Shao L, Zhan M and Peng MY-P (2022) How Do Determiners of Job Performance Matter During COVID-19? The Conservation of Resource Theory. Front. Psychol.</t>
  </si>
  <si>
    <t>https://www.frontiersin.org/articles/10.3389/fpsyg.2021.774552/full</t>
  </si>
  <si>
    <t>https://www.webofscience.com/wos/woscc/full-record/WOS:000796934400001</t>
  </si>
  <si>
    <r>
      <rPr>
        <sz val="10"/>
        <color theme="1"/>
        <rFont val="Arial Narrow"/>
        <family val="2"/>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b/>
        <sz val="10"/>
        <color theme="1"/>
        <rFont val="Arial Narrow"/>
        <family val="2"/>
      </rPr>
      <t xml:space="preserve"> Stefenel, D</t>
    </r>
    <r>
      <rPr>
        <sz val="10"/>
        <color theme="1"/>
        <rFont val="Arial Narrow"/>
        <family val="2"/>
      </rPr>
      <t xml:space="preserve">.,(Lucian Blaga University of Sibiu) &amp; van Woerkom, M. (Tilburg University, Netherlands) </t>
    </r>
  </si>
  <si>
    <t>Cao C, Peng MY-P and Xu Y (2022) How Determinants of Employee Innovation Behavior Matter During the COVID-19 Pandemic: Investigating Cross-Regional Role via Multi-Group Partial Least Squares Structural Equation Modeling Analysis. Front. Psychol.</t>
  </si>
  <si>
    <t>https://www.frontiersin.org/articles/10.3389/fpsyg.2022.739898/full</t>
  </si>
  <si>
    <t>https://www.webofscience.com/wos/woscc/full-record/WOS:000779119400001</t>
  </si>
  <si>
    <r>
      <rPr>
        <sz val="10"/>
        <color theme="1"/>
        <rFont val="Arial Narrow"/>
        <family val="2"/>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b/>
        <sz val="10"/>
        <color theme="1"/>
        <rFont val="Arial Narrow"/>
        <family val="2"/>
      </rPr>
      <t xml:space="preserve"> Stefenel, D</t>
    </r>
    <r>
      <rPr>
        <sz val="10"/>
        <color theme="1"/>
        <rFont val="Arial Narrow"/>
        <family val="2"/>
      </rPr>
      <t xml:space="preserve">.,(Lucian Blaga University of Sibiu) &amp; van Woerkom, M. (Tilburg University, Netherlands) </t>
    </r>
  </si>
  <si>
    <t>Marlene Porter, MSN, RN, NPD-BC, CCRN-K, CEN and Jing Wang Personal Resources and Work Engagement: A Literature Review
The Journal of Continuing Education in Nursing</t>
  </si>
  <si>
    <t>https://journals.healio.com/doi/10.3928/00220124-20220210-06</t>
  </si>
  <si>
    <t>https://www.webofscience.com/wos/woscc/full-record/WOS:000766666100006</t>
  </si>
  <si>
    <r>
      <rPr>
        <sz val="10"/>
        <color theme="1"/>
        <rFont val="Arial Narrow"/>
        <family val="2"/>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b/>
        <sz val="10"/>
        <color theme="1"/>
        <rFont val="Arial Narrow"/>
        <family val="2"/>
      </rPr>
      <t xml:space="preserve"> Stefenel, D</t>
    </r>
    <r>
      <rPr>
        <sz val="10"/>
        <color theme="1"/>
        <rFont val="Arial Narrow"/>
        <family val="2"/>
      </rPr>
      <t xml:space="preserve">.,(Lucian Blaga University of Sibiu) &amp; van Woerkom, M. (Tilburg University, Netherlands) </t>
    </r>
  </si>
  <si>
    <t xml:space="preserve">Aboobaker, N., Edward, M. and Zakkariya, K.A. (2022), "Workplace spirituality, well-being at work and employee loyalty in a gig economy: multi-group analysis across temporary vs permanent employment status", Personnel Review, </t>
  </si>
  <si>
    <t>https://www.emerald.com/insight/content/doi/10.1108/PR-01-2021-0002/full/html</t>
  </si>
  <si>
    <t>https://www.webofscience.com/wos/woscc/full-record/WOS:000693422900001</t>
  </si>
  <si>
    <r>
      <rPr>
        <sz val="10"/>
        <color theme="1"/>
        <rFont val="Arial Narrow"/>
        <family val="2"/>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b/>
        <sz val="10"/>
        <color theme="1"/>
        <rFont val="Arial Narrow"/>
        <family val="2"/>
      </rPr>
      <t xml:space="preserve"> Stefenel, D</t>
    </r>
    <r>
      <rPr>
        <sz val="10"/>
        <color theme="1"/>
        <rFont val="Arial Narrow"/>
        <family val="2"/>
      </rPr>
      <t xml:space="preserve">.,(Lucian Blaga University of Sibiu) &amp; van Woerkom, M. (Tilburg University, Netherlands) </t>
    </r>
  </si>
  <si>
    <t xml:space="preserve">Ding, H., &amp; Yu, E. (2022). A Cross-Level Examination of the Relationship of Strengths-Based Human Resource System With Employee Performance. Journal of Career Development, </t>
  </si>
  <si>
    <t>https://journals.sagepub.com/doi/10.1177/08948453211037396</t>
  </si>
  <si>
    <t>https://www.webofscience.com/wos/woscc/full-record/WOS:000683931700001</t>
  </si>
  <si>
    <r>
      <rPr>
        <sz val="10"/>
        <color theme="1"/>
        <rFont val="Arial Narrow"/>
        <family val="2"/>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b/>
        <sz val="10"/>
        <color theme="1"/>
        <rFont val="Arial Narrow"/>
        <family val="2"/>
      </rPr>
      <t xml:space="preserve"> Stefenel, D</t>
    </r>
    <r>
      <rPr>
        <sz val="10"/>
        <color theme="1"/>
        <rFont val="Arial Narrow"/>
        <family val="2"/>
      </rPr>
      <t xml:space="preserve">.,(Lucian Blaga University of Sibiu) &amp; van Woerkom, M. (Tilburg University, Netherlands) </t>
    </r>
  </si>
  <si>
    <t xml:space="preserve">Matsuo, M. The role of supervisor support for strengths use in promoting perceived employability and career satisfaction", Personnel Review, </t>
  </si>
  <si>
    <t>https://www.emerald.com/insight/content/doi/10.1108/PR-01-2021-0026/full/html</t>
  </si>
  <si>
    <t>https://www.webofscience.com/wos/woscc/full-record/WOS:000669621800001</t>
  </si>
  <si>
    <t xml:space="preserve">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 Stefenel, D.,(Lucian Blaga University of Sibiu) &amp; van Woerkom, M. (Tilburg University, Netherlands) </t>
  </si>
  <si>
    <t xml:space="preserve">Ding, H., Yu, E. &amp; Li, Y. Core self-evaluation, perceived organizational support for strengths use and job performance: Testing a mediation model. Curr Psychol </t>
  </si>
  <si>
    <t>https://link.springer.com/article/10.1007/s12144-020-01029-z</t>
  </si>
  <si>
    <t>https://www.webofscience.com/wos/woscc/full-record/WOS:000563607900002</t>
  </si>
  <si>
    <t>Pradhan, R. K., Jandu, K., Hati, L., &amp; Panda, M. (2022). Being Nice Goes Long Way: Manifesting Compassion for Others Enacts in Experiencing Positive Emotions and Workplace Happiness for the Employees. Business Perspectives and Research</t>
  </si>
  <si>
    <t>https://journals.sagepub.com/doi/10.1177/22785337221113157</t>
  </si>
  <si>
    <t>https://www.scopus.com/authid/detail.uri?authorId=54903336300</t>
  </si>
  <si>
    <t>Sekaja L, Tully CA, Mahlangu S, de Freitas K, Tyelbooi LN, Mjojeli BPL, Mokhethi ME and Mabitsela T (2022) Thankful employees: The manifestation of gratitude at work during a pandemic in South Africa. Front. Psychol</t>
  </si>
  <si>
    <t xml:space="preserve">https://www.frontiersin.org/articles/10.3389/fpsyg.2022.941787/full </t>
  </si>
  <si>
    <t>Radosveta Dimitrova  (Stockholm University, Sweden), Sevgi Bayram Özdemir (Orebro Univ, Orebro, Sweden), Diana Farcas (Inst Univ Lisboa ISCTE IUL, Lisbon, Portugal), Marianna Kosic (Univ Pannonia, Veszprem, Hungary), Stefanos Mastrotheodoros (University of Utrecht, Utrecht, Netherlands,  Univ Athens, Athens, Greece), Justyna Michałek (Univ Warmia &amp; Mazury, Olsztyn, Poland), Delia Stefenel (Lucian Blaga Univ Sibiu, Sibiu, Romania)</t>
  </si>
  <si>
    <t>Is There a Paradox of Adaptation in Immigrant Children and Youth Across Europe? A Literature Review</t>
  </si>
  <si>
    <t xml:space="preserve">Vietze, J., Schwarzenthal, M., Moffitt, U. et al. Beyond ‘migrant background’: how to select relevant, social justice oriented, and feasible social categories in educational research. Eur J Psychol Educ </t>
  </si>
  <si>
    <t>https://link.springer.com/article/10.1007/s10212-022-00611-2</t>
  </si>
  <si>
    <t>https://www.webofscience.com/wos/alldb/full-record/WOS:000767712400001</t>
  </si>
  <si>
    <t>Ayfer Dost-Gözkan (Ozyegin University, Istanbul, Turkey), Ana Kozina (Educational Research Institute, Ljubljana, Slovenia), Delia Stefenel (Lucian Blaga University of Sibiu, Romania), Nora Wiium (University of Bergen,  Norway)</t>
  </si>
  <si>
    <t>External developmental assets and positive identity among emerging adults in Norway, Romania, Slovenia, and Turkey</t>
  </si>
  <si>
    <t>Xiang, GX., Gan, X., Jin, X. et al. The more developmental assets, the less internet gaming disorder? Testing the cumulative effect and longitudinal mechanism during the COVID-19 pandemic. Curr Psychol (</t>
  </si>
  <si>
    <t>https://link.springer.com/article/10.1007/s12144-022-03790-9</t>
  </si>
  <si>
    <t>https://www.webofscience.com/wos/woscc/full-record/WOS:000875095100004</t>
  </si>
  <si>
    <t xml:space="preserve">Erçelik, P., Dost-Gözkan, A. Basic psychological needs in relationships with parents and best friend and identity statuses among Turkish emerging adults. Curr Psychol </t>
  </si>
  <si>
    <t>https://link.springer.com/article/10.1007/s12144-020-00710-7#citeas</t>
  </si>
  <si>
    <t>https://www.webofscience.com/wos/woscc/full-record/WOS:000534713700003</t>
  </si>
  <si>
    <t>Radosveta Dimitrova (Stockholm University, Sweden), Carmen Buzea  (Transylvania University of Brasov, Romania), Nora Wiium  (University of Bergen, Norway), Marianna Kosic (Scientific-Cultural Institute Mandàla, Gorizia, Italy), Delia Stefenel (Lucian Blaga University of Sibiu, Romania), Bin-Bin Chen (Fudan University)</t>
  </si>
  <si>
    <t>Positive youth development in Bulgaria, Italy, Norway and Romania: Testing the factorial structure
and measurement invariance of the 5Cs model. In R. Dimitrova &amp; N. Wiium</t>
  </si>
  <si>
    <t>Jet U. Buenconsejo, Jesus Alfonso D. Datu, Ming Ming Chiu &amp; Randolph C. H. Chan (2022) Psychometric validity and measurement invariance of positive youth development in the Philippines during the COVID-19 pandemic, Applied Developmental Science</t>
  </si>
  <si>
    <t>https://www.tandfonline.com/doi/full/10.1080/10888691.2022.2078719</t>
  </si>
  <si>
    <t>https://www.webofscience.com/wos/woscc/full-record/WOS:000801049500001</t>
  </si>
  <si>
    <t>Amina Abubakar (Tilburg University, the Netherlands, Utrecht University, the Netherlands), Radosveta Dimitrova ( Tilburg University, the Netherlands), B Adams ( Tilburg University, the Netherlands,  University of Johannesburg, South Africa), V Jordanov (National Sports Academy, Bulgaria), D Stefenel (Contemporary Balkania, Greece)</t>
  </si>
  <si>
    <t>Procedures for translating and evaluating equivalence of questionnaires for use in cross-cultural studies</t>
  </si>
  <si>
    <t>Mangiacotti, A., Cipriani, G., Ward, E., Franco, F., &amp; Biasutti, M. (2023). Development and validation of the Music Cognitive Test: A music-based cognitive screening test. Psychology of Music</t>
  </si>
  <si>
    <t>https://journals.sagepub.com/doi/10.1177/03057356221100851</t>
  </si>
  <si>
    <t>https://www.webofscience.com/wos/woscc/full-record/WOS:000825816300001</t>
  </si>
  <si>
    <t xml:space="preserve"> Guptill C, Slade T, Baadjou V, Roduta Roberts M, de Lisle R, Ginsborg J, Rennie-Salonen B, Ackermann BJ, Visentin P and Wijsman S (2022) Validity and reliability of the Musicians’ Health Literacy Questionnaire, MHL-Q19. Front. Psychol.</t>
  </si>
  <si>
    <t>https://www.frontiersin.org/articles/10.3389/fpsyg.2022.886815/full</t>
  </si>
  <si>
    <t>https://www.webofscience.com/wos/woscc/full-record/WOS:000869510900001</t>
  </si>
  <si>
    <t>Laura Ferrer-Wreder (Stockholm University, Stockholm, Sweden), Kyle Eichas (Tarleton State University), Delia Stefenel (Lucian Blaga University of Sibiu, Romania), Carmen Buzea (Transylvania University of Brasov, Romania), Nora Wiium (University of Bergen, Norway)</t>
  </si>
  <si>
    <t>The Importance of Positive Psychological Strengths in Well-Being and Adjustment of Romanian Emerging Adults: A Pattern and Variable-Oriented Approach</t>
  </si>
  <si>
    <t>ngoglia, S., Musso, P., Inguglia, C., Barrett, M., Tenenbaum, H., Cassibba, R., Albiero, P., Bartolo, M. G., Burns, B., Canale, R., Costabile, A., Elia, G., Liga, F., Palermiti, A., Pichardo, M. C., Servidio, R. C., Verrastro, V., Wiium, N., &amp; Lo Coco, A. (2022). Aligning personal and collective interests in emerging adults during the COVID-19 emergency in Italy. Journal of Community Psychology,</t>
  </si>
  <si>
    <t>https://onlinelibrary.wiley.com/doi/10.1002/jcop.22766</t>
  </si>
  <si>
    <t>https://www.webofscience.com/wos/woscc/full-record/WOS:000879093900001</t>
  </si>
  <si>
    <t>Dimitrova, R., van de Vijver, F.J.R., Taušová, J., Chasiotis, A., Bender, M., Buzea, C., Uka, F. and Tair, E.</t>
  </si>
  <si>
    <t>Ethnic, Familial, and Religious Identity of Roma Adolescents in Bulgaria, Czech Republic, Kosovo, and Romania in Relation to Their Level of Well-Being</t>
  </si>
  <si>
    <t>Preiss M, Fňašková M, Nečasová M, Heissler R, Bob P, Prokopová A, Šamánková D, Sanders E and Rektor I (2022) Wellbeing and national identity in three generations of Czech and Slovak Holocaust survivors. Front. Behav. Neurosci.</t>
  </si>
  <si>
    <t>https://www.frontiersin.org/articles/10.3389/fnbeh.2022.919217/full</t>
  </si>
  <si>
    <t>https://www.webofscience.com/wos/woscc/full-record/WOS:000855566600001</t>
  </si>
  <si>
    <t>Mena, J. A. (2022). From cradle to college: Cultural socialization, identity development, and the college experiences of Latinx students. Journal of Latinx Psychology,</t>
  </si>
  <si>
    <t>https://psycnet.apa.org/doiLanding?doi=10.1037/lat0000207</t>
  </si>
  <si>
    <t>https://www.webofscience.com/wos/woscc/full-record/WOS:000769657000001</t>
  </si>
  <si>
    <t xml:space="preserve">Dondanville, A.A., Bordewyk, A. &amp; Pössel, P. Role of Rumination in the Association between Discrimination and Adolescents’ Mental and Physical Health. J Child Fam Stud </t>
  </si>
  <si>
    <t>https://link.springer.com/article/10.1007/s10826-022-02401-2</t>
  </si>
  <si>
    <t>https://www.webofscience.com/wos/woscc/full-record/WOS:000844002500003</t>
  </si>
  <si>
    <t>Doery, E., Satyen, L., Paradies, Y., &amp; Toumbourou, J. W. (2023). The Relationship Between Cultural Engagement and Psychological Well-being Among Indigenous Adolescents: A Systematic Review. Journal of Cross-Cultural Psychology,</t>
  </si>
  <si>
    <t>https://journals.sagepub.com/doi/10.1177/00220221221128215</t>
  </si>
  <si>
    <t>https://www.webofscience.com/wos/woscc/full-record/WOS:000877269900001</t>
  </si>
  <si>
    <t>Dragoman Dragoș, Zamfira Andreea (ULBS)</t>
  </si>
  <si>
    <r>
      <rPr>
        <i/>
        <sz val="10"/>
        <color rgb="FF000000"/>
        <rFont val="Arial Narrow"/>
        <family val="2"/>
      </rPr>
      <t>”</t>
    </r>
    <r>
      <rPr>
        <sz val="10"/>
        <color theme="1"/>
        <rFont val="Arial Narrow"/>
        <family val="2"/>
      </rPr>
      <t xml:space="preserve">2016 Romanian regional elections report”, </t>
    </r>
    <r>
      <rPr>
        <i/>
        <sz val="10"/>
        <color theme="1"/>
        <rFont val="Arial Narrow"/>
        <family val="2"/>
      </rPr>
      <t>Regional and Federal Studies</t>
    </r>
    <r>
      <rPr>
        <sz val="10"/>
        <color theme="1"/>
        <rFont val="Arial Narrow"/>
        <family val="2"/>
      </rPr>
      <t>, Vol. 28, No. 1, 2018,</t>
    </r>
    <r>
      <rPr>
        <sz val="10"/>
        <color rgb="FF548DD4"/>
        <rFont val="Arial Narrow"/>
        <family val="2"/>
      </rPr>
      <t xml:space="preserve"> </t>
    </r>
    <r>
      <rPr>
        <sz val="10"/>
        <color theme="1"/>
        <rFont val="Arial Narrow"/>
        <family val="2"/>
      </rPr>
      <t xml:space="preserve">pp. 295-408. </t>
    </r>
    <r>
      <rPr>
        <sz val="10"/>
        <color rgb="FF000000"/>
        <rFont val="Arial Narrow"/>
        <family val="2"/>
      </rPr>
      <t xml:space="preserve"> </t>
    </r>
  </si>
  <si>
    <r>
      <rPr>
        <sz val="10"/>
        <color theme="1"/>
        <rFont val="Arial Narrow"/>
        <family val="2"/>
      </rPr>
      <t xml:space="preserve">István Gergő Székely, </t>
    </r>
    <r>
      <rPr>
        <i/>
        <sz val="10"/>
        <color rgb="FF000000"/>
        <rFont val="Arial Narrow"/>
        <family val="2"/>
      </rPr>
      <t>”</t>
    </r>
    <r>
      <rPr>
        <sz val="10"/>
        <color theme="1"/>
        <rFont val="Arial Narrow"/>
        <family val="2"/>
      </rPr>
      <t>The 2020 county elections in Romania: More nationalization, less regionalization</t>
    </r>
    <r>
      <rPr>
        <i/>
        <sz val="10"/>
        <color rgb="FF000000"/>
        <rFont val="Arial Narrow"/>
        <family val="2"/>
      </rPr>
      <t>”,</t>
    </r>
    <r>
      <rPr>
        <sz val="10"/>
        <color theme="1"/>
        <rFont val="Arial Narrow"/>
        <family val="2"/>
      </rPr>
      <t xml:space="preserve"> </t>
    </r>
    <r>
      <rPr>
        <i/>
        <sz val="10"/>
        <color theme="1"/>
        <rFont val="Arial Narrow"/>
        <family val="2"/>
      </rPr>
      <t>Regional and Federal Studies</t>
    </r>
    <r>
      <rPr>
        <sz val="10"/>
        <color theme="1"/>
        <rFont val="Arial Narrow"/>
        <family val="2"/>
      </rPr>
      <t xml:space="preserve">, 2022, pp. 1-13. </t>
    </r>
  </si>
  <si>
    <t>Bejenaru, Anca (ULBS) și Stanley Tucker.(Newman University Birmingham, UK)</t>
  </si>
  <si>
    <t>An Examination of the Views of Young People in the Romanian Residential Care System Regarding Their Relationship with Biological Family Members and the Option of Reintegration, Journal of Youth Studies 20 (7): 855–71, 2017. https://doi.org/10.1080/13676261.2016.1273517; WOS:000404272800005</t>
  </si>
  <si>
    <t xml:space="preserve">Gwenzi, Getrude Dadirai. 2022. „Care Leavers’ Notions of the ‘Ideal’ Family in Zimbabwe”. Journal of Family Studies, aprilie, 1–19. https://doi.org/10.1080/13229400.2022.2058411.
</t>
  </si>
  <si>
    <t>https://1510q6bkm-y-https-www-webofscience-com.z.e-nformation.ro/wos/woscc/full-record/WOS:000777534900001</t>
  </si>
  <si>
    <t>Urrea-Monclús, Aida, Carmen Ponce Alifonso, and M. Àngels Balsells Bailón. 2022. "Learning from children and youth: A qualitative study about the changes that young people identify through a positive parenting programme." The British Journal of Social Work 52, 6: 3151-3170.</t>
  </si>
  <si>
    <t>https://1510q6bkm-y-https-www-webofscience-com.z.e-nformation.ro/wos/woscc/full-record/WOS:000764816800001</t>
  </si>
  <si>
    <t>Leong, On Na Ribeiro, and Shu‐Wen Liu. "An exploration of building up the quality of parent‐child relationship in residential childcare in Macao." Asian Social Work and Policy Review 16, no. 2 (2022): 114-125.</t>
  </si>
  <si>
    <t>https://1510q6bkm-y-https-www-webofscience-com.z.e-nformation.ro/wos/woscc/full-record/WOS:000778851100001</t>
  </si>
  <si>
    <t>Rusu, Horaţiu (ULBS) şi Anca Bejenaru (ULBA)</t>
  </si>
  <si>
    <t>2010. Factors influencing school success in rural Romania: A case study based on data collected with the school success profile instrument. În Studia Sociologia, (1): 71-88</t>
  </si>
  <si>
    <t>Ion, Irina Elena, Radu Lupu, și Elena Nicolae. 2022. „Academic Achievement and Professional Aspirations: Between the Impacts of Family, Self-Efficacy and School Counselling”. Journal of Family Studies 28 (2): 587–610. https://doi.org/10.1080/13229400.2020.1746685.</t>
  </si>
  <si>
    <t>https://1510q6bji-y-https-www-webofscience-com.z.e-nformation.ro/wos/woscc/full-record/WOS:000524054500001(overlay:export/exbt)</t>
  </si>
  <si>
    <t xml:space="preserve">Bejenaru, Anca (ULBS), and Maria Roth (Universitatea Babes-Bolyai, Cluj-Napoca).  </t>
  </si>
  <si>
    <t>‘Romanian Adoptive Families: Stressors, Coping Strategies and Resources’. Children and Youth Services Review 34 (7): 1317–24, 2012, https://doi.org/10.1016/j.childyouth.2012.03.011</t>
  </si>
  <si>
    <t>Martin, C.R., T. Long, C. Jones, J. Jomeen, și R. Martin. 2022. „Transition to Adoptive Parenthood: A Concept Analysis”. Community Practitioner 95 (1): 44–47.</t>
  </si>
  <si>
    <t>https://www.scopus.com/record/display.uri?eid=2-s2.0-85124361635&amp;origin=resultslist&amp;sort=plf-f&amp;src=s&amp;sid=8c3d1cddb89263eb718f7281259995ae&amp;sot=b&amp;sdt=b&amp;s=TITLE-ABS-KEY%28Transition+to+adoptive+parenthood%3A+a+concept+analysis%29&amp;sl=31&amp;sessionSearchId=8c3d1cddb89263eb718f7281259995ae</t>
  </si>
  <si>
    <r>
      <rPr>
        <sz val="10"/>
        <color theme="1"/>
        <rFont val="Arial Narrow"/>
        <family val="2"/>
      </rPr>
      <t xml:space="preserve">Rus, A. V (Southwestern Christian University, Bethany, Oklahoma)., Parris, S. R. (Texas Christian University), Stativa, E (Alfred Rusescu Institute for Mother and Child, Bucharest)., </t>
    </r>
    <r>
      <rPr>
        <b/>
        <sz val="10"/>
        <color theme="1"/>
        <rFont val="Arial Narrow"/>
        <family val="2"/>
      </rPr>
      <t>Bejenaru, A.(Lucian Blaga University of Sibiu),</t>
    </r>
    <r>
      <rPr>
        <sz val="10"/>
        <color theme="1"/>
        <rFont val="Arial Narrow"/>
        <family val="2"/>
      </rPr>
      <t xml:space="preserve"> Webster, R. D (The University of Sheffield, Sheffield)., Wente, J., (Southwestern Christian University) &amp; Cojocaru, S. (Alexandru Ioan Cuza University)</t>
    </r>
  </si>
  <si>
    <t xml:space="preserve"> An 
introduction to the maltreatment of institutionalized children. In A. V. Rus, S. R. Parris, &amp; 
E. Stativa (Eds.), Child maltreatment in residential care: History, research, and current practice 
(pp. 1–26). 2017. Springer</t>
  </si>
  <si>
    <t xml:space="preserve">Cordisco Tsai, L., V. Lim, și C. Nhanh. 2022. „Perspectives of boys on their experiences in human trafficking shelter programming in Cambodia”. Journal of Human Behavior in the Social Environment 32 (1): 17–32. https://doi.org/10.1080/10911359.2020.1845902.
</t>
  </si>
  <si>
    <t>https://www.scopus.com/record/display.uri?eid=2-s2.0-85097420462&amp;origin=resultslist&amp;sort=plf-f&amp;src=s&amp;sid=8c3d1cddb89263eb718f7281259995ae&amp;sot=b&amp;sdt=b&amp;s=TITLE-ABS-KEY%28Perspectives+of+boys+on+their+experiences+in+human+trafficking+shelter+programming+in+Cambodia%29&amp;sl=31&amp;sessionSearchId=8c3d1cddb89263eb718f7281259995ae</t>
  </si>
  <si>
    <t>Suh, Emily K., Na Wu, și Katelyn Hemmeke. 2022. „Waiting Children, Forever Families: A Transitivity and Thematic Analysis of Adoption Agency Blog Posts”. Adoption &amp; Culture 10 (1): 64–95. https://doi.org/10.1353/ado.2022.0003.</t>
  </si>
  <si>
    <t>https://muse.jhu.edu/article/855527</t>
  </si>
  <si>
    <t>Volum de Revista publicat la The Ohio State University Press</t>
  </si>
  <si>
    <r>
      <rPr>
        <sz val="10"/>
        <color theme="1"/>
        <rFont val="Arial Narrow"/>
        <family val="2"/>
      </rPr>
      <t xml:space="preserve">Dolea, Alina (Bournemouth University, UK), Ingenhoff, Diana (University of Fribourg, Switzerland), </t>
    </r>
    <r>
      <rPr>
        <b/>
        <sz val="10"/>
        <color theme="1"/>
        <rFont val="Arial Narrow"/>
        <family val="2"/>
      </rPr>
      <t>Beju Anabella (Univeristatea Lucian Blaga din Sibiu, România)</t>
    </r>
  </si>
  <si>
    <t>Country images and identities in times of populism: Swiss media discourses on the ‘stop mass immigration’ initiative</t>
  </si>
  <si>
    <t>Saliu, H., &amp; Llunji, V. (2022). Cultural Diplomacy of Kosovo after the Declaration of Independence. Information and Media, 93, 62-76.</t>
  </si>
  <si>
    <t>https://www.redalyc.org/journal/6797/679772642005/679772642005.pdf</t>
  </si>
  <si>
    <t>Beju Anabella</t>
  </si>
  <si>
    <r>
      <rPr>
        <sz val="10"/>
        <color theme="1"/>
        <rFont val="Arial Narrow"/>
        <family val="2"/>
      </rPr>
      <t xml:space="preserve">Dolea, Alina (Bournemouth University, UK), Ingenhoff, Diana (University of Fribourg, Switzerland), </t>
    </r>
    <r>
      <rPr>
        <b/>
        <sz val="10"/>
        <color theme="1"/>
        <rFont val="Arial Narrow"/>
        <family val="2"/>
      </rPr>
      <t>Beju Anabella (Univeristatea Lucian Blaga din Sibiu, România)</t>
    </r>
  </si>
  <si>
    <t>Šori, I., &amp; Vehovar, V. (2022). Reported User-Generated Online Hate Speech: The ‘Ecosystem’, Frames, and Ideologies. Social Sciences, 11(8), 375.</t>
  </si>
  <si>
    <t>https://www.mdpi.com/2076-0760/11/8/375</t>
  </si>
  <si>
    <r>
      <rPr>
        <sz val="10"/>
        <color theme="1"/>
        <rFont val="Arial Narrow"/>
        <family val="2"/>
      </rPr>
      <t xml:space="preserve">Dolea, Alina (Bournemouth University, UK), Ingenhoff, Diana (University of Fribourg, Switzerland), </t>
    </r>
    <r>
      <rPr>
        <b/>
        <sz val="10"/>
        <color theme="1"/>
        <rFont val="Arial Narrow"/>
        <family val="2"/>
      </rPr>
      <t>Beju Anabella (Univeristatea Lucian Blaga din Sibiu, România)</t>
    </r>
  </si>
  <si>
    <t>Saliu, H. (2022). Public Diplomacy or Public Glocalization? Rethinking Public Diplomacy in the post-Truth Era. Rethinking Public Diplomacy in the Post-Truth Era (June 27, 2022).</t>
  </si>
  <si>
    <t>https://papers.ssrn.com/sol3/papers.cfm?abstract_id=4147819</t>
  </si>
  <si>
    <r>
      <rPr>
        <sz val="10"/>
        <color theme="1"/>
        <rFont val="Arial Narrow"/>
        <family val="2"/>
      </rPr>
      <t xml:space="preserve">Dolea, Alina (Bournemouth University, UK), Ingenhoff, Diana (University of Fribourg, Switzerland), </t>
    </r>
    <r>
      <rPr>
        <b/>
        <sz val="10"/>
        <color theme="1"/>
        <rFont val="Arial Narrow"/>
        <family val="2"/>
      </rPr>
      <t>Beju Anabella (Univeristatea Lucian Blaga din Sibiu, România)</t>
    </r>
  </si>
  <si>
    <t>Bahtiyar Kurambayev (2022) News translation in a bilingual context: the case of news outlets in Kazakhstan, Media Asia, 49:3, 257-273, DOI: 10.1080/01296612.2022.2035150</t>
  </si>
  <si>
    <t>https://www.tandfonline.com/doi/abs/10.1080/01296612.2022.2035150</t>
  </si>
  <si>
    <t>Ciocan Ioana-Tatiana (ULBS)</t>
  </si>
  <si>
    <t>New Approaches in the analysis of the Contemporary Dramatic Character</t>
  </si>
  <si>
    <t xml:space="preserve">Amaefula Rowland Chuwuemeka, Eco-Drama, Multinational Corporations, and Climate Change in Nigeria, in Journal of Contemporary Drama in English, vol. 10, no. 1, 2022, pp. 183-198. </t>
  </si>
  <si>
    <t xml:space="preserve">https://doi.org/10.1515/jcde-2022-0012 </t>
  </si>
  <si>
    <t>Ciocan Ioana Tatiana</t>
  </si>
  <si>
    <t>To vote or not to vote? Electoral migrant (dis)engagement in an enlarged Europe</t>
  </si>
  <si>
    <r>
      <rPr>
        <sz val="10"/>
        <color rgb="FF222222"/>
        <rFont val="Arial Narrow"/>
        <family val="2"/>
      </rPr>
      <t>Finn, Victoria, and Andrés Besserer Rayas. "Turning rights into ballots: Mexican external voting from the US." </t>
    </r>
    <r>
      <rPr>
        <i/>
        <sz val="10"/>
        <color rgb="FF222222"/>
        <rFont val="Arial Narrow"/>
        <family val="2"/>
      </rPr>
      <t>Territory, Politics, Governance</t>
    </r>
    <r>
      <rPr>
        <sz val="10"/>
        <color rgb="FF222222"/>
        <rFont val="Arial Narrow"/>
        <family val="2"/>
      </rPr>
      <t> (2022): 1-20.</t>
    </r>
  </si>
  <si>
    <t>https://www.tandfonline.com/doi/full/10.1080/21622671.2022.2141849?casa_token=i-jsEXnPemkAAAAA%3AvKVbVIPqBianYaEZrj3qdKjjLJnGKSQoN5khkXcYzmA3LcLn73giQ8rE7m_1eRJLtqqRwMU1fWEDses</t>
  </si>
  <si>
    <t>Trandafoiu, Ruxandra. The Politics of Migration and Diaspora in Eastern Europe: Media, Public Discourse and Policy. Routledge, 2022.</t>
  </si>
  <si>
    <t>https://www.researchgate.net/publication/367810974_The_Politics_of_Migration_and_Diaspora_in_Eastern_Europe_Media_Public_Discourse_and_Policy/references</t>
  </si>
  <si>
    <t>Piccoli, Lorenzo, and Didier Ruedin. "Local-to-local electoral connections for migrants: the association between voting rights in the place of origin and the propensity to vote in the place of residence." Democratization 30, no. 1 (2022): 40-56.</t>
  </si>
  <si>
    <t>https://www.researchgate.net/publication/363495930_Local-to-local_electoral_connections_for_migrants_the_association_between_voting_rights_in_the_place_of_origin_and_the_propensity_to_vote_in_the_place_of_residence/references</t>
  </si>
  <si>
    <t>RG Anghel (ISPMN), A Coșciug (ULBS)</t>
  </si>
  <si>
    <t>Patterns and Mechanisms of Return Migration to Romania</t>
  </si>
  <si>
    <r>
      <rPr>
        <sz val="10"/>
        <color rgb="FF222222"/>
        <rFont val="Arial Narrow"/>
        <family val="2"/>
      </rPr>
      <t>Monti, Andrea, and Inmaculada Serrano. "Economic reintegration postreturn—examining the role of return voluntariness, resource mobilization and time to prepare." </t>
    </r>
    <r>
      <rPr>
        <i/>
        <sz val="10"/>
        <color rgb="FF222222"/>
        <rFont val="Arial Narrow"/>
        <family val="2"/>
      </rPr>
      <t>Population, Space and Place</t>
    </r>
    <r>
      <rPr>
        <sz val="10"/>
        <color rgb="FF222222"/>
        <rFont val="Arial Narrow"/>
        <family val="2"/>
      </rPr>
      <t> 28, no. 7 (2022): e2577.</t>
    </r>
  </si>
  <si>
    <t>https://onlinelibrary.wiley.com/doi/full/10.1002/psp.2577</t>
  </si>
  <si>
    <t xml:space="preserve">Moise, R. (2022). Diaspora diplomacy and modes of engagement: the case of Romanian Diaspora in the UK. Journal of Communication Management, doi: 10.1108/jcom- 09-2022-0108 </t>
  </si>
  <si>
    <t xml:space="preserve"> doi: 10.1108/jcom- 09-2022-0108 </t>
  </si>
  <si>
    <r>
      <rPr>
        <sz val="10"/>
        <color rgb="FF222222"/>
        <rFont val="Arial Narrow"/>
        <family val="2"/>
      </rPr>
      <t>Dolea, Alina. "Transnational diaspora diplomacy, emotions and COVID-19: the Romanian diaspora in the UK." </t>
    </r>
    <r>
      <rPr>
        <i/>
        <sz val="10"/>
        <color rgb="FF222222"/>
        <rFont val="Arial Narrow"/>
        <family val="2"/>
      </rPr>
      <t>Place Branding and Public Diplomacy</t>
    </r>
    <r>
      <rPr>
        <sz val="10"/>
        <color rgb="FF222222"/>
        <rFont val="Arial Narrow"/>
        <family val="2"/>
      </rPr>
      <t> 18, no. 1 (2022): 12-14.</t>
    </r>
  </si>
  <si>
    <t>https://link.springer.com/article/10.1057/s41254-021-00243-1</t>
  </si>
  <si>
    <t>Introduction to the Special Issue: Debating Immigration in a Country of Emigration</t>
  </si>
  <si>
    <r>
      <rPr>
        <sz val="10"/>
        <color rgb="FF222222"/>
        <rFont val="Arial Narrow"/>
        <family val="2"/>
      </rPr>
      <t>Trandafoiu, Ruxandra. </t>
    </r>
    <r>
      <rPr>
        <i/>
        <sz val="10"/>
        <color rgb="FF222222"/>
        <rFont val="Arial Narrow"/>
        <family val="2"/>
      </rPr>
      <t>The Politics of Migration and Diaspora in Eastern Europe: Media, Public Discourse and Policy</t>
    </r>
    <r>
      <rPr>
        <sz val="10"/>
        <color rgb="FF222222"/>
        <rFont val="Arial Narrow"/>
        <family val="2"/>
      </rPr>
      <t>. Routledge, 2022.</t>
    </r>
  </si>
  <si>
    <t>https://books.google.ro/books?id=eV9cEAAAQBAJ&amp;pg=PT127&amp;lpg=PT127&amp;dq=%27%27Introduction+to+the+Special+Issue:+Debating+Immigration+in+a+Country+of+Emigration%27%27&amp;source=bl&amp;ots=qopYaoOKDI&amp;sig=ACfU3U3tFH-KAEQDloMKyWuakA5X9520AQ&amp;hl=en&amp;sa=X&amp;ved=2ahUKEwiN0rnJuOD_AhWrVPEDHWCjALc4MhDoAXoECAIQAw#v=onepage&amp;q&amp;f=false</t>
  </si>
  <si>
    <t>A Coșciug (ULBS)</t>
  </si>
  <si>
    <t>Measuring integration in new countries of immigration</t>
  </si>
  <si>
    <r>
      <rPr>
        <sz val="10"/>
        <color rgb="FF222222"/>
        <rFont val="Arial Narrow"/>
        <family val="2"/>
      </rPr>
      <t>ROŞCA, Vlad. "Occupational strategies of third country migrants on the Romanian labor market." </t>
    </r>
    <r>
      <rPr>
        <i/>
        <sz val="10"/>
        <color rgb="FF222222"/>
        <rFont val="Arial Narrow"/>
        <family val="2"/>
      </rPr>
      <t>Jurnalul Practicilor Comunitare Pozitive</t>
    </r>
    <r>
      <rPr>
        <sz val="10"/>
        <color rgb="FF222222"/>
        <rFont val="Arial Narrow"/>
        <family val="2"/>
      </rPr>
      <t> 22, no. 3 (2022): 18-33.</t>
    </r>
  </si>
  <si>
    <t>https://www.ceeol.com/search/article-detail?id=1075703</t>
  </si>
  <si>
    <r>
      <rPr>
        <sz val="10"/>
        <color rgb="FF222222"/>
        <rFont val="Arial Narrow"/>
        <family val="2"/>
      </rPr>
      <t>Pędziwiatr, Konrad, and Wiktor Magdziarz. "The reception and integration of refugees from Ukraine in Poland, Czechia, Slovakia and Hungary–the New Immigration Destinations of Central Europe." </t>
    </r>
    <r>
      <rPr>
        <i/>
        <sz val="10"/>
        <color rgb="FF222222"/>
        <rFont val="Arial Narrow"/>
        <family val="2"/>
      </rPr>
      <t>Social Policy Issues</t>
    </r>
    <r>
      <rPr>
        <sz val="10"/>
        <color rgb="FF222222"/>
        <rFont val="Arial Narrow"/>
        <family val="2"/>
      </rPr>
      <t> 59, no. 4 (2023): 345-377.</t>
    </r>
  </si>
  <si>
    <t>https://www.ceeol.com/search/article-detail?id=1118809</t>
  </si>
  <si>
    <t>Religion, Return Migration and Change in an Emigration Country</t>
  </si>
  <si>
    <r>
      <rPr>
        <sz val="10"/>
        <color rgb="FF222222"/>
        <rFont val="Arial Narrow"/>
        <family val="2"/>
      </rPr>
      <t>White, Anne. "Return migration experiences: The case of Central and Eastern Europe." In </t>
    </r>
    <r>
      <rPr>
        <i/>
        <sz val="10"/>
        <color rgb="FF222222"/>
        <rFont val="Arial Narrow"/>
        <family val="2"/>
      </rPr>
      <t>Handbook of return migration</t>
    </r>
    <r>
      <rPr>
        <sz val="10"/>
        <color rgb="FF222222"/>
        <rFont val="Arial Narrow"/>
        <family val="2"/>
      </rPr>
      <t>, pp. 299-312. Edward Elgar Publishing, 2022.</t>
    </r>
  </si>
  <si>
    <t>https://www.elgaronline.com/display/edcoll/9781839100048/9781839100048.00031.xml</t>
  </si>
  <si>
    <t xml:space="preserve">Edward Elgar </t>
  </si>
  <si>
    <t>Alin Croitoru (ULBS), A Coșciug (ULBS)</t>
  </si>
  <si>
    <t>Two Facets of Returnees’ Entrepreneurship in Romania: Juxtaposing Business Owners and Self-Employed Return Migrants Within a Multi-Method Research Framework</t>
  </si>
  <si>
    <r>
      <rPr>
        <sz val="10"/>
        <color rgb="FF222222"/>
        <rFont val="Arial Narrow"/>
        <family val="2"/>
      </rPr>
      <t>Anghel, Remus Gabriel, Ovidiu Oltean, and Alina Petronela. "Many Mobile, Few Successful: Ethnicised Return in a Changing Romanian Context." </t>
    </r>
    <r>
      <rPr>
        <i/>
        <sz val="10"/>
        <color rgb="FF222222"/>
        <rFont val="Arial Narrow"/>
        <family val="2"/>
      </rPr>
      <t>Central and Eastern European Migration Review</t>
    </r>
    <r>
      <rPr>
        <sz val="10"/>
        <color rgb="FF222222"/>
        <rFont val="Arial Narrow"/>
        <family val="2"/>
      </rPr>
      <t> 11 (2022): 69-83.</t>
    </r>
  </si>
  <si>
    <t>https://www.ceeol.com/search/article-detail?id=1086142</t>
  </si>
  <si>
    <t>Indexul Integrării Imigranților în România 2019</t>
  </si>
  <si>
    <r>
      <rPr>
        <sz val="10"/>
        <color rgb="FF222222"/>
        <rFont val="Arial Narrow"/>
        <family val="2"/>
      </rPr>
      <t>Guțoiu, Georgian. "Evoluții în demografia județului Sibiu, 1990-2021." </t>
    </r>
    <r>
      <rPr>
        <i/>
        <sz val="10"/>
        <color rgb="FF222222"/>
        <rFont val="Arial Narrow"/>
        <family val="2"/>
      </rPr>
      <t>Sociologie Românească</t>
    </r>
    <r>
      <rPr>
        <sz val="10"/>
        <color rgb="FF222222"/>
        <rFont val="Arial Narrow"/>
        <family val="2"/>
      </rPr>
      <t> 20, no. 2 (2022): 101-121.</t>
    </r>
  </si>
  <si>
    <t>http://revistasociologieromaneasca.ro/sr/article/view/1761</t>
  </si>
  <si>
    <t>Migrație și Integrare într-o țară de emigrare</t>
  </si>
  <si>
    <r>
      <rPr>
        <sz val="10"/>
        <color rgb="FF222222"/>
        <rFont val="Arial Narrow"/>
        <family val="2"/>
      </rPr>
      <t>Guțoiu, Georgian. "Evoluții în demografia județului Sibiu, 1990-2021." </t>
    </r>
    <r>
      <rPr>
        <i/>
        <sz val="10"/>
        <color rgb="FF222222"/>
        <rFont val="Arial Narrow"/>
        <family val="2"/>
      </rPr>
      <t>Sociologie Românească</t>
    </r>
    <r>
      <rPr>
        <sz val="10"/>
        <color rgb="FF222222"/>
        <rFont val="Arial Narrow"/>
        <family val="2"/>
      </rPr>
      <t> 20, no. 2 (2022): 101-121.</t>
    </r>
  </si>
  <si>
    <t>Croitoru Alin (ULBS)</t>
  </si>
  <si>
    <t>Schumpeter, Joseph Alois, 1939,“Business Cycles: A Theoretical, Historical, and Statistical Analysis of the Capitalist Process “, New York and London, McGraw–Hill Book Company Inc.</t>
  </si>
  <si>
    <t>Ma, L., Xu, F., &amp; Iqbal, N. (2022). The impact of capital enrichment on total factor productivity from the perspective of innovation capability. Journal of Applied Economics, 25(1), 644-667.</t>
  </si>
  <si>
    <t>https://www.tandfonline.com/doi/full/10.1080/15140326.2022.2048342</t>
  </si>
  <si>
    <t>Vlase Ionela (ULBS) &amp; Croitoru Alin (ULBS)</t>
  </si>
  <si>
    <t>Nesting self-employment in education, work and family trajectories of Romanian migrant returnees</t>
  </si>
  <si>
    <t>Pantea, M. C. (2022). Elevating the Standing of Vocational Education and Training in Romania. In The standing of vocational education and the occupations it serves: Current concerns and strategies for enhancing that standing (pp. 287-306). Cham: Springer International Publishing.</t>
  </si>
  <si>
    <t>https://link.springer.com/chapter/10.1007/978-3-030-96237-1_14</t>
  </si>
  <si>
    <t>Editura internațională de prestigiu</t>
  </si>
  <si>
    <t>Great Expectations: A Regional Study of Entrepreneurship Among Romanian Return Migrants</t>
  </si>
  <si>
    <t>Trandafoiu, R. (2022). The Politics of Migration and Diaspora in Eastern Europe: Media, Public Discourse and Policy. Routledge.</t>
  </si>
  <si>
    <t>https://www.taylorfrancis.com/books/mono/10.4324/9781003055242/politics-migration-diaspora-eastern-europe-ruxandra-trandafoiu</t>
  </si>
  <si>
    <t>Predictors of Self-Employment upon Return Migration: A Study among Young Returnees from Latvia, Romania, and Slovakia</t>
  </si>
  <si>
    <t>Monti, A., &amp; Serrano, I. (2022). Economic reintegration postreturn—examining the role of return voluntariness, resource mobilization and time to prepare. Population, Space and Place, 28(7), e2577.</t>
  </si>
  <si>
    <t>Anghel, R. G., Oltean, O., &amp; Petronela, A. (2022). Many Mobile, Few Successful: Ethnicised Return in a Changing Romanian Context. Central and Eastern European Migration Review, 11, 69-83.</t>
  </si>
  <si>
    <t>http://www.ceemr.uw.edu.pl/sites/default/files/Anghel%20et%20al._2022.pdf</t>
  </si>
  <si>
    <t>Cosciug, A. (2022). To Be or Not To Be a Samsar: Motivations for Entrepreneurship among Romanian Returnees Involved in the Transnational Trade in Used Vehicles. Central and Eastern European Migration Review, 11(2), 85-100.</t>
  </si>
  <si>
    <t>http://www.ceemr.uw.edu.pl/vol-11-no-2-2022/articles/be-or-not-be-samsar-motivations-entrepreneurship-among-romanian-returnees?qt-most_read_cited_quicktabs=0</t>
  </si>
  <si>
    <t>Gendered migratory pathways: Exploring the work trajectories of long-term Romanian migrants</t>
  </si>
  <si>
    <t>Schroot, T. (2022). Professional Trajectories in Migrant Biographies of Qualified German, Romanian, and Italian Movers. Social Inclusion, 10(4), 138-149.</t>
  </si>
  <si>
    <t>https://www.cogitatiopress.com/socialinclusion/article/view/5679</t>
  </si>
  <si>
    <t>Stimulating return migration to Romania: a multi-method study of returnees’ endorsement of entrepreneurship policies</t>
  </si>
  <si>
    <t>Liu, Amy H., Eoin L. Power, and Meiying Xu. "The framing effects of COVID-19 on ethnic intolerance: evidence from Romania." East European Politics 38.4 (2022): 617-640.</t>
  </si>
  <si>
    <t>https://www.tandfonline.com/doi/abs/10.1080/21599165.2022.2122048?journalCode=fjcs21</t>
  </si>
  <si>
    <t>Dal Bello, U. B., Marques, C., Sacramento, O., &amp; Galvão, A. (2022). Neo-rural small entrepreneurs’ motivations and challenges in Portugal’s low density regions. Journal of Enterprising Communities: People and Places in the Global Economy, 16(6), 900-923.</t>
  </si>
  <si>
    <t>https://www.emerald.com/insight/content/doi/10.1108/JEC-04-2021-0047/full/html</t>
  </si>
  <si>
    <t>Mora-Rivera, J., Llamas-Huitron, I., &amp; Cruz-Salas, G. (2022). Return Migration of Mexican Women and their Reincorporation into the Labor Market. In The Economics of Women and Work in the Global Economy (pp. 223-246). Routledge.</t>
  </si>
  <si>
    <t>https://www.taylorfrancis.com/chapters/edit/10.4324/9781003198314-12/return-migration-mexican-women-reincorporation-labor-market-jorge-mora-rivera-ignacio-llamas-huitron-genaro-cruz-salas</t>
  </si>
  <si>
    <t>Croitoru Alin (ULBS) și Coșciug Anatolie (ULBS)</t>
  </si>
  <si>
    <t>Two Facets of Returnees’ Entrepreneurship in Romania: Juxtaposing Business Owners and Self-Employed Return Migrants within a Multi-Method Research Framework</t>
  </si>
  <si>
    <t>Croitoru Alin (ULBS) și Șerban Monica (Academia Română)</t>
  </si>
  <si>
    <t>Do Return Migration Policies Matter? A typology of young Romanian returnees’ attitudes towards return policies</t>
  </si>
  <si>
    <t>No Entrepreneurship without Opportunity: The Intersection of Return Migration Research and Entrepreneurship Literature</t>
  </si>
  <si>
    <t>Bolzani, D. (2022). Assisted to Leave and Become Entrepreneurs: Entrepreneurial Investment by Assisted Returnee Migrants. Academy of Management Discoveries, (ja).</t>
  </si>
  <si>
    <t>https://journals.aom.org/doi/epdf/10.5465/amd.2020.0179</t>
  </si>
  <si>
    <t>Sinatti, G. (2022). Return migration, entrepreneurship and development. In Russell King, Katie Kuschminder, Handbook of Return Migration (pp. 344-357). Edward Elgar Publishing.</t>
  </si>
  <si>
    <t>https://research.vu.nl/en/publications/return-migration-entrepreneurship-and-development</t>
  </si>
  <si>
    <t>Diaspora Start-Up Programs and Creative Industries: Evidence from Romania</t>
  </si>
  <si>
    <t>Florea, Adrian-Gheorghe, Diana-Cristina Sava, and Olivia Andreea Marcu. "Testing the Catalysts of the Romanian Creative Economy—A Panel Data Analysis Approach." Sustainability 14.21 (2022): 14658.</t>
  </si>
  <si>
    <t>https://www.mdpi.com/2071-1050/14/21/14658</t>
  </si>
  <si>
    <t>Mihai-Stelian Rusu (ULBS) și Croitoru Alin (ULBS)</t>
  </si>
  <si>
    <t>Memorial ambivalences in postcommunist Romania: generational attitudes towards the symbolic legacy of communism</t>
  </si>
  <si>
    <t>Nistor, A., &amp; Zadobrischi, E. (2022, March). Analysis and estimation of economic influence of IoT and telecommunication in regional media based on evolution and electronic markets in Romania. In Telecom (Vol. 3, No. 1, pp. 195-217). MDPI.</t>
  </si>
  <si>
    <t>https://www.mdpi.com/2673-4001/3/1/13</t>
  </si>
  <si>
    <t>scopus</t>
  </si>
  <si>
    <t>Politici ale memoriei în România postsocialistă. Atitudini sociale față de redenumirea străzilor și înlăturarea statuilor.</t>
  </si>
  <si>
    <t>O’Brien, T., Creţan, R., Jucu, I. S., &amp; Covaci, R. N. (2022). Internal migration and stigmatization in the rural Banat region of Romania. Identities, 1-21.</t>
  </si>
  <si>
    <t>https://www.tandfonline.com/doi/full/10.1080/1070289X.2022.2109276</t>
  </si>
  <si>
    <t>Mihalache Flavius (Academia Română) și Croitoru Alin (ULBS)</t>
  </si>
  <si>
    <t>Organizarea teritorială a spațiului rural în contextul reformei administrative</t>
  </si>
  <si>
    <t>Cornea, S. (2022). THE METAMORPHOSES OF THE TERRITORIAL ORGANISATION OF LOCAL AUTHORITY IN THE REPUBLIC OF MOLDOVA IN THE POST-COMMUNIST DECADES: FROM THE “SOVIET RIGOR” TO THE “DEMOCRATIC INCERTITUDE”. Codrul Cosminului, 28(1).</t>
  </si>
  <si>
    <t>https://codrulcosminului.usv.ro/article-5-vol-28-1-2022/</t>
  </si>
  <si>
    <t>Stanciu Raluca, David Anca Elena (ULBS)</t>
  </si>
  <si>
    <t xml:space="preserve">Marina ROSTOKA,Gennadii CHEREVYCHNYI,Olha LUCHANINOVA ,Andrii PYZHYK, Philosophical andPedagogical Discourse inthe PostmodernEducational Space:Peculiarities of DistanceLearning, Postmodern Openings,2022, volume 13, issue 4, pages: 244-272. </t>
  </si>
  <si>
    <t>https://lumenpublishing.com/journals/index.php/po/article/view/5105</t>
  </si>
  <si>
    <t>WOS - ESCI</t>
  </si>
  <si>
    <t>David, A.-D., Enache, C. R., Hasmațuchi, G., &amp; Stanciu, R. (ULBS)</t>
  </si>
  <si>
    <t xml:space="preserve">No need for the needle. A qualitative analysis of the antivax movement in Romania. </t>
  </si>
  <si>
    <t xml:space="preserve">C. Rughiniș, S.-N. Vulpe, M.G. Flaherty, S. Vasile, Vaccination, life expectancy, and trust: patterns of COVID-19 and measles vaccination rates around the world, Public Health,Volume 210, 2022, Pages 114-122,ISSN 0033-3506, https://doi.org/10.1016/j.puhe.2022.06.027 </t>
  </si>
  <si>
    <t>https://www.webofscience.com/wos/woscc/full-record/WOS:000843049400006</t>
  </si>
  <si>
    <t>Cosima Rughiniș, Simona-Nicoleta Vulpe, Michael G. Flaherty, Sorina Vasile, Shades of doubt: Measuring and classifying vaccination confidence in Europe, Vaccine, 2022, ISSN 0264-410X,
https://doi.org/10.1016/j.vaccine.2022.09.039</t>
  </si>
  <si>
    <t>https://www.webofscience.com/wos/woscc/full-record/WOS:000878200100015</t>
  </si>
  <si>
    <t>Wos</t>
  </si>
  <si>
    <t>Rughinis, C; Vulpe, SN; (...); Vasile, S, Shades of doubt: Measuring and classifying vaccination confidence in Europe, VACCINE</t>
  </si>
  <si>
    <t>Rughinis, C (Rughinis, C.) ; Vulpe, SN (Vulpe, S. -N.) ; Flaherty, MG (Flaherty, M. G.) ; Vasile, S (Vasile, S.), Vaccination, life expectancy, and trust: patterns of COVID-19 and measles vaccination rates around the world, PUBLIC HEALTH</t>
  </si>
  <si>
    <t>Bădescu Gabriel (UBB), Comșa Mircea (UBB), Gheorghiță Andrei (ULBS), Stănuș Cristina (ULBS), Tufiș Claudiu (UB)</t>
  </si>
  <si>
    <t>Implicarea civică şi politică a tinerilor. Constanţa: Editura Dobrogea, 2010.</t>
  </si>
  <si>
    <t>Remus Crețan și Claudia Doiciar. 2022. Postmemory sits in places: the relationship of young Romanians to the communist past. Eurasian Geography and Economics, DOI: 10.1080/15387216.2022.2052135.</t>
  </si>
  <si>
    <t>https://www.tandfonline.com/doi/full/10.1080/15387216.2022.2052135</t>
  </si>
  <si>
    <t>Gheorghiță Andrei (ULBS)</t>
  </si>
  <si>
    <r>
      <rPr>
        <sz val="10"/>
        <color theme="1"/>
        <rFont val="Arial Narrow"/>
        <family val="2"/>
      </rPr>
      <t xml:space="preserve">„Determining the Components of Leader Effects in a Post-Communist Context”, în Marina Costa Lobo și John Curtice (eds.), </t>
    </r>
    <r>
      <rPr>
        <i/>
        <sz val="10"/>
        <color theme="1"/>
        <rFont val="Arial Narrow"/>
        <family val="2"/>
      </rPr>
      <t>Personality Politics? The Role of Leader Evaluations in Democratic Elections</t>
    </r>
    <r>
      <rPr>
        <sz val="10"/>
        <color theme="1"/>
        <rFont val="Arial Narrow"/>
        <family val="2"/>
      </rPr>
      <t>, Oxford: Oxford University Press, 2014, pp. 261-282.</t>
    </r>
  </si>
  <si>
    <t>Giorgian-Ionuț Guțoiu. 2022. The entangled scalarities of football clubs in a competitive metropolitan space: investment, identity and international events. GEOGRAFISKA ANNALER: SERIES B, HUMAN GEOGRAPHY 104(2): 127-145.</t>
  </si>
  <si>
    <t>https://www.tandfonline.com/doi/abs/10.1080/04353684.2021.1958359</t>
  </si>
  <si>
    <t>Comșa Mircea (UBB), Gheorghiță Andrei (ULBS), Tufiș Claudiu D. (UB)</t>
  </si>
  <si>
    <r>
      <rPr>
        <i/>
        <sz val="10"/>
        <color theme="1"/>
        <rFont val="Arial Narrow"/>
        <family val="2"/>
      </rPr>
      <t>Alegerile pentru Parlamentul European</t>
    </r>
    <r>
      <rPr>
        <sz val="10"/>
        <color theme="1"/>
        <rFont val="Arial Narrow"/>
        <family val="2"/>
      </rPr>
      <t xml:space="preserve">. </t>
    </r>
    <r>
      <rPr>
        <i/>
        <sz val="10"/>
        <color theme="1"/>
        <rFont val="Arial Narrow"/>
        <family val="2"/>
      </rPr>
      <t>România 2009</t>
    </r>
    <r>
      <rPr>
        <sz val="10"/>
        <color theme="1"/>
        <rFont val="Arial Narrow"/>
        <family val="2"/>
      </rPr>
      <t>. Iaşi: Polirom, 2010.</t>
    </r>
  </si>
  <si>
    <r>
      <rPr>
        <sz val="10"/>
        <color theme="1"/>
        <rFont val="Arial Narrow"/>
        <family val="2"/>
      </rPr>
      <t xml:space="preserve">Marius I. Tătar. 2022. </t>
    </r>
    <r>
      <rPr>
        <i/>
        <sz val="10"/>
        <color theme="1"/>
        <rFont val="Arial Narrow"/>
        <family val="2"/>
      </rPr>
      <t xml:space="preserve">Democracy Without Engagement? </t>
    </r>
    <r>
      <rPr>
        <sz val="10"/>
        <color theme="1"/>
        <rFont val="Arial Narrow"/>
        <family val="2"/>
      </rPr>
      <t>Lanham: Rowman &amp; Littlefield.</t>
    </r>
  </si>
  <si>
    <t>https://rowman.com/ISBN/9781498535250/Democracy-without-Engagement-Understanding-Political-Participation-in-Post-Communist-Romania</t>
  </si>
  <si>
    <t>Editură internațională de prestigiu</t>
  </si>
  <si>
    <t>Creștinism și ideație politică în publicistica lui Dumitru Stăniloae (Telegraful Român 1940–1941), Saeculum 1/2016, 297–315</t>
  </si>
  <si>
    <r>
      <rPr>
        <sz val="10"/>
        <color theme="1"/>
        <rFont val="Arial Narrow"/>
        <family val="2"/>
      </rPr>
      <t xml:space="preserve">Marian Pătru,  Das </t>
    </r>
    <r>
      <rPr>
        <sz val="10"/>
        <color rgb="FF333333"/>
        <rFont val="Arial Narrow"/>
        <family val="2"/>
      </rPr>
      <t xml:space="preserve">Ordnungsdenken im christlich-orthodoxen Raum Nation, Religion und Politik im öffentlichen Diskurs der Rumänisch-Orthodoxen Kirche Siebenbürgens in der Zwischenkriegszeit (1918–1940), </t>
    </r>
    <r>
      <rPr>
        <sz val="10"/>
        <color rgb="FF000000"/>
        <rFont val="Arial Narrow"/>
        <family val="2"/>
      </rPr>
      <t>Peter Lang GmbH Internationaler Verlag der Wissenschaften</t>
    </r>
    <r>
      <rPr>
        <sz val="10"/>
        <color rgb="FF333333"/>
        <rFont val="Arial Narrow"/>
        <family val="2"/>
      </rPr>
      <t>, 2022, p. 24, n. 26,</t>
    </r>
  </si>
  <si>
    <t>https://www.peterlang.com/document/1222841</t>
  </si>
  <si>
    <t xml:space="preserve">https://www.peterlang.com/ </t>
  </si>
  <si>
    <t>Oana Lup, Cristina Elena Mitrea (ULBS)</t>
  </si>
  <si>
    <t>Online Learning during the Pandemic: Assessing Disparities in Student Engagement in Higher Education</t>
  </si>
  <si>
    <r>
      <rPr>
        <sz val="10"/>
        <color rgb="FF222222"/>
        <rFont val="Arial Narrow"/>
        <family val="2"/>
      </rPr>
      <t>González, C. A. H., &amp; Blackford, B. J. (2022). Engagement as antecedent of academic achievement and the moderating impact of work-family-school inter-role conflict for online graduate students. </t>
    </r>
    <r>
      <rPr>
        <i/>
        <sz val="10"/>
        <color rgb="FF222222"/>
        <rFont val="Arial Narrow"/>
        <family val="2"/>
      </rPr>
      <t>The International Journal of Management Education</t>
    </r>
    <r>
      <rPr>
        <sz val="10"/>
        <color rgb="FF222222"/>
        <rFont val="Arial Narrow"/>
        <family val="2"/>
      </rPr>
      <t>, </t>
    </r>
    <r>
      <rPr>
        <i/>
        <sz val="10"/>
        <color rgb="FF222222"/>
        <rFont val="Arial Narrow"/>
        <family val="2"/>
      </rPr>
      <t>20</t>
    </r>
    <r>
      <rPr>
        <sz val="10"/>
        <color rgb="FF222222"/>
        <rFont val="Arial Narrow"/>
        <family val="2"/>
      </rPr>
      <t>(3), 100676.</t>
    </r>
  </si>
  <si>
    <t>https://www.sciencedirect.com/science/article/abs/pii/S1472811722000787</t>
  </si>
  <si>
    <t xml:space="preserve">Scopus </t>
  </si>
  <si>
    <r>
      <rPr>
        <sz val="10"/>
        <color rgb="FF222222"/>
        <rFont val="Arial Narrow"/>
        <family val="2"/>
      </rPr>
      <t>Neagu, G. (2022). Understanding the Implications of Digital Competence for the Education Process in Romania. A Literature Review. </t>
    </r>
    <r>
      <rPr>
        <i/>
        <sz val="10"/>
        <color rgb="FF222222"/>
        <rFont val="Arial Narrow"/>
        <family val="2"/>
      </rPr>
      <t>Digital Literacy for Teachers</t>
    </r>
    <r>
      <rPr>
        <sz val="10"/>
        <color rgb="FF222222"/>
        <rFont val="Arial Narrow"/>
        <family val="2"/>
      </rPr>
      <t>, 441-462.</t>
    </r>
  </si>
  <si>
    <t xml:space="preserve">Springer </t>
  </si>
  <si>
    <t xml:space="preserve">Popa, A.E.  (ULBS), Morândău, F. (ULBS), Popa, RI. (ULBS), Rusu M.S. (ULBS), Sidor, A. (UBB) </t>
  </si>
  <si>
    <t>Supporting the return to work after cancer in Romania: exploring employers’ perspectives</t>
  </si>
  <si>
    <t xml:space="preserve">Porro, B., S. J. Tamminga, A. G. E. M. de Boer, A. Petit, Y. Roquelaure, and M. A. Greidanus. 2022.  "Identification of actions to be taken by managers to facilitate the return to work of cancer survivors: Consensus between managers and cancer survivors." BMC Public Health 22, no. 1 (2022): 1-13. https://doi.org/10.1186/s12889-022-14271-w
</t>
  </si>
  <si>
    <t>https://bmcpublichealth.biomedcentral.com/articles/10.1186/s12889-022-14271-w</t>
  </si>
  <si>
    <t xml:space="preserve">Cretu, Daniela (ULBS), Morandau,Felicia (ULBS) </t>
  </si>
  <si>
    <t xml:space="preserve"> Initial Teacher Education for Inclusive Education: A Bibliometric Analysis of Educational Research  Sustainability</t>
  </si>
  <si>
    <t xml:space="preserve">Ananin, Denis, and Andrey Lovakov. "Teacher education research in the global dimension: Bibliometric perspective." Teaching and Teacher Education 118 (2022): 103801. https://doi.org/10.1016/j.tate.2022.103801
</t>
  </si>
  <si>
    <t>https://www.sciencedirect.com/science/article/abs/pii/S0742051X22001755?via%3Dihub</t>
  </si>
  <si>
    <t>Chang, Ching-Yi, and Hui-Chun Chu. "Mapping digital storytelling in interactive learning environments." Sustainability 14, no. 18 (2022): 11499. https://doi.org/10.3390/su141811499</t>
  </si>
  <si>
    <t>https://www.mdpi.com/2071-1050/14/18/11499</t>
  </si>
  <si>
    <t>Trivino-Amigo, N; Barrios-Fernandez, S; (...); Rojo-Ramos, J. 2022. Spanish Teachers' Perceptions of Their Preparation for Inclusive Education: The Relationship between Age and Years of Teaching Experience. Internatonal Journal of Environmental Research and Public Health: 19 (9) 5750 https://doi.org/10.3390/ijerph19095750</t>
  </si>
  <si>
    <t>https://www.mdpi.com/1660-4601/19/9/5750</t>
  </si>
  <si>
    <t>Ali, N; Shoaib, M and Abdullah, F. 2022. Information literacy and research support services in academic libraries: A bibliometric analysis from 2001 to 2020 Feb 2022 (Early Access). Journal of Informationa Science: https://doi.org/10.1177/01655515211068169</t>
  </si>
  <si>
    <t>https://journals.sagepub.com/doi/10.1177/01655515211068169</t>
  </si>
  <si>
    <t>Su, J., D.T.K. Ng, W. Yang, H. Li . 2022. Global Trends in the Research on Early Childhood Education during the COVID-19 Pandemic: A Bibliometric Analysis - Education Sciences, 2022 - 12(5), 331; https://doi.org/10.3390/educsci12050331</t>
  </si>
  <si>
    <t>https://www.mdpi.com/2227-7102/12/5/331</t>
  </si>
  <si>
    <t>Díaz Asto, Marilyn Yesenia, Brenda Fátima Véliz Huanca, Edith Gissela Rivera Arellano, and Emilio Oswaldo Vega-Gonzales. "Percepción de la educación inclusiva durante la pandemia del Covid 19 en padres de familia de niños con discapacidad." Revista de Educación Inclusiva 15, no. 1 (2022): 152-163.</t>
  </si>
  <si>
    <t>Rojas, Jahaira, and Esteban Inga. "Gestión académica y administrativa para una educación inclusiva considerando necesidades educativas especiales." Praxis 18, no. 1 (2022).</t>
  </si>
  <si>
    <t>Crețu, Daniela (ULBS),Morândău, Felicia (ULBS)</t>
  </si>
  <si>
    <t xml:space="preserve">Initial Teacher Education for Inclusive Education: A Bibliometric Analysis of Educational Research </t>
  </si>
  <si>
    <t>Elra Perdima, Feby, Suwarni Suwarni, and Novri Gazali. 2022. "Educational technology in physical education learning: A bibliometric analysis using Scopus database." SPORT TK-Revista EuroAmericana de Ciencias del Deporte, Vol 11 (2022): Suplemento 2 http://hdl.handle.net/10201/130130</t>
  </si>
  <si>
    <t>Perdima, F.E., Balint, G. 2022. Evaluation of learning in physical education: A bibliometric analysis and future trends - Journal Sport Area, 2022 - https://doi.org/10.25299/sportarea.2022.vol7(1).8059</t>
  </si>
  <si>
    <t>Prabowo, I., Hendrayana, Y., Ma’mun, A., Berliana, B., Sofyan, D. 2022. Bibliometric analysis of harassment and bullying in sport  Pedagogy of Physical Culture and Sports</t>
  </si>
  <si>
    <t>https://sportpedagogy.org.ua/index.php/ppcs/article/view/1977</t>
  </si>
  <si>
    <t>Leiva, R. ., Herrera, C. ., Núñez, M. ., &amp; Gallego, C. . (2022). Diversity and inclusion: biographical experiences and questioning of initial teacher education. HUMAN REVIEW. International Humanities Review / Revista Internacional De Humanidades, 13(2), 1–17. https://doi.org/10.37467/revhuman.v11.4022</t>
  </si>
  <si>
    <t>https://journals.eagora.org/revHUMAN/article/view/4022</t>
  </si>
  <si>
    <t>Rivera Arellano, Edith Gissela, Juan Méndez Vergaray, Yolanda Josefina Huayta Franco, Luzmila Lourdes Garro-Aburto, Lindon Vela Meléndez, and Enaidy Reynosa Navarro. "Educación inclusiva y COVID-19: un estudio fenomenológico." Revista Cubana de Investigaciones Biomédicas 41 (2022).</t>
  </si>
  <si>
    <t>http://scielo.sld.cu/scielo.php?script=sci_arttext&amp;pid=S0864-03002022000100003</t>
  </si>
  <si>
    <t>Salgado-Orellana, Norma, Juan Francisco LAGOS-LUCIANO, Jorge ALARCÓN-LEIVA, Palmenia PINOCHET-QUIROZ, and Francisco GÁLVEZ-GAMBOA. "ProgrAmAs de intervención socioeducAtivos PArA PersonAs con discAPAcidAd intelectuAl: unA revisión sistemáticA." Revista Brasileira de Educação Especial 28 (2022).</t>
  </si>
  <si>
    <t>https://www.scielo.br/j/rbee/a/CWtbqTPcvpSV9YMSKyjNBpQ/abstract/?lang=es</t>
  </si>
  <si>
    <t>Sălcudean Minodora (ULBS), Mureșan Raluca (ULBS)</t>
  </si>
  <si>
    <t>The emotional impact of traditional and new media in social events</t>
  </si>
  <si>
    <t>Jia Zhou, Application of New Media Big Data in Visual Performance of Axonometric Illustration, Applied Bionics and Biomechanics</t>
  </si>
  <si>
    <t>https://www.hindawi.com/journals/abb/2022/2909974/</t>
  </si>
  <si>
    <t xml:space="preserve"> Mureșan Raluca (ULBS), Sălcudean Minodora (ULBS), Pintea Adina (ULBS)</t>
  </si>
  <si>
    <t>Information and News Consumption. Perception on the Communication of Authorities and Journalists During the Covid-19 Pandemic</t>
  </si>
  <si>
    <t>Minodora Salcudean, Jurnalism științific. Cum a schimbat pandemia de Covid 19 raportul dintre jurnalism și știință?, Revista Transilvania</t>
  </si>
  <si>
    <t>https://revistatransilvania.ro/wp-content/uploads/2022/07/Salcudean-.pdf</t>
  </si>
  <si>
    <t xml:space="preserve"> Mureșan Raluca (ULBS)</t>
  </si>
  <si>
    <t>Despre o reaşezare a jurnalismului în spaţiul moralităţii: noi provocări ale eticii mass-media</t>
  </si>
  <si>
    <t>Minodora Salcudean, Jurnalismul constructiv și de soluții–avantaje, critici și dileme. Experiența românească: DOR, Revista Transilvania</t>
  </si>
  <si>
    <t>https://revistatransilvania.ro/wp-content/uploads/2022/10/RT8-2022-salcudean.pdf</t>
  </si>
  <si>
    <t>Mureșan Raluca (ULBS), Pintea Adina (ULBS) Sălcudean Minodora (ULBS)</t>
  </si>
  <si>
    <t>Sălcudean Minodora, Jurnalism științific. Cum a schimbat pandemia de Covid 19 raportul dintre jurnalism și știință?, Revista Transilvania</t>
  </si>
  <si>
    <t>Pogan Livia Dana (ULBS), Popa Radu Ioan (ULBS)</t>
  </si>
  <si>
    <t>Living in a SMART WORLD. A study over employees` perceptions on the usage of intelligent devices</t>
  </si>
  <si>
    <t>The Impact of the COVID-19 Pandemic on the Global Risk Landscape in the Era of SMART WORLD (Bak, S and Jedynak, P
2022, Problemy Zarządzania)</t>
  </si>
  <si>
    <t>https://pz.wz.uw.edu.pl/resources/html/article/details?id=231737</t>
  </si>
  <si>
    <t>https://www-webofscience-com.am.e-nformation.ro/wos/woscc/full-record/WOS:000888770200006</t>
  </si>
  <si>
    <t xml:space="preserve">Pogan Livia </t>
  </si>
  <si>
    <t>Pogan Livia Dana (ULBS), Porumbescu Alexandra (UCV)</t>
  </si>
  <si>
    <t>Gender Equality in the European Union. From Strategic Engagement to Achievements</t>
  </si>
  <si>
    <t>EU Institutions: Revisiting Gender Balance and Women’s
Empowerment (Gabriela Belova, Albena Ivanova, Laws)</t>
  </si>
  <si>
    <t>https://www.mdpi.com/2075-471X/12/1/3</t>
  </si>
  <si>
    <t>Scopus, ESCI (Web of Science), RePEc, vLex Justis, CanLII, Law Journal Library</t>
  </si>
  <si>
    <t>De Rijk A, Amir Z, Cohen M, Furlan T, Godderis L, Knezevic B, Miglioretti M, Munir F, Popa AE (ULBS), Sedlakova M,Torp S, Yagil D, Tamminga SJ, De Boer AG</t>
  </si>
  <si>
    <t>The challenge of return to work in workers with cancer: employer priorities despite variation in social policies related to work and health. J Cancer Surviv, 2019, 14:188–199. </t>
  </si>
  <si>
    <t>Beerda, D. C., Zegers, A. D., van Andel, E. S., Becker-Commissaris, A., van der Vorst, M. J., Tange, D., ... &amp; Brom, L. (2022). Experiences and perspectives of patients with advanced cancer regarding work resumption and work retention: a qualitative interview study. Supportive Care in Cancer, 1-9.</t>
  </si>
  <si>
    <t>https://pubmed.ncbi.nlm.nih.gov/36434411/</t>
  </si>
  <si>
    <t>Popa AE  (ULBS), Morândău F  (ULBS), Popa R-I  (ULBS), Rusu Mihai  (ULBS), Sidor Alexandra (UBB)</t>
  </si>
  <si>
    <t>Supporting the Return to Work After Cancer in Romania: Exploring Employers’ Perspectives. J Occup Rehabil. 2020;30:59–71.</t>
  </si>
  <si>
    <t>Porro, B., Tamminga, S. J., de Boer, A. G. E. M., Petit, A., Roquelaure, Y., &amp; Greidanus, M. A. (2022). Identification of actions to be taken by managers to facilitate the return to work of cancer survivors: Consensus between managers and cancer survivors. BMC Public Health, 22(1), 1-13.</t>
  </si>
  <si>
    <t>De Rijk A, Amir Z, Cohen M, Furlan T, Godderis L, Knezevic B, Miglioretti M, Munir F, Popa AE  (ULBS), Sedlakova M,Torp S, Yagil D, Tamminga SJ, De Boer AG</t>
  </si>
  <si>
    <t>Viseux, M., Tamminga, S. J., Greidanus, M. A., Porro, B., Roquelaure, Y., &amp; Bourdon, M. (2022). Enhancing Emotional Skills of Managers to Support the Return to Work of Cancer Survivors: A Research Opinion Focusing on Value, Feasibility and Challenges. Frontiers in Psychology, 13.</t>
  </si>
  <si>
    <t>https://www.frontiersin.org/articles/10.3389/fpsyg.2022.910779/full</t>
  </si>
  <si>
    <t>Porro, B., Campone, M., Moreau, P., &amp; Roquelaure, Y. (2022). Supporting the return to work of breast cancer survivors: from a theoretical to a clinical perspective. International Journal of Environmental Research and Public Health, 19(9), 5124.</t>
  </si>
  <si>
    <t>https://pubmed.ncbi.nlm.nih.gov/35564514/</t>
  </si>
  <si>
    <t>Jansen, J., Boot, C. R., Alma, M. A., &amp; Brouwer, S. (2022). Exploring employer perspectives on their supportive role in accommodating workers with disabilities to promote sustainable RTW: a qualitative study. Journal of Occupational Rehabilitation, 32(1), 1-12.</t>
  </si>
  <si>
    <t>https://pubmed.ncbi.nlm.nih.gov/35166974/</t>
  </si>
  <si>
    <t>de Boer A, Torp S, Popa A  (ULBS), Horsboel T, Zadnik V, Rottenberg Y, Bardi E, Bultmann U, Sharp L.</t>
  </si>
  <si>
    <t>Long-term work retention after treatment for cancer: a systematic review and meta-analysis. J Cancer Surviv. 2020;14(2):135–150.</t>
  </si>
  <si>
    <t>Harpur, P., Hyseni, F., &amp; Blanck, P. (2022). Workplace health surveillance and COVID-19: algorithmic health discrimination and cancer survivors. Journal of Cancer Survivorship, 16(1), 200-212.</t>
  </si>
  <si>
    <t>https://pubmed.ncbi.nlm.nih.gov/35107794/</t>
  </si>
  <si>
    <t xml:space="preserve">Harada, T., Schmitz, K., Helsper, C. W., Campbell, G., &amp; Nekhlyudov, L. (2022). Long‐COVID and long‐term cancer survivorship—Shared lessons and opportunities. European Journal of Cancer Care, 31(6), e13712. </t>
  </si>
  <si>
    <t>https://pubmed.ncbi.nlm.nih.gov/36151916/</t>
  </si>
  <si>
    <t xml:space="preserve">De Azua, G. R., Vaz-Luis, I., Bovagnet, T., Di Meglio, A., Havas, J., Caumette, E., ... &amp; Menvielle, G. (2022). Perceived discrimination at work: examining social, health and work-related factors as determinants among breast cancer survivors–evidence from the prospective CANTO cohort. J Epidemiol Community Health, 76(11), 918-924. </t>
  </si>
  <si>
    <t>https://jech.bmj.com/content/76/11/918</t>
  </si>
  <si>
    <t xml:space="preserve">Olischläger, D. L., den Boer, L. X. Y., de Heus, E., Brom, L., Dona, D. J., Klümpen, H. J., ... &amp; Duijts, S. F. (2022). Rare cancer and return to work: experiences and needs of patients and (health care) professionals. Disability and Rehabilitation, 1-12. </t>
  </si>
  <si>
    <t>https://pubmed.ncbi.nlm.nih.gov/35850601/</t>
  </si>
  <si>
    <t xml:space="preserve">Oliveira, A. F., Fernandes, S., Reis, J. D., Torres, A., Santos, I. M., &amp; Von Ah, D. (2022). Cognitive functioning and work-related outcomes of non-central nervous system cancer survivors: protocol for a systematic review with meta-analysis. BMJ open, 12(7), e060300. </t>
  </si>
  <si>
    <t>https://pubmed.ncbi.nlm.nih.gov/35820744/</t>
  </si>
  <si>
    <t xml:space="preserve">Klaver, K. M., Duijts, S. F., Geusgens, C. A., Aarts, M. J., Ponds, R. W., van der Beek, A. J., &amp; Schagen, S. B. (2022). Neuropsychological test performance and self-reported cognitive functioning associated with work-related outcomes in occupationally active cancer survivors with cognitive complaints. Journal of Cancer Survivorship, 1-13. </t>
  </si>
  <si>
    <t>https://pubmed.ncbi.nlm.nih.gov/35776235/</t>
  </si>
  <si>
    <t xml:space="preserve">Ribi, K., Pagan, E., Sala, I., Ruggeri, M., Bianco, N., Bucci, E. O., ... &amp; Pagani, O. (2022). Employment trajectories of young women with breast cancer: an ongoing prospective cohort study in Italy and Switzerland. Journal of Cancer Survivorship, 1-12. </t>
  </si>
  <si>
    <t>https://pubmed.ncbi.nlm.nih.gov/35689003/</t>
  </si>
  <si>
    <t xml:space="preserve">Ax, A. K., Husberg, M., Johansson, B., Demmelmaier, I., Berntsen, S., Sjövall, K., ... &amp; Davidson, T. (2022). Long-term resource utilisation and associated costs of exercise during (neo) adjuvant oncological treatment: the Phys-Can project. Acta Oncologica, 61(7), 888-896. </t>
  </si>
  <si>
    <t>https://pubmed.ncbi.nlm.nih.gov/35607981/</t>
  </si>
  <si>
    <t xml:space="preserve">Riccetti, N., Felberbaum, R., Flock, F., Kühn, T., Leinert, E., Schwentner, L., ... &amp; Janni, W. (2022). Financial difficulties in breast cancer survivors with and without migration background in Germany—results from the prospective multicentre cohort study BRENDA II. Supportive Care in Cancer, 30(8), 6677-6688. </t>
  </si>
  <si>
    <t>https://pubmed.ncbi.nlm.nih.gov/35507113/</t>
  </si>
  <si>
    <t xml:space="preserve">Paltrinieri, S., Costi, S., Pellegrini, M., Díaz Crescitelli, M. E., Vicentini, M., Mancuso, P., ... &amp; Ghirotto, L. (2022). Adaptation of the core set for vocational rehabilitation for cancer survivors: a qualitative consensus-based study. Journal of Occupational Rehabilitation, 1-13. </t>
  </si>
  <si>
    <t>https://pubmed.ncbi.nlm.nih.gov/35334038/</t>
  </si>
  <si>
    <t xml:space="preserve">Bøhn, S. K. H., Vandraas, K. F., Kiserud, C. E., Dahl, A. A., Thorsen, L., Ewertz, M., ... &amp; Reinertsen, K. V. (2022). Work status changes and associated factors in a nationwide sample of Norwegian long-term breast cancer survivors. Journal of Cancer Survivorship, 1-10. </t>
  </si>
  <si>
    <t>https://pubmed.ncbi.nlm.nih.gov/35314959/</t>
  </si>
  <si>
    <t xml:space="preserve">Zegers, A. D., Coenen, P., Bültmann, U., van Hummel, R., van der Beek, A. J., &amp; Duijts, S. F. (2022). Tailoring work participation support for cancer surviv ors using the stages of change: perspectives of (health care) professionals and survivors. Journal of Cancer Survivorship, 1-14. </t>
  </si>
  <si>
    <t>https://pubmed.ncbi.nlm.nih.gov/35275360/</t>
  </si>
  <si>
    <t>Hallgren, E., Ayers, B. L., Moore, R., Purvis, R. S., McElfish, P. A., Maraboyina, S., &amp; Bryant-Smith, G. (2022). Facilitators and barriers to employment for rural women cancer survivors. Journal of Cancer Survivorship, 1-9.</t>
  </si>
  <si>
    <t>https://pubmed.ncbi.nlm.nih.gov/35142993/</t>
  </si>
  <si>
    <t xml:space="preserve">Harpur, P., Hyseni, F., &amp; Blanck, P. (2022). Workplace health surveillance and COVID-19: algorithmic health discrimination and cancer survivors. Journal of Cancer Survivorship, 16(1), 200-212. </t>
  </si>
  <si>
    <t xml:space="preserve">Nitecki R, Fu S, Jorgensen KA, et al. 2022. Employment disruption among women with gynecologic cancers International Journal of Gynecologic Cancer;32:69-78. </t>
  </si>
  <si>
    <t>https://pubmed.ncbi.nlm.nih.gov/34785522/</t>
  </si>
  <si>
    <t>Amber D. Zegers, Pieter Coenen, Ute Bültmann, Ragna van Hummel, Allard J. van der Beek &amp; Saskia F. A. Duijts. 2022. Tailoring work participation support for cancer survivors using the stages of change: perspectives of (health care) professionals and survivors, Journal of Cancer Survivorship, https://doi.org/10.1007/s11764-022-01196-x</t>
  </si>
  <si>
    <r>
      <rPr>
        <sz val="10"/>
        <color theme="1"/>
        <rFont val="Arial Narrow"/>
        <family val="2"/>
      </rPr>
      <t>Amir</t>
    </r>
    <r>
      <rPr>
        <sz val="10"/>
        <color rgb="FF000000"/>
        <rFont val="Arial Narrow"/>
        <family val="2"/>
      </rPr>
      <t>, Ziv, Popa, Adela (ULBS</t>
    </r>
    <r>
      <rPr>
        <i/>
        <sz val="10"/>
        <color rgb="FF000000"/>
        <rFont val="Arial Narrow"/>
        <family val="2"/>
      </rPr>
      <t>)</t>
    </r>
    <r>
      <rPr>
        <sz val="10"/>
        <color rgb="FF000000"/>
        <rFont val="Arial Narrow"/>
        <family val="2"/>
      </rPr>
      <t xml:space="preserve">, Tamminga, Sietske, Yagil, Dana, Munir, Fehmidah, de Boer, Angela* </t>
    </r>
  </si>
  <si>
    <t>Employer’s management of employees affected by cancer (Supportive Care in Cancer), 26(3), 681-684</t>
  </si>
  <si>
    <t>Yagil, D., &amp; Cohen, M. (2022). The role of perceived supervisor resistance in successful work sustainability among cancer survivors. Work, (Preprint), 1-8. (lucrarea citata: Amir - Employers management...)</t>
  </si>
  <si>
    <t>https://pubmed.ncbi.nlm.nih.gov/35871381/</t>
  </si>
  <si>
    <r>
      <rPr>
        <sz val="10"/>
        <color theme="1"/>
        <rFont val="Arial Narrow"/>
        <family val="2"/>
      </rPr>
      <t>Amir</t>
    </r>
    <r>
      <rPr>
        <sz val="10"/>
        <color rgb="FF000000"/>
        <rFont val="Arial Narrow"/>
        <family val="2"/>
      </rPr>
      <t>, Ziv, Popa, Adela (ULBS</t>
    </r>
    <r>
      <rPr>
        <i/>
        <sz val="10"/>
        <color rgb="FF000000"/>
        <rFont val="Arial Narrow"/>
        <family val="2"/>
      </rPr>
      <t>)</t>
    </r>
    <r>
      <rPr>
        <sz val="10"/>
        <color rgb="FF000000"/>
        <rFont val="Arial Narrow"/>
        <family val="2"/>
      </rPr>
      <t xml:space="preserve">, Tamminga, Sietske, Yagil, Dana, Munir, Fehmidah, de Boer, Angela* </t>
    </r>
  </si>
  <si>
    <t>MacLennan, S. J., Cox, T., Murdoch, S., &amp; Eatough, V. (2022). An interpretative phenomenological analysis of the meaning of work to women living with breast cancer. Chronic Illness, 18(3), 503-516. (lucrarea citata: Amir - Employers management...)</t>
  </si>
  <si>
    <t>https://pubmed.ncbi.nlm.nih.gov/33475434/</t>
  </si>
  <si>
    <t>Olischläger, D. L., den Boer, L. X. Y., de Heus, E., Brom, L., Dona, D. J., Klümpen, H. J., ... &amp; Duijts, S. F. (2022). Rare cancer and return to work: experiences and needs of patients and (health care) professionals. Disability and Rehabilitation, 1-12.</t>
  </si>
  <si>
    <t>Ayala-Garcia, A., Serra, L., Hernando-Rodriguez, J. C., &amp; Benavides, F. G. (2021). Returning to work after a sickness absence due to cancer: a cohort study of salaried workers in Catalonia (Spain). Scientific Reports, 11(1), 1-11.</t>
  </si>
  <si>
    <t>https://pubmed.ncbi.nlm.nih.gov/34907321/</t>
  </si>
  <si>
    <t xml:space="preserve">Albright BB, Nitecki R, Chino F, Chino JP, Havrilesky LJ, Aviki EM, Moss HA. Catastrophic health expenditures, insurance churn, and nonemployment among gynecologic cancer patients in the United States. Am J Obstet Gynecol. 2022 Mar;226(3):384.e1-384.e13. </t>
  </si>
  <si>
    <t>https://www.ncbi.nlm.nih.gov/pmc/articles/PMC10016333/</t>
  </si>
  <si>
    <t xml:space="preserve">Ghasempour, M., Porabdolah, M., Rahmani, A., Dehghannezhad, J., Mousavi, S., &amp; Sattarpour, S. (2022). The Relation of Work Ability and Return to Work Among Iranian Cancer Survivors. Asian Pacific Journal of Cancer Prevention, 23(10), 3339-3346. </t>
  </si>
  <si>
    <t>https://journal.waocp.org/article_90308.html</t>
  </si>
  <si>
    <t>Ingrid G. Boelhouwer, Tinka van Vuuren. 2022. Werkvermogen, burn-outklachten en werkbevlogenheid bij zzp’ers twee tot tien jaar na een kankerdiagnose, Gedrag &amp; Organisatie, Volume 35, Issue 4, Dec 2022, p. 397 - 423</t>
  </si>
  <si>
    <t>https://www.aup-online.com/content/journals/10.5117/GO2022.4.002.BOEL#abstract_content</t>
  </si>
  <si>
    <t>Paltrinieri, Sara et al. ‘Return to Work of Italian Cancer Survivors: A Focus on Prognostic Work-related Factors’. 1 Jan. 2022 : 681 – 691.</t>
  </si>
  <si>
    <t>https://content.iospress.com/articles/work/wor210008</t>
  </si>
  <si>
    <t>Nitecki, R., Benjamin B. Albright, Matthew S. Johnson, Haley A. Moss. 2022. Employment outcomes among cancer patients in the United States, Cancer Epidemiology, Volume 76,</t>
  </si>
  <si>
    <t>https://www.sciencedirect.com/science/article/abs/pii/S1877782121001764</t>
  </si>
  <si>
    <r>
      <rPr>
        <sz val="10"/>
        <color rgb="FF000000"/>
        <rFont val="Arial Narrow"/>
        <family val="2"/>
      </rPr>
      <t>Ullrich, A., Rath, H.M., Otto, U. </t>
    </r>
    <r>
      <rPr>
        <i/>
        <sz val="10"/>
        <color rgb="FF333333"/>
        <rFont val="Arial Narrow"/>
        <family val="2"/>
      </rPr>
      <t>et al.</t>
    </r>
    <r>
      <rPr>
        <sz val="10"/>
        <color rgb="FF333333"/>
        <rFont val="Arial Narrow"/>
        <family val="2"/>
      </rPr>
      <t> Long-term outcomes among localized prostate cancer survivors: prospective predictors for return-to-work three years after cancer rehabilitation. </t>
    </r>
    <r>
      <rPr>
        <i/>
        <sz val="10"/>
        <color rgb="FF333333"/>
        <rFont val="Arial Narrow"/>
        <family val="2"/>
      </rPr>
      <t>Support Care Cancer</t>
    </r>
    <r>
      <rPr>
        <sz val="10"/>
        <color rgb="FF333333"/>
        <rFont val="Arial Narrow"/>
        <family val="2"/>
      </rPr>
      <t> </t>
    </r>
    <r>
      <rPr>
        <b/>
        <sz val="10"/>
        <color rgb="FF333333"/>
        <rFont val="Arial Narrow"/>
        <family val="2"/>
      </rPr>
      <t>30</t>
    </r>
    <r>
      <rPr>
        <sz val="10"/>
        <color rgb="FF333333"/>
        <rFont val="Arial Narrow"/>
        <family val="2"/>
      </rPr>
      <t>, 843–854 (2022).</t>
    </r>
  </si>
  <si>
    <t>https://link.springer.com/article/10.1007/s00520-021-06376-6#citeas</t>
  </si>
  <si>
    <r>
      <rPr>
        <sz val="10"/>
        <color rgb="FF000000"/>
        <rFont val="Arial Narrow"/>
        <family val="2"/>
      </rPr>
      <t>Eatough, Virginia and Maclennan, S. and Cox, Tom (2022) An interpretative phenomenological analysis of the meaning of work to women living with breast cancer. </t>
    </r>
    <r>
      <rPr>
        <i/>
        <sz val="10"/>
        <color rgb="FF000000"/>
        <rFont val="Arial Narrow"/>
        <family val="2"/>
      </rPr>
      <t>Chronic Illness</t>
    </r>
    <r>
      <rPr>
        <sz val="10"/>
        <color rgb="FF000000"/>
        <rFont val="Arial Narrow"/>
        <family val="2"/>
      </rPr>
      <t> 18 (3), pp. 503-516</t>
    </r>
  </si>
  <si>
    <t>https://eprints.bbk.ac.uk/id/eprint/42061/</t>
  </si>
  <si>
    <r>
      <rPr>
        <sz val="10"/>
        <color rgb="FF000000"/>
        <rFont val="Arial Narrow"/>
        <family val="2"/>
      </rPr>
      <t>Lyons, K.D.; Forcino, R.C.; Rotenberg, S.; Schiffelbein, J.E.; Morrissette, K.J.; Godzik, C.M.; Lichtenstein, J.D. “The Last Thing You Have to Worry About”: A Thematic Analysis of Employment Challenges Faced by Cancer Survivors. </t>
    </r>
    <r>
      <rPr>
        <i/>
        <sz val="10"/>
        <color rgb="FF222222"/>
        <rFont val="Arial Narrow"/>
        <family val="2"/>
      </rPr>
      <t>Int. J. Environ. Res. Public Health</t>
    </r>
    <r>
      <rPr>
        <sz val="10"/>
        <color rgb="FF222222"/>
        <rFont val="Arial Narrow"/>
        <family val="2"/>
      </rPr>
      <t> </t>
    </r>
    <r>
      <rPr>
        <b/>
        <sz val="10"/>
        <color rgb="FF222222"/>
        <rFont val="Arial Narrow"/>
        <family val="2"/>
      </rPr>
      <t>2022</t>
    </r>
    <r>
      <rPr>
        <sz val="10"/>
        <color rgb="FF222222"/>
        <rFont val="Arial Narrow"/>
        <family val="2"/>
      </rPr>
      <t>, </t>
    </r>
    <r>
      <rPr>
        <i/>
        <sz val="10"/>
        <color rgb="FF222222"/>
        <rFont val="Arial Narrow"/>
        <family val="2"/>
      </rPr>
      <t>19</t>
    </r>
    <r>
      <rPr>
        <sz val="10"/>
        <color rgb="FF222222"/>
        <rFont val="Arial Narrow"/>
        <family val="2"/>
      </rPr>
      <t>, 11214.</t>
    </r>
  </si>
  <si>
    <t>https://pubmed.ncbi.nlm.nih.gov/36141485/</t>
  </si>
  <si>
    <t>Popa Adela (ULBS), Popa Radu-Ioan (ULBS)</t>
  </si>
  <si>
    <t>Working as a cancer survivor in Romania: an overview of the statutory policies for return to work</t>
  </si>
  <si>
    <r>
      <rPr>
        <sz val="10"/>
        <color theme="1"/>
        <rFont val="Arial Narrow"/>
        <family val="2"/>
      </rPr>
      <t xml:space="preserve">Daphne L.T. Olischläger, Li Xiang Y. den Boer, Eline de Heus, Linda Brom, Desiree J. S. Dona, Heinz-Josef Klümpen, Christina M. Stapelfeldt, Saskia F. A. Duijts. Rare cancer and return to work: experiences and needs of patients and (health care) professionals. </t>
    </r>
    <r>
      <rPr>
        <i/>
        <sz val="10"/>
        <color theme="1"/>
        <rFont val="Arial Narrow"/>
        <family val="2"/>
      </rPr>
      <t>Disability and Rehabilitation.</t>
    </r>
  </si>
  <si>
    <t>https://www.tandfonline.com/doi/ref/10.1080/09638288.2022.2099589?scroll=top&amp;role=tab&amp;aria-labelledby=refs</t>
  </si>
  <si>
    <t>WoS și SCOPUS</t>
  </si>
  <si>
    <t>Popa Radu</t>
  </si>
  <si>
    <t>Popa Adela (ULBS), Morândău Felicia (ULBS), Popa Radu-Ioan (ULBS), Rusu Mihai Stelian (ULBS), Sidor Alexandra (UBB)</t>
  </si>
  <si>
    <t>Supporting the Return to Work After Cancer in Romania: Exploring Employers' Perspectives</t>
  </si>
  <si>
    <r>
      <rPr>
        <sz val="10"/>
        <color theme="1"/>
        <rFont val="Arial Narrow"/>
        <family val="2"/>
      </rPr>
      <t xml:space="preserve">Adela Elena Popa, Anca Bejenaru, Elena Cristina Mitrea, Felicia Morândău, Livia Pogan. Return to work after chronic disease: A theoretical framework for understanding the worker-employer dynamic. </t>
    </r>
    <r>
      <rPr>
        <i/>
        <sz val="10"/>
        <color theme="1"/>
        <rFont val="Arial Narrow"/>
        <family val="2"/>
      </rPr>
      <t>Chronic Illness.</t>
    </r>
  </si>
  <si>
    <t>https://1510p6jhp-y-https-journals-sagepub-com.z.e-nformation.ro/doi/10.1177/17423953221117852</t>
  </si>
  <si>
    <r>
      <rPr>
        <sz val="10"/>
        <color theme="1"/>
        <rFont val="Arial Narrow"/>
        <family val="2"/>
      </rPr>
      <t xml:space="preserve">Porro, B., Tamminga, S.J., de Boer, A.G., A. Petit, Y. Roquelaure &amp; M. A. Greidanus. Identification of actions to be taken by managers to facilitate the return to work of cancer survivors: Consensus between managers and cancer survivors. </t>
    </r>
    <r>
      <rPr>
        <i/>
        <sz val="10"/>
        <color theme="1"/>
        <rFont val="Arial Narrow"/>
        <family val="2"/>
      </rPr>
      <t>BMC Public Health.</t>
    </r>
  </si>
  <si>
    <t>Voicu, Bogdan (ICCV&amp;ULBS), Edurne Bartolomé Peral (Universitad de Deusto), Horatiu Rusu (ULBS), Gergely Rosta (Pázmány Péter Catholic University,), Mircea Comșa (UBB), Octavian-Marian Vasile (UB), Lluís Coromina (Pázmány Péter Catholic University,) Claudiu Tufis (UB)</t>
  </si>
  <si>
    <t>COVID-19 and Orientations Towards Solidarity: The Case of Spain, Hungary, and Romania</t>
  </si>
  <si>
    <t>Saghin, D., Lupchian, M. M., &amp; Lucheș, D. (2022). Social Cohesion and Community Resilience during the COVID-19 Pandemic in Northern Romania. International Journal of Environmental Research and Public Health, 19(8), 4587</t>
  </si>
  <si>
    <t>https://www.mdpi.com/1660-4601/19/8/4587</t>
  </si>
  <si>
    <t>Neves, J. C. B., de França, T. C., Bastos, M. P., de Carvalho, P. V. R., &amp; Gomes, J. O. (2022). Analysis of government agencies and stakeholders’ twitter communications during the first surge of COVID-19 in Brazil. Work, (Preprint), 1-13</t>
  </si>
  <si>
    <t>https://content.iospress.com/articles/work/wor211213https://content.iospress.com/articles/work/wor211213</t>
  </si>
  <si>
    <t>Amy Isham, Tim Jackson (2022) Finding flow: exploring the potential for sustainable fulfilment, The Lancet Planetary Health, Volume 6, Issue 1,2022, Pages e66-e74,
ISSN 2542-5196</t>
  </si>
  <si>
    <t>https://pubmed.ncbi.nlm.nih.gov/34998462/</t>
  </si>
  <si>
    <t>Lantos, N. A., Engyel, M., Hadarics, M., Nyúl, B., Csaba, S., &amp; Kende, A. (2022). Identification with All Humanity Predicts Prosocial and Political Action Intentions During COVID-19. Frontiers in Political Science, 4.</t>
  </si>
  <si>
    <t>https://www.frontiersin.org/articles/10.3389/fpos.2022.855148/full</t>
  </si>
  <si>
    <r>
      <rPr>
        <sz val="10"/>
        <color rgb="FF222222"/>
        <rFont val="Arial Narrow"/>
        <family val="2"/>
      </rPr>
      <t>Gierszewski, D., Kluzowicz, J., &amp; Opozda-Suder, S. (2022). Engagement, Community, Activity, and Helpfulness as Predictors of Social Solidarity during the COVID-19 Pandemic in Poland. </t>
    </r>
    <r>
      <rPr>
        <i/>
        <sz val="10"/>
        <color rgb="FF222222"/>
        <rFont val="Arial Narrow"/>
        <family val="2"/>
      </rPr>
      <t>Social Space</t>
    </r>
    <r>
      <rPr>
        <sz val="10"/>
        <color rgb="FF222222"/>
        <rFont val="Arial Narrow"/>
        <family val="2"/>
      </rPr>
      <t>, </t>
    </r>
    <r>
      <rPr>
        <i/>
        <sz val="10"/>
        <color rgb="FF222222"/>
        <rFont val="Arial Narrow"/>
        <family val="2"/>
      </rPr>
      <t>22</t>
    </r>
    <r>
      <rPr>
        <sz val="10"/>
        <color rgb="FF222222"/>
        <rFont val="Arial Narrow"/>
        <family val="2"/>
      </rPr>
      <t xml:space="preserve">(3), 1-29. </t>
    </r>
  </si>
  <si>
    <t>https://socialspacejournal.eu/menu-script/index.php/ssj/article/view/108</t>
  </si>
  <si>
    <t>Vicsek, L., &amp; Mikó, F. (2023). young people’s moral decision-making and the covid-19 pandemic in hungary. Intersections. East European Journal of Society and Politics, 9(1), 101-119</t>
  </si>
  <si>
    <t>https://intersections.tk.mta.hu/index.php/intersections/article/view/1044</t>
  </si>
  <si>
    <t xml:space="preserve">Kamecka, G. (2022). Infrastruktura rynków małżeńskich polskiej klasy wyższej. Studia Socjologiczne, 246(3), 83-110. </t>
  </si>
  <si>
    <t>https://www.ceeol.com/search/article-detail?id=1066375</t>
  </si>
  <si>
    <t>Radzińska, J. (2022). Zmiana postrzegania i doświadczania solidarności w pandemii COVID-19. Studia Socjologiczne, 111-136</t>
  </si>
  <si>
    <t>https://www.ceeol.com/search/article-detail?id=1066376</t>
  </si>
  <si>
    <t>Rusu, H (ULBS)., &amp; Bejenaru, A.(ULBS)</t>
  </si>
  <si>
    <t xml:space="preserve"> Factors influencing school success in rural Romania: A case study based on data collected with the school success profile instrument. Studia Universitatis Babes-Bolyai, 55(1), 71.</t>
  </si>
  <si>
    <t>Ion, I. E., Lupu, R., &amp; Nicolae, E. (2022). Academic achievement and professional aspirations: between the impacts of family, self-efficacy and school counselling. Journal of Family Studies, 28(2), 587-610...</t>
  </si>
  <si>
    <t>https://www.tandfonline.com/doi/abs/10.1080/13229400.2020.1746685</t>
  </si>
  <si>
    <t>Transitional Politics of Memory: Political Strategies of Managing the Past in Post-Communist Romania. Europe-Asia Studies, 69(8), (2017), pp. 1257–1279</t>
  </si>
  <si>
    <t>Sagatiene, Dovile (2022). The Transformation of Lithuanian Memories of Soviet Crimes to Genocide Recognition. International Journal of Transitional Justice, Volume 16, Issue 3, November 2022, Pages 396–405, https://doi.org/10.1093/ijtj/ijac022</t>
  </si>
  <si>
    <t>https://academic.oup.com/ijtj/article/16/3/396/6776207</t>
  </si>
  <si>
    <t>Mitroiu, Simona &amp; Gradinaru, Camelia (2022). The autobiographical archive in post-communist Romania: "True" heroes and collective victimization. Memory Studies.</t>
  </si>
  <si>
    <t>https://journals.sagepub.com/doi/10.1177/17506980221126605?icid=int.sj-abstract.citing-articles.2</t>
  </si>
  <si>
    <t>Preda, Caterina (2022). Repression, Resistance and Collaboration in Stalinist Romania 1944-1964: Post-Communist Remembering. Memory Studies</t>
  </si>
  <si>
    <t>https://journals.sagepub.com/doi/abs/10.1177/17506980221114223b</t>
  </si>
  <si>
    <t>Martins, Marcelle Trote (2022). Negotiatind memories through language: an analysis of the choice of an official language during state-building in Timor-Leste. Journal for Cultural Research</t>
  </si>
  <si>
    <t>https://www.tandfonline.com/doi/abs/10.1080/14797585.2022.2048185?journalCode=rcuv20</t>
  </si>
  <si>
    <t>Mihai, M. (2022). Political Memory and the Aesthetics of Care. Stanford University Press</t>
  </si>
  <si>
    <t>https://www.sup.org/books/title/?id=33440</t>
  </si>
  <si>
    <t>Stanford University Press</t>
  </si>
  <si>
    <t>Political patterning of urban namescapes and post-socialist toponymic change: A quantitative analysis of three Romanian cities. Cities.</t>
  </si>
  <si>
    <t>Kovacs, Jason F. (2022). 'There is no room in our city for hate': The re-emerged debates over the current and former place name of a Canadian city. Memory Studies</t>
  </si>
  <si>
    <t>https://journals.sagepub.com/doi/abs/10.1177/17506980221126651</t>
  </si>
  <si>
    <t>Eross, Agnes, Holanyi, Akos &amp; Tatrai, Patrik (2022). Toponymic politics and the role of heritagisation in multiethnic cities in Romania. International Journal of Heritage Studies</t>
  </si>
  <si>
    <t>https://www.tandfonline.com/doi/abs/10.1080/13527258.2022.2076719</t>
  </si>
  <si>
    <t>Gutierrez-Mora, Dolores &amp; Oto-Peralias, Daniel (2022). Gendered cities: Studying urban gender bias through street names. Environment and Planning B - Urban Analytics and City Science</t>
  </si>
  <si>
    <t>https://journals.sagepub.com/doi/abs/10.1177/23998083211068844</t>
  </si>
  <si>
    <t>Bozilovic, Jelena &amp; Petkovic, Jelena (2022). An ideological perspective on street names: Socialist political symbols in the post-socialist City of NIS. Cities</t>
  </si>
  <si>
    <t>https://www.sciencedirect.com/science/article/abs/pii/S0264275122000257</t>
  </si>
  <si>
    <t>Shifting Urban Namescapes: Street Name Politics and Toponymic Change in a Romanian(ised) City. Journal of Historical Geography</t>
  </si>
  <si>
    <t>Mapping the political toponymy of educational namescapes: A quantitative analysis of Romanian school names. Political Geography</t>
  </si>
  <si>
    <t>Theorising love in sociological thought: Classical contributions to a sociology of love. Journal of Classical Sociology</t>
  </si>
  <si>
    <t>Hill, David W. (2022). Love and Narcissism in Reality Television. Sociological Research Online</t>
  </si>
  <si>
    <t>https://journals.sagepub.com/doi/10.1177/13607804211058746</t>
  </si>
  <si>
    <t>Staging Death: Christofascist Necropolitics during the National Legionary State in Romania, 1940-1941. Nationalities Papers</t>
  </si>
  <si>
    <t>Rotar Marius &amp; Ginghina, Octav (2022). How Pure Was Romanian Rugby? Minority, Majority and Extremists in Romanian Interwar Rugby. International Journal of the History of Sport</t>
  </si>
  <si>
    <t>https://www.tandfonline.com/doi/abs/10.1080/09523367.2022.2143493</t>
  </si>
  <si>
    <t>Zavatti, Francesco (2022). Transnationalizing fascist martyrs: an entangled history of the memorialization of Ion Mota and Vasile Marin in Spain and Romania, 1937-41. Historical Research</t>
  </si>
  <si>
    <t>https://academic.oup.com/histres/article/95/268/264/6541522</t>
  </si>
  <si>
    <t>The privatization of death: the emergence of private cemeteries in Romania's postsocialist deathscape. Southeast European and Black Sea Studies</t>
  </si>
  <si>
    <t>Grabalov, Pavel (2022). Invisible public spaces: The role of cemeteries in urban planning and development in Moscow. Journal of Urban Affairs</t>
  </si>
  <si>
    <t>https://www.tandfonline.com/doi/full/10.1080/07352166.2022.2147434</t>
  </si>
  <si>
    <t>States of mourning: A quantitative analysis of national mournings across European countries. Death Studies</t>
  </si>
  <si>
    <t>Aydogan, Cemre (2022). "The socialist period was a fairy tale": Yugo-nostalgia and anti-nationalism in Bosnia-Herzegovina. Anthropological Notebooks</t>
  </si>
  <si>
    <t>http://notebooks.drustvo-antropologov.si/Notebooks/article/view/538</t>
  </si>
  <si>
    <t>Nations in Black: Charting the National Thanatopolitics of Mourning across European Countries. European Societies</t>
  </si>
  <si>
    <t>Zhang, Chenchen (2022). Contested disaster nationalism in the digital age: Emotional registers and geopolitical imaginaries in COVID-19 narratives on Chinese social media. Review of International Studies</t>
  </si>
  <si>
    <t>https://www.cambridge.org/core/journals/review-of-international-studies/article/contested-disaster-nationalism-in-the-digital-age-emotional-registers-and-geopolitical-imaginaries-in-covid19-narratives-on-chinese-social-media/F335EE7D2EA3B0D8D873254FC2B5559E</t>
  </si>
  <si>
    <t>Nistor, A., &amp; Zadobrischi, E. (2022, March). Analysis and estimation of economic influence of IoT and telecommunication in regional media based on evolution and electronic markets in Romania. In Telecom (Vol. 3, No. 1, pp. 195-217).</t>
  </si>
  <si>
    <t>Sălcudean Minodora, Mureşan Raluca</t>
  </si>
  <si>
    <t>The Emotional Impact of Traditional and New Media in Social Events</t>
  </si>
  <si>
    <t>Jia Zhou, "Application of New Media Big Data in Visual Performance of Axonometric Illustration", Applied Bionics and Biomechanics</t>
  </si>
  <si>
    <t xml:space="preserve">https://doi.org/10.1155/2022/2909974 </t>
  </si>
  <si>
    <t>SCOPUS
WOS</t>
  </si>
  <si>
    <t>Stanciu Raluca, David Anca- Elena (ULBS)</t>
  </si>
  <si>
    <t xml:space="preserve">Maria Grasso (UK), Martina Klicperová-Baker (Cehia), Sebastian Koos (Germania), Yuliya Kosyakova (Germania), Antonello Petrillo (Italia) &amp; Ionela Vlase </t>
  </si>
  <si>
    <t>The impact of the coronavirus crisis on European societies. What have we learnt and where do we go from here? - Introduction to the COVID volume</t>
  </si>
  <si>
    <t>Bazurli, Raffaele; Campomori, Francesca (2022) Further to the bottom of the hierarchy: the stratification of forced migrants' welfare rights amid the COVID-19 pandemic in Italy. CITIZENSHIP STUDIES</t>
  </si>
  <si>
    <t>Boin, Arjen; Rhinard, Mark(2022) Crisis management performance and the European Union: the case of COVID-19. JOURNAL OF EUROPEAN PUBLIC POLICY</t>
  </si>
  <si>
    <t>Kriesi, Hanspeter; Oana, Ioana-Elena (2022) Protest in unlikely times: dynamics of collective mobilization in Europe during the COVID-19 crisis. JOURNAL OF EUROPEAN PUBLIC POLICY</t>
  </si>
  <si>
    <t>Van Bortel, Tine et al (2022) The mental health experiences of ethnic minorities in the UK during the Coronavirus pandemic: A qualitative exploration. FRONTIERS IN PUBLIC HEALTH</t>
  </si>
  <si>
    <t>Burciu, Roxana; Hutter, Swen (2022) More stress, less voice? The gender gap in political participation during the COVID-19 pandemic. EUROPEAN JOURNAL OF POLITICS AND GENDER</t>
  </si>
  <si>
    <t>Michel, Janet; et al (2022) Public health communication: Attitudes, experiences, and lessons learned from users of a COVID-19 digital triage tool for children.FRONTIERS IN PUBLIC HEALTH</t>
  </si>
  <si>
    <t>Eitzenberger, Florian J. (2022) Innovations during the Corona Crisis through external Interventions in Tourism Companies. ZEITSCHRIFT FUR TOURISMUSWISSENSCHAFT</t>
  </si>
  <si>
    <t>Torres Perez, Francisco; Perez Alonso, Yaiza. 2022. ESSENTIAL BUT FORGOTTEN. MIGRANTS PICKING FRUITS DURING THE COVID-19 PANDEMIC IN VALENCIA. ESTUDIOS GEOGRAFICOS</t>
  </si>
  <si>
    <t>Gossner, Laura; Kosyakova, Yuliya; Laible, Marie-Christine. 2022. Resilient or Vulnerable? Effects of the COVID-19 Crisis on the Mental Health of Refugees in Germany. INTERNATIONAL JOURNAL OF ENVIRONMENTAL RESEARCH AND PUBLIC HEALTH</t>
  </si>
  <si>
    <t>Busemeyer, Marius R. 2022. The welfare state in really hard times: Political trust and satisfaction with the German healthcare system during the COVID-19 pandemic.JOURNAL OF EUROPEAN SOCIAL POLICY</t>
  </si>
  <si>
    <t>Casquilho-Martins, Ines; Belchior-Rocha, Helena; Alves, David Ramalho. 2022. Racial and Ethnic Discrimination in Portugal in Times of Pandemic Crisis.SOCIAL SCIENCES-BASEL</t>
  </si>
  <si>
    <t>Mijs, Jonathan J. B.; de Koster, Willem; van der Waal, Jeroen. 2022. Belief change in times of crisis: Providing facts about COVID-19-induced inequalities closes the partisan divide but fuels intra-partisan polarization about inequality. SOCIAL SCIENCE RESEARCH</t>
  </si>
  <si>
    <t>Saghin, Despina; Lupchian, Maria-Magdalena; Luches, Daniel. 2022. Social Cohesion and Community Resilience during the COVID-19 Pandemic in Northern Romania. INTERNATIONAL JOURNAL OF ENVIRONMENTAL RESEARCH AND PUBLIC HEALTH</t>
  </si>
  <si>
    <t>Casquilho-Martins, Ines; Belchior-Rocha, Helena. 2022. Responses to COVID-19 Social and Economic Impacts: A Comparative Analysis in Southern European Countries. SOCIAL SCIENCES-BASEL</t>
  </si>
  <si>
    <t>Langenkamp, Alexander; Cano, Tomas; Czymara, Christian S.. 2022. My Home is my Castle? The Role of Living Arrangements on Experiencing the COVID-19 Pandemic: Evidence From Germany. FRONTIERS IN SOCIOLOGY</t>
  </si>
  <si>
    <t>Torres Perez, Francisco; Gomez Crespo, Paloma. 2022. PARTICIPATION AND COEXISTENCE IN MULTICULTURAL NEIGHBORHOODS: PRESENTATION OF THE MONOGRAPH. SCRIPTA NOVA-REVISTA ELECTRONICA DE GEOGRAFIA Y CIENCIAS SOCIALES</t>
  </si>
  <si>
    <t>Perez, Francisco Torres; Crespo, Paloma Gomez. 2022. Neighbourhood relations, participation and living together in multicultural quarters. A view from the immigrant neighbourhood. SCRIPTA NOVA-REVISTA ELECTRONICA DE GEOGRAFIA Y CIENCIAS SOCIALES</t>
  </si>
  <si>
    <t>Durnova, Anna; Marhankova, Jaroslava Hasmanova. 2022. Pandemics as a sociological problem: the individual, care and the transformation of the home. SOCIOLOGICKY CASOPIS-CZECH SOCIOLOGICAL REVIEW</t>
  </si>
  <si>
    <t>Bartiromo, Marianna. 2022. Covid-19 and sustainable development in Europe: a temporal comparison. REVISTA DE ESTUDIOS ANDALUCES</t>
  </si>
  <si>
    <t>Zartler, Ulrike; Suwada, Katarzyna; Kreyenfeld, Michaela. 2022. Family lives during the COVID-19 pandemic in European societies: Introduction to the Special Issue. JFR-JOURNAL OF FAMILY RESEARCH</t>
  </si>
  <si>
    <t>Hipp, Lena; Konrad, Markus. 2022. Has Covid-19 increased gender inequalities in professional advancement? Cross-country evidence on productivity differences between male and female software developers. JFR-JOURNAL OF FAMILY RESEARCH</t>
  </si>
  <si>
    <t>Shahriar, S.H.B., Alam, M.S., Arafat, S., Khan, M.M.R., Nur, J.M.E.H., Khan, S.I. 2022. Remote Work and Changes in Organizational HR Practices During Corona Pandemic: A Study from Bangladesh. Vision</t>
  </si>
  <si>
    <t>https://www.scopus.com/inward/record.uri?eid=2-s2.0-85136554665&amp;doi=10.1177%2f09722629221115234&amp;partnerID=40&amp;md5=9cbfe19b81fa880cfb0f792903eb9bac</t>
  </si>
  <si>
    <t xml:space="preserve">Chalari, A., Koutantou, E.E. 2022. Psycho-Social Approaches to the Covid-19 Pandemic: Change, Crisis and Trauma. </t>
  </si>
  <si>
    <t>https://www.scopus.com/inward/record.uri?eid=2-s2.0-85152321219&amp;doi=10.1007%2f978-3-031-07831-6&amp;partnerID=40&amp;md5=75cdcc44f346ccec9329c8d48bb8d930</t>
  </si>
  <si>
    <t>Artelaris, P., Mavrommatis, G. 202. Territorial cohesion, the COVID-19 crisis and the urban paradox: Future challenges in urbanization and economic agglomeration. Region</t>
  </si>
  <si>
    <t>https://www.scopus.com/inward/record.uri?eid=2-s2.0-85131679205&amp;doi=10.18335%2fregion.v9i1.403&amp;partnerID=40&amp;md5=fe3fbe5f1d7f0792ddd393f7c46f3575</t>
  </si>
  <si>
    <t>Rasmussen, M.K., Kronborg, C., Fasterholdt, I., Kidholm, K. (2022). Economic evaluations of interventions against viral pandemics: a scoping review.Public Health</t>
  </si>
  <si>
    <t>https://www.scopus.com/inward/record.uri?eid=2-s2.0-85132877626&amp;doi=10.1016%2fj.puhe.2022.05.001&amp;partnerID=40&amp;md5=d988215a5112762e5af7493e99b283ca</t>
  </si>
  <si>
    <t>Voicu, Bogdan &amp; Vlase, Ionela</t>
  </si>
  <si>
    <t>High-skilled immigrants in times of crisis. A cross-European analysis. International Journal of Intercultural Relations, 42, 25–37.</t>
  </si>
  <si>
    <t xml:space="preserve">Chai, C.-L.(2022) Picturing Settlement Experiences: Immigrant Women’s Senses of Comfortable and Uncomfortable Places in a Small Urban Center in Canada. Journal of International Migration and Integration. </t>
  </si>
  <si>
    <t>https://www.scopus.com/inward/record.uri?eid=2-s2.0-85116204539&amp;doi=10.1007%2fs12134-021-00903-4&amp;partnerID=40&amp;md5=8c01f8e2362049cf98bfa76277bd249f</t>
  </si>
  <si>
    <t xml:space="preserve">Vlase, Ionela,Voicu, Bogdan </t>
  </si>
  <si>
    <t>Introduction: uncertain biographies? A focus on migrants’ life courses, in I. Vlase and B. Voicu (eds) Gender, Family, and Adaptation of Migrants in Europe: A Life Course Perspective, Cham: Springer, pp 1–12.</t>
  </si>
  <si>
    <t>Rakovcová, D., Drbohlav, D. (2022) Examining change in migration strategies over the life course of international PhD students. Longitudinal and Life Course Studies</t>
  </si>
  <si>
    <t>https://www.scopus.com/inward/record.uri?eid=2-s2.0-85129021036&amp;doi=10.1332%2f175795921X16147616363118&amp;partnerID=40&amp;md5=632517f8c0834e322d32bac0d95086a0</t>
  </si>
  <si>
    <t>Vlase, Ionela</t>
  </si>
  <si>
    <t>“Men’s Migration, Adulthood, and the Performance of Masculinities.”In I Vlase and B Voicu (Eds.)  Gender, Family, and Adaptation of Migrants in Europe. Cham: Palgrave Macmillan.</t>
  </si>
  <si>
    <t>Christou, A., Kofman, E. 2022. Gendered Migrations and Conceptual Approaches: Theorising and Researching Mobilities. IMISCOE Research Series</t>
  </si>
  <si>
    <t>https://www.scopus.com/inward/record.uri?eid=2-s2.0-85126183977&amp;doi=10.1007%2f978-3-030-91971-9_2&amp;partnerID=40&amp;md5=921a651a77f9ca64c8e8fd158d943293</t>
  </si>
  <si>
    <t>Venkatesan, S., James, R. (2022) Imagining the Middle East: Migration and Malayalam Cinema.IUP Journal of English Studies</t>
  </si>
  <si>
    <t>https://www.scopus.com/inward/record.uri?eid=2-s2.0-85135308985&amp;partnerID=40&amp;md5=a15f9ee640b092b6a79b5be9910ee721</t>
  </si>
  <si>
    <t>Palillo, M. 2022. Negotiating Refugee Deservingness at Europe's Southern Frontier: Masculinity and Race in Sicilian Asylum Centres. Journal of Refugee Studies</t>
  </si>
  <si>
    <t>https://www.scopus.com/inward/record.uri?eid=2-s2.0-85127953257&amp;doi=10.1093%2fjrs%2ffeab090&amp;partnerID=40&amp;md5=785d0526c58b590b8af6e399962a859a</t>
  </si>
  <si>
    <t xml:space="preserve">Preoteasa A. M., Vlase I., Tufă L. A. </t>
  </si>
  <si>
    <t>Intergenerational support as a reaction to socio-economic crisis: Alteration of solidarity within precarious Romanian households. European Societies, 20(1), 111–130. https://doi.org/10.1080/14616696.2017.1402123</t>
  </si>
  <si>
    <t>Segel-Karpas, D., Ayalon, L. 2022. Adult daughters’ emotional response to COVID-19: the role of worry, solidarity, conflict, and ambivalence in the relationship with the mother. Aging and Mental Health</t>
  </si>
  <si>
    <t>https://www.scopus.com/inward/record.uri?eid=2-s2.0-85104531160&amp;doi=10.1080%2f13607863.2021.1910795&amp;partnerID=40&amp;md5=2de0a9d21f7e35926dd3b6c03cb11304</t>
  </si>
  <si>
    <t>Cong, Z., Feng, G. 2022. Financial Preparedness for Emergencies: Age Patterns and Multilevel Vulnerabilities. Research on Aging</t>
  </si>
  <si>
    <t>https://www.scopus.com/inward/record.uri?eid=2-s2.0-85111528241&amp;doi=10.1177%2f01640275211034471&amp;partnerID=40&amp;md5=c6d4c0a16f62202e542ed2d44de00213</t>
  </si>
  <si>
    <t>Gender, Family, and Adaptation of Migrants in Europe: A Life Course Perspective, Cham: Springer</t>
  </si>
  <si>
    <t>Coşciug, A. 2022.To Be or Not To Be a Samsar: Motivations for Entrepreneurship among Romanian Returnees Involved in the Transnational Trade in Used Vehicles. Central and Eastern European Migration Review</t>
  </si>
  <si>
    <t>https://www.scopus.com/inward/record.uri?eid=2-s2.0-85146168551&amp;doi=10.54667%2fceemr.2022.11&amp;partnerID=40&amp;md5=b518e93a4a235e841e597dd481b64593</t>
  </si>
  <si>
    <t>Bertelli, D., Erdal, M.B., Coşciug, A., Kussy, A., Mikiewicz, G., Szulecki, K., Tulbure, C. 2022 Living Here, Owning There? Transnational Property Ownership and Migrants’ (Im)Mobility Considerations Beyond Return.Central and Eastern European Migration Review</t>
  </si>
  <si>
    <t>https://www.scopus.com/inward/record.uri?eid=2-s2.0-85146151762&amp;doi=10.54667%2fceemr.2022.09&amp;partnerID=40&amp;md5=62dc81971aa6f22320d98e0ddc3f8bea</t>
  </si>
  <si>
    <t xml:space="preserve">Bolzman, C. 2022. Labour migrants and the retirement-return nexus. Handbook of Return Migration. </t>
  </si>
  <si>
    <t>https://www.scopus.com/inward/record.uri?eid=2-s2.0-85130662643&amp;partnerID=40&amp;md5=b66bee9919a6652554fe3e3edebf7592</t>
  </si>
  <si>
    <t>Vlase, Ionela &amp; Croitoru, Alin</t>
  </si>
  <si>
    <t>Nesting self-employment in education, work and family trajectories of Romanian migrant returnees. Current Sociology, 67(5), 778–797.</t>
  </si>
  <si>
    <t>Pantea, M.-C 2022 .Elevating the Standing of Vocational Education and Training in Romania. Professional and Practice-based Learning. https://www.scopus.com/inward/record.uri?eid=2-s2.0-85128987171&amp;doi=10.1007%2f978-3-030-96237-1_14&amp;partnerID=40&amp;md5=966e0312f5da8c215a0e39863a771e95</t>
  </si>
  <si>
    <t>Ionela Vlase and Maria Grasso (UK)</t>
  </si>
  <si>
    <t>Support for Prostitution Legalization in Romania: Individual, Household, and Socio-cultural Determinants. Journal of Sex reseach</t>
  </si>
  <si>
    <t>Hansen, Michael A.; Johansson, Isabelle. 2022. Asking About Prostitution, Sex Work and Transactional Sex: Question Wording and Attitudes Toward Trading Sexual Services. JOURNAL OF SEX RESEARCH</t>
  </si>
  <si>
    <t>https://www.webofscience.com/wos/woscc/full-record/WOS:000870891600001</t>
  </si>
  <si>
    <t>I Silistraru (ULBS), Ciureanu Adrian-Ioan (UMF Iasi), A Ciubara (UMF Galati), O Olariu (UMF Iasi)</t>
  </si>
  <si>
    <t>Prevalence of burnout in medical students in Romania during Covid-19 pandemic restrictions (preliminary data)</t>
  </si>
  <si>
    <t>Yue Liu and Zhe Cao, The impact of social support and stress on academic burnout among medical students in online learning: The mediating role of resilience</t>
  </si>
  <si>
    <t>https://www.frontiersin.org/articles/10.3389/fpubh.2022.938132/full</t>
  </si>
  <si>
    <t>WoS/Scopus</t>
  </si>
  <si>
    <t>Manja Vollmann*, Renée A. Scheepers, Anna P. Nieboer and Femke Hilverda, Study-related wellbeing, behavior, and attitudes of university students in the Netherlands during emergency remote teaching in the context of COVID-19: A longitudinal study, Frontiers</t>
  </si>
  <si>
    <t>https://www.frontiersin.org/articles/10.3389/fpsyg.2022.1056983/full</t>
  </si>
  <si>
    <t>Elena DUMEA, Nela Daniela EFRIM, Adina PETCU, Lucretia ANGHEL, Cristina Gabriela PUSCASU, Burnout syndrome in personnel of an infectious diseases hospital, one year after the outbreak of the COVID-19 pandemic, BRAIN</t>
  </si>
  <si>
    <t>https://brain.edusoft.ro/index.php/brain/article/view/1266</t>
  </si>
  <si>
    <t>Dinu, B. ., Vlad, C. ., Balan, G. ., Luca, L. ., &amp; Bichescu, C. I. (2022). Impact of COVID-19 Pandemic on Gambling. BRAIN. Broad Research in Artificial Intelligence and Neuroscience, 13(1Sup1), 383-387. https://doi.org/10.18662/brain/13.1Sup1/325</t>
  </si>
  <si>
    <t>https://www.lumenpublishing.com/journals/index.php/brain/article/view/5195</t>
  </si>
  <si>
    <t>Ancuta Loredana Caraus, The Concept of Burnout in the Medical Field: A Literature Review</t>
  </si>
  <si>
    <t>https://webbut.unitbv.ro/index.php/Series_V/article/view/3162</t>
  </si>
  <si>
    <t>Cătălin PLEŞEA-CONDRATOVICI, Emil Răzvan GATEJ, Steliana RIZEANU, Alina PLEŞEA-CONDRATOVICI, Anxiety in Home-Quarantined Patients with COVID-19, BRAIN</t>
  </si>
  <si>
    <t>https://brain.edusoft.ro/index.php/brain/article/view/1238</t>
  </si>
  <si>
    <t>Cosmina-Alina Moscu, Mihaela Anghele, Liliana Dragomir, Sorin Munteanu, Aurelian Anghele, Aurel Nichita, The Effects of SARS COV 2 Infection –Does a Depression Pandemic Follow?, BRAIN</t>
  </si>
  <si>
    <t>https://www.lumenpublishing.com/journals/index.php/brain/article/view/5196</t>
  </si>
  <si>
    <t>Marius Adrian Alberti DĂSCĂLESCU, Virtual Addictions, Teleworking and Artificial Intelligence in the Pandemic, BRAIN</t>
  </si>
  <si>
    <t>https://edusoft.ro/brain/index.php/brain/article/view/1274</t>
  </si>
  <si>
    <t xml:space="preserve">Vlad Constantin BANDAC1, Cristina STEFANESCU, Adaptation in
Affective Video
Games during the
Covid-19 Pandemic, BRAIN </t>
  </si>
  <si>
    <t>https://www.brain.edusoft.ro/index.php/brain/article/viewFile/1228/1394</t>
  </si>
  <si>
    <t>Alina Maria LESCAI, Alexandru Bogdan CIUBARA, Stefan Lucian BURLEA, Gabriela BALAN, Mass-Media Impact on non- and Post SARS COV2 Infection Anxious Disorders, BRAIN</t>
  </si>
  <si>
    <t>https://www.brain.edusoft.ro/index.php/brain/article/view/1256</t>
  </si>
  <si>
    <t>Rebegea, Laura Florentina &amp; Tarlungianu, Camelia &amp; Anghel, Rodica &amp; Firescu, Dorel &amp; Corobcean, Nadejda &amp; Gales, Laurentia. (2023). BURNOUT RISK EVALUATION IN MEDICAL ONCOLOGY – RADIOTHERAPY PERSONNEL. 10.35630/2022/12/psy.ro.5.</t>
  </si>
  <si>
    <t>https://www.researchgate.net/profile/Laura-Florentina-Rebegea/publication/367248036_BURNOUT_RISK_EVALUATION_IN_MEDICAL_ONCOLOGY_-_RADIOTHERAPY_PERSONNEL/links/63cc45fcd7e5841e0be71a08/BURNOUT-RISK-EVALUATION-IN-MEDICAL-ONCOLOGY-RADIOTHERAPY-PERSONNEL.pdf</t>
  </si>
  <si>
    <t>Narrative Medicine–the methodology of doctor-patient communication analysis</t>
  </si>
  <si>
    <t xml:space="preserve"> Pietrantonio, Filomena. (2022). Beyond Coronavirus: the metamorphosis as the essence of the phenomenon. Medicine, Health Care and Philosophy. 25. 10.1007/s11019-021-10063-y. </t>
  </si>
  <si>
    <t>https://www.researchgate.net/publication/358131471_Beyond_Coronavirus_the_metamorphosis_as_the_essence_of_the_phenomenon</t>
  </si>
  <si>
    <t>Раздорская, О. В. (2022). TEACHING ENGLISH FOR MEDICAL STUDENTS ONLINE: WHAT DO WE NEED TO FORM THE DIALOGUE OF CULTURES?. ББК 81+ 74.48 я43 Я41, 167.</t>
  </si>
  <si>
    <t>https://ksmuconfs.org/wp-content/uploads/2022/06/sbornik_yazyk_obrazovanie_kultura.pdf#page=167</t>
  </si>
  <si>
    <t>ROŞCA, Ştefan; SILISTRARU, Ioana; BULGARU-ILIESCU, Diana; SEVERIN, Florentina; ALEXA, Anisia-Iuliana; DOROBĂŢ, Carmen; CIUREANU, Ioan-Adrian</t>
  </si>
  <si>
    <t>PATIENTS' RIGHTS AND PATIENTS’ DATA PROTECTION IN THE ROMANIAN HEALTH SYSTEM: READY FOR THE CHANGE?</t>
  </si>
  <si>
    <t>Improving the Treatment Outcome of Naso-Orbito-Ethmoido-Maxillary Fractures Using Virtual Three-Dimensional Anthropometric Data</t>
  </si>
  <si>
    <t>https://www.mdpi.com/1660-4601/19/16/10412</t>
  </si>
  <si>
    <t>IC05 - Keynote speaker la manifestări științifice organizate în străinătate.</t>
  </si>
  <si>
    <t>Se punctează doar evenimentele organizate de universități din Top 500 ARWU din anul raportării; universitățile respective trebuie să fie organizatori, și nu simple gazde ale evenimentului; Doar în domeniul Medicină, se punctează și „minicursurile; (keynote lectures, instructional course lectures etc.) prezentate în cadrul congreselor organizare de societățile internaționale de specialitate</t>
  </si>
  <si>
    <t>Calitatea de keynote speaker se verifică pe baza invitației adresate de către organizatori, a programului conferinței și a Dispoziției de deplasare; în program trebuie să se menționeze afilierea autorului la ULBS;</t>
  </si>
  <si>
    <t>Discursul trebuie să fi fost ținut într-o limbă străină de circulație internațională;</t>
  </si>
  <si>
    <t>Participarea s-a făcut prin deplasarea fizică a participantului la locul conferinței; nu se raportează prelegerile ținute online;</t>
  </si>
  <si>
    <t>Manifestarea trebuie să fi avut un caracter științific; Dacă un autor a ținut mai multe keynote speeches în cadrul aceleiași manifestări științifice, se punctează doar unul dintre ele, nu se consideră keynote speeches: prezentările din cadrul întâlnirilor de lucru ale echipelor unor proiecte internaționale; discursurile ținute în cadrul unor reuniuni cu caracter de formare profesională; rapoartele prezentate la întâlnirile unor asociații/organizații profesionale; prezentările instituționale ale profilului și activității ULBS ș.a.m.d</t>
  </si>
  <si>
    <t>Recunoașterea unei prezentări drept „keynote” se face doar în cazul manifestărilor științifice în cadrul cărora există o diferență clară între „plen” și „paneluri”; nu se raportează drept keynote speeches prezentările ținute la conferințe cu un număr redus de participanți, unde din principiu lucrările nu sunt împărțite pe paneluri.</t>
  </si>
  <si>
    <r>
      <rPr>
        <sz val="10"/>
        <color theme="1"/>
        <rFont val="Arial Narrow"/>
        <family val="2"/>
      </rPr>
      <t xml:space="preserve">* </t>
    </r>
    <r>
      <rPr>
        <b/>
        <sz val="10"/>
        <color theme="1"/>
        <rFont val="Arial Narrow"/>
        <family val="2"/>
      </rPr>
      <t xml:space="preserve">Punctaje de referință:                                                                                                                                                                                                                                                                                                             
</t>
    </r>
    <r>
      <rPr>
        <sz val="10"/>
        <color theme="1"/>
        <rFont val="Arial Narrow"/>
        <family val="2"/>
      </rPr>
      <t xml:space="preserve">• 100 p./keynote speech.
</t>
    </r>
  </si>
  <si>
    <t>Universitatea care organizează conferința</t>
  </si>
  <si>
    <t>Numele și prenumele autorilor (afilierea) invitați</t>
  </si>
  <si>
    <t>Titlul conferinței</t>
  </si>
  <si>
    <t xml:space="preserve">Anul </t>
  </si>
  <si>
    <t>Linkul conferinței</t>
  </si>
  <si>
    <t xml:space="preserve">Baza de date în care este indexată revista </t>
  </si>
  <si>
    <t>Link către articol</t>
  </si>
  <si>
    <t>se încarcă invitația adresată de organizatori in format PDF</t>
  </si>
  <si>
    <t>Limba în care s-a ținut prezentarea la conferință</t>
  </si>
  <si>
    <t>Universitatea Zürich, cod ARWU 59 (2022)</t>
  </si>
  <si>
    <t>IOSOT 2022: Between Fiction and Facts: Historicity and Religiosity in the Books of Samuel</t>
  </si>
  <si>
    <t>https://www.iosot2022.uzh.ch/en/Programme/0809_Short_Papers.html; https://www.iosot2022.uzh.ch/en/Programme/0811_Short_Papers.html</t>
  </si>
  <si>
    <t>https://www.iosot2022.uzh.ch/en/Programme/0811_Short_Papers.html</t>
  </si>
  <si>
    <t>germana</t>
  </si>
  <si>
    <t>University of Music and Performing Arts Vienna (Austria)</t>
  </si>
  <si>
    <t>LEONHARD Teresa</t>
  </si>
  <si>
    <t>10th Conference of the EuNet MERYC
European Network of Music Educators and Researchers of Young Children</t>
  </si>
  <si>
    <t>https://www.mdw.ac.at/meryc2022/keynotes/</t>
  </si>
  <si>
    <t>RILM, BHI, CNKI 
IIMP, Ulrich's Periodicals Directory</t>
  </si>
  <si>
    <t>https://intellectdiscover.com/content/journals/10.1386/ijmec_00050_1</t>
  </si>
  <si>
    <t>da</t>
  </si>
  <si>
    <t>Engleza</t>
  </si>
  <si>
    <t>Leonhard T</t>
  </si>
  <si>
    <t>IC06 - Cereri de brevete depuse și brevete obținute (naționale, internaționale, triadice).</t>
  </si>
  <si>
    <t xml:space="preserve">Se va anexa documentul doveditor (înregistrarea in buletinul oficial aferent) și înregistrarea la Serviciul CDI/ CTC HPI-ULBS, respectiv dovada indexării in WoS; </t>
  </si>
  <si>
    <t>Se punctează doar brevetele/cererile al căror titular este ULBS; 
Punctajul aferent cererii se acordă pentru anul depunerii cererii; punctajul aferent brevetului se acordă pentru anul obținerii brevetului; cele două punctaje se acordă cumulativ (de ex., 200 + 1000 p.).</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</si>
  <si>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</si>
  <si>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cererii/brevetului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</si>
  <si>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r>
      <rPr>
        <b/>
        <sz val="10"/>
        <color rgb="FF000000"/>
        <rFont val="Arial Narrow"/>
        <family val="2"/>
      </rPr>
      <t>* Punctaje de referință:</t>
    </r>
    <r>
      <rPr>
        <sz val="10"/>
        <color rgb="FF000000"/>
        <rFont val="Arial Narrow"/>
        <family val="2"/>
      </rPr>
      <t xml:space="preserve">
• 200 p./cerere de brevet ;
• 1.000 p./ brevet național (OSIM);
• 2.000 p./ brevet european/ internațional (EPO/USTPO);
• 4.000 p./ brevet triadic.</t>
    </r>
  </si>
  <si>
    <t>Titlul brevetului/ Numărul brevetului</t>
  </si>
  <si>
    <t>Numele și prenumele inventatorilor (se menționează în paranteză afilierea)</t>
  </si>
  <si>
    <t>Data înregistrării în buletinul oficial / Data indexarii cererii de brevet in TR</t>
  </si>
  <si>
    <t>IC07 - Evenimente internaționale și/sau activități de anvergură</t>
  </si>
  <si>
    <t>Se va verifica existența siglei ULBS pe materialele promoționale ale evenimentului;</t>
  </si>
  <si>
    <t>În cazul difuzării online a spectacolelor/filmelor de la literele (b), (c), (d) și (f), se punctează transmisia o singură dată, pentru fiecare rol (pentru fiecare canal instituțional de difuzare);</t>
  </si>
  <si>
    <t>La litera (g), expoziția personală se punctează doar dacă include peste 20 lucrări;</t>
  </si>
  <si>
    <t>La litera (h), mențiunile diferite pe aceeași pagină se punctează o singură dată.</t>
  </si>
  <si>
    <r>
      <rPr>
        <b/>
        <sz val="10"/>
        <color theme="1"/>
        <rFont val="Arial Narrow"/>
        <family val="2"/>
      </rPr>
      <t>* Punctaje de referință:</t>
    </r>
    <r>
      <rPr>
        <sz val="10"/>
        <color theme="1"/>
        <rFont val="Arial Narrow"/>
        <family val="2"/>
      </rPr>
      <t xml:space="preserve">
• </t>
    </r>
    <r>
      <rPr>
        <b/>
        <sz val="10"/>
        <color theme="1"/>
        <rFont val="Arial Narrow"/>
        <family val="2"/>
      </rPr>
      <t>a)        Organizare/management eveniment artistic (Artele spectacolului/Arte vizuale-resta</t>
    </r>
    <r>
      <rPr>
        <sz val="10"/>
        <color theme="1"/>
        <rFont val="Arial Narrow"/>
        <family val="2"/>
      </rPr>
      <t xml:space="preserve">urare):
• festival de Artele spectacolului: manager festival internațional = 1000 p.; manager festival național = 400 p.; manager secțiune în cadrul unui festival internațional = 300 p.; membru în echipa de management a unei secțiuni din cadrul unui festival internațional = 150 p.; manager pentru prezentarea unui spectacol în cadrul unui festival sau turneu, în străinătate = 200 p.; membru în echipa de management a prezentării unui spectacol în cadrul unui festival sau turneu, în străinătate = 100 p. 
• eveniment de Arte vizuale-restaurare: organizator eveniment internațional = 200 p
</t>
    </r>
    <r>
      <rPr>
        <b/>
        <sz val="10"/>
        <color theme="1"/>
        <rFont val="Arial Narrow"/>
        <family val="2"/>
      </rPr>
      <t>b)	Film de lung metraj (Artele spectacolului):</t>
    </r>
    <r>
      <rPr>
        <sz val="10"/>
        <color theme="1"/>
        <rFont val="Arial Narrow"/>
        <family val="2"/>
      </rPr>
      <t xml:space="preserve">
• regie = 600 p; rol principal = 450 p.; rol secundar = 200 p.; rol episodic = 100 p.
</t>
    </r>
    <r>
      <rPr>
        <b/>
        <sz val="10"/>
        <color theme="1"/>
        <rFont val="Arial Narrow"/>
        <family val="2"/>
      </rPr>
      <t>c)	Roluri în spectacole în cadrul instituțiilor producătoare (Artele spectacolului):</t>
    </r>
    <r>
      <rPr>
        <sz val="10"/>
        <color theme="1"/>
        <rFont val="Arial Narrow"/>
        <family val="2"/>
      </rPr>
      <t xml:space="preserve">
• rol în spectacol nou / premieră a unei stagiuni din cadrul unei instituții producătoare de spectacol (teatru național / de stat / independent): rol principal = 350 p.; rol secundar = 200 p.; rol episodic sau corp-ansamblu = 100 p.
</t>
    </r>
    <r>
      <rPr>
        <b/>
        <sz val="10"/>
        <color theme="1"/>
        <rFont val="Arial Narrow"/>
        <family val="2"/>
      </rPr>
      <t>d)	Roluri în spectacole jucate la festivaluri internaționale (Artele spectacolului):</t>
    </r>
    <r>
      <rPr>
        <sz val="10"/>
        <color theme="1"/>
        <rFont val="Arial Narrow"/>
        <family val="2"/>
      </rPr>
      <t xml:space="preserve">
• rol într-un spectacol invitat / selectat în programul unui festival internațional din străinătate și în cadrul FITS: rol principal = 100 p.; rol secundar = 50 p.; rol episodic sau corp-ansamblu = 40 p.
</t>
    </r>
    <r>
      <rPr>
        <b/>
        <sz val="10"/>
        <color theme="1"/>
        <rFont val="Arial Narrow"/>
        <family val="2"/>
      </rPr>
      <t>e)	Producție artistică în cadrul instituțiilor producătoare de spectacol (Artele spectacolului):</t>
    </r>
    <r>
      <rPr>
        <sz val="10"/>
        <color theme="1"/>
        <rFont val="Arial Narrow"/>
        <family val="2"/>
      </rPr>
      <t xml:space="preserve">
• regie spectacol = 450 p.; participarea regizorului la repetiții și reprezentarea publică a spectacolului în cadrul unui festival internațional (deplasare) sau în cadrul FITS = 100 p.;
• scenografie de spectacol/film = 300 p.;
•nconcept coregrafic spectacol de dans = 450 p.; concept coregrafic spectacol de teatru / teatru-dans: 200 p.;
• compoziție muzicală originală = 300 p.;
• autor de text dramatic / traducere de text dramatic pentru spectacol = 300 p.; dramaturg de producție = 200 p.
</t>
    </r>
    <r>
      <rPr>
        <b/>
        <sz val="10"/>
        <color theme="1"/>
        <rFont val="Arial Narrow"/>
        <family val="2"/>
      </rPr>
      <t>f)	Concerte internaționale (Muzică – inclusiv muzică religioasă):</t>
    </r>
    <r>
      <rPr>
        <sz val="10"/>
        <color theme="1"/>
        <rFont val="Arial Narrow"/>
        <family val="2"/>
      </rPr>
      <t xml:space="preserve">
• spectacol invitat / selectat în programul unui festival (deplasare) internațional din străinătate sau în cadrul FITS: solist = 120 puncte; membru cor/ansamblu/instrumentist = 60 p.
• concert de muzică religioasă în străinătate = 100 p.
</t>
    </r>
    <r>
      <rPr>
        <b/>
        <sz val="10"/>
        <color theme="1"/>
        <rFont val="Arial Narrow"/>
        <family val="2"/>
      </rPr>
      <t>g)	Expoziții în străinătate (Arte vizuale)</t>
    </r>
    <r>
      <rPr>
        <sz val="10"/>
        <color theme="1"/>
        <rFont val="Arial Narrow"/>
        <family val="2"/>
      </rPr>
      <t xml:space="preserve">:
• expoziție personala = 500 p.;
• participare la expoziție = 100 p.
</t>
    </r>
    <r>
      <rPr>
        <b/>
        <sz val="10"/>
        <color theme="1"/>
        <rFont val="Arial Narrow"/>
        <family val="2"/>
      </rPr>
      <t>h)	Vizibilitate internațională:</t>
    </r>
    <r>
      <rPr>
        <sz val="10"/>
        <color theme="1"/>
        <rFont val="Arial Narrow"/>
        <family val="2"/>
      </rPr>
      <t xml:space="preserve">
• menționare nominală într-un context cultural, pe o pagină web din străinătate (inclusiv social media) = 10 p./mențiune.
</t>
    </r>
  </si>
  <si>
    <t xml:space="preserve">Numele și prenumele </t>
  </si>
  <si>
    <t>Titlu eveniment</t>
  </si>
  <si>
    <t>Tipul evenimentului</t>
  </si>
  <si>
    <t>Data evenimentului</t>
  </si>
  <si>
    <t>Link-ul către site-ul evenimentului/ catolog/ pagină de FB etc.</t>
  </si>
  <si>
    <t>Badila Daniela Maria</t>
  </si>
  <si>
    <r>
      <rPr>
        <sz val="11"/>
        <color theme="1"/>
        <rFont val="Calibri"/>
        <family val="2"/>
      </rPr>
      <t>”</t>
    </r>
    <r>
      <rPr>
        <sz val="10"/>
        <color theme="1"/>
        <rFont val="Arial Narrow"/>
        <family val="2"/>
      </rPr>
      <t>Micul Prinț”, Ediția XXVII- a</t>
    </r>
  </si>
  <si>
    <t>Expozitie Internationala</t>
  </si>
  <si>
    <t>mai, 2022</t>
  </si>
  <si>
    <t>https://www.facebook.com/photo/?fbid=1259232681621795&amp;set=a.105576183654123&amp;__cft__[0]=AZUl3vCLc_UCNXIgE1FOn2QO5CXEHgHp4ZzblSvMTFElIBCBYCKFYCwIoQWM_cfrJNvx5g1fKfREBM5AVg0WEjZWzJ17IdzY3qSky9_HTzroeg&amp;__tn__=EH-R</t>
  </si>
  <si>
    <t>Salonul de Arte Vizuale.</t>
  </si>
  <si>
    <t>Festivalul International de Teatru de la Sibiu.</t>
  </si>
  <si>
    <t>24 iunie 2022</t>
  </si>
  <si>
    <t>https://www.facebook.com/photo/?fbid=1012460752965657&amp;set=a.153286808883060&amp;__cft__[0]=AZV4aboKCb1v0jUnekQRQ5W8Q8kh2DSIYl6jcfthqqR-Gaw5S3JV9S957iJMHLl7gfaUabeg2LnmtlkIt1MhS6o79FPqudf9jXB7GGBPFJhMDyQYHujuVwDX7Zim8P2hYhk&amp;__tn__=EH-R</t>
  </si>
  <si>
    <t>Arta decorativă a sașilor din transilvania ca izvor al creației artistice / 
Dekorative kunst der siebenbürger sachsen als quelle künstlerischer gestaltung</t>
  </si>
  <si>
    <t>Expoziție coordonată și organizată în cadrul Conferinței internaționale Cultură – Limbă Educație. Tradiție și tranziție în învățământul cu limbă de predare germană din România / Kultur - Sprache - Bildung Tradition und Transition im deutschsprachigen Bildungswesen in Rumänien</t>
  </si>
  <si>
    <t>23-25 septembrie 2022_Vernissage 23 septembrie</t>
  </si>
  <si>
    <t>https://www.carl-remigius.de/wp-content/uploads/kultur_sprache_bildung_programm.pdf</t>
  </si>
  <si>
    <t>mini.music "Antonellas und Pepps Musik-Raum-Reise": "Planet Molldurio" Brucknerhaus Linz (Austria)</t>
  </si>
  <si>
    <t>Musiktheater, Producție artistică în cadrul instituțiilor producătoare de spectacol</t>
  </si>
  <si>
    <t xml:space="preserve">https://www.brucknerhaus.at/programm/veranstaltungen/planet-molldurio-6.11.2022-10-30 </t>
  </si>
  <si>
    <t xml:space="preserve">IC08 - Competiții sportive de nivel internațional și național
</t>
  </si>
  <si>
    <t>Punctajul pentru performanță sportivă se acordă pentru realizările cadrului didactic (și nu pentru realizările studenților);</t>
  </si>
  <si>
    <t>Punctajul pentru organizare se acordă organizatorului principal; acesta poate decide distribuirea punctajului între membrii echipei;</t>
  </si>
  <si>
    <t>În cadrul aceleiași competiții nu se pot cumula calitățile de organizator și participant;</t>
  </si>
  <si>
    <t>Se punctează doar competițiile organizate sub egida federațiilor sportive de specialitate;</t>
  </si>
  <si>
    <t>Se consideră competiții internaționale competițiile organizate în străinătate sau competițiile organizate în România în care minim 33% dintre participanți sunt din străinătate;</t>
  </si>
  <si>
    <t>Se consideră competiții naționale competițiile în care minim 33% dintre participanți sunt din alte județe;</t>
  </si>
  <si>
    <t>Participarea la competiții se certifică prin existența dovezilor specifice în format online sau document fizic asumat (site/ pagină electronică/ afiș; liste oficiale de înscriere; clasamente oficiale/diplome de participare/medalii etc.).</t>
  </si>
  <si>
    <r>
      <rPr>
        <sz val="10"/>
        <color theme="1"/>
        <rFont val="Arial Narrow"/>
        <family val="2"/>
      </rPr>
      <t xml:space="preserve">* Punctaje de referință:
</t>
    </r>
    <r>
      <rPr>
        <b/>
        <sz val="10"/>
        <color theme="1"/>
        <rFont val="Arial Narrow"/>
        <family val="2"/>
      </rPr>
      <t>a)        Organizare:</t>
    </r>
    <r>
      <rPr>
        <sz val="10"/>
        <color theme="1"/>
        <rFont val="Arial Narrow"/>
        <family val="2"/>
      </rPr>
      <t xml:space="preserve"> 
•        competiție internațională: 500 p.</t>
    </r>
    <r>
      <rPr>
        <sz val="10"/>
        <color theme="1"/>
        <rFont val="Arial Narrow"/>
        <family val="2"/>
      </rPr>
      <t>/ echipă organizatorică;</t>
    </r>
    <r>
      <rPr>
        <sz val="10"/>
        <color theme="1"/>
        <rFont val="Arial Narrow"/>
        <family val="2"/>
      </rPr>
      <t xml:space="preserve">
•        competiție națională: 300</t>
    </r>
    <r>
      <rPr>
        <sz val="10"/>
        <color theme="1"/>
        <rFont val="Arial Narrow"/>
        <family val="2"/>
      </rPr>
      <t xml:space="preserve"> p./ echipă organizatorică.</t>
    </r>
    <r>
      <rPr>
        <sz val="10"/>
        <color theme="1"/>
        <rFont val="Arial Narrow"/>
        <family val="2"/>
      </rPr>
      <t xml:space="preserve">
</t>
    </r>
    <r>
      <rPr>
        <b/>
        <sz val="10"/>
        <color theme="1"/>
        <rFont val="Arial Narrow"/>
        <family val="2"/>
      </rPr>
      <t>b)        Participare:</t>
    </r>
    <r>
      <rPr>
        <sz val="10"/>
        <color theme="1"/>
        <rFont val="Arial Narrow"/>
        <family val="2"/>
      </rPr>
      <t xml:space="preserve">
•        competiții de nivel internațional: 800 p. = Premiul I; 600 puncte = Premiul II; 400 p. = Premiul III; 200 p. = participare;
•        competiții de nivel național: 400 p. = Premiul I; 300 puncte = Premiul II; 200 p. = Premiul III; 100 p. = participare.
</t>
    </r>
  </si>
  <si>
    <t>calitatea (organizator sau participant)</t>
  </si>
  <si>
    <t xml:space="preserve">Punctaj individual </t>
  </si>
  <si>
    <t>IC09 - Articole în reviste indexate BDI (inclusiv ERIH Plus) sau în reviste neindexate; recenzii de carte apărute în reviste științifice.</t>
  </si>
  <si>
    <t>Se consideră reviste științifice (neindexate) doar acele reviste care: a) au girul unui comitet științific alcătuit din personalități cu activitate științifică prestigioasă pe plan național și internațional; b) au afișate pe site-ul lor niște norme riguroase de citare și de redactare a articolelor; c) utilizează procesul de peer-review; d) în conținutul lor, articolele au măcar rezumatul într-o limbă de circulație internațională;</t>
  </si>
  <si>
    <t>Autorul care raportează lucrarea trebuie să aibă declarată afilierea la ULBS;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</si>
  <si>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</si>
  <si>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Articolele publicate în reviste indexate în mai multe BDI se raportează o singură dată, în funcție de încadrarea cea mai favorabilă (de ex., același articol nu poate fi raportat și la IC01, și la IC09).</t>
  </si>
  <si>
    <r>
      <rPr>
        <sz val="10"/>
        <color theme="1"/>
        <rFont val="Arial Narrow"/>
        <family val="2"/>
      </rPr>
      <t xml:space="preserve">* </t>
    </r>
    <r>
      <rPr>
        <b/>
        <sz val="10"/>
        <color theme="1"/>
        <rFont val="Arial Narrow"/>
        <family val="2"/>
      </rPr>
      <t>Punctaje de referință:</t>
    </r>
    <r>
      <rPr>
        <sz val="10"/>
        <color theme="1"/>
        <rFont val="Arial Narrow"/>
        <family val="2"/>
      </rPr>
      <t xml:space="preserve">
• articole în reviste recunoscute ERIH Plus: 150 p./articol;
• articole indexate în alte BDI: 100 p./articol;
• articole în reviste științifice neindexate: 50 p./articol;
• recenzii în reviste indexate WoS/SCOPUS: 50 p./recenzie;
• recenzii în alte tipuri de reviste științifice: 25 p./ recenzie.
.</t>
    </r>
  </si>
  <si>
    <t>Titlul documentului publicat</t>
  </si>
  <si>
    <t>Tipul documentui (articol, book review, etc.)</t>
  </si>
  <si>
    <t>Titlul volumului /
 Titlul revistei</t>
  </si>
  <si>
    <t>ISBN / ISSN</t>
  </si>
  <si>
    <t>Paginile articolului (de la … pana la …)</t>
  </si>
  <si>
    <t>Baza de date în care este indexat documentul</t>
  </si>
  <si>
    <t>Memoria digni: On the Epigraphic Funerary of Monuments
in Medieval Hungary, Wallachia, and Moldavia</t>
  </si>
  <si>
    <t>articol</t>
  </si>
  <si>
    <t>Epigraphica et Sepulchralia Georgio Rohacek sexagenario oblata, Forum epigrafickych a sepulkralnich studii</t>
  </si>
  <si>
    <t>ISBN 978-80-88283-74-4
/ ISSN 2336-3363</t>
  </si>
  <si>
    <t>65-88</t>
  </si>
  <si>
    <t>https://www.udu.cas.cz/en/knihy/epigraphica-sepulcralia-13</t>
  </si>
  <si>
    <t>Erih+</t>
  </si>
  <si>
    <t>EHESTREITIGKEITEN IM KISDER KAPITEL (1676–1765)</t>
  </si>
  <si>
    <t>András Bándi (Andrei Bandi) ULBS</t>
  </si>
  <si>
    <t>Forschungen zur Volks- und Landeskunde</t>
  </si>
  <si>
    <t xml:space="preserve"> 0015-7902</t>
  </si>
  <si>
    <t>33-55</t>
  </si>
  <si>
    <t>CEEOL</t>
  </si>
  <si>
    <t>DIE LEHRGEGENSTÄNDE DER PETERSBERGER EVANGELISCHEN VOLKSSCHULE A. B. (1852)</t>
  </si>
  <si>
    <t xml:space="preserve">András Bándi (Andrei Bandi) ULBS / </t>
  </si>
  <si>
    <t>83-99</t>
  </si>
  <si>
    <t>Daniel Wolff (1658-1729) szásznádasi lelkész nekrológja</t>
  </si>
  <si>
    <t>Lymbus Magyarságtudományi Forrásközlemények</t>
  </si>
  <si>
    <t xml:space="preserve">
2064-003X</t>
  </si>
  <si>
    <t>377-384</t>
  </si>
  <si>
    <t>Robert Offner; Thomas Șindilariu (Hrsg.), Schwarzer Tod und Pestabwehr im frühneuzeitlichen Hermannstadt: Pestordnungen der Stadtärzte Johann Salzmann (1510, 1521), Sebastian Pauschner (1530) und Johann Stubing (1561) (Quellen zur Geschichte der Stadt Hermannstadt, Band 6), Hermannstadt - Bonn: Schiller Verlag, 2020, 231 S., gebunden, Deutsch, Latein, ISBN 978-3-946954903</t>
  </si>
  <si>
    <t>recenzie</t>
  </si>
  <si>
    <t>143-148</t>
  </si>
  <si>
    <t>Ulrich A. Wien (ed.) Common Man, Society and Religion in the 16th century / Gemeiner Mann, Gesellschaft und Religion im 16. Jahrhundert: Piety, morality and discipline in the Carpathian Basin / Frömmigkeit, Moral und Sozialdisziplinierung im Karpatenbogen (Refo500 Academic Studies, Band 67), Göttingen: Vandenhoeck &amp; Ruprecht, 2021, 438 S., ISBN 978-3-525-57100-2</t>
  </si>
  <si>
    <t>150-155</t>
  </si>
  <si>
    <t>Cercetarea stării de conservare  a unor icoane din categoria tezaur aflate în colețiile Muzeului Național al Țăranului Român</t>
  </si>
  <si>
    <t>MUSEUM .Studii și comunicări XXI, Muzeul Golești-Argeș, 2022</t>
  </si>
  <si>
    <t>1842-4694</t>
  </si>
  <si>
    <t>154-163</t>
  </si>
  <si>
    <t>Năică descoperă lumea</t>
  </si>
  <si>
    <t xml:space="preserve"> articol</t>
  </si>
  <si>
    <t>Film, nr.1.</t>
  </si>
  <si>
    <t>2344-3960</t>
  </si>
  <si>
    <t>72-75</t>
  </si>
  <si>
    <t xml:space="preserve">Locuri, habitudini și obiecte. Reconstrucția istorică în Nunta de Piatră și Duhul aurului </t>
  </si>
  <si>
    <t>Film, nr. 2</t>
  </si>
  <si>
    <t>Conflicte în Siliștea-Gumești. Moromeţii lui Stere Gulea</t>
  </si>
  <si>
    <t>Film/nr.3</t>
  </si>
  <si>
    <t>21-25</t>
  </si>
  <si>
    <t>Places, Habits and Objects. Historical Reconstruction in the Films Stone Wedding ( 1973) and Lust for Gold ( 1974)</t>
  </si>
  <si>
    <t>Brukenthal. Acta   Musei.Brukenthalia. Romanian Cultural History Review,XVII.5</t>
  </si>
  <si>
    <t>ISSN-L-2285-9489,ISSN-L-2285-9489</t>
  </si>
  <si>
    <t>745-752</t>
  </si>
  <si>
    <t>Date cronologice absolute rezultate în urma analizei radiocarbon a unor morminte de inhumație din săpăturile preventive de la Turdaș-Luncă (2011-2019) (Culturile Turdaș și Petrești)</t>
  </si>
  <si>
    <r>
      <rPr>
        <b/>
        <sz val="12"/>
        <color theme="1"/>
        <rFont val="Times New Roman"/>
        <family val="1"/>
      </rPr>
      <t>S.A. Luca (ULBS)</t>
    </r>
    <r>
      <rPr>
        <sz val="12"/>
        <color theme="1"/>
        <rFont val="Times New Roman"/>
        <family val="1"/>
      </rPr>
      <t>, R.-M. Teodorescu (MUZEUL NAȚIONAL BRUKENTHAL), Fl. Perianu  (MUZEUL NAȚIONAL BRUKENTHAL), O. Gâză Departamentul de Fizică Nucleară Aplicată, Institutul Național de Cercetare-
Dezvoltare pentru Fizică și Inginerie
 Nucleară
 ”Horia Hulubei”
, Măgurele), M. Mihon (Departamentul de Fizică Nucleară Aplicată, Institutul Național de Cercetare-
Dezvoltare pentru Fizică și Inginerie
 Nucleară
 ”Horia Hulubei”
, Măgurele), D. Păceșilă (Departamentul de Fizică Nucleară Aplicată,
 Institutul Național de Cercetare-
Dezvoltare pentru Fizică și Inginerie
 Nucleară
 ”Horia Hulubei”
, Măgurele).</t>
    </r>
  </si>
  <si>
    <t>Acta Musei Apulensis</t>
  </si>
  <si>
    <t>ISSN 1013-428X, ISSN 2247-8701, ISSN-L 2247-8701</t>
  </si>
  <si>
    <t>de la 1 la 22</t>
  </si>
  <si>
    <t>Radiocarbon Data Acquired in 2021 for Archaeological Researches Made under the Aegis of Brukenthal National Museum</t>
  </si>
  <si>
    <t>S.A. Luca (ULBS), Fl. Perianu (MNB), R.-M. Teodorescu (MNB)</t>
  </si>
  <si>
    <t>Brukenthal.Acta Musei</t>
  </si>
  <si>
    <t>ISSN 2285-9470</t>
  </si>
  <si>
    <t>de la 9 la 22</t>
  </si>
  <si>
    <t>ERIH PLUS</t>
  </si>
  <si>
    <t>Sibiu. Povestea unui oraș transilvan II</t>
  </si>
  <si>
    <t>Articol</t>
  </si>
  <si>
    <t>Răzvan Pop (ULBS)</t>
  </si>
  <si>
    <t>Magazin Istoric</t>
  </si>
  <si>
    <t>0541-881X</t>
  </si>
  <si>
    <t>43-45</t>
  </si>
  <si>
    <t>EBSCO</t>
  </si>
  <si>
    <t>An imperial denarii hoard, discovered
in the proximity of Rahău village (Sebeș municipality, Alba county)</t>
  </si>
  <si>
    <t>Silviu I. Purece (ULBS) Marius Mihai Ciută</t>
  </si>
  <si>
    <t>ACTA TERRAE SEPTEMCASTRENSIS
XXI</t>
  </si>
  <si>
    <t>1583-1817</t>
  </si>
  <si>
    <t>37-49</t>
  </si>
  <si>
    <t>Purece I Silviu</t>
  </si>
  <si>
    <t>Volkstanz oder Folklore- Darbietung? Die Fortführung des siebenbürgisch-sächsischen Volkstanzes durch Jugendliche in Siebenbürgen</t>
  </si>
  <si>
    <t>Ramona Besoiu (ULBS), Hannelore Baier, Sorin Radu (ULBS)</t>
  </si>
  <si>
    <t>FORSCHUNGEN ZUR VOLKS- UND LANDESKUNDE</t>
  </si>
  <si>
    <t>0015-7902</t>
  </si>
  <si>
    <t>119-141</t>
  </si>
  <si>
    <t>Erih Plus, CEEOL, Ebsco</t>
  </si>
  <si>
    <t xml:space="preserve">Sabina Fati. Călătorie pe urmele conflictelor de lângă noi. Kurdistan, Irak, Anatolia, Armenia, Editura Humanitas, </t>
  </si>
  <si>
    <t>review</t>
  </si>
  <si>
    <t>Brukenthal. Acta Musei. XVII.5, Brukenthalia.Romanian Cultural History Review nr.12</t>
  </si>
  <si>
    <t>ISSN-L-2285-9489, ISSN 2285-9489</t>
  </si>
  <si>
    <t>985-987</t>
  </si>
  <si>
    <t>https://www.brukenthalmuseum.ro/pdf/BAM/Brukenthalia%202022%20def.pdf</t>
  </si>
  <si>
    <t xml:space="preserve">The History of ”Salam de Sibiu” </t>
  </si>
  <si>
    <t>Soroștineanu Valeria, Drăghici Olga-ULBS</t>
  </si>
  <si>
    <t>Brukenthal. Acta Musei. XVII.1.</t>
  </si>
  <si>
    <t>ISSN-L-1842-2691- on line, ISSN 2285-9470-print</t>
  </si>
  <si>
    <t>153-164</t>
  </si>
  <si>
    <t>https://eds.p.ebscohost.com/abstract?site=eds&amp;scope=site&amp;jrnl=18422691&amp;AN=159427198&amp;h=9NbZum5%2bIJUDo1Op96Oa1Fndsrk%2b6hbsugMm29N%2fKirrn5%2biUjnnig2gp0vJUEUg%2b6t%2fDsoUN1iaTYSrJDxkKA%3d%3d&amp;crl=f&amp;resultLocal=ErrCrlNoResults&amp;resultNs=Ehost&amp;crlhashurl=login.aspx%3fdirect%3dtrue%26profile%3dehost%26scope%3dsite%26authtype%3dcrawler%26jrnl%3d18422691%26AN%3d159427198</t>
  </si>
  <si>
    <t>Datu’ mânii la Gura Râului, județul Sibiu</t>
  </si>
  <si>
    <t>Studii și Comunicări de etnologie</t>
  </si>
  <si>
    <t>XXXVI/2022</t>
  </si>
  <si>
    <t>CEEOL, INDEX COPERNICUS, GOOGLE SCHOLAR</t>
  </si>
  <si>
    <t>Revista de Antropologie Culturală, nr. 5</t>
  </si>
  <si>
    <t>VISUAL COMMUNICATION THROUGH THE SPECIAL COSTUMES OF THE RITUAL YEAR IN A TRANSYLVANIAN VILLAGE AND ELEMENTS OF THESE COSTUMES IN THE RITUAL T</t>
  </si>
  <si>
    <t>Proceedings of the 10th International Conference Synergies in Communication (2022)</t>
  </si>
  <si>
    <t>ISSN (online) 2668 – 9375, ISSN–L 2284</t>
  </si>
  <si>
    <t>410-429</t>
  </si>
  <si>
    <t>10.24818/SIC/2022/05.03</t>
  </si>
  <si>
    <t>Die Radiographie der Sächsin von Anfang des 20ten Jahrunderts: Freizeit und Öffentlichkeit</t>
  </si>
  <si>
    <t>Daniela Stanciu-Păscărița ULBS</t>
  </si>
  <si>
    <t>Anuarul Institutului de Istorie "George Barițiu" din Cluj-Napoca. Supliment: Femeia între tradiția și modernitatea românească (a doua jumătate a secolului al XIX-lea și începutul secolului XX). Interogații, realizări, perspective</t>
  </si>
  <si>
    <t>Print ISSN1584-4390 Online ISSN2344-2093</t>
  </si>
  <si>
    <t>139-148</t>
  </si>
  <si>
    <t>ERIH Plus, CEEOL, EBSCO</t>
  </si>
  <si>
    <t>Acta Terrae Septemcastrensis</t>
  </si>
  <si>
    <t>83-107</t>
  </si>
  <si>
    <t>10.2478/actatr-2022-0005</t>
  </si>
  <si>
    <t>Ioan-Marian Țiplic</t>
  </si>
  <si>
    <t>PSYCHOPHARMACOLOGIC TARGETS IN PERSONALIZED PSYCHIATRY</t>
  </si>
  <si>
    <t>MONICA NEAMȚU (UMF ”Gr.T.Popa” Iași), CORNELIU MOȘOIU (Universitatea ”Lucian Blaga” din Sibiu), DANIELA CARMEN ABABEI (UMF ”Gr.T.Popa” Iași), RĂZVAN NICOLAE RUSU (UMF ”Gr.T.Popa” Iași), VERONICA BILD (UMF ”Gr.T.Popa” Iași)</t>
  </si>
  <si>
    <t xml:space="preserve">Journal of Experimental &amp; Molecular Biology </t>
  </si>
  <si>
    <t>ISSN-L: 2601-6974</t>
  </si>
  <si>
    <t>10-15</t>
  </si>
  <si>
    <t>http://www.jemb.bio.uaic.ro/index.php/jemb/article/view/60/48 </t>
  </si>
  <si>
    <t xml:space="preserve">EBSCO, ProQuest, Index Copernicus </t>
  </si>
  <si>
    <t>In COVID-19 health messaging, loss framing increases anxiety with little-to-no concomitant benefits: experimental evidence from 84 countries</t>
  </si>
  <si>
    <t>ARTICOL</t>
  </si>
  <si>
    <r>
      <rPr>
        <sz val="10"/>
        <color rgb="FF000000"/>
        <rFont val="Arial Narrow"/>
        <family val="2"/>
      </rPr>
      <t>Dorison, C.A., Lerner, J.S., Heller, B.H,</t>
    </r>
    <r>
      <rPr>
        <b/>
        <sz val="10"/>
        <color theme="1"/>
        <rFont val="Arial Narrow"/>
        <family val="2"/>
      </rPr>
      <t xml:space="preserve"> Marcu G.M. (ULBS)</t>
    </r>
    <r>
      <rPr>
        <sz val="10"/>
        <color theme="1"/>
        <rFont val="Arial Narrow"/>
        <family val="2"/>
      </rPr>
      <t xml:space="preserve"> et al.</t>
    </r>
  </si>
  <si>
    <t>Affective Science - Springer</t>
  </si>
  <si>
    <t>2662-2041</t>
  </si>
  <si>
    <t>577–602 (2022)</t>
  </si>
  <si>
    <t>https://doi.org/10.1007/s42761-022-00128-3</t>
  </si>
  <si>
    <t>Baidu
CLOCKSS
CNKI
CNPIEC
Dimensions
EBSCO Discovery Service
Google Scholar
Naver
Norwegian Register for Scientific Journals and Series
OCLC WorldCat Discovery Service
Portico
ProQuest-ExLibris Primo
ProQuest-ExLibris Summon
PsycINFO
Psyndex
PubMedCentral
SCOPUS
TD Net Discovery Service
Wanfang</t>
  </si>
  <si>
    <t>MENTAL HEALTH AT THE WORKPLACE IN PANDEMIC TIMES. A VIEW OVER RECENT RESEARCH IN ORGANIZATIONS</t>
  </si>
  <si>
    <t>Radu-Ioana Popa (ULBS), Mihaela Man (ULBS), Gabriela-Maria Man (ULBS)</t>
  </si>
  <si>
    <t>Revista de Psihologie</t>
  </si>
  <si>
    <t>0034-8759</t>
  </si>
  <si>
    <t>309-319</t>
  </si>
  <si>
    <t>PsycInfo, Index Copernicus International, Erih Plus, Ebscohost, Google Academic</t>
  </si>
  <si>
    <t>Opportunities for Older Employees during the Fourth Industrial Revolution</t>
  </si>
  <si>
    <t>Gabriela-Maria Man, Radu-Ioan Popa, Mihaela Man</t>
  </si>
  <si>
    <t>Bulletin of the Transilvania University of Brasov. Series VII: Social Sciences and Law</t>
  </si>
  <si>
    <t>2066-7701</t>
  </si>
  <si>
    <t>133-143</t>
  </si>
  <si>
    <t>DOI: https://doi.org/10.31926/but.ssl.2022.15.64.2.2</t>
  </si>
  <si>
    <t>Ebsco Publishing Data Base, Doaj, Ceeol, ProQuest Central, Erih Plus</t>
  </si>
  <si>
    <t>Job Satisfaction Of Knowledge Workers</t>
  </si>
  <si>
    <t>Grama, Blanca. Todericiu Ramona, Beca Delia</t>
  </si>
  <si>
    <t>Studies in Business and Economics</t>
  </si>
  <si>
    <t>2344-5416</t>
  </si>
  <si>
    <t>241-250</t>
  </si>
  <si>
    <t>https://scholar.google.ro/citations?view_op=view_citation&amp;hl=ro&amp;user=WORl5XoAAAAJ&amp;sortby=pubdate&amp;citation_for_view=WORl5XoAAAAJ:TQgYirikUcIC</t>
  </si>
  <si>
    <t>RePEc, ULRICH’S, INDEX COPERNICUS, DOAJ, EBSCO, Cabells Directory</t>
  </si>
  <si>
    <t>Contractul psihologic in relatia de angajare</t>
  </si>
  <si>
    <t>Grama B.</t>
  </si>
  <si>
    <t>2344-4465</t>
  </si>
  <si>
    <t>197-208</t>
  </si>
  <si>
    <t>https://scholar.google.ro/citations?view_op=view_citation&amp;hl=ro&amp;user=WORl5XoAAAAJ&amp;sortby=pubdate&amp;citation_for_view=WORl5XoAAAAJ:e5wmG9Sq2KIC</t>
  </si>
  <si>
    <t>https://journalofpsychology.ro/index.php/RP/article/view/46</t>
  </si>
  <si>
    <t>Gabriela-Maria Man (ULBS), Radu-Ioan Popa (ULBS), Mihaela Man (ULBS)</t>
  </si>
  <si>
    <t>Creativity development in school activities</t>
  </si>
  <si>
    <t>Human Education Today for Tomorrow’s World Journal https://humaneducationtoday.eu/2022/11/</t>
  </si>
  <si>
    <t>37-43</t>
  </si>
  <si>
    <t>Ceeol, Index Copernicus</t>
  </si>
  <si>
    <t>ONGOING EVALUATION. SOURCE AND OPPORTUNITY IN LEARNING</t>
  </si>
  <si>
    <t>Human Education Today for Tomorrow’s World Journal</t>
  </si>
  <si>
    <t>48-54</t>
  </si>
  <si>
    <t>O EVALUARE A ACTIVITĂȚII ATELIERULUI PEDAGOGIA MONTESSORI - ÎNVĂȚĂMÂNT PRIMAR</t>
  </si>
  <si>
    <t>Revsita Conferinței PIPP 2022 https://sites.google.com/ulbsibiu.ro/conferintapipp/revista-conferin%C8%9Bei/lucr%C4%83rile-conferin%C8%9Bei?authuser=0</t>
  </si>
  <si>
    <t>2--7</t>
  </si>
  <si>
    <t>O EVALUARE A ACTIVITĂȚII ATELIERULUI STEP BY STEP - ÎNVĂȚĂMÂNT PRIMAR</t>
  </si>
  <si>
    <t>27--32</t>
  </si>
  <si>
    <t>Filosofia Continentala Astazi</t>
  </si>
  <si>
    <t>Eveline Cioflec</t>
  </si>
  <si>
    <t>Vatra</t>
  </si>
  <si>
    <r>
      <rPr>
        <i/>
        <sz val="10"/>
        <color rgb="FF000000"/>
        <rFont val="Arial Narrow"/>
        <family val="2"/>
      </rPr>
      <t>ISSN</t>
    </r>
    <r>
      <rPr>
        <sz val="10"/>
        <color rgb="FF000000"/>
        <rFont val="Arial Narrow"/>
        <family val="2"/>
      </rPr>
      <t>: 1220-6334</t>
    </r>
  </si>
  <si>
    <t>56-57</t>
  </si>
  <si>
    <t>https://revistavatra.org/2022/09/05/filozofia-continentala-astazii/#more-10342</t>
  </si>
  <si>
    <t>100,00</t>
  </si>
  <si>
    <t>LOVE AS DEFINING EXPERIENCE OF EXISTENCE IN ANTON HOLBAN’S “IOANA”, GARABET IBRĂILEANU’S “ADELA” AND MIRCEA ELIADE’S “MAITREYI”</t>
  </si>
  <si>
    <t>Ciochină Ingrid Cezarina-Elena</t>
  </si>
  <si>
    <t>Journal of Romanian Literary Studies</t>
  </si>
  <si>
    <t>ISSN: 2248-3004</t>
  </si>
  <si>
    <t>255-262</t>
  </si>
  <si>
    <t>Ciochină C</t>
  </si>
  <si>
    <t>THE PROBLEM OF AESTHETICISM IN THOMAS MANN’S ”DEATH IN VENICE”</t>
  </si>
  <si>
    <t>ISSN: 2248-3005</t>
  </si>
  <si>
    <t>262-267</t>
  </si>
  <si>
    <t>Ciochina C</t>
  </si>
  <si>
    <t>"THE MOST BELOVED OF EARTHLINGS" - EPIC OF HUMAN EXISTENCE</t>
  </si>
  <si>
    <t>ISSN: 2248-3006</t>
  </si>
  <si>
    <t>310-317</t>
  </si>
  <si>
    <t>THE PHENOMENOLOGY OF LOVE IN „ANNA KARENINA” NOVEL BY LEV TOLSTOI</t>
  </si>
  <si>
    <t>ISSN: 2248-3007</t>
  </si>
  <si>
    <t>317-324</t>
  </si>
  <si>
    <t>Embedding bullying related learning in the curriculum for initial teacher education: a possible approach</t>
  </si>
  <si>
    <t>Cretu Daniela Maria (ULBS)</t>
  </si>
  <si>
    <t>MATEC Web of Conferences 343, 10th International Conference on Manufacturing Science and Education</t>
  </si>
  <si>
    <t>2261-236X (Online)</t>
  </si>
  <si>
    <t>9 (1-9)</t>
  </si>
  <si>
    <t xml:space="preserve">https://doi.org/10.1051/matecconf/202134311008 </t>
  </si>
  <si>
    <t>DOAJ, EBSCO, ProQuest</t>
  </si>
  <si>
    <t>EXPLORING THE RELIGIOSITY OF ROMANIAN EMERGING ADULTS: PSYCHOLOGICAL AND DEMOGRAPHICAL CORRELATES</t>
  </si>
  <si>
    <t>CARINA MATEI UBB, DANIELA DUMULESCU ULBS, ADRIAN OPRE UBB</t>
  </si>
  <si>
    <t>Studia Universitatis Babes-Bolyai, Psychologia-Paedagogia</t>
  </si>
  <si>
    <t>2065-9431 / 1221-8111</t>
  </si>
  <si>
    <t>67-86</t>
  </si>
  <si>
    <t>DOI:10.24193/subbpsyped.2022.1.04</t>
  </si>
  <si>
    <t>ERIH +</t>
  </si>
  <si>
    <t>RESTAURAREA ICOANEI PE LEMN SFÂNTUL APOSTOL SIMEON / RESTORATION OF THE ICON ON WOOD SAINT APOSTLE SIMON https://studiisicomunicari.icsusib.ro/sce</t>
  </si>
  <si>
    <t>Ionescu Alina Geanina (ULBS)</t>
  </si>
  <si>
    <t>Studii și Comunicări de etnologie, Tomul XXXVI</t>
  </si>
  <si>
    <t>ISSN 1221-6518</t>
  </si>
  <si>
    <t>189-195</t>
  </si>
  <si>
    <t>CEEOL, COPERNICUS, GOOGLE SCHOLAR</t>
  </si>
  <si>
    <t>RESTAURAREA ICOANEI PE LEMN MAICA DOMNULUI CU PRUNCUL DIN COLECȚIA MUZEULUI ASTRA / RESTORATION OF THE ICON ON WOOD VIRGIN MARY AND CHILD FROM THE COLECTION OF THE ASTRA MUSEUM</t>
  </si>
  <si>
    <t>Antropologie și Medicină</t>
  </si>
  <si>
    <t>ISSN 2392-909X</t>
  </si>
  <si>
    <t>491-503</t>
  </si>
  <si>
    <t>Ungleiche Verwandte</t>
  </si>
  <si>
    <t>Iunesch, Liana Regina, Pfützner Robert</t>
  </si>
  <si>
    <t>Zeitschrift für Grundschulforschung</t>
  </si>
  <si>
    <t>291-305</t>
  </si>
  <si>
    <t>https://doi.org/10.1007/s42278-022-00153-y</t>
  </si>
  <si>
    <t>KVK</t>
  </si>
  <si>
    <t>The aesthetics of simplicity: An artistic approach to childhood and music making</t>
  </si>
  <si>
    <t>LEONHARD Teresa (ULBS, FSSU, DPPD)</t>
  </si>
  <si>
    <t>International Journal of Music in Early Childhood (Journal)</t>
  </si>
  <si>
    <t>ISSN 25161989 , ONLINE ISSN 25161997</t>
  </si>
  <si>
    <t>103-113</t>
  </si>
  <si>
    <t>https://doi.org/10.1386/ijmec_00050_1</t>
  </si>
  <si>
    <t>Relevant feedback in mentoring: new perspectives within the PROF Project</t>
  </si>
  <si>
    <t>Proceeding paper</t>
  </si>
  <si>
    <t>Mag Alina Georgeta (ULBS)</t>
  </si>
  <si>
    <t>European Proceedings of
Educational Sciences
EpES -</t>
  </si>
  <si>
    <t>e-ISSN: 2672-815X</t>
  </si>
  <si>
    <t>Pages: 1035 - 1043</t>
  </si>
  <si>
    <t>https://www.europeanproceedings.com/article/10.15405/epes.23045.104</t>
  </si>
  <si>
    <t>Crossref</t>
  </si>
  <si>
    <t>Mag A</t>
  </si>
  <si>
    <t>EDUCATIA INLCUZIVA PRIN PEDAGOGII ALTERNATIVE</t>
  </si>
  <si>
    <t>MARCU MARIA ULBS</t>
  </si>
  <si>
    <t>REVISTA CONFERINTEI NATIONALE PIPP Editia a VII a</t>
  </si>
  <si>
    <t>2558-9032</t>
  </si>
  <si>
    <t>18-23</t>
  </si>
  <si>
    <t>Marcu M</t>
  </si>
  <si>
    <t>O EVALUARE A ATELIERULUI „PEDAGOGIA MONTESSORI: DE LA CONCRET LA ABSTRACT VIA INTERDISCIPLINARITATE”</t>
  </si>
  <si>
    <t>33-36</t>
  </si>
  <si>
    <t>Ungleiche Verwandte
Ein Vergleich der Ausbildungsstandards in der Primar- und Elementarbildung in Deutschland und dem deutschsprachigen Unterrichtswesen in Rumänien</t>
  </si>
  <si>
    <t>IUNESCH, Liana Regina; PFÜTZNER, Robert</t>
  </si>
  <si>
    <t>Zeitschrift für Grundschulforschung volume</t>
  </si>
  <si>
    <t>2523-3181</t>
  </si>
  <si>
    <t>291–305</t>
  </si>
  <si>
    <t xml:space="preserve">https://doi.org/10.1007/s42278-022-00153-y
</t>
  </si>
  <si>
    <t>https://zdb-katalog.de/title.xhtml?idn=111519660X&amp;view=full</t>
  </si>
  <si>
    <t>MUSICAL SKILLS - VOCAL CULTURE TRAINING https://humaneducationtoday.eu/archive/no-19-november-2022/</t>
  </si>
  <si>
    <t>ISSN 1843-9985</t>
  </si>
  <si>
    <t>99-105</t>
  </si>
  <si>
    <t>Popa DC</t>
  </si>
  <si>
    <t>106MYTH OR REALITY –AMBIENT MUSIC IN THE CLASSROOM https://humaneducationtoday.eu/archive/no-19-november-2022/</t>
  </si>
  <si>
    <t>106-111</t>
  </si>
  <si>
    <t>O EVALUARE A ACTIVITĂȚII ATELIERULUI JOC ȘI TEATRU ÎN ÎNVĂȚĂMÂNTUL PREȘCOLAR https://sites.google.com/ulbsibiu.ro/conferintapipp/revista-conferin%C8%9Bei/lucr%C4%83rile-conferin%C8%9Bei?authuser=0</t>
  </si>
  <si>
    <t>REVISTA CONFERINȚEI NAȚIONALE PIPP, Ediția a VII-a, 2022
Alternative Educaționale, Abordarea integrată a învățării</t>
  </si>
  <si>
    <t>ISSN 2558 - 9032
ISSN–L 2558 – 9032</t>
  </si>
  <si>
    <t>13-17</t>
  </si>
  <si>
    <t>O EVALUARE A ACTIVITĂȚII ATELIERULUI FREINET https://sites.google.com/ulbsibiu.ro/conferintapipp/revista-conferin%C8%9Bei/lucr%C4%83rile-conferin%C8%9Bei?authuser=0</t>
  </si>
  <si>
    <t>37-41</t>
  </si>
  <si>
    <t xml:space="preserve">Gouvernance métropolitaine : les enjeux de l'institutionnalisation et de l'aménagement du territoire
https://www.ceeol.com/search/article-detail?id=1110376  </t>
  </si>
  <si>
    <t xml:space="preserve">Alexandru Dana </t>
  </si>
  <si>
    <t>ACTA Universitatis Lucian Blaga</t>
  </si>
  <si>
    <t>1582-4608</t>
  </si>
  <si>
    <t>47-56</t>
  </si>
  <si>
    <t>EBSCO, CEEOL</t>
  </si>
  <si>
    <t xml:space="preserve">Vertical and horizontal cooperation of local public authorities in the process of territorial governance
http://ttpublishing.eu/index.php?show=journal&amp;id=ajlg&amp;do=about </t>
  </si>
  <si>
    <t>Academic Journal of Law, and Governance</t>
  </si>
  <si>
    <t xml:space="preserve">2344 - 0643  </t>
  </si>
  <si>
    <t xml:space="preserve">xx-xx; 11-19 </t>
  </si>
  <si>
    <t>CEEOL, HeinOnline, SSRN, Library of Congress</t>
  </si>
  <si>
    <t>Vrem o țară ca afară. Neoliberalism, alienare și auto-colonialism în România</t>
  </si>
  <si>
    <t>POLIS</t>
  </si>
  <si>
    <t>193-212</t>
  </si>
  <si>
    <t>CEEOL, DOAJ</t>
  </si>
  <si>
    <t>Propaganda pandemică și deriva autoritară</t>
  </si>
  <si>
    <t>123-150</t>
  </si>
  <si>
    <t>Profeții noii ordini socio-economice. Recitindu-l pe Fukuyama după 30 de ani</t>
  </si>
  <si>
    <t>EON</t>
  </si>
  <si>
    <t>2734-8296</t>
  </si>
  <si>
    <t>117-127</t>
  </si>
  <si>
    <t>Erich Plus, DOAJ, CEEOL, EBSCO</t>
  </si>
  <si>
    <t>Lemnul strâmb al omenirii și rindeaua super-statului birocratic modern</t>
  </si>
  <si>
    <t>70-75</t>
  </si>
  <si>
    <t>Atitudini faţă de activitatea didactică online în învăţământul preuniversitar din România, în context pandemic</t>
  </si>
  <si>
    <t>Sabina-Adina Luca; Bogdan Gheorghita</t>
  </si>
  <si>
    <t>Revista de Pedagogie</t>
  </si>
  <si>
    <t xml:space="preserve">Print ISSN 0034-8678; Online ISSN: 2559 - 639X </t>
  </si>
  <si>
    <t>129-149</t>
  </si>
  <si>
    <t xml:space="preserve">https://doi.org/10.26755/RevPed/2022.1/129 </t>
  </si>
  <si>
    <t>Erih Plus</t>
  </si>
  <si>
    <t>PROBLEMA ENERGETICĂ A DOSARULUI TRANSNISTREAN. ORIGINI ȘI EVOLUȚII</t>
  </si>
  <si>
    <t>Melintei Mihai (ULBS)</t>
  </si>
  <si>
    <t>Anuarul Laboratorului Pentru Analiza Conflictului Transnistrean, Vol. 6, Nr. 1</t>
  </si>
  <si>
    <t>ISSN: 2971-849X</t>
  </si>
  <si>
    <t>46-64</t>
  </si>
  <si>
    <t>CEEOL; Index Copernicus; e-Library</t>
  </si>
  <si>
    <t>THE PROBLEM OF FREE MOVEMENT OF MEANS OF TRANSPORT IN THE TRANSNISTRIAN AND KOSOVO CASE</t>
  </si>
  <si>
    <t>Melintei Mihai (ULBS); Deffert Cristina-Alexandra (ULBS)</t>
  </si>
  <si>
    <t>65-84</t>
  </si>
  <si>
    <t xml:space="preserve">Recent minorities in Sibiu. Similar problems, similar solutions </t>
  </si>
  <si>
    <t xml:space="preserve">Articol </t>
  </si>
  <si>
    <t>Munteanu Nicoleta Annemarie (ULBS)</t>
  </si>
  <si>
    <t xml:space="preserve">Studia Securitatis </t>
  </si>
  <si>
    <t>(ISSN 2821 – 5966; ISSN – L 2821 – 5966)</t>
  </si>
  <si>
    <t>232-246</t>
  </si>
  <si>
    <t>ERIHPLUS, CEEOL, EBSCO, INDEX COPERNICUS, ULRICH'S PERIODICAL DIRECTORY, INFOBASE INDEX, SOCIONET.RURESEARCHBIBMIAR,GLOBAL IMPACT&amp;QUALITY FACTOR</t>
  </si>
  <si>
    <t>CEEOL, EBSCO, INDEX COPERNICUS, ULRICH'S PERIODICAL DIRECTORY, INFOBASE INDEX, SOCIONET.RURESEARCHBIBMIAR,GLOBAL IMPACT&amp;QUALITY FACTOR</t>
  </si>
  <si>
    <t>Munteanu Nicoleta</t>
  </si>
  <si>
    <t>Războiul Rusiei în Ucraina și reverberațiile sale geopolitice
https://www.geopolitic.ro/2022/08/razboiul-rusiei-ucraina-si-reverberatiile-sale-geopolitice/</t>
  </si>
  <si>
    <t>Nate Silviu (ULBS)</t>
  </si>
  <si>
    <t>Revista Geopolitica: „MAREA NEAGRĂ ÎN VORTEXUL GEOPOLITIC” (II), Anul XX, nr. 95 (3/2022)</t>
  </si>
  <si>
    <t>ISSN 1583-543X.</t>
  </si>
  <si>
    <t>28-36</t>
  </si>
  <si>
    <t>Ulrich’s Periodicals Directory, CrossRef, Index Copernicus, ROAR.
Revistă științifică cu prestigiu recunoscut CNATDCU, echivalent BDI:
- Comisia pentru Sociologie, Ştiinţe Politice şi Administrative, Categoria Edituri A2, poz. 17; Comisia pentru Ştiinţe Militare, Informaţii şi Ordine Publică, Categoria Edituri A2, poz. 16</t>
  </si>
  <si>
    <t>Russia’s Quest for Regional Hegemony: Appearances vs. Realities. https://ispaim.mapn.ro/webroot/fileslib/upload/files/Monitor%20Strategic/ms122022.pdf</t>
  </si>
  <si>
    <t>Monitor Strategic</t>
  </si>
  <si>
    <t>ISSN 1582-3156</t>
  </si>
  <si>
    <t>19-24</t>
  </si>
  <si>
    <t>ERIH Plus, EBSCO, CEEOL</t>
  </si>
  <si>
    <t>ASPECTS OF THE CONFESSIONAL IDENTITY ON THE
TWO BANKS OF THE DNIESTER AND ITS ROLE IN THE PROCESS OF
REGULATING THE TRANSNISTRIAN FILE</t>
  </si>
  <si>
    <t xml:space="preserve">articol </t>
  </si>
  <si>
    <t xml:space="preserve">Șpechea Marius ULBS </t>
  </si>
  <si>
    <t>Anuarul Laboratorului pentru Analiza Conflictului Transnistrean 2022</t>
  </si>
  <si>
    <t>ISSN-L: 2601-1174, ISSN: 2971-849X</t>
  </si>
  <si>
    <t>116- 126</t>
  </si>
  <si>
    <t>CEEOL, Index Copernicus, Socionet.ru, e-Library.ru.</t>
  </si>
  <si>
    <t>REFLECTIONS ON THE
ACTIVITY OF THE OSCE IN THE TRANSNISTRIAN SETTLEMENT
PROCESS FROM THE PERSPECTIVE OF HUMAN SECURITY</t>
  </si>
  <si>
    <t xml:space="preserve">Șpechea Marius ULBS Șandru Laura Maria ULBS </t>
  </si>
  <si>
    <t>106-115</t>
  </si>
  <si>
    <t>ROMANIAN RESEARCH ON CHINA'S FOREIGN AND SECURITY POLICY</t>
  </si>
  <si>
    <t>Eugen Străuțiu (ULBS)</t>
  </si>
  <si>
    <t>Studia Securitatis</t>
  </si>
  <si>
    <t>2821 – 5966</t>
  </si>
  <si>
    <t>152-162</t>
  </si>
  <si>
    <t>Erihplus</t>
  </si>
  <si>
    <t>Elemente introductive în sinologia românească</t>
  </si>
  <si>
    <t>ACTA TERRAE FOGARASIENSIS</t>
  </si>
  <si>
    <t>2285-513</t>
  </si>
  <si>
    <t>426-436</t>
  </si>
  <si>
    <t>How to Build an International Volume on Transnistrian Issue. Learned Lessons</t>
  </si>
  <si>
    <t>Anuarul Laboratorului pentru Analiza Conflictului Transnistrean</t>
  </si>
  <si>
    <t>2601-1174</t>
  </si>
  <si>
    <t>98-105</t>
  </si>
  <si>
    <t>CEEOL, Index Copernicus, Ebsco, e-Library</t>
  </si>
  <si>
    <t>Comparing Traits of Engaging in Solidarity Actions in Romania over Time</t>
  </si>
  <si>
    <t>Horațiu Rusu (ULBS) și Anca Bejenaru (ULBS)</t>
  </si>
  <si>
    <t>Social Change Review
http://www.socialchangereview.ro/index.php/SCR/issue/view/24</t>
  </si>
  <si>
    <t>2068-8016</t>
  </si>
  <si>
    <t>10.2478/scr-2022-0002</t>
  </si>
  <si>
    <t>ERIH Plus, CEEOL, EBSCO etc.</t>
  </si>
  <si>
    <t>Principles and Values in the Objectives of Romanian Strategies for Sustainable Development</t>
  </si>
  <si>
    <t>Corman Sorina (ULBS), Bobic Viorica (ULBS)</t>
  </si>
  <si>
    <t>Research and Science Today</t>
  </si>
  <si>
    <t>ISSN-P: 2247-4455; ISSN-E: 2285-9632</t>
  </si>
  <si>
    <t>153-169</t>
  </si>
  <si>
    <t>10.38173/RST.2022.24.2.11:153-169</t>
  </si>
  <si>
    <t>ERIH Plus</t>
  </si>
  <si>
    <t xml:space="preserve">150p / articol </t>
  </si>
  <si>
    <t>Jurnalism și traumă. Factori de risc și reziliență/ Journalism and Trauma. Risk Factors and Resilience Strategies</t>
  </si>
  <si>
    <t>Ciocan Ioana-Tatiana (ULBS), Luca Gabriela Elena (ULBS)</t>
  </si>
  <si>
    <t>Saeculum</t>
  </si>
  <si>
    <t>1221-2245</t>
  </si>
  <si>
    <t>99-108</t>
  </si>
  <si>
    <t>10.2478/saec-2022-0021</t>
  </si>
  <si>
    <t>Erih Plus, Sciendo, Index Copernicus, CEEOL, Ebsco</t>
  </si>
  <si>
    <t>(Re)configurări ale poeziei simbliste sub cupola imaginarului tanatic/ (Re) configurations of Symbolist Poetry under the Sphere of the Than-
atotic Imaginary</t>
  </si>
  <si>
    <t>77-83</t>
  </si>
  <si>
    <t>10.2478/saec-2022-0008</t>
  </si>
  <si>
    <t>Corman Sorina</t>
  </si>
  <si>
    <t>Socio-Professional Integration of Disabled People Currently in Residential Centres – Case Study</t>
  </si>
  <si>
    <t>Corman Sorina (ULBS)</t>
  </si>
  <si>
    <t>ANALELE ȘTIINŢIFICE ALE UNIVERSITĂŢII „ALEXANDRU IOAN CUZA” DIN IAȘ</t>
  </si>
  <si>
    <t>ISSN: 2065-3131 (print) / ISSN: 2066-8961 (online)</t>
  </si>
  <si>
    <t>137-146</t>
  </si>
  <si>
    <t>DOI:10.47743/ASAS-2022-2-702</t>
  </si>
  <si>
    <t>150/ articol</t>
  </si>
  <si>
    <t>Language competence in media during the pandemic-interlanguage aspects</t>
  </si>
  <si>
    <t>26-39</t>
  </si>
  <si>
    <t>10.2478/saec-2022-0003</t>
  </si>
  <si>
    <t>CEEOL, EBSCO, Sciendo, ErihPlus,</t>
  </si>
  <si>
    <t>Crețu Ioana</t>
  </si>
  <si>
    <t>Comunicarea online. De la avantaje la școala online</t>
  </si>
  <si>
    <t>69-76</t>
  </si>
  <si>
    <t>10.2478/saec-2022-0018</t>
  </si>
  <si>
    <t>Expresivitatea regionalismelor și a termenilor populari în limbajul popular</t>
  </si>
  <si>
    <t>Astra dejeană</t>
  </si>
  <si>
    <t>1224-022</t>
  </si>
  <si>
    <t>19-23</t>
  </si>
  <si>
    <t>IMPACTUL TRANSFORMĂRILOR DIGITALE ALE
COMUNICĂRII ÎN ERA DIGITALĂ</t>
  </si>
  <si>
    <t>Curta Ioana Adela (ULBS)</t>
  </si>
  <si>
    <t>Revista Saeculum</t>
  </si>
  <si>
    <t>162-168</t>
  </si>
  <si>
    <t>DOI: 10.2478/saec-2022-0026</t>
  </si>
  <si>
    <t>Curta Ioana</t>
  </si>
  <si>
    <t>Philological Aspects Discussed in the 19th Century Press from Transylvania</t>
  </si>
  <si>
    <t>David, Anca- Elena, Stanciu Raluca (ULBS)</t>
  </si>
  <si>
    <t>85-94</t>
  </si>
  <si>
    <t>EBSCO, CEEOL, DOAJ</t>
  </si>
  <si>
    <t>Representations of Communism among Romanian Teenagers: A Research Note</t>
  </si>
  <si>
    <t>Social Change Review 19(1)</t>
  </si>
  <si>
    <t>145-158</t>
  </si>
  <si>
    <t>10.2478/scr-2021-0006</t>
  </si>
  <si>
    <t>ERIH Plus, EBSCO, CEEOL, DOAJ, RePec</t>
  </si>
  <si>
    <t>Giganții Rațiunii. Aspecte ale teologiei liberale despre creștinism. II</t>
  </si>
  <si>
    <t>ISSN 1221-2245</t>
  </si>
  <si>
    <t>97-104</t>
  </si>
  <si>
    <t>10.2478/saec-2022-0010</t>
  </si>
  <si>
    <t>ERIH-Plus, CEEOL;Ebsco; Index Copernicus, Sciendo</t>
  </si>
  <si>
    <t>Pedagogies Of Academic Writing For Undergraduate Students In
Political Science: A Discussion On The Literature</t>
  </si>
  <si>
    <t>Research and Education</t>
  </si>
  <si>
    <t>2559-2033</t>
  </si>
  <si>
    <t>15-26</t>
  </si>
  <si>
    <t>Cities in the Anthropocene. New Ecology and
Urban Politics
by I. Jon, London, Pluto Press, 2021, x + 208 pp., £19.99 (paperback), ISBN
9780745341507</t>
  </si>
  <si>
    <t>Book review</t>
  </si>
  <si>
    <t>Urban Research and Practice</t>
  </si>
  <si>
    <t>1753-5069</t>
  </si>
  <si>
    <t>652-654</t>
  </si>
  <si>
    <t>https://doi.org/10.1080/17535069.2022.2117917</t>
  </si>
  <si>
    <t>Guțoiu Giorgian</t>
  </si>
  <si>
    <t>Proposition for an understanding of urban shrinkage under planetary urbanization</t>
  </si>
  <si>
    <t>Revista Universitară de Sociologie</t>
  </si>
  <si>
    <t>2537-5024</t>
  </si>
  <si>
    <t>168-177</t>
  </si>
  <si>
    <t>Evoluții în demografia județului Sibiu, 1990-2021</t>
  </si>
  <si>
    <t>Sociologie Românească</t>
  </si>
  <si>
    <t>2668-1455</t>
  </si>
  <si>
    <t>101-121</t>
  </si>
  <si>
    <t>https://doi.org/10.33788/sr.20.2.</t>
  </si>
  <si>
    <t>„Bioetica și ameliorarea umană.”</t>
  </si>
  <si>
    <t>Recenzie</t>
  </si>
  <si>
    <t xml:space="preserve">Hasmațuchi Gabriel </t>
  </si>
  <si>
    <t>Revista de filosofie, vol. 69, nr. 3</t>
  </si>
  <si>
    <t>0034-8260</t>
  </si>
  <si>
    <t xml:space="preserve"> 403-405</t>
  </si>
  <si>
    <t>EBSCO,CEEOL, https://essentials.ebsco.com/search/eds/details/bioetica-%C8%99i-ameliorarea-uman%C4%83-romanian?query=%22Gabriel%20Hasma%C8%9Buchi%22&amp;db=edb&amp;an=160696207</t>
  </si>
  <si>
    <t>Despre noul adevăr şi fenomenul fake news</t>
  </si>
  <si>
    <t>SAECULUM</t>
  </si>
  <si>
    <t>1221–2245</t>
  </si>
  <si>
    <t>18-25</t>
  </si>
  <si>
    <t>DOI: 10.2478/saec-2022-0002</t>
  </si>
  <si>
    <t xml:space="preserve">Mureșan Raluca </t>
  </si>
  <si>
    <t>Efectele negative ale publicității prin social media influenceri–două studii de caz</t>
  </si>
  <si>
    <t>de la 5 până la 12</t>
  </si>
  <si>
    <t>DOI: 10.2478/saec-2022-0013</t>
  </si>
  <si>
    <t>Career theories faced with the new work roadmap challenges</t>
  </si>
  <si>
    <t xml:space="preserve">	Pogan Livia Dana (ULBS)</t>
  </si>
  <si>
    <t>Social Sciences and Education Research Review, vol. 9, issue 2</t>
  </si>
  <si>
    <t>ISSN 2393 – 1264
ISSN–L 2392 – 9863</t>
  </si>
  <si>
    <t>127-132</t>
  </si>
  <si>
    <t>https://doi.org/10.5281/zenodo.7474385</t>
  </si>
  <si>
    <t xml:space="preserve"> ERIH PLUS  DOAJ
RePEc
ICI Journals Master List 
CEEOL
Google Scholar
SIS Scientific Indexing Services ș.a.</t>
  </si>
  <si>
    <t>Mapping potential human variables in user-smart technologies adaptation at work</t>
  </si>
  <si>
    <t>Radu-Ioan Popa (ULBS) Livia Dana Pogan(ULBS)</t>
  </si>
  <si>
    <t>Revista Universitara de Sociologie, XVIII 3</t>
  </si>
  <si>
    <t>ISSN: 2537-5024 ISSN-L: 1841-6578</t>
  </si>
  <si>
    <t>91-99</t>
  </si>
  <si>
    <t>DOAJ	
ERIH PLUS
UlrichsWeb
EBSCOHost
CEEOL	
Index Copernicus 
RePEc	
HeinOnline
GESIS</t>
  </si>
  <si>
    <t>Mitigating leadership and the new ways of working</t>
  </si>
  <si>
    <t>Pogan Livia Dana (ULBS)</t>
  </si>
  <si>
    <t>Sociology and Social Work Review Vol. 6, No.2</t>
  </si>
  <si>
    <t>2573-3230 (Online) | ISSN: 2573-3222</t>
  </si>
  <si>
    <t>75-82</t>
  </si>
  <si>
    <t xml:space="preserve"> Google Scholar
HEINONLINE
 INDEX COPERNICUS
KVK – Karlsruher Virtueller Katalog
 Library of Congress Online Catalog
 Library and Archives Canada
RePEc
WorldCat</t>
  </si>
  <si>
    <t>Opportunities for older employees during the Fourth Industrial Revolution</t>
  </si>
  <si>
    <t>Man Gabriela (ULBS), Popa Radu-Ioan (ULBS), Man Mihaela (ULBS)</t>
  </si>
  <si>
    <t>Bulletin of the Transilvania University of Brașov. Series VII. Social Sciences. Law</t>
  </si>
  <si>
    <t>133-142</t>
  </si>
  <si>
    <t>https://doi.org/10.31926/but.ssl.2022.15.64.2.2</t>
  </si>
  <si>
    <t>Popa Radu-Ioan (ULBS), Pogan Livia (ULBS)</t>
  </si>
  <si>
    <t>Universitary Journal of Sociology</t>
  </si>
  <si>
    <t>91-98</t>
  </si>
  <si>
    <t>http://www.sociologiecraiova.ro/revista/2022/12/revista-universitara-de-sociologie-no-3-2/</t>
  </si>
  <si>
    <t>Mental health at the workplace in pandemic times. A view over recent research in organizations</t>
  </si>
  <si>
    <t xml:space="preserve"> Popa Radu-Ioan (ULBS), Man Mihaela (ULBS), Man Gabriela (ULBS)</t>
  </si>
  <si>
    <t>Journal of Psychology</t>
  </si>
  <si>
    <t>https://revistadepsihologie.ipsihologie.ro/index.php/arhiva/89-revista-de-psihologie-2019-t-65-nr-17</t>
  </si>
  <si>
    <t>Angelo Kinicki. 2021. Organizational behavior: a practical, problem-
solving approach. 3rd edition.</t>
  </si>
  <si>
    <t>book review</t>
  </si>
  <si>
    <t>Popa Radu-Ioan (ULBS)</t>
  </si>
  <si>
    <t>Social Change Review</t>
  </si>
  <si>
    <t>doi: 10.2478/scr-2022-0001</t>
  </si>
  <si>
    <t>https://www.socialchangereview.ro/index.php/SCR/issue/view/24</t>
  </si>
  <si>
    <t>Social Work in Rural Communities – Particularities, Perspectives, and Directions of Interventions</t>
  </si>
  <si>
    <t>Revista Sociologie Românească</t>
  </si>
  <si>
    <t>126-140</t>
  </si>
  <si>
    <t>https://doi.org/10.33788/sr.20.1.6</t>
  </si>
  <si>
    <t>Rădăcină Oana</t>
  </si>
  <si>
    <t>Educational Needs and Problems of Romanian Children and Teenagers in Foster Care</t>
  </si>
  <si>
    <t>Revista de Asistență Socială</t>
  </si>
  <si>
    <t xml:space="preserve">
1583-0608</t>
  </si>
  <si>
    <t>45-52</t>
  </si>
  <si>
    <t>Educational Needs and Problems of Romanian Children and Teenagers in Foster Care - Revista de Asistenta Sociala (swreview.ro)</t>
  </si>
  <si>
    <t>Comparing Traits of Engaging in Solidarity Actions in Romania over time</t>
  </si>
  <si>
    <t>Horatiu Rusu &amp; Anca Bejenaru (ULBS)</t>
  </si>
  <si>
    <t>ERIHPlus</t>
  </si>
  <si>
    <t xml:space="preserve">Jurnalismul cultural în paradigma drepturilor omului: de la preocupările exclusive pentru cultura înaltă la deschiderea incluzivă spre cultura comunităților”, </t>
  </si>
  <si>
    <t>13-25</t>
  </si>
  <si>
    <t>https://doi.org/10.1080/17512786.2018.1473041</t>
  </si>
  <si>
    <t>ERIH+</t>
  </si>
  <si>
    <t>Emoji - Glifa erei digitale</t>
  </si>
  <si>
    <t>39-47</t>
  </si>
  <si>
    <t>DOI: 10.2478/saec-2022-0004</t>
  </si>
  <si>
    <t>ERIH Plus, CEEOL, Ebsco, Sciendo, Index Copernicus</t>
  </si>
  <si>
    <t>Identificarea abaterii de aur în antropometria personajelor de desene animate și a mascotelor de brand</t>
  </si>
  <si>
    <t>36-52</t>
  </si>
  <si>
    <t>DOI: 10.2478/saec-2022-0016</t>
  </si>
  <si>
    <t>Healthcare Workers-Heroes and Villains in Covid-19 Pandemic. The Ethical Communication.</t>
  </si>
  <si>
    <t>Healthcare Workers-Heroes and Villains in Covid-19 Pandemic. The Ethical Communication. Journal of Intercultural Management and Ethics, 4(1), 39-44.</t>
  </si>
  <si>
    <t>2601-5749</t>
  </si>
  <si>
    <t>39-44</t>
  </si>
  <si>
    <t>BDI</t>
  </si>
  <si>
    <t>Tezaure cu monede de tradiție celtică aflate în colecția Muzeului
Județean Vâlcea</t>
  </si>
  <si>
    <t>PONTICA LV
SUPPLEMENTUM IX</t>
  </si>
  <si>
    <t>1013-4247</t>
  </si>
  <si>
    <t>45-54</t>
  </si>
  <si>
    <t>IC10 - Cărți/capitole publicate la edituri naționale (România sau Republica Moldova) sau la edituri internaționale care nu se află pe lista ULBS a editurilor de prestigiu: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</si>
  <si>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</si>
  <si>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</si>
  <si>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Dovada publicării volumului se face prin link către prezentarea volumului de pe site-ul editurii; prezentarea trebuie să conțină: titlul și data publicării volumului; ISBN-ul; numărul de pagini;</t>
  </si>
  <si>
    <t>Nu se punctează reeditările;</t>
  </si>
  <si>
    <t>Prin excepție, în domeniul drept se acceptă și se punctează și reeditările, cu condiția ca acestea să fie determinate de revizuirea legislației la care se referă cartea reeditată;</t>
  </si>
  <si>
    <t>Nu se punctează lucrările cu caracter didactic;</t>
  </si>
  <si>
    <r>
      <rPr>
        <sz val="10"/>
        <color theme="1"/>
        <rFont val="Arial Narrow"/>
        <family val="2"/>
      </rPr>
      <t xml:space="preserve">În oricare domeniu, în cazul traducerilor de cărți/capitole care, conform clasificării Academiei Române, sunt realizate în/din „limbi vechi” (latină, greacă veche, ebraică, slavonă) sau în/din „limbi străine mai puțin curente” (chineză, hindi, suedeză ș.a.), se aplică un </t>
    </r>
    <r>
      <rPr>
        <b/>
        <sz val="10"/>
        <color theme="1"/>
        <rFont val="Arial Narrow"/>
        <family val="2"/>
      </rPr>
      <t>coeficient de multiplicare de 2</t>
    </r>
    <r>
      <rPr>
        <sz val="10"/>
        <color theme="1"/>
        <rFont val="Arial Narrow"/>
        <family val="2"/>
      </rPr>
      <t>.</t>
    </r>
  </si>
  <si>
    <r>
      <rPr>
        <b/>
        <sz val="10"/>
        <color theme="1"/>
        <rFont val="Arial Narrow"/>
        <family val="2"/>
      </rPr>
      <t>* Punctaje de referință:</t>
    </r>
    <r>
      <rPr>
        <sz val="10"/>
        <color theme="1"/>
        <rFont val="Arial Narrow"/>
        <family val="2"/>
      </rPr>
      <t xml:space="preserve">
Pentru cărți/capitole publicate la edituri naționale (România și Republica Moldova):
•autor de volume/capitole: 2 p./pagină (se împarte la numărul de autori);
•coordonare/editare de volum: 1 p./pagină (se împarte la numărul de coordonatori);
•traducere de volume/capitole: 1 p./pagină (se împarte la numărul de traducători).
Pentru cărțile/capitolele publicate la </t>
    </r>
    <r>
      <rPr>
        <b/>
        <sz val="10"/>
        <color theme="1"/>
        <rFont val="Arial Narrow"/>
        <family val="2"/>
      </rPr>
      <t>edituri internaționale (</t>
    </r>
    <r>
      <rPr>
        <sz val="10"/>
        <color theme="1"/>
        <rFont val="Arial Narrow"/>
        <family val="2"/>
      </rPr>
      <t>altele decât cele de la IC02) se aplică un</t>
    </r>
    <r>
      <rPr>
        <b/>
        <sz val="10"/>
        <color theme="1"/>
        <rFont val="Arial Narrow"/>
        <family val="2"/>
      </rPr>
      <t xml:space="preserve"> coeficient de multiplicare de 2.</t>
    </r>
  </si>
  <si>
    <t>Numele și prenumele autorilor</t>
  </si>
  <si>
    <t>Editura</t>
  </si>
  <si>
    <t>ISBN-ul cărții</t>
  </si>
  <si>
    <t>Luna publicării</t>
  </si>
  <si>
    <t>Nr. pag.</t>
  </si>
  <si>
    <t>Orizonturi Cantemirene</t>
  </si>
  <si>
    <t>ISSN 2392-8530; ISSN-L2392-8530, ISBN 978-973-116-793-0</t>
  </si>
  <si>
    <t>183-186</t>
  </si>
  <si>
    <t>https://cantemiriasi.ro/informatii/publicatii/1037-volumul-orizonturi-cantemiriene-lucrarile-simpozionului-national-cu-participare-internationala-dimitrie-cantemir-si-vocatia-europeana-a-gandirii-romanesti-editia-a-xix-a-decembrie-2022</t>
  </si>
  <si>
    <t>Revista stiintifica neindexata</t>
  </si>
  <si>
    <r>
      <rPr>
        <i/>
        <sz val="10"/>
        <color theme="1"/>
        <rFont val="Arial Narrow"/>
        <family val="2"/>
      </rPr>
      <t>Graves with Pottery Offering Discovered within the Alba Iulia-Izvorul Împăratului Necropolis (10</t>
    </r>
    <r>
      <rPr>
        <i/>
        <vertAlign val="superscript"/>
        <sz val="10"/>
        <color theme="1"/>
        <rFont val="Arial Narrow"/>
        <family val="2"/>
      </rPr>
      <t>th</t>
    </r>
    <r>
      <rPr>
        <i/>
        <sz val="10"/>
        <color theme="1"/>
        <rFont val="Arial Narrow"/>
        <family val="2"/>
      </rPr>
      <t xml:space="preserve"> Century), </t>
    </r>
    <r>
      <rPr>
        <sz val="10"/>
        <color theme="1"/>
        <rFont val="Arial Narrow"/>
        <family val="2"/>
      </rPr>
      <t xml:space="preserve">în: </t>
    </r>
    <r>
      <rPr>
        <i/>
        <sz val="10"/>
        <color theme="1"/>
        <rFont val="Arial Narrow"/>
        <family val="2"/>
      </rPr>
      <t>Evul mediu neterminat: omagiu adus profesorului Adrian Andrei Rusu cu ocazia împlinirii vârstei de 70 de ani/ A befejezetlen középkor: tanulmányok Adrian Andrei Rusu professzor köszöntésére 70. születésnapja alkalmából/The unfinished Middle Ages: studies in honour of professor Adrian Andrei Rusu on his 70th birthday</t>
    </r>
    <r>
      <rPr>
        <sz val="10"/>
        <color theme="1"/>
        <rFont val="Arial Narrow"/>
        <family val="2"/>
      </rPr>
      <t xml:space="preserve"> (Editori: Gianina-Diana Iegar, Péter Levente Szőcs, Gabriela Rusu, Florela Vasilescu)</t>
    </r>
  </si>
  <si>
    <t>Dragotă Aurel (ULBS), Popescu Monica-Elena (Institutul de Istorie „George Barițiu” din Cluj-Napoca), Blăjan Mihai</t>
  </si>
  <si>
    <t>Mega</t>
  </si>
  <si>
    <t>978-606-020-533-3</t>
  </si>
  <si>
    <t xml:space="preserve">Isis Erdélyi Magyar Restaurátor Füzetek 21 / Isis Revista Restauratorilor Maghiari din Transilvania 21 </t>
  </si>
  <si>
    <t>Guttmann Márta (traducător de specialitate)</t>
  </si>
  <si>
    <t>Muzeul Haáz Rezső Múzeum</t>
  </si>
  <si>
    <t>978-606-8445-29-8</t>
  </si>
  <si>
    <t>oct.</t>
  </si>
  <si>
    <t>121-132 (31 pag. trad.)</t>
  </si>
  <si>
    <t>103-120 (47 pag. trad.)</t>
  </si>
  <si>
    <t>133-150 (49 pag. trad.)</t>
  </si>
  <si>
    <t>Oameni și zei. Un sanctuar al neoliticului timpuriu?</t>
  </si>
  <si>
    <t>Sabin Adrian Luca (ULBS), Florentin Perianu (Muzeul Național Brukethal), Adrian Luca (Muzeul Național Brukethal), Anamaria Tudorie (ULBS), Ana-Maria Păpureanu (Muzeul Național Brukethal)</t>
  </si>
  <si>
    <t>Editura Muzeului Național Brukenthal</t>
  </si>
  <si>
    <t>978-630-6520-17-6</t>
  </si>
  <si>
    <t>Sabin-Adrian Luca</t>
  </si>
  <si>
    <t>Album. Evoluția picturii în situl neolitic și eneolitic de la Petrești-Groapa Galbenă</t>
  </si>
  <si>
    <t>S. A. Luca (ULBS), R. Totoianu (Muzeul din Sebeș) , Fl. Perianu (Muzeul Național Brukethal), D. Voina (Muzeul Național Brukethal), R.-N. Mareș (Muzeul Național Brukethal)</t>
  </si>
  <si>
    <t>978-630-6520-19-0</t>
  </si>
  <si>
    <t>Album. Evoluția picturii în situl neolitic și eneolitic de la Daia Română – Părăuț (II)</t>
  </si>
  <si>
    <t>S. A. Luca (ULBS), Fl. Perianu (Muzeul Național Brukethal), D. Voina (Muzeul Național Brukethal), R.-N. Mareș (Muzeul Național Brukethal)</t>
  </si>
  <si>
    <t>978-630-6520-02-2</t>
  </si>
  <si>
    <t>Album. Evoluția picturii în situl neolitic și eneolitic de la Daia Română – Părăuț (I)</t>
  </si>
  <si>
    <t>978-630-6520-00-8</t>
  </si>
  <si>
    <t>Arta ceramicii culturii Petrești</t>
  </si>
  <si>
    <t>A. Luca (Muzeul Național Brukethal), Fl. Perianu (Muzeul Național Brukethal), S. A. Luca (ULBS)</t>
  </si>
  <si>
    <r>
      <rPr>
        <sz val="12"/>
        <color theme="1"/>
        <rFont val="Times New Roman"/>
        <family val="1"/>
      </rPr>
      <t xml:space="preserve">Editura </t>
    </r>
    <r>
      <rPr>
        <i/>
        <sz val="12"/>
        <color theme="1"/>
        <rFont val="Times New Roman"/>
        <family val="1"/>
      </rPr>
      <t>Karl. A. Romstorfer</t>
    </r>
  </si>
  <si>
    <t>978-606-8698-76-2</t>
  </si>
  <si>
    <r>
      <rPr>
        <sz val="12"/>
        <color theme="1"/>
        <rFont val="Times New Roman"/>
        <family val="1"/>
      </rPr>
      <t xml:space="preserve">(eds.) Ovidiu Cîrstina, Elena-Cristina Nițu, </t>
    </r>
    <r>
      <rPr>
        <i/>
        <sz val="12"/>
        <color theme="1"/>
        <rFont val="Times New Roman"/>
        <family val="1"/>
      </rPr>
      <t>O viață dedicată paleoliticului. Studii in Honorem Marin Cârciumaru</t>
    </r>
    <r>
      <rPr>
        <sz val="12"/>
        <color theme="1"/>
        <rFont val="Times New Roman"/>
        <family val="1"/>
      </rPr>
      <t>, The stratigraphy and relative chronology of the archaeological site from Mintia-Gerhat point, Hunedoara County, after 2020 preventive research</t>
    </r>
  </si>
  <si>
    <t>S.A. Luca (ULBS), C. Fântâneanu (Muzeul Unirii din Alba Iulia), O. Oargă (Muzeul Unirii din Alba Iulia), A. Matiș (Muzeul Unirii din Alba Iulia), Fl. Perianu (Muzeul Unirii din Alba Iulia)</t>
  </si>
  <si>
    <t>Cetatea de Scaun</t>
  </si>
  <si>
    <t>978-606-537-595-6</t>
  </si>
  <si>
    <t>Institutul de Cercetări Socio-Umane Sibiu (1956−2021): 65 de ani de provocări istoriografice și culturale, Rudolf Gräf, Andreea Buzaş, Cluj-Napoca, Centrul de Studii Transilvane, 2022</t>
  </si>
  <si>
    <t>Zeno Karl Pinter, Claudia Urduzia, Cetatea Orăștie: colțul de nord-est și turnul circular uitat</t>
  </si>
  <si>
    <t>Academia Română, Centrul de Studii Transilvane</t>
  </si>
  <si>
    <t>978-606-038-034-4</t>
  </si>
  <si>
    <t>131-150</t>
  </si>
  <si>
    <t>2p/pag</t>
  </si>
  <si>
    <t>Chestiunea identitară și momentele ei - 1848-1947: autopercepții, proiecții și reprezentări</t>
  </si>
  <si>
    <t>Mihai Racovițan, Radu Racovițan - Rolul lui Alexandru Vaida-Voevod în mișcarea națională între 1892-1920</t>
  </si>
  <si>
    <t>Argonaut/Mega</t>
  </si>
  <si>
    <t>978-606-085-073-1/ 978-606-020-423-7</t>
  </si>
  <si>
    <t>167-178 (12 p.)</t>
  </si>
  <si>
    <t>2p./pag</t>
  </si>
  <si>
    <t>Societate, Cultură, Demografie. Omagiu profesorului Corneliu Pădurean la împlinirea vârstei de 70 de ani</t>
  </si>
  <si>
    <t>Academia Română. Centrul de Studii Transilvane</t>
  </si>
  <si>
    <t>978-606-038-032-0</t>
  </si>
  <si>
    <t xml:space="preserve"> 251-270</t>
  </si>
  <si>
    <t>Provocarea lansată de rețelele de socializare în vederea salvgardării și promovării patrimoniului cultural imaterial. Exemplul grupului Facebook Iubim Patrimoniul Cultural Sibiu în volumul Patrimoniul cultural imaterial - noi provocări de receptare și diseminare a culturii tradiționale</t>
  </si>
  <si>
    <t>Editura Pro Universitaria SRL</t>
  </si>
  <si>
    <t>978-606-26-1622-9</t>
  </si>
  <si>
    <t>100-107</t>
  </si>
  <si>
    <t>Chestiunea identitară și momentele ei (1848-1947). Autopercepții, proiecții și reprezentări</t>
  </si>
  <si>
    <t>Mihaela Grancea, Valentin Maier, Raluca Alexandrescu, Daniela Maria Stanciu</t>
  </si>
  <si>
    <t>978-606-085-073-1  978-606-020-423-7</t>
  </si>
  <si>
    <t>330 x 1p</t>
  </si>
  <si>
    <t>Radiografia practicilor și elitelor culturale în primul deceniu interbelic într-un mic centru urban transilvănean. Studiu de caz: Mediaș și Mediascher Zeitung în Chestiunea identitară și momentele ei (1848-1947). Autopercepții, proiecții și reprezentări</t>
  </si>
  <si>
    <t>13 x 2p</t>
  </si>
  <si>
    <t>Între est și vest. Necropola de la Orăștie Dealul Pemilor X2</t>
  </si>
  <si>
    <t>Honterus</t>
  </si>
  <si>
    <t>978-606-008-129-6</t>
  </si>
  <si>
    <t>decembrie</t>
  </si>
  <si>
    <t>Gottferne als Gottes Gegenwart. Wegbereiterinnen des Glaubens im 20. Jahrhundert: Madeleine Delbrêl, Mutter Teresa von Kalkutta, Chiara Lubich. In: Matthias Sellmann, Andrea Fleming und Thomas Arnold (Hg.): Ich glaube an einen Gott, der fehlt. Ermutigungen zu einem geistlichen Leben auf der Höhe der Zeit</t>
  </si>
  <si>
    <t xml:space="preserve">St. Benno Verlag </t>
  </si>
  <si>
    <t>978-3-7462-6103-4</t>
  </si>
  <si>
    <t>136-150</t>
  </si>
  <si>
    <t>Sabin Adrian Luca, Florentin Perianu, Adrian Luca, Anamaria Tudorie, Ana-Maria Păpureanu</t>
  </si>
  <si>
    <t>Anamaria Tudorie</t>
  </si>
  <si>
    <t>Manual de Psihologie Clinică</t>
  </si>
  <si>
    <t>Moșoiu Corneliu</t>
  </si>
  <si>
    <t>Polirom</t>
  </si>
  <si>
    <t>978-973-46-8992-7</t>
  </si>
  <si>
    <t>mai</t>
  </si>
  <si>
    <r>
      <rPr>
        <b/>
        <sz val="10"/>
        <color theme="1"/>
        <rFont val="Arial Narrow"/>
        <family val="2"/>
      </rPr>
      <t>Manual de psihologie clinica. Teorie, practică, specificitate</t>
    </r>
    <r>
      <rPr>
        <sz val="10"/>
        <color theme="1"/>
        <rFont val="Arial Narrow"/>
        <family val="2"/>
      </rPr>
      <t xml:space="preserve">. Titlu capitol: </t>
    </r>
    <r>
      <rPr>
        <b/>
        <i/>
        <sz val="10"/>
        <color theme="1"/>
        <rFont val="Arial Narrow"/>
        <family val="2"/>
      </rPr>
      <t>Psihologia clinică: Cazul particular al adulților vârstnici</t>
    </r>
  </si>
  <si>
    <t>MAN, GABRIELA-MARIA</t>
  </si>
  <si>
    <t>FSUU7</t>
  </si>
  <si>
    <t>POLIROM</t>
  </si>
  <si>
    <t xml:space="preserve">
978-973-46-8992-7</t>
  </si>
  <si>
    <t>MAI</t>
  </si>
  <si>
    <t>144-156 (12 PAGINI)</t>
  </si>
  <si>
    <t>2X12</t>
  </si>
  <si>
    <t>Man Gabriela Man</t>
  </si>
  <si>
    <t>Consiliere, educație și integrare pe piața muncii. De la paradigme la metode și tehnici de intervenție în mediul educațional</t>
  </si>
  <si>
    <t>Marius Milcu</t>
  </si>
  <si>
    <t>Ed. Universitară București</t>
  </si>
  <si>
    <t>978-606-28-1552-3</t>
  </si>
  <si>
    <t xml:space="preserve">nov. </t>
  </si>
  <si>
    <t>1p/pag</t>
  </si>
  <si>
    <t>Realități versus mituri în educația modernă: implicații manageriale (în vol. Consiliere, educație și integrare pe piața muncii. De la paradigme la metode și tehnici de intervenție în mediul educațional)</t>
  </si>
  <si>
    <t>The psychology of post-pandemic life</t>
  </si>
  <si>
    <t xml:space="preserve"> Marius Milcu, Saul Neves de Jesus, Michael Stevens, Margarida Gaspar de Matos</t>
  </si>
  <si>
    <t xml:space="preserve"> 978-606-28-1576-9</t>
  </si>
  <si>
    <t xml:space="preserve">dec. </t>
  </si>
  <si>
    <t>Sassu R. 2022. Psihologia clinică în adolescență. Depresia și anxietatea în Manual de psihologie clinică. Teorie, practică și specificitate (coord. Soponaru Camelia), Editura POLIROM</t>
  </si>
  <si>
    <t>978-973-46-8999-7</t>
  </si>
  <si>
    <t>iunie</t>
  </si>
  <si>
    <t>Psihologia clinică și educația despre moarte.In Soponaru, C.(coord)Manual de psihologie clinică. Vol.1:Teorie, practică și specificitate, Editura Polirom, Iași. Editura A2</t>
  </si>
  <si>
    <r>
      <rPr>
        <sz val="10"/>
        <color rgb="FF000000"/>
        <rFont val="Arial Narrow"/>
        <family val="2"/>
      </rPr>
      <t>Bucuță M</t>
    </r>
    <r>
      <rPr>
        <sz val="10"/>
        <color rgb="FF000000"/>
        <rFont val="Arial Narrow"/>
        <family val="2"/>
      </rPr>
      <t>.(ULBS), Dima G.(Univ. Transilvania Bv), Vulcu D. (Sp.Psihiatrie Sibiu)</t>
    </r>
  </si>
  <si>
    <t>Editura Polirom, Iași. Editura A2</t>
  </si>
  <si>
    <t>ISBN 978-973-46-8905-7</t>
  </si>
  <si>
    <t>157-168 (12pg)</t>
  </si>
  <si>
    <t>2,00</t>
  </si>
  <si>
    <t>3,00</t>
  </si>
  <si>
    <t>2x12=24</t>
  </si>
  <si>
    <t xml:space="preserve">Cercetarea calitativă în psihologia clinică. În 
Soponaru, C.(coord)Manual de psihologie clinică. Vol.2: Intervenție, cercetare, interdisciplinaritate și etică, 
</t>
  </si>
  <si>
    <t>Bucuță M.(ULBS), Dima G.(Univ. Transilvania Bv),</t>
  </si>
  <si>
    <t>Editura Polirom, Iași, Editura A2</t>
  </si>
  <si>
    <t>126-137 (11pg)</t>
  </si>
  <si>
    <t>2x11=22</t>
  </si>
  <si>
    <t>Masculinity’s influence over the youth in the COVID-19 pandemic - An international comparative analysis In: Marius Milcu, Saul Neves de Jesus, Michael Stevens, Margarida Gaspar de Matos,The Psychology of
Post-Pandemic Life</t>
  </si>
  <si>
    <t>Ana-Maria RADU, Adrian T. BRATE</t>
  </si>
  <si>
    <t>Editura Universitară, București</t>
  </si>
  <si>
    <t>ISBN 978-606-28-1576-9</t>
  </si>
  <si>
    <t>Decembrie</t>
  </si>
  <si>
    <t>2p. x 12pag/ 2 autori</t>
  </si>
  <si>
    <t>Adrian Brate</t>
  </si>
  <si>
    <t>coordonatori MIHAELA GRANCEA, VALENTIN MAIER,
RALUCA ALEXANDRESCU, DANIELA MARIA STANCIU/ autor Gabriela Gruber</t>
  </si>
  <si>
    <t>Argonaut : Mega</t>
  </si>
  <si>
    <t>ISBN 978-606-085-073-1
ISBN 978-606-020-423-7</t>
  </si>
  <si>
    <t>2 p/pgină</t>
  </si>
  <si>
    <t>Biserica din Vința. Strămutare. Restaurare pictură pe lemn. Muzeul ASTRA Sibiu 2018-2021 https://muzeulastra.ro/wp-content/uploads/2022/03/biserica-din-vinta-catalog.pdf</t>
  </si>
  <si>
    <t>Editura „ASTRA Museum”</t>
  </si>
  <si>
    <t>978-606-733-329-9</t>
  </si>
  <si>
    <t>GOD, SIENCES &amp; COSMIC CONFLICT
Proceesings of the 6th International Conference
”Anthropology of communication” Sibiu, September 2022 https://www.lobbyart-anthropology.ro/Anthropology--and--Communication.php</t>
  </si>
  <si>
    <t>Popescu, Petre Adrian, Ionescu, Alina Geanina, Popescu, Liliana Georgescu</t>
  </si>
  <si>
    <t>978-606-733-290-2</t>
  </si>
  <si>
    <t>Volumul Parenting de la A la Z 83 de teme provocatoare pentru parintii de azi - Capitolul - Particularitati ale comunicarii de la naștere la adolescență</t>
  </si>
  <si>
    <t>978-973-46-8782-4</t>
  </si>
  <si>
    <t>februarie</t>
  </si>
  <si>
    <t>8.00</t>
  </si>
  <si>
    <t>1.00</t>
  </si>
  <si>
    <t>Volumul Parenting de la A la Z 83 de teme provocatoare pentru parintii de azi - Capitolul - Comunicarea eficientă în familie. Impactul ei asupra copiilor</t>
  </si>
  <si>
    <t>Volumul Parenting de la A la Z 83 de teme provocatoare pentru parintii de azi - Capitolul - Empatia. Cum o învață copiii?</t>
  </si>
  <si>
    <t>Volumul Mentoring for Successful Teaching Career - Capitolul - Why mentoring doesn't work without trust</t>
  </si>
  <si>
    <t>Universitara</t>
  </si>
  <si>
    <t>978-606-28-1577-6</t>
  </si>
  <si>
    <t>9.00</t>
  </si>
  <si>
    <t>Training and Mentoring Activities for Teachers Involved in the Inclusive Education Process in Romania în volumul colectiv Instilling diversity and social inclusion practices in teacher education and curriculum development (coord. Alegre de la Rosa, Olga María, Villar Angulo, Luis Miguel)</t>
  </si>
  <si>
    <t>IGI Global, Hershey, USA</t>
  </si>
  <si>
    <t>ISBN 9781668448120</t>
  </si>
  <si>
    <t>252, pp. 189-196</t>
  </si>
  <si>
    <t>2p/8 paginix2</t>
  </si>
  <si>
    <t>Importanța designului instrucțional în creșterea calității programelor de instruire în volumul colectiv Educația digitală (coord. Ceobanu Ciprian, Cucoș Constantin, Istrate Olimpius, Pânișoară Ion-Ovidiu)</t>
  </si>
  <si>
    <t>Editura Polirom, Iași</t>
  </si>
  <si>
    <t>ISBN 978-973-46-8938-5</t>
  </si>
  <si>
    <t>510, pp. 397-419</t>
  </si>
  <si>
    <t>2p/23 pagini</t>
  </si>
  <si>
    <t>Mentoring for successful teaching career</t>
  </si>
  <si>
    <t>Petrache Anca Denisa, Mara Daniel, Velea Simona (coord.),</t>
  </si>
  <si>
    <t>Editura Universitară, Bucureşti</t>
  </si>
  <si>
    <t>ISBN 978-606-28-1577-6</t>
  </si>
  <si>
    <t>1p/229 pagini:3</t>
  </si>
  <si>
    <t>Humanities in the Spotlight. Cultural Paradigms in the 21st Century</t>
  </si>
  <si>
    <t>Presa Universitara Clujeana</t>
  </si>
  <si>
    <t>978-606-37-1696-6</t>
  </si>
  <si>
    <t>190pp</t>
  </si>
  <si>
    <t>8pag x2</t>
  </si>
  <si>
    <t>Mara E</t>
  </si>
  <si>
    <t>Strategii de formare a gândirii critice</t>
  </si>
  <si>
    <t>https://www.store.pitic.ro/pedagogie-invatamant/strategii-de-formare-a-gandirii-critice-ed-a-ii-a-adriana-nicu-editura-miniped.html</t>
  </si>
  <si>
    <t>978-606-9714-10-2</t>
  </si>
  <si>
    <t>Nicu A</t>
  </si>
  <si>
    <t>Risse im Fundament. Irritationen des Allgemeinen der Allgemeinen Pädagogik am Beispiel der Lehrerinnen- und Lehrerbildung in Rumänien</t>
  </si>
  <si>
    <t>Pfützner, Robert</t>
  </si>
  <si>
    <t>Waxmann</t>
  </si>
  <si>
    <t>978-3-8309-4604-5</t>
  </si>
  <si>
    <t>Junie</t>
  </si>
  <si>
    <t>Declinul democratic din România după 2007. Neoliberalism, populism și autoritarism</t>
  </si>
  <si>
    <t>Techno Media, https://www.technomedia.ro/links/Declinul-democratic-din-Romania-dupa-2007.html</t>
  </si>
  <si>
    <t>978-606-616-451-1</t>
  </si>
  <si>
    <r>
      <rPr>
        <sz val="10"/>
        <color theme="1"/>
        <rFont val="Arial Narrow"/>
        <family val="2"/>
      </rPr>
      <t xml:space="preserve">Basmul „Cenușăreasa” repovestit sau cum a ajuns Ucraina la miezul nopții campioana democrației din Europa de Est, în Sorin Bocancea (coord.), </t>
    </r>
    <r>
      <rPr>
        <i/>
        <sz val="10"/>
        <color theme="1"/>
        <rFont val="Arial Narrow"/>
        <family val="2"/>
      </rPr>
      <t>Războiul din Ucraina. Un conflict regional cu efecte globale</t>
    </r>
  </si>
  <si>
    <t>Institutul European</t>
  </si>
  <si>
    <t>978-606-240-353-9</t>
  </si>
  <si>
    <r>
      <rPr>
        <sz val="10"/>
        <color theme="1"/>
        <rFont val="Arial Narrow"/>
        <family val="2"/>
      </rPr>
      <t xml:space="preserve">Capital social și dezvoltare comunitară. Orașul se pune în mișcare la Maratonul Internațional Sibiu, în Alin Crotoru și Alexandru Iorga (coord.), </t>
    </r>
    <r>
      <rPr>
        <i/>
        <sz val="10"/>
        <color theme="1"/>
        <rFont val="Arial Narrow"/>
        <family val="2"/>
      </rPr>
      <t>Dezvoltare comunitară în România: concepte, procese, modele de analiză</t>
    </r>
  </si>
  <si>
    <t>Dragoman Dragos, Beju Anabella</t>
  </si>
  <si>
    <t>Tritonic, https://www.tritonic.ro/isbn-Dezvoltare_comunitara_in_Romania_Concepte_procese_modele_de_analiza-978-606-749-614-7.htm</t>
  </si>
  <si>
    <t>978-606-749-614-7</t>
  </si>
  <si>
    <t>Războiul de pe Nistru din 1992: 30 de ani după… https://ibn.idsi.md/ro/collection_view/2106</t>
  </si>
  <si>
    <t>Pontos</t>
  </si>
  <si>
    <t xml:space="preserve"> 978-9975-72-713-6</t>
  </si>
  <si>
    <t>159-169</t>
  </si>
  <si>
    <t>Știința istoriei – formă fundamentală de cunoaștere a trecutului. In honorem Ion ȘIȘCANU – 70</t>
  </si>
  <si>
    <t>Galați University Press</t>
  </si>
  <si>
    <t>978-606-696-229-2</t>
  </si>
  <si>
    <t>261-280</t>
  </si>
  <si>
    <t>Black Sea Geopolitical Echoes and World Power Distribution, publicat în „The EU and NATO Approaches to the Black Sea Region”, Editori: Valentin Naumescu, Raluca Moldovan, Diana Petruț
https://euxglob.ro/wp-content/uploads/2022/11/3379.pdf</t>
  </si>
  <si>
    <t>Editura Presa Universitară Clujeană</t>
  </si>
  <si>
    <t>ISBN general: 978-606-37-1242-5, ISBN vol. II: 978-606-37-1655-3.</t>
  </si>
  <si>
    <t>Mai</t>
  </si>
  <si>
    <t>227-247</t>
  </si>
  <si>
    <t>Black Sea Leviathan’s Squirming and Its Geopolitical Costs, publicat în „Challenges and Development Paths for a Cooperative Identity in the Black Sea Region”, coord. Silviu Nate
https://centers.ulbsibiu.ro/csg/index.php/results/</t>
  </si>
  <si>
    <t>Ed. Top Form, București,</t>
  </si>
  <si>
    <t>ISBN 978-606-080-051-4</t>
  </si>
  <si>
    <t>113-131</t>
  </si>
  <si>
    <t>Challenges and Development Paths for a Cooperative Identity in the Black Sea Region.
https://centers.ulbsibiu.ro/csg/index.php/results/</t>
  </si>
  <si>
    <t>Adaptarea analizei SWOT la studiile de securitate. Scenarii și exerciții</t>
  </si>
  <si>
    <r>
      <rPr>
        <sz val="10"/>
        <color theme="1"/>
        <rFont val="Arial Narrow"/>
        <family val="2"/>
      </rPr>
      <t xml:space="preserve">Aurelian Rațiu (AFTNB); </t>
    </r>
    <r>
      <rPr>
        <b/>
        <sz val="10"/>
        <color theme="1"/>
        <rFont val="Arial Narrow"/>
        <family val="2"/>
      </rPr>
      <t>Nate Silviu (ULBS)</t>
    </r>
  </si>
  <si>
    <t>Ed. Academiei Forțelor Terestre „Nicolae Bălcescu”</t>
  </si>
  <si>
    <t>ISBN 978-973-153-493-0</t>
  </si>
  <si>
    <t>Septembrie</t>
  </si>
  <si>
    <t xml:space="preserve">Migrația românilor din Sudul Transilvaniei în America de Nord la sfârșitul secolului XIX și începutul secolului XX, </t>
  </si>
  <si>
    <t>TechnoMedia</t>
  </si>
  <si>
    <t>978-606-616-482-5</t>
  </si>
  <si>
    <t>Universal Responsibility in the Modern World 
-Messages from the Dalai Lama</t>
  </si>
  <si>
    <t>Tomescu Emilia, Neagoș Iuliana</t>
  </si>
  <si>
    <t>978-606-616-479-</t>
  </si>
  <si>
    <t>Iunie</t>
  </si>
  <si>
    <t>Migration dynamics and new trends in European (In)Security</t>
  </si>
  <si>
    <t>Delia Stefenel (ULBS),Flavius Ilioni-Loga (UVT)</t>
  </si>
  <si>
    <t xml:space="preserve"> FSSU3  </t>
  </si>
  <si>
    <t>978-606-37-1598-3</t>
  </si>
  <si>
    <t>Sinologia româneaxcă. Autori și liste bibliografice</t>
  </si>
  <si>
    <t>Eugen Străuțiu</t>
  </si>
  <si>
    <t>978-606-616-458-0</t>
  </si>
  <si>
    <t>august</t>
  </si>
  <si>
    <t>Dezvoltare comunitară în România: concepte, procese, modele de analiză, Cap. Numele dezvoltării comunitare: antreprenoriat municipal și democrație toponimică în Sibiu</t>
  </si>
  <si>
    <t>Mihai Rusu, Universitatea "Lucian Blaga" din Sibiu; Beju Anabella, Universitatea "Lucian Blaga" din Sibiu</t>
  </si>
  <si>
    <t>Tritonic, Tritonic Books, https://www.tritonic.ro/isbn-Dezvoltare_comunitara_in_Romania_Concepte_procese_modele_de_analiza-978-606-749-614-7.htm</t>
  </si>
  <si>
    <t>Dragoș Dragoman, Universitatea "Lucian Blaga" din Sibiu; Beju Anabella, Universitatea "Lucian Blaga" din Sibiu</t>
  </si>
  <si>
    <t>Standards, Procedures and Indicators in the Functioning of Social Services for the Elderly in Research Developments in Arts and Social Studies Vol. 3</t>
  </si>
  <si>
    <t>BP International</t>
  </si>
  <si>
    <t>ISBN 978-93-5547-438-4 (Print)
ISBN 978-93-5547-446-9 (eBook)</t>
  </si>
  <si>
    <t>2/pagină x 2</t>
  </si>
  <si>
    <t>Minimum Quality Standards in Social Services for the Elderly în Research Aspects in Arts and Social Studies Vol. 2</t>
  </si>
  <si>
    <t>ISBN 978-93-5547-875-7 (Print)
ISBN 978-93-5547-876-4 (eBook)</t>
  </si>
  <si>
    <t>Problematica vârstnicilor din perspectiva dezvoltării comunitare în Dezvoltare comunitară în România: concepte, procese, modele de analiză</t>
  </si>
  <si>
    <t>Tritonic</t>
  </si>
  <si>
    <t>ISBN 978-606-749-614-7</t>
  </si>
  <si>
    <t>Program de intervenție în domeniul educației și dezvoltării deprinderilor de viață independentă în Da pentru educație, Studiu și direcții de intervenție în integrarea școlară a copiilor și tinerilor din centrele rezidențiale</t>
  </si>
  <si>
    <t>Presa Universitară Clujeană</t>
  </si>
  <si>
    <t>ISBN 978-606- 37-1539-6</t>
  </si>
  <si>
    <t>Perspective Empirice Asupra Imigrației în România. De la țară de tranzit la țară de destinație</t>
  </si>
  <si>
    <t>Anatolie Coșciug</t>
  </si>
  <si>
    <t>Editura de Vest</t>
  </si>
  <si>
    <t>ISBN 978-973-36-0820-2</t>
  </si>
  <si>
    <t>Guvernanța integrării imigranților în România. ,Nu este de competența acestei instituții”.</t>
  </si>
  <si>
    <t>Anatolie Coșciug, Astrid Hamberger</t>
  </si>
  <si>
    <t>Restructurarea teoriei și practicii agromontanologice în condițiile schimbărilor climatice/Oierii din Mărginimea Sibiului la început de secol XX, prin ochii sălișteanului Nicolae Stan Petruțiu" în: Restructurarea teoriei și practicii agromontanologice în condițiile schimbărilor climatice</t>
  </si>
  <si>
    <t>Tehno Media</t>
  </si>
  <si>
    <t>978-606-616-471-9</t>
  </si>
  <si>
    <t xml:space="preserve">Păstoritul carpatic. Tradiție și continuitate/Oierii din Mărginimea Sibiului la început de secol XX, prin ochii sălișteanului Nicolae Stan Petruțiu </t>
  </si>
  <si>
    <t>Editura Etnologică</t>
  </si>
  <si>
    <t>978-606-067-031-5</t>
  </si>
  <si>
    <t>Politici ale memoriei în România postsocialistă. Atitudini sociale față de redenumirea străzilor și înlăturarea statuilor</t>
  </si>
  <si>
    <t xml:space="preserve">978-606-24-0329-4	</t>
  </si>
  <si>
    <t>Dezvoltare comunitară în România: concepte, procese, modele de analiză</t>
  </si>
  <si>
    <t>Croitoru Alin (ULBS) și Alexandru Iorga (Academia Română)</t>
  </si>
  <si>
    <t>Dezvoltarea comunitară: argument pentru o perspectivă integrativă</t>
  </si>
  <si>
    <t>Migrație, navetism și antreprenoriat în mediul rural românesc – argumente pentru o analiză integratoare</t>
  </si>
  <si>
    <t xml:space="preserve">Croitoru Alin (ULBS)  </t>
  </si>
  <si>
    <t>Perspective empirice asupra imigrației în România: De la țară de tranzit la țară de destinație</t>
  </si>
  <si>
    <t>978-973-36-0820-2</t>
  </si>
  <si>
    <t>Arhipelaguri</t>
  </si>
  <si>
    <t>Hasmatuchi Gabriel</t>
  </si>
  <si>
    <t>Techno Media</t>
  </si>
  <si>
    <t>978-606-616-486-3</t>
  </si>
  <si>
    <t>Viata sociala in pandemie</t>
  </si>
  <si>
    <t xml:space="preserve">Oana Lup, Elena Cristina Mitrea, Felicia Norandau, Adela Popa </t>
  </si>
  <si>
    <t xml:space="preserve">Presa Universitara Clujeana </t>
  </si>
  <si>
    <t>ISBN 978‐606‐37‐1576‐1</t>
  </si>
  <si>
    <t xml:space="preserve">Da prntru Educatie! Studiu și direcții de intervenție In integrarea școlară a copiilor și tinerilor din centrele rezidențiale </t>
  </si>
  <si>
    <t xml:space="preserve">Oana Lup, Oana Elena Rădăcină </t>
  </si>
  <si>
    <t>ISBN 978-606-37-1539-6</t>
  </si>
  <si>
    <t xml:space="preserve"> capitol Familia-resursă esențială pentru dezvoltarea comunitară. În Dezvoltare comunitară în România: concepte, procese, modele de analiză. Editori Alin Croitoru și Alexandru Iorga</t>
  </si>
  <si>
    <t>Morândău, Felicia</t>
  </si>
  <si>
    <t>978-6060749-614-7</t>
  </si>
  <si>
    <t>octombrie</t>
  </si>
  <si>
    <t>17 pg (162-178)</t>
  </si>
  <si>
    <t>Lup, Oana. Elena-Cristina Mitrea, Felicia Morândău, Adela Popa. Viață Socială în Pandemie. 2022. Atitudini și comportamente privind vaccinarea împotriva Covid-19. Presa Universitară Clujeană; ISBN: 978-606-37-1576-1.</t>
  </si>
  <si>
    <t>Lup, Oana. Elena-Cristina Mitrea, Felicia Morândău, Adela Popa</t>
  </si>
  <si>
    <t>Presa Univesritară Clujeană</t>
  </si>
  <si>
    <t>978-606-37-1576-1</t>
  </si>
  <si>
    <t>72 pagini</t>
  </si>
  <si>
    <t>Perspectivele cetățenilor români asupra imigrației și integrării în România,  în Perspective empirice asupra migrației în România. O cercetare națională despre integrare și incluziune socială, Anatolie Coșciug (coordonator)</t>
  </si>
  <si>
    <t xml:space="preserve"> Pogan Livia Dana,           Birou Mara</t>
  </si>
  <si>
    <t xml:space="preserve"> 978-973-36-0820-2</t>
  </si>
  <si>
    <t xml:space="preserve">Viață socială în pandemie. Atitudini și comportamente privind vaccinarea împotriva Covid-19 [Social life during the pandemic. Attitudes and behaviours related to the Covid-19 vaccination], 2022, </t>
  </si>
  <si>
    <t>Oana Lup, Elena-Cristina Mitrea, Felicia Morandau, Adela Popa</t>
  </si>
  <si>
    <t>Cluj-Napoca: Presa Universitară Clujeană.</t>
  </si>
  <si>
    <t>978-606-37-1572-3, 978-606-37-1573-0</t>
  </si>
  <si>
    <t>Noiembrie</t>
  </si>
  <si>
    <t>Da pentru Educație! Studiu și direcții de intervenție în integrarea școlară a copiilor din centrele rezidențiale</t>
  </si>
  <si>
    <t>Rădăcină Oana-Elena, Lup Oana, Corman Sorina, Butnărașu Carmen, Șolea Claudiu, Constantinescu Adelina, Rusu Mariana</t>
  </si>
  <si>
    <t>Rădăcină Oana-Elena (editor)</t>
  </si>
  <si>
    <t>1583-0608</t>
  </si>
  <si>
    <t>Politici ale memoriei în România postsocialistă: atitudini sociale față de redenumirea străzilor și înlăturarea statuilor</t>
  </si>
  <si>
    <t>Rusu, Mihai Stelian (ULBS) și Croitoru, Alin (ULBS)</t>
  </si>
  <si>
    <t>IC11 - Proiecte finanțate de Comisia Europeană (Horizon-MSCA ș.a.); alte linii internaționale de finanțare; programul COST, UEFISCDI (mobilități: MC, MCT, MCD ș.a.), ANCS, AFCN, Consiliul Local, Consiliul Județean ș.a.; proiecte cu terți</t>
  </si>
  <si>
    <t>Se raportează aici doar proiectele de cercetare, în sensul definiției acestei noțiuni din Art. 2 alin. (1) din Ordinul comun al MFP și MCI nr. 2326/2855/2017 din 29 august 2017, potrivit căruia „elementele definitorii” ale unui proiect de cercetare-dezvoltare și inovare sunt: „a) scopul; b) domeniul de cercetare, dezvoltare și inovare; c) obiectivele; d) perioada de desfășurare; e) tipul sursei de finanțare (public/privat/național/extern); f) bugetul, cu evidențierea distinctă a cheltuielilor corespunzătoare veniturilor din salarii și asimilate salariilor aferente personalului încadrat în proiect; g) caracterul de noutate și/sau inovativ al rezultatului; h) indicatorii de rezultat definiți.</t>
  </si>
  <si>
    <t>Se punctează doar proiectele pentru care directorul a contribuit la scrierea aplicației;</t>
  </si>
  <si>
    <t>Se punctează doar proiectele contractate, nu și aplicațiile necâștigătoare/necontractate;</t>
  </si>
  <si>
    <t>Contabilitatea proiectelor trebuie să se desfășoare prin Direcția Financiar-Contabilă a ULBS;
În cazul proiectelor cu terții, cheltuielile cu personalul ULBS nu se iau în calcul în stabilirea valorii proiectului pe baza căreia se acordă punctajul;</t>
  </si>
  <si>
    <t>Punctajul se acordă o singură dată pe proiect, pentru anul în care a avut loc contractarea, indiferent dacă este vorba despre un buget multianual;</t>
  </si>
  <si>
    <t>Punctajul se acordă directorului/responsabilului de proiect din partea ULBS; directorul/responsabilul poate decide împărțirea punctajului cu membrii echipei, în baza unei notificări scrise adresate SSCDI.</t>
  </si>
  <si>
    <r>
      <rPr>
        <b/>
        <sz val="10"/>
        <color theme="1"/>
        <rFont val="Arial Narrow"/>
        <family val="2"/>
      </rPr>
      <t>* Punctaje de referință:</t>
    </r>
    <r>
      <rPr>
        <sz val="10"/>
        <color theme="1"/>
        <rFont val="Arial Narrow"/>
        <family val="2"/>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t>
    </r>
  </si>
  <si>
    <t>Finanțator</t>
  </si>
  <si>
    <t>Durata contractului 
(LL/AA - LL/AA )</t>
  </si>
  <si>
    <t xml:space="preserve">Suma contractului </t>
  </si>
  <si>
    <t>Suma încasată în anul de referință</t>
  </si>
  <si>
    <t>Cercetarea stării de conservare și restURre a 10 icoane pe sticlă clasate în categoria tezaur</t>
  </si>
  <si>
    <t>MTR BUCURESTI</t>
  </si>
  <si>
    <t>Mirel B</t>
  </si>
  <si>
    <t>02/2022 -12/2023</t>
  </si>
  <si>
    <t>“UniverCity – Strategic Partnerships of Higher Education for Community”, 2020-1-BG01-KA203-079271, proiect Poveste de viață / Plan de activități adresat tinerilor din centrele de plasament din județul Sibiu pentru o viață independentă post instituționalizare</t>
  </si>
  <si>
    <t>Erasmus+</t>
  </si>
  <si>
    <t>Andron Daniela Roxana</t>
  </si>
  <si>
    <t>11/2022-04/2023</t>
  </si>
  <si>
    <t>Andron D</t>
  </si>
  <si>
    <t>"ULBS ForTHem: Internationalizarea ca element - cheie pentru consolidarea statutului ULBS de universitate europeană", cod CNFIS-FDI-2022-0337</t>
  </si>
  <si>
    <t>UEFISCDI</t>
  </si>
  <si>
    <t>Șerban Anca (Ștefenel Delia)</t>
  </si>
  <si>
    <t>03/22-12/22</t>
  </si>
  <si>
    <t>Sibiu-Capitala Culturala Europeana editia a VII-a</t>
  </si>
  <si>
    <t>Municipiul Sibiu</t>
  </si>
  <si>
    <t>Ștefenel Delia, Pojoga Vlad</t>
  </si>
  <si>
    <t>30.06.2022-30.11.2022</t>
  </si>
  <si>
    <t>IC12 - Citări în publicații indexate BDI (inclusiv ERIH), în reviste neindexate și în volume publicate la edituri din țară și din străinătate, în teze de doctorat indexate în Google Scholar</t>
  </si>
  <si>
    <t>Se specifică lucrarea citată (= LCA) și lucrarea care citează (= LCI); persoana care raportează trebuie să se afle printre autorii LCA și în această calitate să aibă declarată afilierea la ULBS; nu se punctează LCA în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</si>
  <si>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</si>
  <si>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Se ia în considerare o (singură) citare doar atunci când toate datele bibliografice esențiale ale LCA (autor, titlu, revistă/editură ș.a.) sunt menționate în LCI; nu se consideră „citări” simplele mențiuni nominale, prezența într-o listă de acknowledgements etc.;</t>
  </si>
  <si>
    <t>Nu se punctează autocitările (nu se raportează LCI pe a căror listă de autori se numără autorul LCA care face raportarea);</t>
  </si>
  <si>
    <t>Se consideră o (singură) citare atunci când se stabilește o asociere invariabilă între o LCA și o LCI; dacă mai multe LCA ale aceluiași autor sunt citate în aceeași LCI, aceste situații se consemnează și se punctează distinct; la fel, dacă aceeași LCA este citată în mai multe LCI, aceste situații se consemnează și se punctează distinct;</t>
  </si>
  <si>
    <t>Nu se punctează citările multiple (dacă o LCA este citată de mai multe ori într-o LCI, acest fapt se raportează ca o singură citare; regula se aplică și în situațiile în care aceeași LCA a fost citată în capitole/secțiuni diferite ale unei lucrări având același autor/aceiași autori, întrucât secțiunile respective reprezintă părți diferite ale aceleiași lucrări, și nu lucrări diferite);</t>
  </si>
  <si>
    <t>LCI trebuie să fi fost publicată în intervalul de raportare; nu există restricții pentru data de publicare a LCA.</t>
  </si>
  <si>
    <r>
      <rPr>
        <b/>
        <sz val="10"/>
        <color theme="1"/>
        <rFont val="Arial Narrow"/>
        <family val="2"/>
      </rPr>
      <t>*Punctaje de referință:</t>
    </r>
    <r>
      <rPr>
        <b/>
        <u/>
        <sz val="10"/>
        <color theme="1"/>
        <rFont val="Arial Narrow"/>
        <family val="2"/>
      </rPr>
      <t xml:space="preserve">
</t>
    </r>
    <r>
      <rPr>
        <sz val="10"/>
        <color theme="1"/>
        <rFont val="Arial Narrow"/>
        <family val="2"/>
      </rPr>
      <t xml:space="preserve">•       20 p./citare: reviste BDI/ERIH; volume apărute la edituri din străinătate (altele decât acelea de pe lista editurilor de prestigiu) și de pe listele CNCS (toate categoriile);
•      10 p./citare: reviste neindexate; volume apărute la alte edituri din România și Republica Moldova, teze de doctorat indexate în Google Scholar.
</t>
    </r>
  </si>
  <si>
    <t>LCA -lucrare citată- (titlu)</t>
  </si>
  <si>
    <t>LCI - lucrare care citează -(autori, titlu, revistă)</t>
  </si>
  <si>
    <t>Baza de date în care este indexată LCI (BDI, inclusiv ERIH) în reviste neindexate și în volume publicate la edituri din țară și din străinătate, în teze de doctorat indexate în Google Scholar</t>
  </si>
  <si>
    <t>Memoria epigrafică în Europa Centrală și
de Sud-Est (Evul Mediu și Epoca Premodernă) (Sibiu, 2014)</t>
  </si>
  <si>
    <t>Alexandru Simon, Campaniile dalmate și italiene ale nobililor de Recaș: implicațiile unui document regal din august 1359, în Banatica 21/ 2022, pp. 11-21.</t>
  </si>
  <si>
    <t>https://www.academia.edu/97040270/Alexandru_Simon_Campaniile_dalmate_%C5%9Fi_italiene_ale_nobilior_de_Reca%C5%9F_implica%C5%A3iile_unui_document_regal_din_august_1359_Banatica_Re%C5%9Fi%C5%A3a_XXXII_2022_2_pp_11_21</t>
  </si>
  <si>
    <t>Inschriften der Stadt Hermannstadt aus dem Mittelalter und der Frühen Neuzeit, Hermannstadt (2002).</t>
  </si>
  <si>
    <t>Dana Jenei, Seventeenth Century Murals in Sibiu: Unpublished Photographs of Scenes from Antique History, BRUKENTHAL. ACTA MVSEI, XVII.2, 2022, pp. 221-239</t>
  </si>
  <si>
    <t>http://www.brukenthalmuseum.ro/pdf/BAM/BAM.XVII.2-2022.pdf</t>
  </si>
  <si>
    <t>Scopus, Erih+</t>
  </si>
  <si>
    <t>Inschriften der Stadt Hermannstadt aus dem Mittelalter und der frühen Neuzeit. Hermannstadt 2002</t>
  </si>
  <si>
    <t>Dóra Mérai, Tudósportrék humanista hagyománya az Erdélyi Fejedelemségben. In: Magyarországi reneszánsz és barokk. Tanulmányok Galavics Géza tiszteletére (Renaissance and Baroque in Hungary. Festschrift for Géze Galavics). Budapest: MTA BTK, 2022, 123-140</t>
  </si>
  <si>
    <t>https://www.researchgate.net/publication/368601388_Tudosportrek_humanista_hagyomanya_az_Erdelyi_Fejedelemsegben_Humanist_tradition_of_scholars%27_portraits_in_the_Transylvanian_Principality</t>
  </si>
  <si>
    <t>https://mi.abtk.hu/en</t>
  </si>
  <si>
    <t>VIXI DUM VOLUI. An Unknown Work of the Sculptor Elias Nicolai – The Funerary Plate of Pastor Thomas Bordannus (†1633). Brukenthal. Acta Musei VII. 2012, 2. sz., 253–264</t>
  </si>
  <si>
    <t>The Iconography of Petrus Martyr Vermilius and Crypto-Calvinist Influences in the Funeral Eulogy of Johannes Hutter (1638). Brukenthal. Acta Musei VIII. 2013, 2. sz., 203–214</t>
  </si>
  <si>
    <t xml:space="preserve">https://mi.abtk.hu/en </t>
  </si>
  <si>
    <t>Hungarians or Greeks in the Inscription of Župan Demetrius (943)?, p. în ВΟCTOЧHAЯ EBPOПA B ДPEBNOCTИ И CPREДNEBEKOьE vol. XXVIII, 2016, Moscova, p. 12-16</t>
  </si>
  <si>
    <t>Cosmin-Ștefan Costinescu, Câteva observații despre evoluția instituției cneziale în cadrul sferei de influență a Bizanțului, Apulum 2.59 (2022): 253-268.</t>
  </si>
  <si>
    <t>https://www.ceeol.com/search/journal-detail?id=59</t>
  </si>
  <si>
    <t>The Epigraphic Self-Representation of Transylvanian Towns in the Middle Ages, in Studia Universitatis
Cibiniensis. Series Historica, 14, 2017, p. 83–97.</t>
  </si>
  <si>
    <t>Evul mediu neterminat, ed. Gianina Iegar et al., Editura Mega, Cluj-Napoca, 2022.</t>
  </si>
  <si>
    <t>https://edituramega.ro/ro/evul-mediu-neterminat.html</t>
  </si>
  <si>
    <t>https://www.academia.edu/96705552/Evul_mediu_neterminat_A_befejezetlen_k%C3%B6z%C3%A9pkor_The_unfinished_Middle_Ages</t>
  </si>
  <si>
    <t>Lővei, Pál (2022) Fragmente de Pietre Funerare din Marmură Roşie la Oradea şi Meşterul Monumentelor Funerare ale Familiei Stibor. In: Oradea şi Bihorul în Epoca lui Sigismund de Luxemburg : Studii despre istoria Ţării Bihorului 8. Collegium Varadinum, Oradea, pp. 255-295</t>
  </si>
  <si>
    <t>http://real.mtak.hu/153048/</t>
  </si>
  <si>
    <t>http://real.mtak.hu/153048/1/varadinum_tanulmanykotet_8_roman.pdf</t>
  </si>
  <si>
    <t>Forme de scriere în epigrafia transilvăneană în context central-european
(sec. XII–XVII). Studia Universitatis Cibiniensis Series Historica I. (2004)</t>
  </si>
  <si>
    <t>Hungarian or Greeks in the Inscription of Zupan Demetrius (943)? //
Восточная Европа в Древности и Средневековье. Письменность как элемент
государственной инфраструктуры. XXVIII Чтения памяти члена-корреспон-
дента АН СССР В.Т. Пашуто. М., 2016. С. 12–16</t>
  </si>
  <si>
    <t>Юрасов Михаил Константинович, Русы и венгры на Нижнем Дунае в 943 г. | Русин. 2022. № 67. DOI: 10.17223/18572685/67/3</t>
  </si>
  <si>
    <t>http://journals.tsu.ru///rusin/&amp;journal_page=archive&amp;id=2223&amp;article_id=50153</t>
  </si>
  <si>
    <t>Julia Derzsi, Delict și pedeapsă. Justiție penală în orașele săsești din Transilvania în secolul al XVI-lea (Cluj-Napo­ca: Editura Egyetemi Műhely/Societatea Bolyai, 2022), 348 p. ISBN 978-606-8886-82-4</t>
  </si>
  <si>
    <t>https://icsusib.ro/Delict_pedeapsa_JuliaDerzsi</t>
  </si>
  <si>
    <r>
      <rPr>
        <i/>
        <sz val="10"/>
        <color theme="1"/>
        <rFont val="Arial Narrow"/>
        <family val="2"/>
      </rPr>
      <t xml:space="preserve">Podoabe și accesorii vestimentare din Banat, Crișana și Transilvania (secolele X-XI), </t>
    </r>
    <r>
      <rPr>
        <sz val="10"/>
        <color theme="1"/>
        <rFont val="Arial Narrow"/>
        <family val="2"/>
      </rPr>
      <t xml:space="preserve">Editura Mega, Cluj-Napoca, 2014.. </t>
    </r>
  </si>
  <si>
    <r>
      <rPr>
        <sz val="10"/>
        <color theme="1"/>
        <rFont val="Arial Narrow"/>
        <family val="2"/>
      </rPr>
      <t xml:space="preserve">Ana C. Hamat, Ştefan Georgescu, </t>
    </r>
    <r>
      <rPr>
        <i/>
        <sz val="10"/>
        <color theme="1"/>
        <rFont val="Arial Narrow"/>
        <family val="2"/>
      </rPr>
      <t xml:space="preserve">Reutilizări de bijuterii antice în Banatul medieval, </t>
    </r>
    <r>
      <rPr>
        <sz val="10"/>
        <color theme="1"/>
        <rFont val="Arial Narrow"/>
        <family val="2"/>
      </rPr>
      <t xml:space="preserve">în: </t>
    </r>
    <r>
      <rPr>
        <i/>
        <sz val="10"/>
        <color theme="1"/>
        <rFont val="Arial Narrow"/>
        <family val="2"/>
      </rPr>
      <t>Evul mediu neterminat: omagiu adus profesorului Adrian Andrei Rusu cu ocazia împlinirii vârstei de 70 de ani/ A befejezetlen középkor: tanulmányok Adrian Andrei Rusu professzor köszöntésére 70. születésnapja alkalmából/The unfinished Middle Ages: studies in honour of professor Adrian Andrei Rusu on his 70th birthday</t>
    </r>
    <r>
      <rPr>
        <sz val="10"/>
        <color theme="1"/>
        <rFont val="Arial Narrow"/>
        <family val="2"/>
      </rPr>
      <t xml:space="preserve"> (Editori: Gianina-Diana Iegar, Péter Levente Szőcs, Gabriela Rusu, Florela Vasilescu), Editura Mega, Cluj-Napoca, 2022, p. 731, nota 49.</t>
    </r>
  </si>
  <si>
    <t>A. Dragotă (ULBS), G. T. Rustoiu (Muzeul Național al Unirii din Alba Iulia), Matei Drîmbărean (DJCCPCN Alba), V. Deleanu (Muzeul Național al Unirii din Alba Iulia),  Silviu Oţa (Muzeul Național de Istorie a României)</t>
  </si>
  <si>
    <r>
      <rPr>
        <i/>
        <sz val="10"/>
        <color theme="1"/>
        <rFont val="Arial Narrow"/>
        <family val="2"/>
      </rPr>
      <t>Necropola medieval timpurie de la Alba Iulia – Str. Brînduşei.</t>
    </r>
    <r>
      <rPr>
        <sz val="10"/>
        <color theme="1"/>
        <rFont val="Arial Narrow"/>
        <family val="2"/>
      </rPr>
      <t xml:space="preserve"> </t>
    </r>
    <r>
      <rPr>
        <i/>
        <sz val="10"/>
        <color theme="1"/>
        <rFont val="Arial Narrow"/>
        <family val="2"/>
      </rPr>
      <t xml:space="preserve">Cercetările arheologice din anii 1997-2008, </t>
    </r>
    <r>
      <rPr>
        <sz val="10"/>
        <color theme="1"/>
        <rFont val="Arial Narrow"/>
        <family val="2"/>
      </rPr>
      <t>Editura Altip, Alba Iulia, 2009</t>
    </r>
  </si>
  <si>
    <r>
      <rPr>
        <sz val="10"/>
        <color theme="1"/>
        <rFont val="Arial Narrow"/>
        <family val="2"/>
      </rPr>
      <t xml:space="preserve">Ana C. Hamat, Ştefan Georgescu, </t>
    </r>
    <r>
      <rPr>
        <i/>
        <sz val="10"/>
        <color theme="1"/>
        <rFont val="Arial Narrow"/>
        <family val="2"/>
      </rPr>
      <t xml:space="preserve">Reutilizări de bijuterii antice în Banatul medieval, </t>
    </r>
    <r>
      <rPr>
        <sz val="10"/>
        <color theme="1"/>
        <rFont val="Arial Narrow"/>
        <family val="2"/>
      </rPr>
      <t xml:space="preserve">în: </t>
    </r>
    <r>
      <rPr>
        <i/>
        <sz val="10"/>
        <color theme="1"/>
        <rFont val="Arial Narrow"/>
        <family val="2"/>
      </rPr>
      <t>Evul mediu neterminat: omagiu adus profesorului Adrian Andrei Rusu cu ocazia împlinirii vârstei de 70 de ani/ A befejezetlen középkor: tanulmányok Adrian Andrei Rusu professzor köszöntésére 70. születésnapja alkalmából/The unfinished Middle Ages: studies in honour of professor Adrian Andrei Rusu on his 70th birthday</t>
    </r>
    <r>
      <rPr>
        <sz val="10"/>
        <color theme="1"/>
        <rFont val="Arial Narrow"/>
        <family val="2"/>
      </rPr>
      <t xml:space="preserve"> (Editori: Gianina-Diana Iegar, Péter Levente Szőcs, Gabriela Rusu, Florela Vasilescu), Editura Mega, Cluj-Napoca, 2022, p. 731, nota 19.</t>
    </r>
  </si>
  <si>
    <t>Aurel Dragotă (ULBS)</t>
  </si>
  <si>
    <r>
      <rPr>
        <sz val="10"/>
        <color theme="1"/>
        <rFont val="Arial Narrow"/>
        <family val="2"/>
      </rPr>
      <t xml:space="preserve">Termele Romane, în: </t>
    </r>
    <r>
      <rPr>
        <i/>
        <sz val="10"/>
        <color theme="1"/>
        <rFont val="Arial Narrow"/>
        <family val="2"/>
      </rPr>
      <t>Valori ale patrimoniului românesc. Podoabe şi accesorii vestimentare  din secolele X-XI</t>
    </r>
    <r>
      <rPr>
        <sz val="10"/>
        <color theme="1"/>
        <rFont val="Arial Narrow"/>
        <family val="2"/>
      </rPr>
      <t>, Editura Altip, Alba Iulia, 2011.</t>
    </r>
  </si>
  <si>
    <r>
      <rPr>
        <sz val="10"/>
        <color theme="1"/>
        <rFont val="Arial Narrow"/>
        <family val="2"/>
      </rPr>
      <t xml:space="preserve">Ana C. Hamat, Ştefan Georgescu, </t>
    </r>
    <r>
      <rPr>
        <i/>
        <sz val="10"/>
        <color theme="1"/>
        <rFont val="Arial Narrow"/>
        <family val="2"/>
      </rPr>
      <t xml:space="preserve">Reutilizări de bijuterii antice în Banatul medieval, </t>
    </r>
    <r>
      <rPr>
        <sz val="10"/>
        <color theme="1"/>
        <rFont val="Arial Narrow"/>
        <family val="2"/>
      </rPr>
      <t xml:space="preserve">în: </t>
    </r>
    <r>
      <rPr>
        <i/>
        <sz val="10"/>
        <color theme="1"/>
        <rFont val="Arial Narrow"/>
        <family val="2"/>
      </rPr>
      <t>Evul mediu neterminat: omagiu adus profesorului Adrian Andrei Rusu cu ocazia împlinirii vârstei de 70 de ani/ A befejezetlen középkor: tanulmányok Adrian Andrei Rusu professzor köszöntésére 70. születésnapja alkalmából/The unfinished Middle Ages: studies in honour of professor Adrian Andrei Rusu on his 70th birthday</t>
    </r>
    <r>
      <rPr>
        <sz val="10"/>
        <color theme="1"/>
        <rFont val="Arial Narrow"/>
        <family val="2"/>
      </rPr>
      <t xml:space="preserve"> (Editori: Gianina-Diana Iegar, Péter Levente Szőcs, Gabriela Rusu, Florela Vasilescu), Editura Mega, Cluj-Napoca, 2022, p. 731, nota 50.</t>
    </r>
  </si>
  <si>
    <r>
      <rPr>
        <sz val="10"/>
        <color theme="1"/>
        <rFont val="Arial Narrow"/>
        <family val="2"/>
      </rPr>
      <t xml:space="preserve">Ricca, M. et al </t>
    </r>
    <r>
      <rPr>
        <i/>
        <sz val="10"/>
        <color theme="1"/>
        <rFont val="Arial Narrow"/>
        <family val="2"/>
      </rPr>
      <t xml:space="preserve">Preliminary Study of the Mural Paintings of Sotterra Church in Paola (Cosenza, Italy), </t>
    </r>
    <r>
      <rPr>
        <sz val="10"/>
        <color theme="1"/>
        <rFont val="Arial Narrow"/>
        <family val="2"/>
      </rPr>
      <t>in Material 15/9</t>
    </r>
  </si>
  <si>
    <t xml:space="preserve">https://www.mdpi.com/1996-1944/15/9/3411 </t>
  </si>
  <si>
    <t>DeepDyve - mdpi.com</t>
  </si>
  <si>
    <r>
      <rPr>
        <sz val="10"/>
        <color theme="1"/>
        <rFont val="Arial Narrow"/>
        <family val="2"/>
      </rPr>
      <t xml:space="preserve">Shevelkina, M. </t>
    </r>
    <r>
      <rPr>
        <i/>
        <sz val="10"/>
        <color theme="1"/>
        <rFont val="Arial Narrow"/>
        <family val="2"/>
      </rPr>
      <t>Transparency, Color, and Light at Ferapontov
Monastery’s Nativity of the Mother of God Church</t>
    </r>
    <r>
      <rPr>
        <sz val="10"/>
        <color theme="1"/>
        <rFont val="Arial Narrow"/>
        <family val="2"/>
      </rPr>
      <t>, In: Natural Light in Medieval Churches, Series: 
East Central and Eastern Europe in the Middle Ages, 450-1450, Volume: 88</t>
    </r>
  </si>
  <si>
    <t xml:space="preserve">https://brill.com/display/book/9789004527980/BP000013.xml </t>
  </si>
  <si>
    <t xml:space="preserve">DeepDyve - </t>
  </si>
  <si>
    <r>
      <rPr>
        <sz val="10"/>
        <color theme="1"/>
        <rFont val="Arial Narrow"/>
        <family val="2"/>
      </rPr>
      <t>Winkels, A.</t>
    </r>
    <r>
      <rPr>
        <i/>
        <sz val="10"/>
        <color theme="1"/>
        <rFont val="Arial Narrow"/>
        <family val="2"/>
      </rPr>
      <t xml:space="preserve"> In situ Analysis of Ancient Egyptian Mortars and Plasters with a Mobile Field Laboratory on Major Archaeological Sites in Egypt</t>
    </r>
    <r>
      <rPr>
        <sz val="10"/>
        <color theme="1"/>
        <rFont val="Arial Narrow"/>
        <family val="2"/>
      </rPr>
      <t>, In: Proceedings of the First International Conference on the Sience of Ancient Egyptian Materials and Tehnologies, 2022</t>
    </r>
  </si>
  <si>
    <t>https://books.google.ro/books?hl=en&amp;lr=&amp;id=9tKLEAAAQBAJ&amp;oi=fnd&amp;pg=PA233&amp;ots=VGBaYuXs97&amp;sig=I6hj0aKS7fcebfNitJf_5H2Bwb0&amp;redir_esc=y#v=onepage&amp;q&amp;f=false</t>
  </si>
  <si>
    <t>Guttmann,M.; Bernath,A.; Ryhl-Svendsen,M.; Teodorescu, I.</t>
  </si>
  <si>
    <t>Reducing risk to heritage: a radical solution</t>
  </si>
  <si>
    <t xml:space="preserve">Zivkovic, V.M. Model menadzementa uslova sredine za kompleksne muzejske zbirke u Srbiji </t>
  </si>
  <si>
    <t>https://scholar.google.com/scholar?oi=bibs&amp;hl=en&amp;authuser=1&amp;cites=3616260717389188942&amp;as_sdt=5&amp;as_ylo=2022&amp;as_yhi=2022#aHR0cHM6Ly9uYXJkdXMubXBuLmdvdi5ycy9iaXRzdHJlYW0vaWQvMTQ1NjEyL0Rpc2VydGFjaWphXzEyNDQwLnBkZkBAQDA=</t>
  </si>
  <si>
    <t>DeepDyve</t>
  </si>
  <si>
    <t>Guttmann, M.</t>
  </si>
  <si>
    <t>Aspecte teoretice ale curățirii obiectelor din lemn</t>
  </si>
  <si>
    <t>Moșneagu, M. The Research and Conservation of Metal Revetments Icons in Romania, In: Romanian Journal of Artistic Creativity, 10/2022, No. 3, p. 41-56.</t>
  </si>
  <si>
    <t xml:space="preserve">https://www.ceeol.com/search/article-detail?id=1079928 </t>
  </si>
  <si>
    <t>Alexandru Ioniță (ed), Imnografia liturgică bizantină. Perspective critice, Presa Universitară Clujeană, 2019.</t>
  </si>
  <si>
    <t>Damaschin Dorneanul, Dimensiunea mistagogică a Săptămânii Sfintelor Pătimiri. Elemente de antropologie duhovnicească, Editura Crimca 2022, p. 43, n. 53.</t>
  </si>
  <si>
    <t>„Vin vechi în burdufuri noi: Romani 9-11 ca sursă de inspirație pentru noi creații imnografice”, in: Alexandru Ioniță (ed), Imnografia liturgică bizantină. Perspective critice, Studia Oecumenica 13, Presa Universitară Clujeană, 2019, p. 95-120</t>
  </si>
  <si>
    <t>Damaschin Dorneanul, Dimensiunea mistagogică a Săptămânii Sfintelor Pătimiri. Elemente de antropologie duhovnicească, Editura Crimca 2022, p. 359, n. 1158.</t>
  </si>
  <si>
    <t>„Minunea învierii lui Lazăr (In 11, 1-44) și „iudeii” în interpretarea imnografiei bizantine”, in Alexandru Ioniță (ed), Interpretarea biblică între Biserică și Univeresitate, Studia Oecumenica 10, Presa Universitară Clujeană 2016, p. 224-248.</t>
  </si>
  <si>
    <t>Damaschin Dorneanul, Dimensiunea mistagogică a Săptămânii Sfintelor Pătimiri. Elemente de antropologie duhovnicească, Editura Crimca 2022, p. 381, n. 1311.</t>
  </si>
  <si>
    <t>Müllner, Ilse, Eine weise Frau gegen die Logik des Krieges, 2022</t>
  </si>
  <si>
    <t>https://bibliographie.uni-tuebingen.de/xmlui/bitstream/handle/10900/134155/M%C3%BCllner_055.pdf?sequence=1</t>
  </si>
  <si>
    <t>https://scholar.google.com/scholar?oi=bibs&amp;hl=de&amp;cites=8242567285863414335&amp;as_sdt=5&amp;as_ylo=2022&amp;as_yhi=2022</t>
  </si>
  <si>
    <t>Hügel, Karin, Studien zu queeren Lesarten der Hebräischen Bibel</t>
  </si>
  <si>
    <t>https://www.academia.edu/92415127/Studien_zu_queeren_Lesarten_der_Hebräischen_Bibel</t>
  </si>
  <si>
    <t>Purece, S. I., Tezaurele conținând monede emise de către orașul Dyrrhachium descoperite pe teritoriul județului
Sibiu / The Hoards Containing Coins Issued by the City of Dyrrhachium Found on the Sibiu County Territory,
Studia Universitatis Cibiniensis. Series Historica 14 (2017), S. 19–28.</t>
  </si>
  <si>
    <t>Michael Alram – Jarosław Bodzek – Aleksander Bursche, SURVEY OF
NUMISMATIC RESEARCH
2014–2020
Volume I &amp; II</t>
  </si>
  <si>
    <t>https://inc2022.pl/wp-content/uploads/2022/09/SURVEY-OF-NUMISMATIC-RESEARCH_vol.1-2_2014%E2%80%932020.pdf</t>
  </si>
  <si>
    <t xml:space="preserve">Villa Bühler, Lindstrasse 8, CH-8400 Winterthur </t>
  </si>
  <si>
    <t>Purece Silviu I.</t>
  </si>
  <si>
    <t>. Purece, S. I., Reanalizarea monedelor din tezaurul dacic de la Agârbiciu (județul Sibiu) / A Reconsideration of
the Coins from the Dacian Hoard Found at Agârbiciu (Sibiu County), Transilvania 1 (2018), S. 31–34.</t>
  </si>
  <si>
    <t>Purece, S. I., Un tezaur cu monede emise de orașele Apollonia și Dyrrhachium din colecția fostului Muzeu al
Asociațiunii Astra / A Hoard with Coins Issued by Apollonia and Dyrrhachium from the Collection of Former
Astra Association’s Museum, Revista Transilvania 5 (2020), S. 90–96.</t>
  </si>
  <si>
    <t>Purece, S. I., De la Marea Adriatică în Dacia, aventura monedelor tezaurului de la Apoș (lotul III) / From the
Adriatic Sea to Dacia, the Adventure of Apoș Hoard’s Coins (Lot III), Transilvania 1 (2021), S. 1–9.</t>
  </si>
  <si>
    <t>Purece, S. I. und Munteanu, C., The Ancient Coin Hoard from Tălmăcel, Sibiu County, Acta Terrae
Septemcastrensis 15 (2016), S. 155–182.</t>
  </si>
  <si>
    <t>Purece, S. I. und Munteanu, C., Un tezaur conţinând drahme emise de Dyrrhachium şi Apollonia din colecţia
Muzeului Naţional Brukenthal (Transilvania II) / A Hoard with Drachmas Issued by Dyrrhachium and Apollonia
from the Brukenthal National Museum Colection (Transylvania II), Studia Universitatis Cibiniensis. Series
Historica 16 (2019), S. 49–75.</t>
  </si>
  <si>
    <t>Purece, S. I. und Munteanu, C., Argint pentru războinici. Un tezaur de tetradrahme „de tip thasian” din colecția
Muzeului Național Brukenthal / Silver for Warriors. A Hoard with “Thasian Type” Tetradrachms from Brukenthal
National Museum’s Collection, Studia Universitatis Cibiniensis. Series Historica 17 (2020), S. 41–59.</t>
  </si>
  <si>
    <t>Zeno Karl Pinter, Aurel Dragotă, Ioan Marian Țiplic</t>
  </si>
  <si>
    <t>Piese de poadoabă şi vestimentaţie la grupurile etnice din Transilvania:(sec. VII-XII)</t>
  </si>
  <si>
    <t xml:space="preserve">CS Toader, L Văduva, IM Petroman - Quaestus, 2022, EXPLORING THE TOURIST RESOURCES OF BANAT REGION AND IDENTIFYING TYPES OF TOURISM IN ORDER TO DEVELOP NEW TOURIST </t>
  </si>
  <si>
    <t>https://scholar.google.com/scholar?oi=bibs&amp;hl=ro&amp;cites=14545005140464557062&amp;as_sdt=5&amp;as_ylo=2022&amp;as_yhi=2022</t>
  </si>
  <si>
    <t>Index Copernicus</t>
  </si>
  <si>
    <t>Fortified churches of Transylvanian Saxons</t>
  </si>
  <si>
    <t>V Cristini, F Vegas, C Mileto, LG Soriano - Ricerche. Architettura , villages with fortified churches in transylvania, romania</t>
  </si>
  <si>
    <t>https://scholar.google.com/scholar?oi=bibs&amp;hl=ro&amp;cites=15595192503989720405&amp;as_sdt=5&amp;as_ylo=2022&amp;as_yhi=2022</t>
  </si>
  <si>
    <t>Sistemele de fortificații ale Transilvaniei în sec. XI-XIV</t>
  </si>
  <si>
    <t>E Stavro - 2022 - arthra.ugal.ro, Identitatea aromânilor din Albania, de la elenizare și dictatura atee, la interculturalism</t>
  </si>
  <si>
    <t>https://scholar.google.com/scholar?oi=bibs&amp;hl=ro&amp;cites=6330618571761191416&amp;as_sdt=5&amp;as_ylo=2022&amp;as_yhi=2022</t>
  </si>
  <si>
    <t>teză de doctorat</t>
  </si>
  <si>
    <t>Păuca, necropola de incinerație (sec. VIII-IX)</t>
  </si>
  <si>
    <t>https://scholar.google.com/scholar?oi=bibs&amp;hl=ro&amp;cites=6076770186039401753&amp;as_sdt=5&amp;as_ylo=2022&amp;as_yhi=2022</t>
  </si>
  <si>
    <t>Ioan Marian Țiplic, Maria Crîngaci Țiplic</t>
  </si>
  <si>
    <t>The Christianization of the Funeral Rite in the Early Middle Ages</t>
  </si>
  <si>
    <t>STANCIU, Ioan, Burials in the upper Tisa Basin attributed to the early slavs (ca. second half of the 6th century–first half of the 7th century)</t>
  </si>
  <si>
    <t>https://scholar.google.com/scholar?oi=bibs&amp;hl=ro&amp;cites=6940544166258007183&amp;as_sdt=5&amp;as_ylo=2022&amp;as_yhi=2022</t>
  </si>
  <si>
    <t>De la incineraţie la inhumaţie:(re) creştinarea spaţiului transilvan.(sec. VII-X dH).</t>
  </si>
  <si>
    <t xml:space="preserve">N Zugravu - Revista CICSA online, Serie Nouă, 2022, Quelques observations sur l'historiographie roumaine du christianisme ponto-danubien dans les IVe-VIe siècles
</t>
  </si>
  <si>
    <t>https://www.ceeol.com/search/article-detail?id=1091527</t>
  </si>
  <si>
    <t>ceeol</t>
  </si>
  <si>
    <t>Daniela Botone (ULBS); Blanca Grama (ULBS)</t>
  </si>
  <si>
    <t>Organizational citizenship behavior, predictor of job performance</t>
  </si>
  <si>
    <t xml:space="preserve">,Florentina Ina Wai1
, Kusuma Chandra Kirana2*, Syamsul Hadi , Analysis of the Effect of Organizational Citizenship
Behavior and Work Motivation on Teacher
Performance Moderated By Catholic High School
Culture in East Flores District, INTERNATIONAL SEMINAR
COMMEMORATING THE 100TH ANNIVERSARY OF TAMANSISWA ǀ Yogyakarta, June 18th, 2022, Universitas Sarjanawiyata Tamansiswa, Yogyakarta, Indonesia, Vol. 1 No. 1 (2022): Education, Culture, and Nationalism in New Era
</t>
  </si>
  <si>
    <t>https://seminar.ustjogja.ac.id/index.php/ISECN/article/view/98</t>
  </si>
  <si>
    <t>google scholar, UST</t>
  </si>
  <si>
    <t>Daniela Botone (Vintila) (ULBS); Blanca Grama (ULBS); Răscanu Ruxandra (UB)</t>
  </si>
  <si>
    <t>Marco Ferreira Ribeiro, Célia Ribeiro, Paulo Pereira, PREDICTORS OF ACADEMIC PERFORMANCE:
MOTIVATION, SATISFACTION AND SELF-EFFICACY, Gestão e Desenvolvimento, 30 (2022), 41-89</t>
  </si>
  <si>
    <t>https://revistas.ucp.pt/index.php/gestaoedesenvolvimento/article/view/11319</t>
  </si>
  <si>
    <t xml:space="preserve">DOAJ, RCAAP, GOOGLE SCHOLAR, Sherpa Romeo, REDIB, DIMENSIONS, </t>
  </si>
  <si>
    <t>Daniela Botone ((ULBS); Blanca Grama(ULBS); Răscanu Ruxandra(UB )</t>
  </si>
  <si>
    <t xml:space="preserve">INFLUENCE ON PERSONALITY FACTORS IN THE CONTEXT OF HIGHER EDUCATION ACADEMIC PERFORMANCE.
</t>
  </si>
  <si>
    <t>Campos, K. A. (2022). Fatores mediadores e moderadores da relação entre o desempenho acadêmico e a autoeficácia acadêmica (Doctoral dissertation).</t>
  </si>
  <si>
    <t>https://repositorium.sdum.uminho.pt/handle/1822/81224</t>
  </si>
  <si>
    <t xml:space="preserve">BUM - Dissertações de Mestrado
CIPsi - Dissertações de Mestrado, DSPACE, ACAAP, OPENAIRE, GOOGLE SCHOOLAR, </t>
  </si>
  <si>
    <t>Daniela Botone (ULBS); Karina Sayapina (Financial University of Moscow)</t>
  </si>
  <si>
    <r>
      <rPr>
        <sz val="10"/>
        <color theme="1"/>
        <rFont val="Arial Narrow"/>
        <family val="2"/>
      </rPr>
      <t>Taheri, M., &amp; Daneshfard, K. (2022). Provide a High Performance Model with Organizational Disobedience Reduction Approach in Governmental Departments. </t>
    </r>
    <r>
      <rPr>
        <i/>
        <sz val="10"/>
        <color rgb="FF222222"/>
        <rFont val="Arial"/>
        <family val="2"/>
      </rPr>
      <t>Quarterly Journal of the Macro and Strate-gic Policies</t>
    </r>
    <r>
      <rPr>
        <sz val="10"/>
        <color rgb="FF222222"/>
        <rFont val="Arial"/>
        <family val="2"/>
      </rPr>
      <t>, </t>
    </r>
    <r>
      <rPr>
        <i/>
        <sz val="10"/>
        <color rgb="FF222222"/>
        <rFont val="Arial"/>
        <family val="2"/>
      </rPr>
      <t>9</t>
    </r>
    <r>
      <rPr>
        <sz val="10"/>
        <color rgb="FF222222"/>
        <rFont val="Arial"/>
        <family val="2"/>
      </rPr>
      <t>(4), 846-879.</t>
    </r>
  </si>
  <si>
    <t>https://www.jmsp.ir/article_142164_b8d042a53fe2cf700d050ae654f93f18.pdf?lang=en</t>
  </si>
  <si>
    <t xml:space="preserve">DOAJ, MAGIRAN, GOOGLE SCHOLAR, ROAD, ISC, ISJS, SID, </t>
  </si>
  <si>
    <r>
      <rPr>
        <sz val="10"/>
        <color theme="1"/>
        <rFont val="Arial Narrow"/>
        <family val="2"/>
      </rPr>
      <t xml:space="preserve">Dorison, C. A., Lerner, J. S., Heller, B. H., Rothman, A. J., Kawachi, I. I., Wang, K., Rees, V. W., Gill, B. P., Gibbs, N., Ebersole, C. R., Vally, Z., Tajchman, Z., Zsido, A. N., Zrimsek, M., Chen, Z., Ziano, I., Gialitaki, Z., Ceary, C. D., Lin, Y., …, </t>
    </r>
    <r>
      <rPr>
        <b/>
        <sz val="10"/>
        <color rgb="FFFF0000"/>
        <rFont val="Arial Narrow"/>
        <family val="2"/>
      </rPr>
      <t>Marcu, G.M (ULBS)</t>
    </r>
    <r>
      <rPr>
        <sz val="10"/>
        <color theme="1"/>
        <rFont val="Arial Narrow"/>
        <family val="2"/>
      </rPr>
      <t>, Coles, N. A</t>
    </r>
  </si>
  <si>
    <t>In COVID-19 health messaging, loss framing increases anxiety with little-to-no concomitant benefits: Experimental evidence from 84 countries</t>
  </si>
  <si>
    <t>Speakers' Choice of Frame Reveals Little about Their Trait Emotions but More about Their Preferences and Risk Perception</t>
  </si>
  <si>
    <t>https://online.ucpress.edu/collabra/article-abstract/8/1/57704/195046</t>
  </si>
  <si>
    <t>Psyarxiv</t>
  </si>
  <si>
    <t>Gabriela-Mariana MARCU (ULBS)</t>
  </si>
  <si>
    <t>Self-reported altruism as predictor for active-empathic listening skills</t>
  </si>
  <si>
    <t>Experiences of Licensed Professional Counselors of Color with Implementing Social Justice Advocacy</t>
  </si>
  <si>
    <t>https://www.proquest.com/openview/e542a9f8576fe37ddedecd3fa8a7f85f/1?pq-origsite=gscholar&amp;cbl=18750&amp;diss=y</t>
  </si>
  <si>
    <t>ProQuest</t>
  </si>
  <si>
    <t>An Empirical Study on the Effects of Mindfulness, Embodied Cognition, Behavioral Intention and Altruism on Job Satisfaction of Employees, Customer Satisfaction and …</t>
  </si>
  <si>
    <t>https://dergipark.org.tr/en/pub/curesosc/issue/73627/1094142</t>
  </si>
  <si>
    <t>TR Dizin</t>
  </si>
  <si>
    <t xml:space="preserve">Marcu G,(ULBS) Bucuță M.(ULBS) </t>
  </si>
  <si>
    <t>Adaptation and validation of Japanese Self-Report Altruism Scale Distinguished by the Recipient…</t>
  </si>
  <si>
    <t>Considerations for Moral Education and Altruistic Behavior Particularities in Roma Adolescents</t>
  </si>
  <si>
    <t>https://www.ceeol.com/search/article-detail?id=1043360</t>
  </si>
  <si>
    <t>Gabriela-Maria Man (ULBS) si Mihaela MAN (ULBS)</t>
  </si>
  <si>
    <t>Ruivo, T. M. (2022). O impacto das características da função e das funcionalidades das tecnologias no desempenho profissional: o papel mediador do modelo Task-Technology Fit</t>
  </si>
  <si>
    <t>https://comum.rcaap.pt/bitstream/10400.26/41408/1/Disserta%C3%A7%C3%A3o__Margarida_Tam.pdf</t>
  </si>
  <si>
    <t>lucrare de disertatie</t>
  </si>
  <si>
    <t>Gabriela-Maria Man(ULBS) si Mihaela MAN (ULBS)</t>
  </si>
  <si>
    <t>Boutskou, L. (2022) THE IMPORTANCE OF PRIOR KNOWLEDGE RECOGNITION FOR STAFF EVALUATION &amp; ASSESSMENT: THE POST COVID 19 NEEDS AND TRENDS</t>
  </si>
  <si>
    <t>https://www.icomeu.gr/BoA_ICOMEU%202022.pdf#page=83</t>
  </si>
  <si>
    <r>
      <rPr>
        <sz val="10"/>
        <color theme="1"/>
        <rFont val="Arial Narrow"/>
        <family val="2"/>
      </rPr>
      <t xml:space="preserve">Feurer, E.(Center for Cognition, Learning and Memory, University of Bern, Bern, Switzerland), </t>
    </r>
    <r>
      <rPr>
        <b/>
        <sz val="10"/>
        <color theme="1"/>
        <rFont val="Arial Narrow"/>
        <family val="2"/>
      </rPr>
      <t>Sassu, R</t>
    </r>
    <r>
      <rPr>
        <sz val="10"/>
        <color theme="1"/>
        <rFont val="Arial Narrow"/>
        <family val="2"/>
      </rPr>
      <t>.</t>
    </r>
    <r>
      <rPr>
        <b/>
        <sz val="10"/>
        <color theme="1"/>
        <rFont val="Arial Narrow"/>
        <family val="2"/>
      </rPr>
      <t>(ULBS)</t>
    </r>
    <r>
      <rPr>
        <sz val="10"/>
        <color theme="1"/>
        <rFont val="Arial Narrow"/>
        <family val="2"/>
      </rPr>
      <t xml:space="preserve">, Cimeli, P(Center for Cognition, Learning and Memory, University of Bern, Bern, Switzerland)., &amp; Roebers, C. M.(Center for Cognition, Learning and Memory, University of Bern, Bern, Switzerland) (2015). </t>
    </r>
  </si>
  <si>
    <t>Symeonidou, M., Mizokawa, A., Kabaya, S., Doherty, M., &amp; Ross, J. (2022). Contrasting one's share of the shared life space: Comparing the roles of metacognition and inhibitory control in the development of theory of mind among Scottish and Japanese children.</t>
  </si>
  <si>
    <t>file:///C:/Users/raluc/Downloads/Received%20by%20email_revised%20manuscript_clean_unblind_final_9.06.23%20(2).pdf</t>
  </si>
  <si>
    <t>https://onlinelibrary.wiley.com/journal/14677687</t>
  </si>
  <si>
    <r>
      <rPr>
        <sz val="10"/>
        <color theme="1"/>
        <rFont val="Arial Narrow"/>
        <family val="2"/>
      </rPr>
      <t xml:space="preserve">Feurer, E.(Center for Cognition, Learning and Memory, University of Bern, Bern, Switzerland), </t>
    </r>
    <r>
      <rPr>
        <b/>
        <sz val="10"/>
        <color theme="1"/>
        <rFont val="Arial Narrow"/>
        <family val="2"/>
      </rPr>
      <t>Sassu, R</t>
    </r>
    <r>
      <rPr>
        <sz val="10"/>
        <color theme="1"/>
        <rFont val="Arial Narrow"/>
        <family val="2"/>
      </rPr>
      <t>.</t>
    </r>
    <r>
      <rPr>
        <b/>
        <sz val="10"/>
        <color theme="1"/>
        <rFont val="Arial Narrow"/>
        <family val="2"/>
      </rPr>
      <t>(ULBS)</t>
    </r>
    <r>
      <rPr>
        <sz val="10"/>
        <color theme="1"/>
        <rFont val="Arial Narrow"/>
        <family val="2"/>
      </rPr>
      <t xml:space="preserve">, Cimeli, P(Center for Cognition, Learning and Memory, University of Bern, Bern, Switzerland)., &amp; Roebers, C. M.(Center for Cognition, Learning and Memory, University of Bern, Bern, Switzerland) (2015). </t>
    </r>
  </si>
  <si>
    <t>Symeonidou, M., Doherty, M. J., &amp; Ross, J. Thinking about thinking.</t>
  </si>
  <si>
    <t>https://discovery.dundee.ac.uk/ws/portalfiles/portal/96921635/Thinking_about_Thinking_preprint.pdf</t>
  </si>
  <si>
    <t>Google scholar</t>
  </si>
  <si>
    <r>
      <rPr>
        <sz val="10"/>
        <color theme="1"/>
        <rFont val="Arial Narrow"/>
        <family val="2"/>
      </rPr>
      <t xml:space="preserve">Gherman, A. (Babes-Bolyai University, Department of Clinical Psychology and Psychotherapy, Cluj-Napoca, Romania; Clinic of Diabetes, Nutrition and Metabolic Disorders, Cluj-Napoca, Romania), Schnur, J.(Mount Sinai School of Medicine, Department of Cancer Prevention and Control, New York, USA), Montgomery, G.(Mount Sinai School of Medicine, Department of Cancer Prevention and Control, New York, USA), </t>
    </r>
    <r>
      <rPr>
        <b/>
        <sz val="10"/>
        <color rgb="FF222222"/>
        <rFont val="Arial Narrow"/>
        <family val="2"/>
      </rPr>
      <t>Sassu, R.(ULBS</t>
    </r>
    <r>
      <rPr>
        <sz val="10"/>
        <color rgb="FF222222"/>
        <rFont val="Arial Narrow"/>
        <family val="2"/>
      </rPr>
      <t xml:space="preserve">), Veresiu, I (Iuliu Hatieganu School of Medicine and Pharmacy, Cluj-Napoca, Romania; Clinic of Diabetes, Nutrition and Metabolic Disorders, Cluj-Napoca, Romania)., &amp; David, D(abes-Bolyai University, Department of Clinical Psychology and Psychotherapy, Cluj-Napoca, Romania; Mount Sinai School of Medicine, Department of Cancer Prevention and Control, New York, USA ) (2011). </t>
    </r>
  </si>
  <si>
    <t>Diriba, D. C. (2022). Effects of a nurse-led, community-based self-management programme for people with type 2 diabetes in western ethiopia: a pilot randomised controlled trial.</t>
  </si>
  <si>
    <t>https://theses.lib.polyu.edu.hk/handle/200/12193</t>
  </si>
  <si>
    <t>Google scholar teza de doctorat</t>
  </si>
  <si>
    <t xml:space="preserve">Sassu, R. (2007). </t>
  </si>
  <si>
    <t xml:space="preserve">THE EVALUATION OF SCHOOL READINESS FOR 5-8 YEARS OLD CHILDREN--COGNITIVE, SOCIAL--EMOTIONAL, AND MOTOR COORDINATION AND PHYSICAL HEALTH PERSPECTIVES. Cognitie, Creier, Comportament/Cognition, Brain, Behavior, 11(1). </t>
  </si>
  <si>
    <t>Berdnikova, N., Abashina, N., &amp; Manokhina, N. (2022, May). The Features of the Formation of the Functional Basis of Reading for Children with Speech Disorders Using Information Technology. In International Scientific Conference on Agricultural Machinery Industry “Interagromash"” (pp. 998-1006). Cham: Springer International Publishing.</t>
  </si>
  <si>
    <t>https://link.springer.com/chapter/10.1007/978-3-031-21432-5_105</t>
  </si>
  <si>
    <t>Volum conferinta Springer, https://link.springer.com/book/10.1007/978-3-031-21432-5</t>
  </si>
  <si>
    <r>
      <rPr>
        <sz val="10"/>
        <color theme="1"/>
        <rFont val="Arial Narrow"/>
        <family val="2"/>
      </rPr>
      <t>Biancalani, G.(Department of Philosophy, Sociology, Education and Applied Psychology (FISPPA), University of Padua, Padua, Italy); Azzola, C.(Department of Philosophy, Sociology, Education and Applied Psychology (FISPPA), University of Padua, Padua, Italy);</t>
    </r>
    <r>
      <rPr>
        <b/>
        <sz val="12"/>
        <color theme="1"/>
        <rFont val="Arial Narrow"/>
        <family val="2"/>
      </rPr>
      <t xml:space="preserve"> Sassu, R.(Universitatea Lucian Blaga din Sibiu)</t>
    </r>
    <r>
      <rPr>
        <sz val="12"/>
        <color theme="1"/>
        <rFont val="Arial Narrow"/>
        <family val="2"/>
      </rPr>
      <t xml:space="preserve">; Marogna, C.(Department of Philosophy, Sociology, Education and Applied Psychology (FISPPA), University of Padua, Padua, Italy); Testoni, I.(Department of Philosophy, Sociology, Education and Applied Psychology (FISPPA), University of Padua, Padua, Italy;Emili Sagol Creative Arts Therapies Research Center, University of Haifa, Haifa, Israel) (2022). </t>
    </r>
  </si>
  <si>
    <t>Spirituality for coping with the trauma of a loved one’s death during the COVID-19 pandemic: An Italian qualitative study. Pastoral psychology, 71(2), 173-185.</t>
  </si>
  <si>
    <t>ÇINAR, M. N. (2022). The Relationship of Art Therapy to Spirituality. Spiritual Psychology and Counseling, 7(3), 389-408.</t>
  </si>
  <si>
    <t>https://dergipark.org.tr/en/pub/spiritualpc</t>
  </si>
  <si>
    <r>
      <rPr>
        <b/>
        <sz val="10"/>
        <color theme="1"/>
        <rFont val="Arial Narrow"/>
        <family val="2"/>
      </rPr>
      <t>Mărcuș O. (ULBS),</t>
    </r>
    <r>
      <rPr>
        <sz val="10"/>
        <color theme="1"/>
        <rFont val="Arial Narrow"/>
        <family val="2"/>
      </rPr>
      <t xml:space="preserve"> Costa Martins E (.Maia University Institute – ISMAI), </t>
    </r>
    <r>
      <rPr>
        <b/>
        <sz val="10"/>
        <color theme="1"/>
        <rFont val="Arial Narrow"/>
        <family val="2"/>
      </rPr>
      <t xml:space="preserve">Sassu R. (ULBS), </t>
    </r>
    <r>
      <rPr>
        <sz val="10"/>
        <color theme="1"/>
        <rFont val="Arial Narrow"/>
        <family val="2"/>
      </rPr>
      <t xml:space="preserve"> &amp; Visu-Petra L.(UBB)  (2022):</t>
    </r>
  </si>
  <si>
    <t>. On the importance of being flexible: Early interrelations between affective flexibility, executive functions and anxiety symptoms in preschoolers. Early Child Development and Care, 192(6), 914-931.</t>
  </si>
  <si>
    <t>Bishop, C. D. (2022). Don’t Look at the Giraffe! Investigating the Relationship between Anxiety and Attentional Inhibition in Preschool Children (Doctoral dissertation, University of Surrey).</t>
  </si>
  <si>
    <t>https://openresearch.surrey.ac.uk/esploro/outputs/doctoral/Dont-Look-at-the-Giraffe-Investigating/99693657902346#metrics</t>
  </si>
  <si>
    <r>
      <rPr>
        <b/>
        <sz val="10"/>
        <color rgb="FF222222"/>
        <rFont val="Arial"/>
        <family val="2"/>
      </rPr>
      <t>Sassu, R.(ULBS)</t>
    </r>
    <r>
      <rPr>
        <sz val="10"/>
        <color rgb="FF222222"/>
        <rFont val="Arial"/>
        <family val="2"/>
      </rPr>
      <t xml:space="preserve">, &amp; Roebers, C. M.((Center for Cognition, Learning and Memory, University of Bern, Bern, Switzerland) (2016). </t>
    </r>
  </si>
  <si>
    <t>A Multidimensional View of Children’s School Readiness. Zeitschrift für Entwicklungspsychologie und Pädagogische Psychologie.</t>
  </si>
  <si>
    <t>Walter, J., &amp; Clausen-Suhr, K. (2022). Entwicklung und Evaluation eines Verfahrens zur Prognose von zukünftigen Schwierigkeiten beim Schriftspracherwerb in der Grundschule. Empirische Sonderpädagogik, 14(1), 79-99.</t>
  </si>
  <si>
    <t>https://www.pedocs.de/frontdoor.php?source_opus=25531</t>
  </si>
  <si>
    <r>
      <rPr>
        <b/>
        <sz val="10"/>
        <color rgb="FF222222"/>
        <rFont val="Arial"/>
        <family val="2"/>
      </rPr>
      <t>Sassu, R.(ULBS)</t>
    </r>
    <r>
      <rPr>
        <sz val="10"/>
        <color rgb="FF222222"/>
        <rFont val="Arial"/>
        <family val="2"/>
      </rPr>
      <t xml:space="preserve">, &amp; Roebers, C. M.((Center for Cognition, Learning and Memory, University of Bern, Bern, Switzerland) (2016). </t>
    </r>
  </si>
  <si>
    <t>Hollerer, L., &amp; Kohl, A. Accompanying the development of emotion regulation: A psychological and pedagogical topic in pre-and primary-school.</t>
  </si>
  <si>
    <t>http://psiholoska-obzorja.si/arhiv_clanki/2022/educ22_Hollerer_Kohl.pdf</t>
  </si>
  <si>
    <t>Fernandes, V. A., Cenci, C. M. B., &amp; Gaspodini, I. B. (2022). Intervenções em psicodrama: Uma revisão sistemática. Revista Brasileira de Psicodrama, 29, 4-15. https://doi.org/10.15329/2318-0498.21992</t>
  </si>
  <si>
    <t>https://www.scielo.br/j/psicodrama/a/qZSnnZpDP3YLbBhNTCvsBHP/abstract/?lang=pt</t>
  </si>
  <si>
    <t>DOAJ – Directory of Open Access Journals;SCIELO https://www.scielo.br/journal/psicodrama/about/#about</t>
  </si>
  <si>
    <t>Ron, Y. (2022). The Role of Group Sharing: An Action Research Study of Psychodrama Group Therapy in a Psychiatric Inpatient Ward. Psych, 4(4), 626-639.</t>
  </si>
  <si>
    <t>https://www.mdpi.com/2624-8611/4/4/48#</t>
  </si>
  <si>
    <t>DOAJ
EBSCO
OpenAIRE
ProQuest
PSYNDEX https://www.mdpi.com/journal/psych/indexing</t>
  </si>
  <si>
    <t>SOYSAL, F. S. Ö., &amp; Samiye, O. G. A. N. Travma Tedavisinde Psikodrama Kullanımı: Sistematik Gözden Geçirme. Adnan Menderes Üniversitesi Eğitim Fakültesi Eğitim Bilimleri Dergisi, 13(2), 41-55.</t>
  </si>
  <si>
    <t>https://dergipark.org.tr/en/pub/aduefebder/issue/74592/1090107</t>
  </si>
  <si>
    <t>SOBIAD,IDEALONLINE,https://dergipark.org.tr/en/pub/aduefebder/indexes</t>
  </si>
  <si>
    <t>IULIANO, I. Il teatro che promuove benessere: un approfondimento nel mondo femminile.</t>
  </si>
  <si>
    <t>https://thesis.unipd.it/handle/20.500.12608/30807</t>
  </si>
  <si>
    <t>teza doctorat, Google Scholar,https://thesis.unipd.it/bitstream/20.500.12608/30807/1/Iuliano_Irene.pdf</t>
  </si>
  <si>
    <t>. G.Dima, M.D. Bucuță</t>
  </si>
  <si>
    <t>The method of Interpretative Phenomenological Analysis in psychodrama research in Psychodrama. Empirical Research and Science 2,Springer,pp.69-83, 2016, ISBN 978-3-658-13014-5.</t>
  </si>
  <si>
    <t>Usluoglu, F. (2022). The effects of psychodrama on relationship between the self and others: a case study. Current Psychology, 1-15.</t>
  </si>
  <si>
    <t>https://link.springer.com/article/10.1007/s12144-022-04103-w</t>
  </si>
  <si>
    <t>Springer; https://www.springer.com/journal/12144/</t>
  </si>
  <si>
    <t>G.Dima, M.D. Bucuță</t>
  </si>
  <si>
    <t>Mark, S. (2022). ‘A raw experience’: a study of Nigerian women living with HIV in Jos, Nigeria (Doctoral dissertation, UCL (University College London)).</t>
  </si>
  <si>
    <t>https://discovery.ucl.ac.uk/id/eprint/10149707/</t>
  </si>
  <si>
    <t>Doctoral dissertation, UCL (University College London);Google Scholar,</t>
  </si>
  <si>
    <t>Primm, M. (2022). Understanding the Lived Experiences of Mental Health Professionals Facilitating Psychodrama Teletherapy Groups (Doctoral dissertation, Adler University).</t>
  </si>
  <si>
    <t>https://www.proquest.com/openview/d8906f433bc0f33106df68c5954cb414/1?pq-origsite=gscholar&amp;cbl=18750&amp;diss=y</t>
  </si>
  <si>
    <t>Doctoral dissertation, Adler University).Google Scholar</t>
  </si>
  <si>
    <t>Dima, G.(Univ. Transilv, Bv), Bucuță M.D (ULBS). (2012)</t>
  </si>
  <si>
    <t>The experience of therapeutic change for psychologists preparing to become psychotherapists., in vol Conferintei PSIWORLD 2011-Procedia-Social and Behavioral Sciences, vol 33, p672-676.</t>
  </si>
  <si>
    <t>Fernandes, V. A., Cenci, C. M. B., &amp; Gaspodini, I. B. (2022). Intervenções em psicodrama: Uma revisão sistemática. Revista Brasileira de Psicodrama, 29, 4-15.</t>
  </si>
  <si>
    <t>https://scholar.google.com/scholar?oi=bibs&amp;hl=en&amp;cites=4099968261037591867&amp;as_sdt=5&amp;as_ylo=2022&amp;as_yhi=2022</t>
  </si>
  <si>
    <t>Google Scholar</t>
  </si>
  <si>
    <t>Arhip, G. (2022). Considerations for Moral Education and Altruistic Behavior Particularities in Roma Adolescents. Educatia 21, (22), 15-22.</t>
  </si>
  <si>
    <t>Testoni, I.,(Padova Univ) Armenti, A.(Padova Univ),Ronconi,L.(Padova Univ)),Verdi,S.,(Padova Univ)Wieser,M.(Alpia Univ, Austria),Bucuță, M.(ULBS),Moita G.,Tarashoeva,G. (2013)</t>
  </si>
  <si>
    <t>Developing spontaneity and wel-being in women victims of domestic violence. In Testoni, I., Zamperini, A., Moita, G., Bucuta, M.D. (eds),La camera blue. Filema Edizioni, Lit Edizioni s.r.l.,Roma. ISBN 978-88-9520-428-4,2013. A2</t>
  </si>
  <si>
    <t>ROMANELLI, S. Prendersi cura di chi si prende cura: l’impatto di un intervento formativo con psicodramma sul lutto rivolto a caregiver formali di persone affette da demenza.</t>
  </si>
  <si>
    <t>https://thesis.unipd.it/handle/20.500.12608/36155</t>
  </si>
  <si>
    <t>Teza doctorat Padova University</t>
  </si>
  <si>
    <t>Fernemark H, Skagerström J, Seing I, et alWorking conditions in primary healthcare during the COVID-19 pandemic: an interview study with physicians in SwedenBMJ Open 2022;12:e055035. doi: 10.1136/bmjopen-2021-055035</t>
  </si>
  <si>
    <t>https://bmjopen.bmj.com/content/12/2/e055035.abstract</t>
  </si>
  <si>
    <t>https://bmjopen.bmj.com/pages/authors</t>
  </si>
  <si>
    <t>Blanca Grama</t>
  </si>
  <si>
    <t>BALKAŞ, J., TÜLEMEZ, S., &amp; MEHTAP, Ö. (2022). Lidere Güvenin İhmalkârlık Üzerindeki Etkisinde Örgütsel Sinizmin Aracı Rolü: Tıbbi Mümessiler Üzerinde Bir Araştırma. İzmir İktisat Dergisi, 37(3), 828-848.</t>
  </si>
  <si>
    <t>https://dergipark.org.tr/en/pub/ije/issue/71396/1028846</t>
  </si>
  <si>
    <t>https://dergipark.org.tr/en/pub/ije/indexes</t>
  </si>
  <si>
    <t>Wasfy, N. F., Kamal, D., Fouad, S., &amp; Abouzeid, E. (2022). Faculty as a Change Agent: Lessons Learned from a Change Management Game Virtual Workshop: A Qualitative Study.</t>
  </si>
  <si>
    <t>https://www.researchsquare.com/article/rs-1424956/v1</t>
  </si>
  <si>
    <t>https://www.researchsquare.com/researchers/preprints</t>
  </si>
  <si>
    <t>Lee, S. (2022). Resistance to Change: Why Does it Happen?.</t>
  </si>
  <si>
    <t>https://archives.granite.edu/handle/20.500.12975/236</t>
  </si>
  <si>
    <t>Teza de dizertatie</t>
  </si>
  <si>
    <t>Vorster, J. (2022). Exploring a millennials' meaningful work views: A hospitality context (Doctoral dissertation, CQUniversity).</t>
  </si>
  <si>
    <t>https://acquire.cqu.edu.au/articles/thesis/Exploring_a_millennials_meaningful_work_views_A_hospitality_context/22301146</t>
  </si>
  <si>
    <t>Arnold Sr, J. J. (2022). Exploring the Strategies, ODC Managers Need to Improve the Organizational Environment and Transformation in a Joint Military Setting: A Qualitative Case Study (Doctoral dissertation, Colorado Technical University).</t>
  </si>
  <si>
    <t>https://www.proquest.com/openview/594b70e723af363f266c5b78d2ab22fb/1?pq-origsite=gscholar&amp;cbl=18750&amp;diss=y</t>
  </si>
  <si>
    <t>teza de doctorat</t>
  </si>
  <si>
    <t>Neiva, E. R., Amorim-Ribeiro, E., &amp; Macambira, M. O. (2022). Employee Reactions to Organizational Change: The Main Models and Measures. Assessing Organizational Behaviors: A Critical Analysis of Measuring Instruments, 31-59.</t>
  </si>
  <si>
    <t>https://link.springer.com/book/10.1007/978-3-030-81311-6</t>
  </si>
  <si>
    <t>Capitol de carte</t>
  </si>
  <si>
    <t>Grama, B</t>
  </si>
  <si>
    <t>Watson, J. J. (2022). Increasing Faculty Engagement: The Key to Meaningful and Sustainable Higher Education Internationalization.</t>
  </si>
  <si>
    <t>https://ir.lib.uwo.ca/oip/277/</t>
  </si>
  <si>
    <t>What Makes Work Meaningful" Studies in Business and Economics, vol.12, no.2, 3917, pp.46-52. https://doi.org/10.1515/sbe-2017-0020</t>
  </si>
  <si>
    <t>Nelson, S. L. (2022). The Impact of Workplace Mentoring on Meaningful Work for People With Workplace Anxiety in the Insurance Industry.</t>
  </si>
  <si>
    <t>https://digitalcommons.georgefox.edu/dbadmin/58/</t>
  </si>
  <si>
    <t>teza de dizertatie</t>
  </si>
  <si>
    <t>GRAMA B.</t>
  </si>
  <si>
    <t>PSYCHOLOGICAL CONTRACT, MEDIATOR BETWEEN TURNOVER INTENTION, WORK ENGAGEMENT AND TYPE OF LABOR CONTRACT.</t>
  </si>
  <si>
    <t>Fiona Agwa Psychological-contract-breach-and-violation,</t>
  </si>
  <si>
    <t>https://ujcontent.uj.ac.za/esploro/outputs/graduate/Psychological-contract-breach-and-violation-in/9917110007691</t>
  </si>
  <si>
    <t>Nancy Sabry Hassan El-liethiey; Amal Diab Ghanem Atalla
Nursing administration, Faculty of Nursing, Alexandria University, Egypt, Relationship between Organizational Cynicism and Nurses’ Intension for Turnover as Perceived by Nurses</t>
  </si>
  <si>
    <t>https://journals.ekb.eg/article_163260_17b183df096f1cead27a53aa4ecc7615.pdf</t>
  </si>
  <si>
    <t>https://ejhc.journals.ekb.eg/author.index</t>
  </si>
  <si>
    <t>"What Makes Work Meaningful" Studies in Business and Economics, vol.12, no.2, 3917, pp.46-52. https://doi.org/10.1515/sbe-2017-0020</t>
  </si>
  <si>
    <t>Putri, L. U. (2022). Hubungan antara meaningful work dan personal engagement pada relawan generasi Z (Doctoral dissertation, Universitas Islam Negeri Maulana Malik Ibrahim).</t>
  </si>
  <si>
    <t>http://etheses.uin-malang.ac.id/34355/</t>
  </si>
  <si>
    <t>TEZA DE DIZERTATIE</t>
  </si>
  <si>
    <t>Taş, M. A. (2022). Kişi-Örgüt Uyumu Gönüllü İşi Anlamlı Kılar Mı? Gönüllüler Üzerinde Bir Araştırma.</t>
  </si>
  <si>
    <t>http://dspace.adiyaman.edu.tr:8080/xmlui/handle/20.500.12414/4402?locale-attribute=en</t>
  </si>
  <si>
    <t>Duckering, E. (2022). Strategies to Overcome the Truck Driver Shortage in the United States (Doctoral dissertation, Walden University).</t>
  </si>
  <si>
    <t>https://www.proquest.com/openview/584f53245d684a883f7b9b6817b6ca18/1?pq-origsite=gscholar&amp;cbl=18750&amp;diss=y</t>
  </si>
  <si>
    <t>Walton, A. P. (2022). A Qualitative Inquiry into How Veterans Describe Meaning around Their Civilian Work after the Military (Doctoral dissertation, Grand Canyon University).</t>
  </si>
  <si>
    <t>https://www.proquest.com/openview/d98a311d667a44cb34277e54fd25544d/1?pq-origsite=gscholar&amp;cbl=18750&amp;diss=y</t>
  </si>
  <si>
    <t>What Makes Work Meaningful Studies in Business and Economics, vol.12, no.2, 3917, pp.46-52. https://doi.org/10.1515/sbe-2017-0020</t>
  </si>
  <si>
    <t>Teza de doctorat</t>
  </si>
  <si>
    <t>Organizational citizenship behavior, predictor of job performance. Management Intercultural, (31), 435-441.</t>
  </si>
  <si>
    <t>Wai, F. I., Kirana, K. C., &amp; Hadi, S. (2022, August). Analysis of the Effect of Organizational Citizenship Behavior and Work Motivation on Teacher Performance Moderated By Catholic High School Culture in East Flores District. In International Seminar Commemorating the 100th Annniversary of Tamansiswa (Vol. 1, No. 1, pp. 61-70).</t>
  </si>
  <si>
    <t>Proceeding</t>
  </si>
  <si>
    <t>The student adaptation to college questionnaire (SACQ) for use with Romanian students. Psihologia Resurselor Umane, 16(1), 16-26.</t>
  </si>
  <si>
    <t>Daniels, N. (2022). First-year student well-being and persistence: Building the evidence base and including the student perspective.</t>
  </si>
  <si>
    <t>https://aran.library.nuigalway.ie/bitstream/handle/10379/17055/Natasha%20Daniels_PhD%20THESIS.pdf?sequence=1</t>
  </si>
  <si>
    <t>Gabriela-Maria Man si Mihaela MAN</t>
  </si>
  <si>
    <t>O impacto das características da função e das funcionalidades das tecnologias no desempenho profissional: o papel mediador do modelo Task-Technology Fit</t>
  </si>
  <si>
    <t>Çocuklar için özgecilik ölçeği'nin Türkçeye uyarlanması: geçerlik ve güvenirlik çalışması</t>
  </si>
  <si>
    <t>https://dspace.balikesir.edu.tr/xmlui/handle/20.500.12462/12214</t>
  </si>
  <si>
    <t>Balikesir</t>
  </si>
  <si>
    <t>Brate, Adrian Tudor (ULBS)</t>
  </si>
  <si>
    <t>Diagnosing occupational stress in romanian organisations</t>
  </si>
  <si>
    <t>Garcia Moran, Leinny Melody, Estrés laboral y compromiso organizacional en trabajadores de empresa de construcción en minería–2021
LM Garcia Moran - 2022 - repositorio.ucv.edu.pe</t>
  </si>
  <si>
    <t>https://repositorio.ucv.edu.pe/bitstream/handle/20.500.12692/82001/Garcia_MLM-SD.pdf?sequence=1</t>
  </si>
  <si>
    <t>Ni Gusti Nyoman Srikanthi
Politeknik Pariwisata Bali
Irene Hanna H. Sihombing
Politeknik Pariwisata Bali
Amirosa Ria Satiadji
Politeknik Pariwisata Lombok, The Mediating Role of Individual Differences in The Influence of Management Acquisitions and Ownership Acquisitions on Employee Job Stress at Non-Star Hotels in Ubud District, Jurnal Bisnis dan Kewirausahaan</t>
  </si>
  <si>
    <t>https://ojs2.pnb.ac.id/index.php/JBK/article/view/534</t>
  </si>
  <si>
    <t>Brate, A T (ULBS)</t>
  </si>
  <si>
    <t>Compulsive internet use and academic procrastination: Significant comparative, correlative and predicting indicators in a Romanian student sample</t>
  </si>
  <si>
    <t>Manzoor Ahmed Hashmani, Mehak Maqbool Memon, Mansoor Ebrahim,
Kamran Raza and Adnan Ashraf Arain, Student procrastination analysis in virtual learning environments, AIP Conference Proceedings 2433, 020005.</t>
  </si>
  <si>
    <t>https://web.archive.org/web/20221103113921id_/https://aip.scitation.org/doi/pdf/10.1063/5.0072423</t>
  </si>
  <si>
    <t>Brate, A (ULBS)</t>
  </si>
  <si>
    <t>Orientări actuale în studiul stresului ocupaţional şi perspective ale dezvoltării sănătăţii în muncă</t>
  </si>
  <si>
    <t xml:space="preserve">Lorena MAXIM, Dennis Ștefan MAXIM, EFECTELE DEZVOLTĂRII INTELIGENȚEI EMOȚIONALE ASUPRA
FENOMENULUI ACTUAL – STRESUL, CZU 159.942:159.923.2
</t>
  </si>
  <si>
    <t>https://ibn.idsi.md/sites/default/files/imag_file/78-82_32.pdf</t>
  </si>
  <si>
    <t>GS</t>
  </si>
  <si>
    <t>The Mediating Role of Individual Differences in the Interaction between Specific Socioprofessional Pressures and Job Satisfaction</t>
  </si>
  <si>
    <t>Stoica, M &amp; Brate, A (ULBS)</t>
  </si>
  <si>
    <t>Resilience, organizational commitment, supervisory support and loneliness at work in a medical unit</t>
  </si>
  <si>
    <t>Carla Marisa Magalhães, Carolina Feliciana Machado and Célia Pinto Nunes, Loneliness in Leadership: A Study Applied to the Portuguese Banking Sector, Adm. Sci. 2022, 12(4), 130; https://doi.org/10.3390/admsci12040130</t>
  </si>
  <si>
    <t>https://www.mdpi.com/2076-3387/12/4/130</t>
  </si>
  <si>
    <t>BDI, Google Scholar</t>
  </si>
  <si>
    <t>THE IMPORTANCE OF PRIOR KNOWLEDGE RECOGNITION FOR STAFF EVALUATION &amp; ASSESSMENT: THE POST COVID 19 NEEDS AND TRENDS</t>
  </si>
  <si>
    <t>Andron D.+A15:L21+A15:L20, Kifor S.</t>
  </si>
  <si>
    <t>Tehnologii digitale în activitatea didactică. Editura ULBS, 2021</t>
  </si>
  <si>
    <t xml:space="preserve">LCI-PLATFORMS AND APPLICATIONS USED IN TEACHING AND CONSOLIDATION OF VETERINARY PHARMACOLOGY, IR DOBRE, SO DOBRE - veterinarymedicinejournal.usamv.ro </t>
  </si>
  <si>
    <t xml:space="preserve">veterinarymedicinejournal.usamv.ro </t>
  </si>
  <si>
    <t xml:space="preserve">Index Copernicus, CABI, DOAJ, Ulrich's 
</t>
  </si>
  <si>
    <t>Andron, D.</t>
  </si>
  <si>
    <t>Changing Managers for a Changing Economy - The Need for Creativity and Leadership, R Andron - Procedia Economics and Finance, 2013</t>
  </si>
  <si>
    <t>CHUKWUMA, Nnenna Nancy, ORGANIZATIONAL CHANGE AND PRODUCTIVITY OF DEPOSIT MONEY BANKS’ STAFF IN PORT HARCOURT, Nigerian Journal Of Management Sciences Vol. 23, Issue 2 August 2022</t>
  </si>
  <si>
    <t>https://nigerianjournalofmanagementsciences.com/academic-conference/</t>
  </si>
  <si>
    <t>The Worldly In-Between of Human Beings and its Ethical Consequence</t>
  </si>
  <si>
    <t>J. Roessler, The concept of World Alienation in Hannah Arendt, Arendt Studies</t>
  </si>
  <si>
    <t>The Concept of World Alienation in Hannah Arendt</t>
  </si>
  <si>
    <t>ERIH, EBSCO</t>
  </si>
  <si>
    <t>Cretu, Daniela (ULBS)</t>
  </si>
  <si>
    <t>Fostering 21st century skills for future teachers.</t>
  </si>
  <si>
    <t>Ghosh, R. (2022). Professional Development of English Language Teachers at the College Level in India. Journal for Research Scholars and Professionals of English Language Teaching. 6(30).</t>
  </si>
  <si>
    <t>https://doi.org/10.54850/jrspelt.6.30.002</t>
  </si>
  <si>
    <t>ISSN (The Global Index for Continuing Resources)
DRJI (The Directory of Research Journal Indexing)
SSRN (Social Science Research Network)EBSCO
ISSUU
ERIC</t>
  </si>
  <si>
    <t>Sele, Y., &amp; Dewi, N. P. Y. A. (2022). Profil Keterampilan Komunikasi Lisan Calon Guru Dalam Perkuliahan Berbasis Screencast O Matic. DWIJA CENDEKIA: Jurnal Riset Pedagogik, 6(2), 278-286.</t>
  </si>
  <si>
    <t>https://jurnal.uns.ac.id/jdc/article/view/63297/36640</t>
  </si>
  <si>
    <t>Science and Technology Index (Sinta)
Dimensions
Garuda
Crossref</t>
  </si>
  <si>
    <t>Yılmaz, E. &amp; Jafarova, G. (2022). Öğretmen liderliği ölçeğinin geliştirilmesi: geçerlik ve güvenirlik çalışması (Development of Teacher Leadership Scale: Validity and Reliability Study ). Journal of Ahmet Keleşoğlu Education Faculty, 4(2), 328- 346.</t>
  </si>
  <si>
    <t>https://dergipark.org.tr/tr/download/article-file/2669204</t>
  </si>
  <si>
    <t>ScholarOne, Asos, Tei, Ideal Online</t>
  </si>
  <si>
    <t>Gaining insight into teaching profession by using film: a preservice teachers’ 
experience</t>
  </si>
  <si>
    <t>Jalmav, H. G. F., &amp; Subekti, A. S. (2022). Preparing Indonesian pre-service English teachers’ readiness to teach through teacher-themed movies. In ELT Forum: Journal of English Language Teaching, 11 (3), 179-190</t>
  </si>
  <si>
    <t>https://doi.org/10.15294/elt.v11i3.59928</t>
  </si>
  <si>
    <t>DOAJ, CrossRef, Dimensions, Sinta, EuroPub</t>
  </si>
  <si>
    <t>Hopes and fears of teacher candidates concerning the teaching profession.</t>
  </si>
  <si>
    <t>Atal, D. &amp; Kızılışıkoğlu, G. (2022). Comparison of the anxiety levels of teacher candidates during actual and 360° video virtual reality presentations. Journal of Educational Technology &amp; Online Learning, 5(4), 981-999.</t>
  </si>
  <si>
    <t>https://journal.unnes.ac.id/sju/index.php/elt/article/view/59928/22996</t>
  </si>
  <si>
    <t>ERIC</t>
  </si>
  <si>
    <t>Practicum in Early Childhood Education: Student Teachers’ Perspective</t>
  </si>
  <si>
    <t>Nyaki, G. M., Abdi, B., &amp; Kileo, E. (2022). Application of Learner-Centered Methods in Developing Reading Skills Among Standard I and II Pupils in Hanang District, Tanzania. British Journal of Education, 10(12), 17-31.</t>
  </si>
  <si>
    <t>https://doi.org/10.37745/bje.2013/vol10n121731</t>
  </si>
  <si>
    <t>Index Copernicus, J-Gate, Proquest, Cabells, Ebsco Host</t>
  </si>
  <si>
    <t>Particularităţi ale satisfacţiei profesionale la profesori</t>
  </si>
  <si>
    <t>Călin, M. F., &amp; Seucea, A. (2022). Effects of burnout on the socio-professional activity of teachers. International Journal of Legal and Social Order, 1(1), 397-417.</t>
  </si>
  <si>
    <t>https://ijlso.ccdsara.ro/index.php/international-journal-of-legal-a/article/view/101/85.</t>
  </si>
  <si>
    <t>ERIH Plus, ROAD, Crossref, Central and Eastern European Online Library</t>
  </si>
  <si>
    <t>Cretu, Daniela (ULBS), Morandau Felicia (ULBS)</t>
  </si>
  <si>
    <t>Initial Teacher Education for Inclusive Education: A Bibliometric Analysis of Educational Research.</t>
  </si>
  <si>
    <t>Huapaya-Capcha, Y. A., &amp; Rioja, R. D. L. C. (2022). Un plan de estudio con enfoque inclusivo, lo que el Perú necesita. Revista peruana de investigación e innovación educativa, 2(1), e22670-e22670.</t>
  </si>
  <si>
    <t>https://doi.org/10.15381/rpiiedu.v2i1.22670</t>
  </si>
  <si>
    <t>Latindex, Crossref</t>
  </si>
  <si>
    <t>Perdima, F. E., Hadiwinarto, &amp; Balint, G. (2022). Evaluation of learning in physical education: A bibliometric analysis and future trends. Journal Sport Area, 7(1), 160-170.</t>
  </si>
  <si>
    <t>https://doi.org/10.25299/sportarea.2022.vol7(1).8059</t>
  </si>
  <si>
    <t>DOAJ, SINTA, CrossRef, Dimensions, Index Copernicus</t>
  </si>
  <si>
    <t>Yazdani, Z., Maghami, H. R., Asadi, F., &amp; Rajabiyan Dehzireh, M. (2022). The Effectiveness of Digital Storytelling on Self-Efficacy and Critical Thinking of Secondary Elementary Students. Research in Teaching, 10(3), 173-143</t>
  </si>
  <si>
    <t>https://www.doi.org/10.34785/J012.2022.040</t>
  </si>
  <si>
    <t>ICSA, ISC, SID, Magiran, Noormags</t>
  </si>
  <si>
    <t>Khalid, J., &amp; Othman, N. B. (2022). Teachers Attitude Towards Inclusive Education in Educational Institutions of Pakistan. International Journal of Academic Research in Business and Social Sciences, 12(2), 342–353</t>
  </si>
  <si>
    <t>http://dx.doi.org/10.6007/IJARBSS/v12-i2/12289</t>
  </si>
  <si>
    <t>Index Copernicus, Open J-Gate, Academic Resource Index</t>
  </si>
  <si>
    <t>Polat, M. (2022). Is “Inclusive Education” Possible? Examining the Opinions of Pre-service Teachers Who Take the Inclusive Education Course with Vignette Technique, Van Yüzüncü Yıl University Journal of Education, 19(3), 965-986.</t>
  </si>
  <si>
    <t>https://dergipark.org.tr/en/download/article-file/2227783</t>
  </si>
  <si>
    <t>Erih Plus, Ebscohost, Academicindex, TR Dizin, Sobiad</t>
  </si>
  <si>
    <t>Bullying and cyberbullying: a bibliometric analysis of three decades of research in education. Educational review</t>
  </si>
  <si>
    <t xml:space="preserve">López, R. A. R., &amp; Muñoz, L. M. (2022). EL Musicograma y la percusión corporal como recursos digitales para la apreciación del flamenco en la educación primaria: propuesta didáctica. In M. del Mar Molero Jurado, A. B. B. Martín, M. del Mar Simón Márquez, &amp; Á. M. Martínez (Eds.), Innovación Docente e Investigación en Educación: Experiencias de cambio en la Metodología Docente. (pp. 365–372). Dykinson, S.L. 
</t>
  </si>
  <si>
    <t>https://doi.org/10.2307/j.ctv36k5bvk.33</t>
  </si>
  <si>
    <t>A model for promoting academic motivation</t>
  </si>
  <si>
    <t>Asmaa Mohammed El-Sayed (2022). Gender Differences in Students of the Department of Libraries, Documents and Information in Academic Motivation and Field Satisfaction. Scientific Journal for Libraries, Documents and Information. 4 (9). 179-206.</t>
  </si>
  <si>
    <t>https://jslmf.journals.ekb.eg/article_212542_191f95f4a31a741166cc2641f91fce85.pdf</t>
  </si>
  <si>
    <t>Kanczné Nagy, K. (2022). In the Intersection of Art-Pedagogy-Psychology. Opus et Educatio, 9(2). 139-146.</t>
  </si>
  <si>
    <t>http://opuseteducatio.hu/index.php/opusHU/article/view/510/905</t>
  </si>
  <si>
    <t>Psihopedagogie. Elemente de formare a profesorilor</t>
  </si>
  <si>
    <t>Grosu, M., Mindrigan, V., Borzin, I., &amp; Nicolaiciuc, N. (2022). Metode și mijloace specifice jocului cu caracter turistic aplicate de către cadrele didactice în desfăşurarea lecţiilor de educaţie fizică. In Formarea continuă a specialistului de cultură fizică în conceptul acmeologic modern (pp. 47-53). Chișinău.</t>
  </si>
  <si>
    <t>https://ibn.idsi.md/sites/default/files/imag_file/p-47-53_1.pdf</t>
  </si>
  <si>
    <t>Piciu, J., Tudor, M. (2022). Condiţii şi factori de creştere a eficienţei procesului de învăţământ. (pg. 86-89).</t>
  </si>
  <si>
    <t>https://cnmtv.mapn.ro/webroot/fileslib/upload/files/Erasmus/4%20REVISTA_AKTIV%20A4%20(4).pdf</t>
  </si>
  <si>
    <t>Lectura şi scrierea pentru dezvoltarea gândirii critice – fundament pentru un nou cadru de predare–învăţare</t>
  </si>
  <si>
    <t>Constantinescu, M. (2022). Strategii de stimulare a gândirii critice a elevilor în domeniul fizicii. Edict.</t>
  </si>
  <si>
    <t>https://edict.ro/strategii-de-stimulare-a-gandirii-critice-a-elevilor-in-domeniul-fizicii/</t>
  </si>
  <si>
    <t>Proiectul Lectura şi scrierea pentru dezvoltarea gândirii critice – fundament pentru un nou cadru de predare–învăţare</t>
  </si>
  <si>
    <t>Ministerul Educatiei (2022). Programa școlară pentru disciplina opțională Educație incluzivă și dezvoltarea gândirii critice. Curriculum la decizia școlii pentru
nivel liceal, clasele IX-X. Monitorul oficial al României, Partea I, Nr. 866 bis/2.IX.2022.</t>
  </si>
  <si>
    <t>https://www.edums.ro/2022-2023/programa-educat%CC%A6ie-incluziva%CC%86-s%CC%A6i-dezvoltarea-ga%CC%82ndirii-critice.pdf</t>
  </si>
  <si>
    <t>Cretu, Daniela (ULBS), Nicu Adriana (ULBS)</t>
  </si>
  <si>
    <t>PEDAGOGIE pentru definitivat şi gradul didactic II.</t>
  </si>
  <si>
    <t>Băncuță, G. A. (2022). Importanța activităților educative realizate în parteneriat cu părinții. In G. Dumitrescu, Magia sărbătorilor de iarnă! Tradiții și obiceiuri (pg. 109-111). Editura D’Art.</t>
  </si>
  <si>
    <t>https://edituradart.ro/wp-content/uploads/2022/03/Magia-Sarbatorilor-de-Iarna-Traditii-si-obiceiuri-ianuarie-2022.pdf</t>
  </si>
  <si>
    <t>Barbu, E.D. (2022). Alternativa educatională Waldorf. Praxis. Nr. 1, 27-28. Editura Nova Didactic</t>
  </si>
  <si>
    <t>https://www.ccdvl.ro/images/docs/AN_SCOLAR_2022_2023/PRAXIS-Nr1-2022.pdf#page=64</t>
  </si>
  <si>
    <t>Ministerul Educatiei (2022). Centrul National de Politici si Evaluare în Educatie. Repere metodologice pentru aplicarea curriculumului la clasa a X-a în anul școlar 2022-2023 Biologie</t>
  </si>
  <si>
    <t>https://isj.vs.edu.ro/download/REPERE-METODOLOGICE-BIOLOGIE-2022-2023.pdf</t>
  </si>
  <si>
    <t>Danka, D.P. (2022). Stilurile de învățare și succesul școlar. Revista profesorului.</t>
  </si>
  <si>
    <t>https://revistaprofesorului.ro/stilurile-de-invatare-si-succesul-scolar/</t>
  </si>
  <si>
    <t>Danka, D.P. (2022). Transdisciplinaritate în cadrul orelor de limba și literatura română – exemple practice. iTeach: Experienţe didactice.</t>
  </si>
  <si>
    <t>https://iteach.ro/experientedidactice/transdisciplinaritate-in-cadrul-orelor-de-limba-si-literatura-romana-exemple-practice</t>
  </si>
  <si>
    <t>Stoica, G. (2022). Egalitatea de șanse în sistemul educațional românesc. În „Să nu uităm să fim copii”. 
Ghid pentru dezvoltare personală. Exemple de bune practici (pg. 232-235). Editura Școala vremii. Arad.</t>
  </si>
  <si>
    <t>http://scoala-aurelvlaicu.ro/cms/db/standard/articole/107/fisiere/GHID%201%20JUNE%20-%202022.pdf</t>
  </si>
  <si>
    <t>Rasvan, I.R. (2022). Zaharia Boiu’s contribution to the development of education and communication of the revealed truth through the word</t>
  </si>
  <si>
    <t>http://digital-library.ulbsibiu.ro/xmlui/handle/123456789/3361</t>
  </si>
  <si>
    <t>Pedagogie şi elemente de psihologie</t>
  </si>
  <si>
    <t>Tănase, T. (2022). Predarea eficientă - condiție esențială a reușitei școlare a elevilor. Revista cadrelor didactice, 88</t>
  </si>
  <si>
    <t>https://www.didactic.ro/revista-cadrelor-didactice/predarea-eficienta-condi-ie-esen-iala-a-reu-itei-colare-a-elevilor</t>
  </si>
  <si>
    <t>Trif, F.D. (2022). Studiul de caz – premisă a dezvoltării creativității elevilor. În Secuiu, E. Simpozionul “Inovație și performanță în educație”, 10 (pg. 216-219)</t>
  </si>
  <si>
    <t>https://academiaabc.ro/wp-content/uploads/2022/11/Utilizarea-instrumentelor-digitale-in-activitatea-didactica.pdf</t>
  </si>
  <si>
    <t>Cretu, Daniela (ULBS), Nicu Adriana (ULBS), Mara Daniel (ULBS)</t>
  </si>
  <si>
    <t>Pedagogie. Formarea inițială a profesorilor.</t>
  </si>
  <si>
    <t>Poenaru, E.D. (2022). Învățământul on-line în cazul elevilor cu CES. Simpozionul “Inovație și performanță în educație” (pg. 303-305).</t>
  </si>
  <si>
    <t>https://academiaabc.ro/wp-content/uploads/2022/07/Educatie-fara-bariere.pdf</t>
  </si>
  <si>
    <t>Webster, S. J. (2022). Early childhood inclusion in Victoria, Australia: investigating parent and professional perspectives of practice, professional learning, and program policy (Doctoral dissertation, RMIT University). Australia.</t>
  </si>
  <si>
    <t>https://researchrepository.rmit.edu.au/esploro/outputs/doctoral/Early-childhood-inclusion-in-Victoria-Australia/9922193311401341</t>
  </si>
  <si>
    <t>Prastowo, A. (2022). Bibliometric analysis of the document index on Scopus about teacher in primary school from 2012-2021. Prosiding Konferensi Nasional PD-PGMI Se Indonesia. Prodi PGMI FITK UIN Sunan Kalijaga Yogyakarta. Yogyakarta 9-11 September 2022.</t>
  </si>
  <si>
    <t>file:///C:/Users/Daniela/Downloads/880-Article%20Text-1619-1-10-20221008-2.pdf</t>
  </si>
  <si>
    <t>Murafa, S.V., &amp; Hoc, H. T. (2022). Problems of mental health of Vietnamese students during the period of social distancing associated with Covid-19. Bulletin of Moscow University</t>
  </si>
  <si>
    <t>https://elibrary.ru/item.asp?id=49594961</t>
  </si>
  <si>
    <t>López, R. A. R., &amp; Muñoz, L. M. (2022). EL Musicograma y la percusión corporal como recursos digitales para la apreciación del flamenco en la educación primaria: propuesta didáctica. In M. del Mar Molero Jurado, A. B. B. Martín, M. del Mar Simón Márquez, &amp; Á. M. Martínez (Eds.), Innovación Docente e Investigación en Educación: Experiencias de cambio en la Metodología Docente. (pp. 365–372). Dykinson, S.L.</t>
  </si>
  <si>
    <t>Emotional intelligence-self-education and education by example</t>
  </si>
  <si>
    <t>Developing emotional intelligence in elementary school children in Russia: verbal and non-verbal communication</t>
  </si>
  <si>
    <t>https://www.tandfonline.com/doi/full/10.1080/03004279.2021.1934060</t>
  </si>
  <si>
    <t>ARC, British Educational Index ; Contents Pages in Education; ERA; Education Resources Information Center ( ERIC); ERIH; ESCI; Scholar</t>
  </si>
  <si>
    <t>Mentorat şi dezvoltare vocaţională: note de curs</t>
  </si>
  <si>
    <t>Rolul mentorului în procesul de formare și afirmare a personalității
The role of the mentor in the process of forming and affirming the manager’s personality</t>
  </si>
  <si>
    <t>https://ibn.idsi.md/vizualizare_articol/167494</t>
  </si>
  <si>
    <t>Scholar</t>
  </si>
  <si>
    <t>The role of motivation in school evaluation, teachers and student partners in the evaluation process</t>
  </si>
  <si>
    <t>EXAMINATION OF HIGH SCHOOL TEACHERS' PERCEPTIONS OF ORGANIZATIONAL CULTURE: ISKENDERUN SAMPLE</t>
  </si>
  <si>
    <t>https://dergipark.org.tr/en/pub/ejaes/issue/71184/1214486</t>
  </si>
  <si>
    <t>Crossref doi; TEI; Journal Factor; ASOS Indeks; ROOT Indexing, DRJI; WILSON; Scholar</t>
  </si>
  <si>
    <t>HEUTAGOGY–AN APPROPRIATE FRAMEWORK FOR COMPUTER AIDED LEARNING COURSE WITH POST-GRADUATE TEACHER STUDENTS</t>
  </si>
  <si>
    <t>STUDENTS’ PERCEPTION ON LEARNING HEUTAGOGY IN THE ENGLISH FOR YOUNG LEARNER</t>
  </si>
  <si>
    <t>https://journal.unj.ac.id/unj/index.php/ijlecr/article/view/21970</t>
  </si>
  <si>
    <t>SINTA; Dimensions; GARUDA, Crossref; Index Copernicus; PKP IndexȘ ROAD; Harvard Library; CiteFactor; Scholar;</t>
  </si>
  <si>
    <t>Pendekatan Pembelajaran Heutagogy untuk Meningkatkan Kreativitas Siswa: Systematic Literature Review</t>
  </si>
  <si>
    <t>https://journal.unilak.ac.id/index.php/lectura/article/view/10532</t>
  </si>
  <si>
    <t>Google Scholar; Dimensions; EBSCO; Directory of Open Access Journals (DOAJ); Garba Rujukan Digital (GARUDA); Crossref; Science and Technology Index (SINTA); Vancouver Public Library; Indonesia OneSearch by PERPUSNAS; Bielefeld Academic Search Engine (BASE); Directory of Open Access Scholarly Resources (ROAD); Harvard Library; WorldCat; Search Oxford Libraries Online (SOLO), University of Oxford; Collective Goods Research and Explore (CORE); Stanford Libraries; StarPlus (University Library Discovery), The University of Sheffield; Nelson Mandela University; University Library; BU Libraries Search; OpenAIRE; Leiden University Libraries</t>
  </si>
  <si>
    <t>Bărbieru (căs. Ciochină) Ingrid Cezarina Elena (ULBS)</t>
  </si>
  <si>
    <t>Motivation techniques for effective adult learning</t>
  </si>
  <si>
    <t>Vickie Harden, V. Nikki Jones, Applying the principles of brain-based learning in social work education, Advances in Social Work</t>
  </si>
  <si>
    <t>https://advancesinsocialwork.iupui.edu/index.php/advancesinsocialwork/article/view/25142</t>
  </si>
  <si>
    <t>SocINDEX with Fulltext (EBSCO)
Social Work Abstracts (EBSCO)
Social Services Abstracts (ProQuest)
Scopus</t>
  </si>
  <si>
    <t>I Bueno Enríquez, Use of Self-Assessment Facilitated by Mobile Devices to Improve Speaking in a High School Program for Adults</t>
  </si>
  <si>
    <t>http://dspace.casagrande.edu.ec:8080/handle/ucasagrande/2937</t>
  </si>
  <si>
    <t>Neindexat</t>
  </si>
  <si>
    <t>FFSU 5</t>
  </si>
  <si>
    <t>Wulandari, L. P., &amp; Suwarjo, S. (2022). THE EFFECTIVENESS OF PERSON CENTER COUNSELING TO REDUCE ANXIETY IN CHILDREN. European Journal of Education Studies, 9(12).</t>
  </si>
  <si>
    <t>https://oapub.org/edu/index.php/ejes/article/view/4589</t>
  </si>
  <si>
    <t>BDI ( INCLUSIV ERIH +)</t>
  </si>
  <si>
    <t>THE ROLE OF MENTORSHIP IN TEACHING PRACTICE FOR DIPLOMA IN PRIMARY EDUCATION PROGRAMME</t>
  </si>
  <si>
    <t>https://oapub.org/edu/index.php/ejes/article/view/4390/0</t>
  </si>
  <si>
    <t>ERIC, Mendeley, ERIH Plus, Cite Factor</t>
  </si>
  <si>
    <t>Duse, C.S</t>
  </si>
  <si>
    <t>Duse, C. S. -ULBS , Duse, D.M, Bonano, P</t>
  </si>
  <si>
    <t>The Importance of OER İn Engineering Education</t>
  </si>
  <si>
    <t>LITERATURE REVIEW ON THE EVALUATION OF FOMO, YOLO AND JOMO SOCIAL MEDIA DISEASES IN CONSUMPTION CONTEXT</t>
  </si>
  <si>
    <t>https://dergipark.org.tr/tr/pub/ulikidince/issue/73302/1039467</t>
  </si>
  <si>
    <t>EBSCO, Index Copernicus, DOAJ</t>
  </si>
  <si>
    <t>Duse, C. S. -ULBS , Duse, D.M.</t>
  </si>
  <si>
    <t>The teacher of Generation Z</t>
  </si>
  <si>
    <t>INFLUENCE OF EDUCATORS’ PERCEPTION OF GEN Z STUDENTS IN HIGHER EDUCATION</t>
  </si>
  <si>
    <t>https://uklo.edu.mk/wp-content/uploads/2022/12/4.-1.pdf</t>
  </si>
  <si>
    <t>The teacher of the Generation Z</t>
  </si>
  <si>
    <t>How to help digital-native students to successfully take control of their learning: A return of 8 years of experience on a computer science e-learning platform in higher education</t>
  </si>
  <si>
    <t>Duşe, C.S- ULBS</t>
  </si>
  <si>
    <t>Teachers as leaders-A theoretical approach.</t>
  </si>
  <si>
    <t>INVESTIGATING SCHOOL PRINCIPALS’ PRACTICES IN MANAGING INSTRUCTIONAL TIME IN TOWNSHIP AND FORMER MODEL C SCHOOLS, GAUTENG PROVINCE</t>
  </si>
  <si>
    <t>https://uir.unisa.ac.za/handle/10500/29570</t>
  </si>
  <si>
    <t>Gruber Gabriela, Daniela Roxana Andron</t>
  </si>
  <si>
    <t>Anis, R, Calia, C, 2021, The psycho-social needs of displaced Syrian youth in Turkish schools: A qualitative study, Cypriot Journal of Educational Sciences, vol 16, issue 2</t>
  </si>
  <si>
    <t>https://files.eric.ed.gov/fulltext/EJ1316044.pdf</t>
  </si>
  <si>
    <t>EBSCO, Adademia, Eric</t>
  </si>
  <si>
    <t>Gruber Gabriela</t>
  </si>
  <si>
    <t>Didactica istoriei și formarea de competențe</t>
  </si>
  <si>
    <t xml:space="preserve">Vacarciuc, D., Circumscrierea axiologică a formării continue a profesorilor de istorie în contextul educației actuale în Acta et Commentationes, Sciences of Education, nr. 4(30), 2022 .
</t>
  </si>
  <si>
    <t xml:space="preserve">https://ibn.idsi.md/sites/default/files/imag_file/205-211_12.pdf. </t>
  </si>
  <si>
    <t>Google Scholar, OAJI</t>
  </si>
  <si>
    <t>M van der Pas, Developing a Decision Support System leveraging Distributed and Heterogeneous Sources: Case-Based Reasoning for Manufacturing Incident Handling
ICCBR Doctoral Consortium 2022, 2022 - iccbr2022.loria.fr</t>
  </si>
  <si>
    <t>https://iccbr2022.loria.fr/files/2022/09/ICCBR_DC_Preliminary_Proceedings.pdf#page=51</t>
  </si>
  <si>
    <t>Gscholar</t>
  </si>
  <si>
    <t>DR Andron (ULBS), S Kifor (ULBS)</t>
  </si>
  <si>
    <t>Tehnologii digitale în activitatea didactică</t>
  </si>
  <si>
    <t>IR DOBRE, SO DOBRE , PLATFORMS AND APPLICATIONS USED IN TEACHING AND CONSOLIDATION OF VETERINARY PHARMACOLOGY.
Scientific Works. Series C. Veterinary Medicine. Vol. LXVIII (2)</t>
  </si>
  <si>
    <t>https://veterinarymedicinejournal.usamv.ro/pdf/2022/issue_2/Art23.pdf</t>
  </si>
  <si>
    <t xml:space="preserve">Teaching natural language processing (NLP) using ontology based education design
</t>
  </si>
  <si>
    <t>EJ Van Brummelen , Empowering K-12 Students to Understand and Design Conversational Agents: Concepts, Recommendations and Development Platforms
2022 - dspace.mit.edu</t>
  </si>
  <si>
    <t>https://scholar.google.com/scholar?oi=bibs&amp;hl=ro&amp;cites=16528596961204771589</t>
  </si>
  <si>
    <t>C Oprean (ULBS), CV Kifor (ULBS), SC Negulescu, (ULBS) C Candea, L Oprean (ULBS), S Kifor</t>
  </si>
  <si>
    <t>e Collaborative Decisions–a DSS for Academic Environment</t>
  </si>
  <si>
    <t>Collaborative decision-making in online education
D Petrescu, D Enache, L Duta - Procedia Computer Science, 2022 - Elsevier</t>
  </si>
  <si>
    <t>https://scholar.google.com/scholar?oi=bibs&amp;hl=ro&amp;cites=8725056239917561768</t>
  </si>
  <si>
    <t>The benefits of inclusive education: new challenges for university teachers</t>
  </si>
  <si>
    <t>Equity, Diversity, and Inclusion on Canadian Universities: Where do International Students Fit in?, Elizabeth Buckner
University of Toronto
Elic Chan
University of British Columbia
Cathy Kim
University of Toronto, Comparative and International Education, Vol. 51 No. 1 (2022): Special Issue: International Students from Asia in Canada’s Postsecondary Institutions: Disconnections and Connections /</t>
  </si>
  <si>
    <t>https://ojs.lib.uwo.ca/index.php/cie-eci/article/view/14613</t>
  </si>
  <si>
    <t>Proquest, EBSCO, the Canadian Education Index and the Sociology of Education Abstracts.</t>
  </si>
  <si>
    <t>Inkluzivno obrazovanje u Republici Srbiji iz ugla nastavnika razredne i predmetne nastave - kompetencije, prednosti, barijere i preduslovi
Inclusive education in Serbia from the perspective of primary school teachers: Competencies, benefits, barriers and preconditions
Author(s): Danijela Milošević, Jelena Maksimović</t>
  </si>
  <si>
    <t>https://www.ceeol.com/search/article-detail?id=1056351</t>
  </si>
  <si>
    <t>Primary School Teachers’ Pedagogical Practices and Inclusive Education: A
Case of Pupils with Moderate Deafblindness in Tanzania
Manini Wakuru1
, Sarah Ezekiel Kisanga2
and Mwajuma Vuzo</t>
  </si>
  <si>
    <t>https://www.iae.ac.tz/uploads/publications/en-1667799026-24%20JAET%20%202022%20%20ISSUE%20-%2012%20ARTICLES.pdf#page=190</t>
  </si>
  <si>
    <t>Dissertation</t>
  </si>
  <si>
    <t>A Investigation of Physical Provisions for Education of Children with Disabilities in Inclusive Primary Schools in Sierra Leone, Abubakar Lamin, International Journal of Social Science Research and Review (IJSSRR)</t>
  </si>
  <si>
    <t>https://ijssrr.com/journal/article/view/150</t>
  </si>
  <si>
    <t>BDI (DOAJ, Crossref, Road)</t>
  </si>
  <si>
    <t>KAYNAŞTIRMA UYGULAMALARINI BAŞARIYA ULAŞTIRAN ETMENLER
Year 2022, Issue: 17, 26 - 38, 28.07.2022
Canan YÜCELKAN, The Journal of Marmara Social Research</t>
  </si>
  <si>
    <t>https://dergipark.org.tr/en/pub/marusad/issue/69345/1130921</t>
  </si>
  <si>
    <t>BDI (Ulrich's Periodicals Directory, International Institute of Organized Research, ASOS Index)</t>
  </si>
  <si>
    <t>The analysis of inclusive education in Armenia: the practical approach of teachers, 2022 / Cross-Cultural Studies: Education and Science, VOL 7, Issue 1</t>
  </si>
  <si>
    <t>https://cyberleninka.ru/article/n/analiz-inklyuzivnogo-obrazovaniya-v-armenii-prakticheskiy-podhod-uchiteley/viewer</t>
  </si>
  <si>
    <t>Seperti Apa Keragaman Orangtua Peserta Didik di Kelompok Bermain dan Taman Kanak – kanak Inklusif?, Melina Lestari(1*), Sunaryo Kartadinata(2), Sunardi Sunardi(3), Yuda Syahputra(4),Psychocentrum Review, Vol 4.</t>
  </si>
  <si>
    <t>https://journal.unindra.ac.id/index.php/pcr/article/view/794</t>
  </si>
  <si>
    <t>BDI (DOAJ, EBSCO)</t>
  </si>
  <si>
    <t>The value of students feedback</t>
  </si>
  <si>
    <t>Kolog, E.A., Odoi Devine, S.N., Egala, S.B., Amponsah, R., Budu, J. and Farinloye, T. (2022), "Rethinking the Implementation of Artificial Intelligence for a Sustainable Education in Africa: Challenges and Solutions", Chemma, N., El Amine Abdelli, M., Awasthi, A. and Mogaji, E. (Ed.) Management and Information Technology in the Digital Era (Advanced Series in Management, Vol. 29), Emerald Publishing Limited, Bingley, pp. 27-46</t>
  </si>
  <si>
    <t>https://www.emerald.com/insight/content/doi/10.1108/S1877-636120220000029003/full/html</t>
  </si>
  <si>
    <t>Teacher-Student Relationships at a Kindergarten
School as Viewed from Classroom Management
Principles
Lucia Geneviave Bella Shinta1, Adelia Febriani2, Utami Widiati3
Pendidikan Bahasa Inggris, Universitas Negeri Malang(1,2,3), Volume 6 Issue 2 (2022) Pages 611-621
Jurnal Obsesi: Jurnal Pendidikan Anak Usia Dini</t>
  </si>
  <si>
    <t>https://pdfs.semanticscholar.org/b9a8/22a9a6cff777ab74b2a6a7b407145e713d0c.pdf</t>
  </si>
  <si>
    <t>First-year students at an open distance and e-learning institution: Perceptions, expectations and challenges associated with academic writing feedback
Kgabo Maphoto, Journal of Language Teaching, Vol 56, n.1 (2022)</t>
  </si>
  <si>
    <t>https://www.journals.ac.za/index.php/jlt/article/view/5413</t>
  </si>
  <si>
    <t>Evaluation of the Effectiveness of MiCReCoRe Practices on the Professional Development of Pre-Service Teachers
Year 2022, Volume: 19 Issue: 3, 644 - 669, 10.12.2022
Canan CENGİZ Şenem ALKAN Faik Özgür KARATAŞ, 2022.</t>
  </si>
  <si>
    <t>https://dergipark.org.tr/tr/pub/yyuefd/issue/73718/1092629</t>
  </si>
  <si>
    <t>Retroalimentación formativa durante el trabajo remoto desde la percepción docente de la Institución Educativa 10132, Mochumí, Repositorio de la Universidad César Vallejo</t>
  </si>
  <si>
    <t>https://repositorio.ucv.edu.pe/handle/20.500.12692/78117</t>
  </si>
  <si>
    <t>Middle School Teacher’s Perspectives Regarding School Ethical Climate, Rahmania Utari et al, Proceeding of International Conference on Research of Educational Administration and Management (ICREAM), vol 6, nr. 1, 2022</t>
  </si>
  <si>
    <t>http://proceedings2.upi.edu/index.php/ICREAM/article/view/2758</t>
  </si>
  <si>
    <t xml:space="preserve">Teachers’ perspectives on supporting learners experiencing barriers to learning in a public mainstream primary school in Lesotho
Maine, Mareaboka Irene, 2022
</t>
  </si>
  <si>
    <t>https://uir.unisa.ac.za/handle/10500/29113</t>
  </si>
  <si>
    <r>
      <rPr>
        <sz val="10"/>
        <color rgb="FF000000"/>
        <rFont val="Arial Narrow"/>
        <family val="2"/>
      </rPr>
      <t xml:space="preserve">Mara, D. (ULBS); </t>
    </r>
    <r>
      <rPr>
        <b/>
        <sz val="10"/>
        <color rgb="FF000000"/>
        <rFont val="Arial Narrow"/>
        <family val="2"/>
      </rPr>
      <t>Nate, S. (ULBS)</t>
    </r>
    <r>
      <rPr>
        <sz val="10"/>
        <color rgb="FF000000"/>
        <rFont val="Arial Narrow"/>
        <family val="2"/>
      </rPr>
      <t>; Stavytskyy, A. (Taras Shevchenko University of Kyiv); Kharlamova, G. (Taras Shevchenko University of Kyiv)</t>
    </r>
  </si>
  <si>
    <r>
      <rPr>
        <i/>
        <sz val="10"/>
        <color rgb="FF000000"/>
        <rFont val="Arial Narrow"/>
        <family val="2"/>
      </rPr>
      <t>The Place of Energy Security in the National Security Framework: An Assessment Approach</t>
    </r>
    <r>
      <rPr>
        <sz val="10"/>
        <color rgb="FF000000"/>
        <rFont val="Arial Narrow"/>
        <family val="2"/>
      </rPr>
      <t xml:space="preserve">. Energies 2022, 15, 658. https://doi.org/10.3390/en15020658
https://www.webofscience.com/wos/woscc/full-record/WOS:000747207400001 </t>
    </r>
  </si>
  <si>
    <t>CATAPANO, Francesco, et al. The Effect of Ethanol and Methanol Blends on the Performance and the Emissions of a Turbocharged GDI Engine Operating in Transient Condition. SAE Technical Paper, 2022. ISSN: 0148-7191, e-ISSN: 2688-3627</t>
  </si>
  <si>
    <t>https://doi.org/10.4271/2022-24-0037 ; https://www.sae.org/publications/technical-papers/content/2022-24-0037/</t>
  </si>
  <si>
    <t>BOROWSKI, Bartosz, et al. Energy as a national security question. Perspectives on the geographies of inequalities and Sustainable Development Goals—five case studies, 2022, 52.</t>
  </si>
  <si>
    <t xml:space="preserve">https://helda.helsinki.fi/bitstream/handle/10138/345529/INEQ_2022_publication%20finale.pdf?sequence=1#page=52 </t>
  </si>
  <si>
    <t>Fîță, D. N., Popescu, F. G., Păsculescu, D., Grigorie, E., Pupăză, C., &amp; Lazăr, T. Energy Security: An Important Factor in Global Perspectives, BP International, London, 2022.</t>
  </si>
  <si>
    <t>https://doi.org/10.9734/bpi/ntpsr/v3/15928D</t>
  </si>
  <si>
    <t>ISBN 978-93-5547-676-0 (Print)
ISBN 978-93-5547-677-7 (eBook)</t>
  </si>
  <si>
    <t>Frăticiu, L., (ULBS) Mihăescu, D., (ULBS) &amp; Andănuţ, M.(extern Allianz Tiriac)</t>
  </si>
  <si>
    <t>Culture-Civilization-Organizational Culture and Managerial Performance. Procedia Economics and Finance, 27(15), 69–72.</t>
  </si>
  <si>
    <t>Emine Özlem KÖROĞLU Abdullah ÇALIŞKAN, THE EFFECT OF DEVELOPMENT CULTURE AND RATIONAL SUB-CULTURES ON WORK PERFORMANCE, THE MEDIATING ROLE OF OPENNESS TOWARD ORGANIZATIONAL CHANGE, Türk Sosyal Bilimler Araştırmaları Dergisi, 2022</t>
  </si>
  <si>
    <t xml:space="preserve">http://tursbad.hku.edu.tr/tr/pub/issue/73120/1178699 </t>
  </si>
  <si>
    <t>Google Scholar, IIJIF, SOBIAD</t>
  </si>
  <si>
    <t>Mara Daniel, Mara Elena Lucia</t>
  </si>
  <si>
    <t>Didactical competences formed for academic career</t>
  </si>
  <si>
    <t>Análisis conceptual a la didáctica de la investigación científica</t>
  </si>
  <si>
    <t>https://revista.inicc-peru.edu.pe/index.php/delectus/article/view/159</t>
  </si>
  <si>
    <t>https://doi.org/10.36996/delectus.v5i1.159</t>
  </si>
  <si>
    <t>Aspects concerning the manifestation of the students’ emotional intelligence</t>
  </si>
  <si>
    <t>Emotional Intelligence and Personality Traits in Higher Education</t>
  </si>
  <si>
    <t>https://heinonline.org/HOL/LandingPage?handle=hein.journals/techssj33&amp;div=29&amp;id=&amp;page=</t>
  </si>
  <si>
    <t>New perspective of learner-centered education in nowadays didactics</t>
  </si>
  <si>
    <t>Becoming an “owner” in a learner-centred context: a Sri Lankan experience at a postgraduate taught course in management and technology</t>
  </si>
  <si>
    <t>https://www.emerald.com/insight/content/doi/10.1108/JIEB-08-2021-0082/full/html</t>
  </si>
  <si>
    <t>Physical modelling of interior space as a predictor of student engagement</t>
  </si>
  <si>
    <t>https://intellectdiscover.com/content/journals/10.1386/adch_00055_1</t>
  </si>
  <si>
    <t>https://doi.org/10.1386/adch_00055_1</t>
  </si>
  <si>
    <t>Integrated curriculum. Integrated teaching</t>
  </si>
  <si>
    <t>Conceptual Approaches Regarding the Added Value of Physical Education in the Integrated Teaching Process</t>
  </si>
  <si>
    <t>https://lumenpublishing.com/journals/index.php/rrem/article/view/5265</t>
  </si>
  <si>
    <t>https://doi.org/10.18662/rrem/14.3/621</t>
  </si>
  <si>
    <t>Curriculum adaption in inclusive education</t>
  </si>
  <si>
    <t>Inclusive Education in Kazakhstan: Achievements and Challenges</t>
  </si>
  <si>
    <t>https://doi.org/10.13109/buer.2022.75.4.408</t>
  </si>
  <si>
    <t>https://www.vr-elibrary.de/doi/abs/10.13109/buer.2022.75.4.408</t>
  </si>
  <si>
    <t>Hosein Namazian, Zahra Foroutani, Atieh Bohrani, Masoud Geramipour, Designing and Explaining the Model of Organizational Civilization,
Case Study: Mobarakeh Steel Company of Isfahan, Public Organizations Management</t>
  </si>
  <si>
    <t xml:space="preserve">https://ipom.journals.pnu.ac.ir/article_9148_cc68380801a9a5c6c6ff7201bbb1b7eb.pdf </t>
  </si>
  <si>
    <t>Google Scholar, Copernicus,</t>
  </si>
  <si>
    <t>Rosa Luz Guerrero Terán, Jenssen Sergio Jauregui Huallpamaita, PROPUESTA DE UN PLAN DE CULTURA ORGANIZACIONAL
BASADO EN VALORES QUE PERMITA UN EFECTIVO PROCESO DE
TRANSFORMACIÓN DIGITAL EN UNA ENTIDAD DEL ESTADO, rabajo de Investigación presentado
para optar al Grado Académico de Magíster en Dirección de Personas</t>
  </si>
  <si>
    <t>https://repositorio.up.edu.pe/bitstream/handle/11354/3485/Guerrero%2c%20Rosa_Trabajo%20de%20investigacion_Maestria_2022.pdf?sequence=1&amp;isAllowed=y</t>
  </si>
  <si>
    <t>Google Scholar,</t>
  </si>
  <si>
    <t>Soner DOĞAN, MEB Kalamış Şehit Murat Özyalçın İlkokulu, Eğitim Bilimleri, OKUL MÜDÜRLERİNİN OKUL ÜLTÜRÜNE OLAN KATKILARININ
DEĞERLENDİRİLMESİ (YÖNETİCİ VE ÖĞRETMEN GÖRÜŞLERİNE GÖRE), The Journal of Academic Social Science</t>
  </si>
  <si>
    <t>https://web.archive.org/web/20220828133902id_/https://asosjournal.com/files/asosjournalmakaleler/a3d17feb-0ec9-4e22-bcd3-db4846ad7f3b.pdf</t>
  </si>
  <si>
    <t>EBSCO, Index Copernicus,Google Scholar</t>
  </si>
  <si>
    <t>Nicu Adriana (ULBS)</t>
  </si>
  <si>
    <t>Policy and Practice of Initial Teacher Training</t>
  </si>
  <si>
    <t>O trabalho de projeto na prática de ensino de futuros professores do ensino básico em Portugal</t>
  </si>
  <si>
    <t>https://doi.org/10.22481/praxisedu.v18i49.10072</t>
  </si>
  <si>
    <t>Mendeley</t>
  </si>
  <si>
    <t>Politici educaționale: repere teoretice șI pragmatice</t>
  </si>
  <si>
    <t>PAST, PRESENT AND FUTURE OF TEACHING-LEARNING PROCESS IN ROMANIA</t>
  </si>
  <si>
    <t>https://doi.org/10.2478/rjes-2022-0005</t>
  </si>
  <si>
    <t>DOAJ
EBSCO
ERIH PLUS</t>
  </si>
  <si>
    <t>Romanian Education Reform Between Policy and Action</t>
  </si>
  <si>
    <t>Transferul strategiilor de învățare prin cooperare de la formarea inițială a profesorilor la clasă</t>
  </si>
  <si>
    <t>https://www.researchgate.net/publication/359230898_Petre_GE_2022_Transferring_Cooperative_Learning_Strategies_from_Initial_Teacher_Training_to_the_Classroom</t>
  </si>
  <si>
    <t>Educational policies on initial teacher training for preschool and primary education</t>
  </si>
  <si>
    <t>Impact of Training on Performance of Primary School Teachers</t>
  </si>
  <si>
    <t>https://vfast.org/journals/index.php/VTESS/article/view/1285</t>
  </si>
  <si>
    <t>Metode inovative de învățare a adulților pe tot parcursul vieții</t>
  </si>
  <si>
    <r>
      <rPr>
        <sz val="10"/>
        <color theme="1"/>
        <rFont val="Arial Narrow"/>
        <family val="2"/>
      </rPr>
      <t xml:space="preserve">Creţu D., &amp; </t>
    </r>
    <r>
      <rPr>
        <b/>
        <sz val="10"/>
        <color theme="1"/>
        <rFont val="Arial Narrow"/>
        <family val="2"/>
      </rPr>
      <t>Nicu A</t>
    </r>
    <r>
      <rPr>
        <sz val="10"/>
        <color theme="1"/>
        <rFont val="Arial Narrow"/>
        <family val="2"/>
      </rPr>
      <t>., (ULBS). </t>
    </r>
  </si>
  <si>
    <t>PEDAGOGIE pentru definitivat şi gradul didactic II.  Sibiu: Editura Universităţii “Lucian Blaga“.</t>
  </si>
  <si>
    <r>
      <rPr>
        <sz val="10"/>
        <color rgb="FF000000"/>
        <rFont val="Arial Narrow"/>
        <family val="2"/>
      </rPr>
      <t>Băncuță, G. A. (2022). Importanța activităților educative realizate în parteneriat cu părinții. In G. Dumitrescu, </t>
    </r>
    <r>
      <rPr>
        <i/>
        <sz val="10"/>
        <color rgb="FF000000"/>
        <rFont val="Arial Narrow"/>
        <family val="2"/>
      </rPr>
      <t>Magia sărbătorilor de iarnă! Tradiții și obiceiuri</t>
    </r>
    <r>
      <rPr>
        <sz val="10"/>
        <color rgb="FF000000"/>
        <rFont val="Arial Narrow"/>
        <family val="2"/>
      </rPr>
      <t> (pg. 109-111). Editura D’Art. </t>
    </r>
  </si>
  <si>
    <t> https://edituradart.ro/wp-content/uploads/2022/03/Magia-Sarbatorilor-de-Iarna-Traditii-si-obiceiuri-ianuarie-2022.pdf</t>
  </si>
  <si>
    <r>
      <rPr>
        <sz val="10"/>
        <color theme="1"/>
        <rFont val="Arial Narrow"/>
        <family val="2"/>
      </rPr>
      <t xml:space="preserve">Creţu D., &amp; </t>
    </r>
    <r>
      <rPr>
        <b/>
        <sz val="10"/>
        <color theme="1"/>
        <rFont val="Arial Narrow"/>
        <family val="2"/>
      </rPr>
      <t>Nicu A</t>
    </r>
    <r>
      <rPr>
        <sz val="10"/>
        <color theme="1"/>
        <rFont val="Arial Narrow"/>
        <family val="2"/>
      </rPr>
      <t>., (ULBS). </t>
    </r>
  </si>
  <si>
    <r>
      <rPr>
        <sz val="10"/>
        <color theme="1"/>
        <rFont val="Arial Narrow"/>
        <family val="2"/>
      </rPr>
      <t xml:space="preserve">Creţu D., &amp; </t>
    </r>
    <r>
      <rPr>
        <b/>
        <sz val="10"/>
        <color theme="1"/>
        <rFont val="Arial Narrow"/>
        <family val="2"/>
      </rPr>
      <t>Nicu A</t>
    </r>
    <r>
      <rPr>
        <sz val="10"/>
        <color theme="1"/>
        <rFont val="Arial Narrow"/>
        <family val="2"/>
      </rPr>
      <t>., (ULBS). </t>
    </r>
  </si>
  <si>
    <t>Rasvan, I.R. (2022). Zaharia Boiu’s contribution to the development of education and communication of the revealed truth through the word. Teza de doctorat. ULBS.</t>
  </si>
  <si>
    <t>https://doctorate.ulbsibiu.ro/wp-content/uploads/21.rezumat-eng-Rasvan.pdf</t>
  </si>
  <si>
    <r>
      <rPr>
        <sz val="10"/>
        <color theme="1"/>
        <rFont val="Arial Narrow"/>
        <family val="2"/>
      </rPr>
      <t xml:space="preserve">Creţu D., &amp; </t>
    </r>
    <r>
      <rPr>
        <b/>
        <sz val="10"/>
        <color theme="1"/>
        <rFont val="Arial Narrow"/>
        <family val="2"/>
      </rPr>
      <t>Nicu A</t>
    </r>
    <r>
      <rPr>
        <sz val="10"/>
        <color theme="1"/>
        <rFont val="Arial Narrow"/>
        <family val="2"/>
      </rPr>
      <t>., (ULBS). </t>
    </r>
  </si>
  <si>
    <t>Ministerul Educatiei (2022). Centrul National de Politici si Evaluare în Educatie. Repere metodologice pentru aplicarea curriculumului la clasa a X-a în anul școlar 2022-2023 Biologie. </t>
  </si>
  <si>
    <t>Ministerul Educatiei (2022). Centrul National de Politici si Evaluare în Educatie. Repere metodologice pentru aplicarea curriculumului la clasa a X-a în anul școlar 2022-2023 Biologie. https://isj.vs.edu.ro/download/REPERE-METODOLOGICE-BIOLOGIE-2022-2023.pdf</t>
  </si>
  <si>
    <r>
      <rPr>
        <sz val="10"/>
        <color theme="1"/>
        <rFont val="Arial Narrow"/>
        <family val="2"/>
      </rPr>
      <t xml:space="preserve">Creţu D., &amp; </t>
    </r>
    <r>
      <rPr>
        <b/>
        <sz val="10"/>
        <color theme="1"/>
        <rFont val="Arial Narrow"/>
        <family val="2"/>
      </rPr>
      <t>Nicu A</t>
    </r>
    <r>
      <rPr>
        <sz val="10"/>
        <color theme="1"/>
        <rFont val="Arial Narrow"/>
        <family val="2"/>
      </rPr>
      <t>., (ULBS). </t>
    </r>
  </si>
  <si>
    <r>
      <rPr>
        <sz val="10"/>
        <color theme="1"/>
        <rFont val="Arial Narrow"/>
        <family val="2"/>
      </rPr>
      <t xml:space="preserve">Creţu D., &amp; </t>
    </r>
    <r>
      <rPr>
        <b/>
        <sz val="10"/>
        <color theme="1"/>
        <rFont val="Arial Narrow"/>
        <family val="2"/>
      </rPr>
      <t>Nicu A</t>
    </r>
    <r>
      <rPr>
        <sz val="10"/>
        <color theme="1"/>
        <rFont val="Arial Narrow"/>
        <family val="2"/>
      </rPr>
      <t>., (ULBS). </t>
    </r>
  </si>
  <si>
    <t>Stoica, G. (2022). Egalitatea de șanse în sistemul educațional românesc. În „Să nu uităm să fim copii”.Ghid pentru dezvoltare personală. Exemple de bune practici (pg. 232-235). Editura Școala vremii. Arad. </t>
  </si>
  <si>
    <r>
      <rPr>
        <sz val="10"/>
        <color theme="1"/>
        <rFont val="Arial Narrow"/>
        <family val="2"/>
      </rPr>
      <t xml:space="preserve">Creţu D., &amp; </t>
    </r>
    <r>
      <rPr>
        <b/>
        <sz val="10"/>
        <color theme="1"/>
        <rFont val="Arial Narrow"/>
        <family val="2"/>
      </rPr>
      <t>Nicu A</t>
    </r>
    <r>
      <rPr>
        <sz val="10"/>
        <color theme="1"/>
        <rFont val="Arial Narrow"/>
        <family val="2"/>
      </rPr>
      <t>., (ULBS). </t>
    </r>
  </si>
  <si>
    <r>
      <rPr>
        <sz val="10"/>
        <color rgb="FF000000"/>
        <rFont val="Arial Narrow"/>
        <family val="2"/>
      </rPr>
      <t>Tănase, T. (2022). Predarea eficientă - condiție esențială a reușitei școlare a elevilor. </t>
    </r>
    <r>
      <rPr>
        <i/>
        <sz val="10"/>
        <color rgb="FF000000"/>
        <rFont val="Arial Narrow"/>
        <family val="2"/>
      </rPr>
      <t>Revista cadrelor didactice</t>
    </r>
    <r>
      <rPr>
        <sz val="10"/>
        <color rgb="FF000000"/>
        <rFont val="Arial Narrow"/>
        <family val="2"/>
      </rPr>
      <t>, 88</t>
    </r>
  </si>
  <si>
    <r>
      <rPr>
        <sz val="10"/>
        <color theme="1"/>
        <rFont val="Arial Narrow"/>
        <family val="2"/>
      </rPr>
      <t xml:space="preserve">Creţu D., &amp; </t>
    </r>
    <r>
      <rPr>
        <b/>
        <sz val="10"/>
        <color theme="1"/>
        <rFont val="Arial Narrow"/>
        <family val="2"/>
      </rPr>
      <t>Nicu A</t>
    </r>
    <r>
      <rPr>
        <sz val="10"/>
        <color theme="1"/>
        <rFont val="Arial Narrow"/>
        <family val="2"/>
      </rPr>
      <t>., (ULBS). </t>
    </r>
  </si>
  <si>
    <r>
      <rPr>
        <sz val="10"/>
        <color rgb="FF000000"/>
        <rFont val="Arial Narrow"/>
        <family val="2"/>
      </rPr>
      <t>Crețu, D., </t>
    </r>
    <r>
      <rPr>
        <b/>
        <sz val="10"/>
        <color rgb="FF000000"/>
        <rFont val="Arial Narrow"/>
        <family val="2"/>
      </rPr>
      <t>Nicu, A.</t>
    </r>
    <r>
      <rPr>
        <sz val="10"/>
        <color rgb="FF000000"/>
        <rFont val="Arial Narrow"/>
        <family val="2"/>
      </rPr>
      <t xml:space="preserve"> &amp; Mara, D. (ULBS). </t>
    </r>
  </si>
  <si>
    <t>Pedagogie. Formarea inițială a profesorilor. Sibiu: Editura Universității „Lucian Blaga”.</t>
  </si>
  <si>
    <t>Poenaru, E.D. (2022). Învățământul on-line în cazul elevilor cu CES. Simpozionul “Inovație și performanță în educație” (pg. 303-305)</t>
  </si>
  <si>
    <t>EFFECTS OF AMBIENT MUSIC IN THE LEARNING PROCESS</t>
  </si>
  <si>
    <t>A Holistic Work System Approach to Creating Flow During
Transactional Work</t>
  </si>
  <si>
    <t>https://stars.library.ucf.edu/cgi/viewcontent.cgi?article=2536&amp;context=etd2020</t>
  </si>
  <si>
    <t>Alexandru Dana (ULBS); Beata Guziejewska (UL)</t>
  </si>
  <si>
    <t xml:space="preserve">Administrative Capacity as a Constraint to Fiscal Decentralization. The Case of Romania and Poland” in Comparative Economic Research. Central and Eastern Europe., Volume 23, number 1, pp.124-142,  2020 http://www.comparative.uni.lodz.pl </t>
  </si>
  <si>
    <t xml:space="preserve">Valentin Marian Antohi, Costinela Fortea, Monica Laura Zlati, Romeo-Victor Ionescu, Cristian Mirică, (2022). Efficiency of financial indicators of the Romanian state budget, an objective of economic security during the epidemiological crisis, Journal of Financial Studies, Journal of Financial Studies, 2022, vol. 12, issue 7, 38-51, doi: 10.55654/JFS.2022.7.12.03, citare la p. 41 </t>
  </si>
  <si>
    <t>https://revista.isfin.ro/wp-content/uploads/2022/05/8.-Antohi-Valentin_.pdf ,  https://revista.isfin.ro/2022/05/19/efficiency-of-financial-indicators-of-the-romanian-state-budget-an-objective-of-economic-security-during-the-epidemiological-crisis/</t>
  </si>
  <si>
    <t>DOAJ; ERIH PLUS; https://revista.isfin.ro/indexare/</t>
  </si>
  <si>
    <t>Salih Özgür SARICA,  Muhittin ACAR (2022),  „İdari kapasitenin anlamı ve önemi üzerine bir inceleme”, Türk İdare Dergisi, Year: 2022 Volume: 94 Issue: 494 Page Range: 307 – 336.
citare la p. 325</t>
  </si>
  <si>
    <t>http://www.tid.gov.tr/kurumlar/tid.gov.tr/Dergiler/494.pdf</t>
  </si>
  <si>
    <t>ISSN 1300-3216
eISSN 2667-8608
Türk İdare Dergisi / Jurnalul de Administrație Turc</t>
  </si>
  <si>
    <t>Dragoș Dragoman (ULBS), Bogdan Gheorghiță (ULBS)</t>
  </si>
  <si>
    <t>Regional design, local autonomy, and ethnic struggle: Romania’s syncopated regionalization</t>
  </si>
  <si>
    <t>Popova O.V., Factors of Influence of the Regional Political Elite in Modern Russia: Evidences from St. Petersburg and the Leningrad Region, RUDN JOURNAL OF POLITICAL SCIENCE, Vol 24, No 4 (2022): Politics in Russian Regions</t>
  </si>
  <si>
    <t>https://journals.rudn.ru/political-science/article/view/32827#</t>
  </si>
  <si>
    <t>Ulrich's Periodicals Directory
WorldCat
Cyberleninka
State Commission for Academic Degrees and Titles of Russian Federation
East View
Dimensions
DOAJ
British Library
Bodleian Libraries (University of Oxford)
Ghent University Library
ResearchBib
Lens
Research4Life
JournalTOCs</t>
  </si>
  <si>
    <t>Melintei Mihai, Cronologia conflictului transnistrean adnotată bibliografic – cu versiune în limba rusă, Armanis, Sibiu, 2018;</t>
  </si>
  <si>
    <t>Eugen Străuțiu, HOW TO BUILD AN INTERNATIONAL VOLUME ON TRANSNISTRIAN ISSUE. LEARNED LESSONS, Anuarul Laboratorului Pentru Analiza Conflictului Transnistrean, Vol. 6, Nr. 1</t>
  </si>
  <si>
    <t>https://www.ceeol.com/search/article-detail?id=1086161</t>
  </si>
  <si>
    <t>CEEOL, Index Copernicus, e-Library</t>
  </si>
  <si>
    <t>Mihai Melintei (ULBS)</t>
  </si>
  <si>
    <t xml:space="preserve"> Mihai Melintei, Marius Șpechea, Aspects of religious identity in the Transnistrian region.
Retrospectives and perspectives, ”Anuarul Laboratorului pentru Analiza Conflictului
Transnistrean”, Vol. IV, Nr. 1, 2020 pp. 132 - 144</t>
  </si>
  <si>
    <t xml:space="preserve">Marius Șpechea, ASPECTE ALE IDENTITĂȚII CONFESIONALE PE CELE DOUĂ MALURI
ALE NISTRULUI ȘI ROLUL ACESTEIA ÎN PROCESUL DE
REGLEMENTARE A DOSARULUI TRANSNISTREAN, Anuarul Laboratorului Pentru Analiza Conflictului Transnistrean, Vol. 6, Nr. 1 </t>
  </si>
  <si>
    <t>https://lact.ro/wp-content/uploads/2022/12/ANUARUL-LACT-2022-1.pdf#page=116</t>
  </si>
  <si>
    <r>
      <rPr>
        <sz val="10"/>
        <color rgb="FF000000"/>
        <rFont val="Arial"/>
        <family val="2"/>
      </rPr>
      <t xml:space="preserve">Malacenco Alexandru, </t>
    </r>
    <r>
      <rPr>
        <i/>
        <sz val="10"/>
        <color rgb="FF000000"/>
        <rFont val="Arial"/>
        <family val="2"/>
      </rPr>
      <t>Instituționalizarea puterii sovietice în R.S.S. Moldovenească în anii 1944-1946: contribuția organelor de Securitate a statului.</t>
    </r>
    <r>
      <rPr>
        <sz val="10"/>
        <color rgb="FF000000"/>
        <rFont val="Arial"/>
        <family val="2"/>
      </rPr>
      <t xml:space="preserve"> 611.02. Istoria românilor (pe perioade). Teză de doctor în istorie. Conducător științific: conf. univ. dr. Rotaru Liliana. Universitatea de Stat din Moldova, Facultatea de Istorie, Departamentul Istoria Românilor, Universală și Arheologie. Chișinău, 2022, 160 p.</t>
    </r>
  </si>
  <si>
    <r>
      <rPr>
        <u/>
        <sz val="11"/>
        <color rgb="FF0000FF"/>
        <rFont val="Calibri"/>
        <family val="2"/>
      </rPr>
      <t>http://dspace.usm.md:8080/xmlui/bitstream/handle/123456789/5733/TEZA%20dr%20A.%20Malacenco%2016.02.%202022%20pt%20print%20prelucrat%20spealing.pdf?sequence=1&amp;isAllowed=y</t>
    </r>
  </si>
  <si>
    <t>https://scholar.google.ro/scholar?hl=ro&amp;as_sdt=2005&amp;cites=7109115955707220922&amp;scipsc=&amp;q=malacenco&amp;btnG=</t>
  </si>
  <si>
    <t>Urmaşii lui Felix Dzerjinski: organele securităţii statului din Republica Sovietică Socialistă Moldovenească (1940-1991). Colecţia „Sinteze”. Institutul Naţional pentru Studiul Totalitarismului al Academiei Române, Bucureşti, 2008</t>
  </si>
  <si>
    <r>
      <rPr>
        <sz val="10"/>
        <color rgb="FF000000"/>
        <rFont val="Arial"/>
        <family val="2"/>
      </rPr>
      <t xml:space="preserve">Malacenco Alexandru, </t>
    </r>
    <r>
      <rPr>
        <i/>
        <sz val="10"/>
        <color rgb="FF000000"/>
        <rFont val="Arial"/>
        <family val="2"/>
      </rPr>
      <t>Instituționalizarea puterii sovietice în R.S.S. Moldovenească în anii 1944-1946: contribuția organelor de Securitate a statului.</t>
    </r>
    <r>
      <rPr>
        <sz val="10"/>
        <color rgb="FF000000"/>
        <rFont val="Arial"/>
        <family val="2"/>
      </rPr>
      <t xml:space="preserve"> 611.02. Istoria românilor (pe perioade). Teză de doctor în istorie. Conducător științific: conf. univ. dr. Rotaru Liliana. Universitatea de Stat din Moldova, Facultatea de Istorie, Departamentul Istoria Românilor, Universală și Arheologie. Chișinău, 2022, 160 p.</t>
    </r>
  </si>
  <si>
    <r>
      <rPr>
        <u/>
        <sz val="11"/>
        <color rgb="FF0000FF"/>
        <rFont val="Calibri"/>
        <family val="2"/>
      </rPr>
      <t>http://dspace.usm.md:8080/xmlui/bitstream/handle/123456789/5733/TEZA%20dr%20A.%20Malacenco%2016.02.%202022%20pt%20print%20prelucrat%20spealing.pdf?sequence=1&amp;isAllowed=y</t>
    </r>
  </si>
  <si>
    <t>SMERŞ în Basarabia. 1944-1954. Editura Militară, Bucureşti, 2013, 334 pg.</t>
  </si>
  <si>
    <r>
      <rPr>
        <sz val="10"/>
        <color rgb="FF000000"/>
        <rFont val="Arial"/>
        <family val="2"/>
      </rPr>
      <t xml:space="preserve">Malacenco Alexandru, </t>
    </r>
    <r>
      <rPr>
        <i/>
        <sz val="10"/>
        <color rgb="FF000000"/>
        <rFont val="Arial"/>
        <family val="2"/>
      </rPr>
      <t>Instituționalizarea puterii sovietice în R.S.S. Moldovenească în anii 1944-1946: contribuția organelor de Securitate a statului.</t>
    </r>
    <r>
      <rPr>
        <sz val="10"/>
        <color rgb="FF000000"/>
        <rFont val="Arial"/>
        <family val="2"/>
      </rPr>
      <t xml:space="preserve"> 611.02. Istoria românilor (pe perioade). Teză de doctor în istorie. Conducător științific: conf. univ. dr. Rotaru Liliana. Universitatea de Stat din Moldova, Facultatea de Istorie, Departamentul Istoria Românilor, Universală și Arheologie. Chișinău, 2022, 160 p.</t>
    </r>
  </si>
  <si>
    <r>
      <rPr>
        <u/>
        <sz val="11"/>
        <color rgb="FF0000FF"/>
        <rFont val="Calibri"/>
        <family val="2"/>
      </rPr>
      <t>http://dspace.usm.md:8080/xmlui/bitstream/handle/123456789/5733/TEZA%20dr%20A.%20Malacenco%2016.02.%202022%20pt%20print%20prelucrat%20spealing.pdf?sequence=1&amp;isAllowed=y</t>
    </r>
  </si>
  <si>
    <t>Organizarea şi activitatea serviciilor de informaţii şi siguranţă româneşti din Basarabia în perioada anilor 1918-1944. Teză de dr. hab. în istorie. Chişinău, 2016. 342 p.</t>
  </si>
  <si>
    <r>
      <rPr>
        <sz val="10"/>
        <color rgb="FF000000"/>
        <rFont val="Arial"/>
        <family val="2"/>
      </rPr>
      <t xml:space="preserve">Malacenco Alexandru, </t>
    </r>
    <r>
      <rPr>
        <i/>
        <sz val="10"/>
        <color rgb="FF000000"/>
        <rFont val="Arial"/>
        <family val="2"/>
      </rPr>
      <t>Instituționalizarea puterii sovietice în R.S.S. Moldovenească în anii 1944-1946: contribuția organelor de Securitate a statului.</t>
    </r>
    <r>
      <rPr>
        <sz val="10"/>
        <color rgb="FF000000"/>
        <rFont val="Arial"/>
        <family val="2"/>
      </rPr>
      <t xml:space="preserve"> 611.02. Istoria românilor (pe perioade). Teză de doctor în istorie. Conducător științific: conf. univ. dr. Rotaru Liliana. Universitatea de Stat din Moldova, Facultatea de Istorie, Departamentul Istoria Românilor, Universală și Arheologie. Chișinău, 2022, 160 p.</t>
    </r>
  </si>
  <si>
    <r>
      <rPr>
        <u/>
        <sz val="11"/>
        <color rgb="FF0000FF"/>
        <rFont val="Calibri"/>
        <family val="2"/>
      </rPr>
      <t>http://dspace.usm.md:8080/xmlui/bitstream/handle/123456789/5733/TEZA%20dr%20A.%20Malacenco%2016.02.%202022%20pt%20print%20prelucrat%20spealing.pdf?sequence=1&amp;isAllowed=y</t>
    </r>
  </si>
  <si>
    <t>Organizarea şi activitatea structurilor securităţii statului din R.S.S.M. (1940-1991), în „Panorama comunismului în Moldova Sovietică. Context, surse, interpretări”. Editor: Liliana Corobca. Ed. „Polirom”, Iași, 2019, pp. 304-336</t>
  </si>
  <si>
    <r>
      <rPr>
        <sz val="10"/>
        <color rgb="FF000000"/>
        <rFont val="Arial"/>
        <family val="2"/>
      </rPr>
      <t xml:space="preserve">Malacenco Alexandru, </t>
    </r>
    <r>
      <rPr>
        <i/>
        <sz val="10"/>
        <color rgb="FF000000"/>
        <rFont val="Arial"/>
        <family val="2"/>
      </rPr>
      <t>Instituționalizarea puterii sovietice în R.S.S. Moldovenească în anii 1944-1946: contribuția organelor de Securitate a statului.</t>
    </r>
    <r>
      <rPr>
        <sz val="10"/>
        <color rgb="FF000000"/>
        <rFont val="Arial"/>
        <family val="2"/>
      </rPr>
      <t xml:space="preserve"> 611.02. Istoria românilor (pe perioade). Teză de doctor în istorie. Conducător științific: conf. univ. dr. Rotaru Liliana. Universitatea de Stat din Moldova, Facultatea de Istorie, Departamentul Istoria Românilor, Universală și Arheologie. Chișinău, 2022, 160 p.</t>
    </r>
  </si>
  <si>
    <r>
      <rPr>
        <u/>
        <sz val="11"/>
        <color rgb="FF0000FF"/>
        <rFont val="Calibri"/>
        <family val="2"/>
      </rPr>
      <t>http://dspace.usm.md:8080/xmlui/bitstream/handle/123456789/5733/TEZA%20dr%20A.%20Malacenco%2016.02.%202022%20pt%20print%20prelucrat%20spealing.pdf?sequence=1&amp;isAllowed=y</t>
    </r>
  </si>
  <si>
    <r>
      <rPr>
        <sz val="10"/>
        <color rgb="FF000000"/>
        <rFont val="Arial"/>
        <family val="2"/>
      </rPr>
      <t xml:space="preserve">Tănase Tiberiu, Ioan Codruț Lucinescu, </t>
    </r>
    <r>
      <rPr>
        <i/>
        <sz val="10"/>
        <color rgb="FF000000"/>
        <rFont val="Arial"/>
        <family val="2"/>
      </rPr>
      <t xml:space="preserve">Mărturii importante despre momentul 23 august 1944, </t>
    </r>
    <r>
      <rPr>
        <sz val="10"/>
        <color rgb="FF000000"/>
        <rFont val="Arial"/>
        <family val="2"/>
      </rPr>
      <t xml:space="preserve">în „Intelligence Infor”, vol. I, nr. 2, decembrie 2022, pp. 59-64. </t>
    </r>
  </si>
  <si>
    <r>
      <rPr>
        <u/>
        <sz val="11"/>
        <color rgb="FF0000FF"/>
        <rFont val="Calibri"/>
        <family val="2"/>
      </rPr>
      <t>https://www.google.de/books/edition/Intelligence_Info_Volumul_1_Num%C4%83rul_2_D/WTSxEAAAQBAJ?hl=ro&amp;gbpv=1&amp;dq=moraru+pavel&amp;pg=PA62&amp;printsec=frontcover</t>
    </r>
  </si>
  <si>
    <r>
      <rPr>
        <sz val="10"/>
        <color rgb="FF000000"/>
        <rFont val="Arial"/>
        <family val="2"/>
      </rPr>
      <t xml:space="preserve">Lucinescu Ioan-Codruț, </t>
    </r>
    <r>
      <rPr>
        <i/>
        <sz val="10"/>
        <color rgb="FF000000"/>
        <rFont val="Arial"/>
        <family val="2"/>
      </rPr>
      <t>Serviciile de informații românești și franceze – partenere în combaterea pericolului comunist în anii ’20 ai secolului trecut,</t>
    </r>
    <r>
      <rPr>
        <sz val="10"/>
        <color rgb="FF000000"/>
        <rFont val="Arial"/>
        <family val="2"/>
      </rPr>
      <t xml:space="preserve"> în „INFOSFERA. Revista de studii de securitate si Informații pentru Apărare”, nr. 3, XIV/2022, pp. 92-103</t>
    </r>
  </si>
  <si>
    <r>
      <rPr>
        <u/>
        <sz val="11"/>
        <color rgb="FF0000FF"/>
        <rFont val="Calibri"/>
        <family val="2"/>
      </rPr>
      <t>https://www.ceeol.com/search/viewpdf?id=1106650</t>
    </r>
  </si>
  <si>
    <t>https://scholar.google.com/scholar?hl=ro&amp;as_sdt=0%2C5&amp;q=117.%09Lucinescu+Ioan-Codru%C8%9B%2C+Serviciile+de+informa%C8%9Bii+rom%C3%A2ne%C8%99ti+%C8%99i+franceze+%E2%80%93+partenere+%C3%AEn+combaterea+pericolului+comunist+%C3%AEn+anii+%E2%80%9920+ai+secolului+trecut&amp;btnG=</t>
  </si>
  <si>
    <t>The Transnistrian topic within the Romanian online press (January 2020 – July 2021), Anuarul Laboratorului pentru Analiza Conflictului Transnistrean, Vol. 5, No.1, pp. 90-99</t>
  </si>
  <si>
    <t xml:space="preserve">FSSU3 </t>
  </si>
  <si>
    <r>
      <rPr>
        <sz val="10"/>
        <color theme="1"/>
        <rFont val="Arial Narrow"/>
        <family val="2"/>
      </rPr>
      <t xml:space="preserve">Mihai Melintei, </t>
    </r>
    <r>
      <rPr>
        <i/>
        <sz val="10"/>
        <color theme="1"/>
        <rFont val="Arial Narrow"/>
        <family val="2"/>
      </rPr>
      <t>Problema energetică a dosarului transnistrean. Origini și evoluții</t>
    </r>
    <r>
      <rPr>
        <sz val="10"/>
        <color theme="1"/>
        <rFont val="Arial Narrow"/>
        <family val="2"/>
      </rPr>
      <t>, Anuarul Laboratorului pentru Analiza Conflictului Transnistrean, Vol. VI, Nr. 2, 2022</t>
    </r>
  </si>
  <si>
    <t>Anuarul Laboratorului pentru Analiza Conflictului Transnistrean, Vol. VI, No. 1 / 2022 – Laboratorul pentru Analiza Conflictului Transnistrean (lact.ro)</t>
  </si>
  <si>
    <r>
      <rPr>
        <sz val="10"/>
        <color theme="1"/>
        <rFont val="Arial Narrow"/>
        <family val="2"/>
      </rPr>
      <t>Munteanu, Nicoleta Annemarie.</t>
    </r>
    <r>
      <rPr>
        <i/>
        <sz val="10"/>
        <color theme="1"/>
        <rFont val="Arial Narrow"/>
        <family val="2"/>
      </rPr>
      <t>Tematica transnistreană 
în presa online din România. (ianuarie 2020 – iulie 2021)</t>
    </r>
    <r>
      <rPr>
        <sz val="10"/>
        <color theme="1"/>
        <rFont val="Arial Narrow"/>
        <family val="2"/>
      </rPr>
      <t xml:space="preserve"> / Nicoleta 
Annemarie Munteanu // Anuarul Laboratorului pentru Analiza Conflictului 
Transnistrean = Yearbook of the Laboratory for the Transnistrian Conflict 
Analysis. – 2021. – Vol. 5, Nr 1. – P. 90-107</t>
    </r>
  </si>
  <si>
    <r>
      <rPr>
        <sz val="10"/>
        <color theme="1"/>
        <rFont val="Arial Narrow"/>
        <family val="2"/>
      </rPr>
      <t xml:space="preserve">Agenția pentru ȘtiințăMilitară. Biblioteca Științifică (Instititut) „Andrei Lupan”, </t>
    </r>
    <r>
      <rPr>
        <i/>
        <sz val="10"/>
        <color theme="1"/>
        <rFont val="Arial Narrow"/>
        <family val="2"/>
      </rPr>
      <t>Conflictul armat de la Nistru</t>
    </r>
    <r>
      <rPr>
        <sz val="10"/>
        <color theme="1"/>
        <rFont val="Arial Narrow"/>
        <family val="2"/>
      </rPr>
      <t>, Chișinău, 2022, ISBN 978-9975-62-456-5</t>
    </r>
  </si>
  <si>
    <t>Conflictul-armat-de-la-Nistru_Bibliografie.pdf (asm.md)</t>
  </si>
  <si>
    <t>ISBN 978-9975-62-456-5</t>
  </si>
  <si>
    <r>
      <rPr>
        <sz val="10"/>
        <color theme="1"/>
        <rFont val="Arial Narrow"/>
        <family val="2"/>
      </rPr>
      <t xml:space="preserve">Munteanu, Nicoleta Annemarie. </t>
    </r>
    <r>
      <rPr>
        <i/>
        <sz val="10"/>
        <color theme="1"/>
        <rFont val="Arial Narrow"/>
        <family val="2"/>
      </rPr>
      <t xml:space="preserve">Considerations on mass_x0002_media in Transnistria </t>
    </r>
    <r>
      <rPr>
        <sz val="10"/>
        <color theme="1"/>
        <rFont val="Arial Narrow"/>
        <family val="2"/>
      </rPr>
      <t>/ Nicoleta Annemarie Munteanu // Studia Securitatis. – 2017. – Nr 2. – P. 134-147.</t>
    </r>
  </si>
  <si>
    <r>
      <rPr>
        <sz val="10"/>
        <color theme="1"/>
        <rFont val="Arial Narrow"/>
        <family val="2"/>
      </rPr>
      <t xml:space="preserve">Agenția pentru ȘtiințăMilitară. Biblioteca Științifică (Instititut) „Andrei Lupan”, </t>
    </r>
    <r>
      <rPr>
        <i/>
        <sz val="10"/>
        <color theme="1"/>
        <rFont val="Arial Narrow"/>
        <family val="2"/>
      </rPr>
      <t>Conflictul armat de la Nistru</t>
    </r>
    <r>
      <rPr>
        <sz val="10"/>
        <color theme="1"/>
        <rFont val="Arial Narrow"/>
        <family val="2"/>
      </rPr>
      <t>, Chișinău, 2022, ISBN 978-9975-62-456-5</t>
    </r>
  </si>
  <si>
    <t>Munteanu Nicoleta Annemarie (ULBS), Străuțiu Eugen (ULBS), Șpechea Marius (ULBS)</t>
  </si>
  <si>
    <r>
      <rPr>
        <i/>
        <sz val="10"/>
        <color theme="1"/>
        <rFont val="Arial Narrow"/>
        <family val="2"/>
      </rPr>
      <t>Opțiunile partidelor politice din Republica Moldova în problema transnistreană</t>
    </r>
    <r>
      <rPr>
        <sz val="10"/>
        <color theme="1"/>
        <rFont val="Arial Narrow"/>
        <family val="2"/>
      </rPr>
      <t xml:space="preserve"> / Eugen Străuțiu, Nicoleta Munteanu, Marius Șpechea, Mega, Cluj-Napoca, 2017, ISBN 978-606-543-914-6</t>
    </r>
  </si>
  <si>
    <r>
      <rPr>
        <sz val="10"/>
        <color theme="1"/>
        <rFont val="Arial Narrow"/>
        <family val="2"/>
      </rPr>
      <t xml:space="preserve">Agenția pentru ȘtiințăMilitară. Biblioteca Științifică (Instititut) „Andrei Lupan”, </t>
    </r>
    <r>
      <rPr>
        <i/>
        <sz val="10"/>
        <color theme="1"/>
        <rFont val="Arial Narrow"/>
        <family val="2"/>
      </rPr>
      <t>Conflictul armat de la Nistru</t>
    </r>
    <r>
      <rPr>
        <sz val="10"/>
        <color theme="1"/>
        <rFont val="Arial Narrow"/>
        <family val="2"/>
      </rPr>
      <t>, Chișinău, 2022, ISBN 978-9975-62-456-5</t>
    </r>
  </si>
  <si>
    <t>Eugen Străuțiu, Nicoleta Munteanu, Marius Șpechea, Opțiunile partidelor politice din Republica Moldova în problema transnistreană, Mega, Cluj-Napoca, 2017</t>
  </si>
  <si>
    <r>
      <rPr>
        <i/>
        <sz val="10"/>
        <color theme="1"/>
        <rFont val="Arial Narrow"/>
        <family val="2"/>
      </rPr>
      <t>Opțiunile partidelor politice din Republica Moldova în problema transnistreană,</t>
    </r>
    <r>
      <rPr>
        <sz val="10"/>
        <color theme="1"/>
        <rFont val="Arial Narrow"/>
        <family val="2"/>
      </rPr>
      <t xml:space="preserve"> Mega, Cluj-Napoca, 2017</t>
    </r>
  </si>
  <si>
    <r>
      <rPr>
        <sz val="10"/>
        <color theme="1"/>
        <rFont val="Arial Narrow"/>
        <family val="2"/>
      </rPr>
      <t>Eugen</t>
    </r>
    <r>
      <rPr>
        <sz val="11"/>
        <color theme="1"/>
        <rFont val="Arial Narrow"/>
        <family val="2"/>
      </rPr>
      <t xml:space="preserve"> </t>
    </r>
    <r>
      <rPr>
        <sz val="10"/>
        <color theme="1"/>
        <rFont val="Arial Narrow"/>
        <family val="2"/>
      </rPr>
      <t>STRĂUȚIU, HOW TO BUILD AN INTERNATIONAL VOLUME ON 
TRANSNISTRIAN ISSUE. LEARNED LESSONS</t>
    </r>
    <r>
      <rPr>
        <sz val="11"/>
        <color theme="1"/>
        <rFont val="Arial Narrow"/>
        <family val="2"/>
      </rPr>
      <t xml:space="preserve">
The Yearbook of the Laboratory for the Transnistrian Conflict Analysis
Vol. VI, No. 1, 2022</t>
    </r>
  </si>
  <si>
    <r>
      <rPr>
        <sz val="10"/>
        <color theme="1"/>
        <rFont val="Arial Narrow"/>
        <family val="2"/>
      </rPr>
      <t xml:space="preserve">Mara, D. (ULBS); </t>
    </r>
    <r>
      <rPr>
        <b/>
        <sz val="10"/>
        <color theme="1"/>
        <rFont val="Arial Narrow"/>
        <family val="2"/>
      </rPr>
      <t>Nate, S. (ULBS)</t>
    </r>
    <r>
      <rPr>
        <sz val="10"/>
        <color theme="1"/>
        <rFont val="Arial Narrow"/>
        <family val="2"/>
      </rPr>
      <t>; Stavytskyy, A. (Taras Shevchenko University of Kyiv); Kharlamova, G. (Taras Shevchenko University of Kyiv)</t>
    </r>
  </si>
  <si>
    <r>
      <rPr>
        <i/>
        <sz val="10"/>
        <color theme="1"/>
        <rFont val="Arial Narrow"/>
        <family val="2"/>
      </rPr>
      <t>The Place of Energy Security in the National Security Framework: An Assessment Approach</t>
    </r>
    <r>
      <rPr>
        <sz val="10"/>
        <color theme="1"/>
        <rFont val="Arial Narrow"/>
        <family val="2"/>
      </rPr>
      <t xml:space="preserve">. Energies 2022, 15, 658. https://doi.org/10.3390/en15020658
https://www.webofscience.com/wos/woscc/full-record/WOS:000747207400001 </t>
    </r>
  </si>
  <si>
    <t>CATAPANO, Francesco, et al. The Effect of Ethanol and Methanol Blends on the Performance and the Emissions of a Turbocharged GDI Engine Operating in Transient Condition. SAE Technical Paper, 2022. ISSN: 0148-7191, e-ISSN: 2688-3627.</t>
  </si>
  <si>
    <t>https://doi.org/10.4271/2022-24-0037  ; https://www.sae.org/publications/technical-papers/content/2022-24-0037/</t>
  </si>
  <si>
    <t>BOROWSKI, Bartosz, et al. Energy as a national security question. Perspectives on the geographies of inequalities and Sustainable Development Goals—five case studies, 2022, 52. Final report of MSc course GEOG-342, Journal:
Department of Geosciences and Geography C21
ISSN 1798-7938.</t>
  </si>
  <si>
    <t xml:space="preserve">Kolosok, S., Kovalenko, Ye.V. (2022). Factor Analysis Of Energy Security: Net Import Dependency. SocioEconomic Challenges, 6(2), 138-146. </t>
  </si>
  <si>
    <t xml:space="preserve">https://doi.org/10.21272/sec.6(2).138-146.2022 </t>
  </si>
  <si>
    <t>Directory of Open Access Security; Scholarly Resources; WorldCat; Scilit; Lens; EconBiz; Google Scholar; Publication Forum; Quality Open Access Marker; Index Copernicus; Cabells Scholarly Analytics; Turkish Education Index; ResearchBib; UlrichWEB; Norsk Senter for Forskningsdata; OpenDOAR; ErihPlus; MIAR; Dimensions; Sherpa Romeo; NAVER; ResearchGate; OpenAIRE; DOAJ; OUCI; Australian Business Deans Council (С)</t>
  </si>
  <si>
    <r>
      <rPr>
        <b/>
        <sz val="10"/>
        <color theme="1"/>
        <rFont val="Arial Narrow"/>
        <family val="2"/>
      </rPr>
      <t xml:space="preserve">Nate, S. (ULBS); </t>
    </r>
    <r>
      <rPr>
        <sz val="10"/>
        <color theme="1"/>
        <rFont val="Arial Narrow"/>
        <family val="2"/>
      </rPr>
      <t>Bilan, Y. (Rzeszów University of Technology) ; Kurylo, M. (Taras Shevchenko University of Kyiv); Lyashenko, O. (Taras Shevchenko University of Kyiv); Napieralski, P. (Lodz University of Technology); Kharlamova, G.  (Taras Shevchenko University of Kyiv)</t>
    </r>
  </si>
  <si>
    <t>Mineral Policy within the Framework of Limited Critical Resources and a Green Energy Transition. Energies 2021, 14, 2688. https://doi.org/10.3390/en14092688
https://www.webofscience.com/wos/woscc/full-record/WOS:000628154300001</t>
  </si>
  <si>
    <t>Castro, F. F. D., Góes, G. S., Peiter, C. C., Góes, G. S., Britto, F. G. A. D., Green, M. P. L., &amp; Matriz e Miranda, F. S. D. (2022). Transição energética e dependência por minerais críticos: aspectos geopolíticos, socioambientais e a perspectiva brasileira. Rio de Janeiro: CETEM/MCTI, 2022.</t>
  </si>
  <si>
    <t xml:space="preserve">http://mineralis.cetem.gov.br/bitstream/cetem/2633/1/SED-111-2.pdf </t>
  </si>
  <si>
    <t>ISBN 978-65-5919-041-6</t>
  </si>
  <si>
    <t>Barakauskas, P. (2022). Analysing the lack of consideration for local people’s perspectives and opinions in mining permitting approvals in Sweden–the case of Gállok. Master Thesis published at Department of Earth Sciences, Uppsala University.</t>
  </si>
  <si>
    <t xml:space="preserve">https://www.diva-portal.org/smash/get/diva2:1671947/FULLTEXT03.pdf </t>
  </si>
  <si>
    <r>
      <rPr>
        <sz val="10"/>
        <color theme="1"/>
        <rFont val="Arial Narrow"/>
        <family val="2"/>
      </rPr>
      <t xml:space="preserve">Ganna Kharlamova (Taras Shevchenko University of Kyiv); Oleksandr Chernyak (Taras Shevchenko University of Kyiv); </t>
    </r>
    <r>
      <rPr>
        <b/>
        <sz val="10"/>
        <color theme="1"/>
        <rFont val="Arial Narrow"/>
        <family val="2"/>
      </rPr>
      <t>Silviu Nate (ULBS)</t>
    </r>
  </si>
  <si>
    <t xml:space="preserve"> Renewable energy and security for Ukraine: challenge or smart way? Journal of International Studies 2016, 9, 88 -115. https://doi.org/10.14254/2071-8330.2016/9-1/7</t>
  </si>
  <si>
    <t>Rakiv, N. (2022). Changes in the Ukrainian international trade after the Crimea annexation. Reorientation from the Russian Federation to the EU. Master Thesis, CHARLES UNIVERSITY IN PRAGUE, FACULTY OF SOCIAL SCIENCES, Institute of Political Studies.</t>
  </si>
  <si>
    <t xml:space="preserve">https://dspace.cuni.cz/bitstream/handle/20.500.11956/178291/120428947.pdf?sequence=1&amp;isAllowed=y </t>
  </si>
  <si>
    <t>Деревянко, Б. В., &amp; Попович, Т. Г. (2022). Правові аспекти стимулювання використання «зеленої» енергії у транспортній сфері України. Наукові записки. Серія: Право, (13), 236-242.
DEREVYANKO, B. (2022). LEGAL ASPECTS OF STIMULATING AN INCREASE IN THE SHARE OF “GREEN” ENERGY USE IN THE TRANSPORT SECTOR. Central &amp; Eastern European Legal Studies, (2).</t>
  </si>
  <si>
    <t>https://pravo.cuspu.edu.ua/index.php/pravo/article/view/242</t>
  </si>
  <si>
    <t>ISBN 978-617-7365-08-1</t>
  </si>
  <si>
    <t>Measuring academic engagement among university students in Romania during COVID-19 pandem</t>
  </si>
  <si>
    <t>LukaI. (2022). Implementation of a Multilingual Blended Learning Course for Non-formal and Informal Adult Learning during the COVID-19 Pandemic. International Journal of Research in E-Learning</t>
  </si>
  <si>
    <t>https://www.journals.us.edu.pl/index.php/IJREL/article/view/14376</t>
  </si>
  <si>
    <r>
      <rPr>
        <sz val="10"/>
        <color theme="1"/>
        <rFont val="Arial Narrow"/>
        <family val="2"/>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u/>
        <sz val="10"/>
        <color theme="1"/>
        <rFont val="Arial Narrow"/>
        <family val="2"/>
      </rPr>
      <t>Delia Stefenel (ULBS)</t>
    </r>
    <r>
      <rPr>
        <sz val="10"/>
        <color theme="1"/>
        <rFont val="Arial Narrow"/>
        <family val="2"/>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</si>
  <si>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Nordin, M. S., Hussien, S., Abd Hamid, H., &amp; Hashim, K. S. H.-Y. (2022). Prevalence and Underlying Structure of Students’ Sejahtera Living vis-à-vis Maqāṣid al-Sharī’ah. IIUM Journal of Educational Studies,</t>
  </si>
  <si>
    <t>https://journals.iium.edu.my/ijes/index.php/iejs/article/view/458</t>
  </si>
  <si>
    <r>
      <rPr>
        <sz val="10"/>
        <color theme="1"/>
        <rFont val="Arial Narrow"/>
        <family val="2"/>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b/>
        <sz val="10"/>
        <color theme="1"/>
        <rFont val="Arial Narrow"/>
        <family val="2"/>
      </rPr>
      <t xml:space="preserve"> Stefenel, D</t>
    </r>
    <r>
      <rPr>
        <sz val="10"/>
        <color theme="1"/>
        <rFont val="Arial Narrow"/>
        <family val="2"/>
      </rPr>
      <t xml:space="preserve">.,(Lucian Blaga University of Sibiu) &amp; van Woerkom, M. (Tilburg University, Netherlands) </t>
    </r>
  </si>
  <si>
    <t>Iman Teguh et al. The role of Perceived Organizational Support, Job demands, Job satisfaction on work engagement in retail companies during the Post Pandemic</t>
  </si>
  <si>
    <t>https://resmilitaris.net/menu-script/index.php/resmilitaris/article/view/1737</t>
  </si>
  <si>
    <t>Revista neindexata</t>
  </si>
  <si>
    <r>
      <rPr>
        <sz val="10"/>
        <color theme="1"/>
        <rFont val="Arial Narrow"/>
        <family val="2"/>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b/>
        <sz val="10"/>
        <color theme="1"/>
        <rFont val="Arial Narrow"/>
        <family val="2"/>
      </rPr>
      <t xml:space="preserve"> Stefenel, D</t>
    </r>
    <r>
      <rPr>
        <sz val="10"/>
        <color theme="1"/>
        <rFont val="Arial Narrow"/>
        <family val="2"/>
      </rPr>
      <t xml:space="preserve">.,(Lucian Blaga University of Sibiu) &amp; van Woerkom, M. (Tilburg University, Netherlands) </t>
    </r>
  </si>
  <si>
    <t xml:space="preserve">Novanto et al. The Role of Religiosity, Self-Efficacy, Social Support, and
Perceived Organizational Support on the Life Satisfaction
of Christian Theological Seminary Lecturers in East
Java: The Meaning of Work as a Mediator </t>
  </si>
  <si>
    <t>https://media.neliti.com/media/publications/439686-the-role-of-religiosity-self-efficacy-so-d32a3cd1.pdf</t>
  </si>
  <si>
    <r>
      <rPr>
        <sz val="10"/>
        <color theme="1"/>
        <rFont val="Arial Narrow"/>
        <family val="2"/>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b/>
        <sz val="10"/>
        <color theme="1"/>
        <rFont val="Arial Narrow"/>
        <family val="2"/>
      </rPr>
      <t xml:space="preserve"> Stefenel, D</t>
    </r>
    <r>
      <rPr>
        <sz val="10"/>
        <color theme="1"/>
        <rFont val="Arial Narrow"/>
        <family val="2"/>
      </rPr>
      <t xml:space="preserve">.,(Lucian Blaga University of Sibiu) &amp; van Woerkom, M. (Tilburg University, Netherlands) </t>
    </r>
  </si>
  <si>
    <t xml:space="preserve">Moradi et al. Fit and Job Involvement with Organizational Well-Being in Social Security,Quarterly Journal of Applied Psychology , </t>
  </si>
  <si>
    <t>https://www.researchgate.net/publication/358570787_Fit_and_Job_Involvement_with_Organizational_Well-Being_in_Social_Security/stats</t>
  </si>
  <si>
    <r>
      <rPr>
        <sz val="10"/>
        <color theme="1"/>
        <rFont val="Arial Narrow"/>
        <family val="2"/>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b/>
        <sz val="10"/>
        <color theme="1"/>
        <rFont val="Arial Narrow"/>
        <family val="2"/>
      </rPr>
      <t xml:space="preserve"> Stefenel, D</t>
    </r>
    <r>
      <rPr>
        <sz val="10"/>
        <color theme="1"/>
        <rFont val="Arial Narrow"/>
        <family val="2"/>
      </rPr>
      <t xml:space="preserve">.,(Lucian Blaga University of Sibiu) &amp; van Woerkom, M. (Tilburg University, Netherlands) </t>
    </r>
  </si>
  <si>
    <t xml:space="preserve">Zinta Byrne, Understanding Employee Engagement: Theory, Research, and Practice (Applied Psychology Series) </t>
  </si>
  <si>
    <t>https://www.routledge.com/Understanding-Employee-Engagement-Theory-Research-and-Practice/Byrne/p/book/9780367773878</t>
  </si>
  <si>
    <t xml:space="preserve">Volum </t>
  </si>
  <si>
    <t>http://uhu.es/publicaciones/ojs/index.php/amc/about</t>
  </si>
  <si>
    <t>Linnea Simulainen
Julia Keränen, 2022, Alakoululaisten akateeminen minäkäsitys ja vahvuusryhmät
käyttäytymisen ja tunne-elämän vahvuusominaisuuksista –
hyvinvointinäkökulma</t>
  </si>
  <si>
    <t>https://jyx.jyu.fi/bitstream/handle/123456789/81410/URN%3aNBN%3afi%3ajyu-202206023033.pdf?sequence=1&amp;isAllowed=y</t>
  </si>
  <si>
    <t xml:space="preserve"> teza indexata în Google Scholar</t>
  </si>
  <si>
    <t>Dervishi, Eglantina; Canollari Baze, Albana; Hysi, Fatjona; Wiium, NoraThe 5Cs of positive youth development and life purpose among Roma and Egyptian minority adolescents in Albania</t>
  </si>
  <si>
    <t>https://rabida.uhu.es/dspace/bitstream/handle/10272/21470/7405-Texto%20del%20art%c3%adculo-23671-1-10-20230123.pdf?sequence=2</t>
  </si>
  <si>
    <t>Dervishi, E., Hysi, F., Wiium, N. and Agaj, D. (2022) Assets and school dropout among Roma and Egyptian minority adolescents in Albania. Educationalfutures,</t>
  </si>
  <si>
    <t>https://educationstudies.org.uk/journal/ef/volume-13-2-2022/assets-and-school-dropout-among-roma-and-egyptian-minority-adolescents-in-albania/</t>
  </si>
  <si>
    <t>Developing a Strength-Based Evaluation Process to Assess Spanish Youth Programs
Alternate title: Desarrollo de un Proceso de Evaluación centrado en Fortalezas con Programas Juveniles Latinoamericanos
de Mézerville-López, Claire Marie.   International Institute for Restorative Practices  </t>
  </si>
  <si>
    <t>https://www.proquest.com/docview/2723528096?pq-origsite=gscholar&amp;fromopenview=true</t>
  </si>
  <si>
    <t xml:space="preserve">Hysi, F. i Dervishi, E. (2022). Positive Youth Development Assets as a Strength-Based Approach to Healthy Adolescents. Thesis, </t>
  </si>
  <si>
    <t>https://hrcak.srce.hr/file/428321</t>
  </si>
  <si>
    <t>BID</t>
  </si>
  <si>
    <t xml:space="preserve">Positive youth development in Bulgaria, Italy, Norway and Romania: Testing the factorial structure
and measurement invariance of the 5Cs model. </t>
  </si>
  <si>
    <t>Mercier J., 2022. What do we mean by good outcomes for youth?
An exploration of how young people and those who work with
them in positive youth development contexts perceive outcomes</t>
  </si>
  <si>
    <t>https://mro.massey.ac.nz/bitstream/handle/10179/17995/MercierPhDThesis.pdf?sequence=1&amp;isAllowed=y</t>
  </si>
  <si>
    <t>Buzea, C. (2021). Roma Ethnic Identity: Who Is and Who Is Not Roma? Between Self-Defined and External Ethnic Identification. In: Adams, B.G., van de Vijver, F.J.R. (eds) Non-Western Identity. Identity in a Changing World. Springer, Cham. https://doi.org/10.1007/978-3-030-77242-0_9</t>
  </si>
  <si>
    <t>https://link.springer.com/chapter/10.1007/978-3-030-77242-0_9</t>
  </si>
  <si>
    <t>Tavitian-Elmadjian, L.R., Bender, M. (2021). Variations in Sources of Self-Affirmation: What Can Be Learned from Non-Western Contexts. In: Adams, B.G., van de Vijver, F.J.R. (eds) Non-Western Identity. Identity in a Changing World. Springer</t>
  </si>
  <si>
    <t>https://link.springer.com/chapter/10.1007/978-3-030-77242-0_15#citeas</t>
  </si>
  <si>
    <t>Dimitrova, R. (Stockholm University, Sweden),Pasquale Musso (Università degli Studi di Bari Aldo Moro),
Iva Poláčková Šolcová (The Czech Academy of Sciences)
Delia Stefenel (Lucian Blaga University of Sibiu)</t>
  </si>
  <si>
    <t>Multiple Social Identities in Relation to Self-Esteem of Adolescents in Post-communist Albania, Bulgaria, the Czech Republic, Kosovo, and Romania</t>
  </si>
  <si>
    <t xml:space="preserve">Bhugra, Dinesh and others (eds), 'Culture and identity', in Dinesh Bhugra, Driss Moussaoui, and Tom J Craig (eds), Oxford Textbook of Social Psychiatry, Oxford Textbooks in Psychiatry </t>
  </si>
  <si>
    <t>https://academic.oup.com/book/43957/chapter-abstract/369594664?redirectedFrom=fulltext&amp;login=true</t>
  </si>
  <si>
    <t>Adams, B. G. (Tilburg University, Tilburg, Netherlands), Buzea, C.(Transilvania University of Brasov), Cazan, A.-M.(Transilvania University of Brasov), Sekaja, L.(University of Johannesburg, Johannesburg, South Africa), Stefenel, D.(Lucian Blaga University of Sibiu, Sibiu, Romania), Gotea, M.(Transilvania University of Brasov), &amp; Meyers, M. C.(Tilburg University, Tilburg, Netherlands)</t>
  </si>
  <si>
    <t>Measurement invariance of the Tilburg Work Identity Scale for Commitment and Reconsideration of Commitment (TWIS-CRC) in Romania, England, the Netherlands, and South Africa. Psihologia Resurselor Umane Revista Asociaţiei de Psihologie Indusstrială şi Organizaţională</t>
  </si>
  <si>
    <t>Crafford, A. (2021). Conceptualizing Work Identity in Non-Western Contexts. In: Adams, B.G., van de Vijver, F.J.R. (eds) Non-Western Identity. Identity in a Changing World. Springer, Cham</t>
  </si>
  <si>
    <t>https://link.springer.com/chapter/10.1007/978-3-030-77242-0_16</t>
  </si>
  <si>
    <t>The Transnistrian Conflict Files, TechnoMedia, Sibiu, 2017</t>
  </si>
  <si>
    <t>Mihai Melintei, PROBLEMA ENERGETICĂ A DOSARULUI TRANSNISTREAN. ORIGINI ȘI EVOLUȚII, „Anuarul Laboratorului pentru Analiza Conflictului Transnistrean”, VI, nr. 1/2022, p.  47</t>
  </si>
  <si>
    <t>https://lact.ro/anuarul-laboratorului-pentru-analiza-conflictului-transnistrean-vol-v-no-1-2022/</t>
  </si>
  <si>
    <t xml:space="preserve"> Sinologia românească – autori și liste bibliografice (The Romanian 
Sinology – Authors and Bibliographical Lists), Technomedia, Sibiu, 2022</t>
  </si>
  <si>
    <t>Nicoleta Munteanu, WORKING TOOLS FOR THE FOUNDING A RESEARCH DIRECTION REGARDING ROMANIAN SYNOLOGY, Studia Securitatis, 1/2022, p. 164</t>
  </si>
  <si>
    <t>https://magazines.ulbsibiu.ro/studiasecuritatis/wp-content/uploads/Studia-Securitatis-No.-1-2022.pdf</t>
  </si>
  <si>
    <t>Erihplus, CEEOL, Index Copernicus, Ebsco, e-Library</t>
  </si>
  <si>
    <r>
      <rPr>
        <sz val="10"/>
        <color theme="1"/>
        <rFont val="Arial Narrow"/>
        <family val="2"/>
      </rPr>
      <t xml:space="preserve">Mihai Melintei, Cristina Deffert, </t>
    </r>
    <r>
      <rPr>
        <sz val="11"/>
        <color theme="1"/>
        <rFont val="Calibri"/>
        <family val="2"/>
      </rPr>
      <t xml:space="preserve">PROBLEMA LIBEREI CIRCULAȚII A MIJLOACELOR DE TRANSPORT ÎN DOSARUL TRANSNISTREAN ȘI KOSOVAR, </t>
    </r>
    <r>
      <rPr>
        <u/>
        <sz val="11"/>
        <color rgb="FF008080"/>
        <rFont val="Palatino Linotype"/>
        <family val="1"/>
      </rPr>
      <t>„Anuarul Laboratorului pentru Analiza Conflictului Transnistrean”, V</t>
    </r>
    <r>
      <rPr>
        <sz val="11"/>
        <color theme="1"/>
        <rFont val="Palatino Linotype"/>
        <family val="1"/>
      </rPr>
      <t>I</t>
    </r>
    <r>
      <rPr>
        <u/>
        <sz val="11"/>
        <color rgb="FF008080"/>
        <rFont val="Palatino Linotype"/>
        <family val="1"/>
      </rPr>
      <t>, nr. 1/202</t>
    </r>
    <r>
      <rPr>
        <sz val="11"/>
        <color theme="1"/>
        <rFont val="Palatino Linotype"/>
        <family val="1"/>
      </rPr>
      <t>2</t>
    </r>
    <r>
      <rPr>
        <u/>
        <sz val="11"/>
        <color rgb="FF008080"/>
        <rFont val="Palatino Linotype"/>
        <family val="1"/>
      </rPr>
      <t>, p.</t>
    </r>
    <r>
      <rPr>
        <sz val="11"/>
        <color theme="1"/>
        <rFont val="Palatino Linotype"/>
        <family val="1"/>
      </rPr>
      <t xml:space="preserve"> </t>
    </r>
    <r>
      <rPr>
        <sz val="11"/>
        <color theme="1"/>
        <rFont val="Calibri"/>
        <family val="2"/>
      </rPr>
      <t xml:space="preserve"> 68</t>
    </r>
  </si>
  <si>
    <r>
      <rPr>
        <sz val="10"/>
        <color theme="1"/>
        <rFont val="Arial Narrow"/>
        <family val="2"/>
      </rPr>
      <t xml:space="preserve">Valentina Teosa, Anatoly Dirun, </t>
    </r>
    <r>
      <rPr>
        <sz val="11"/>
        <color theme="1"/>
        <rFont val="Calibri"/>
        <family val="2"/>
      </rPr>
      <t xml:space="preserve">USING THE CONCEPT OF "HUMAN SECURITY" IN THE STUDY OF THE POST-MILITARY STAGE OF THE TRANSNISTRIAN SETTLEMENT: PROBLEM STATEMENT, </t>
    </r>
    <r>
      <rPr>
        <u/>
        <sz val="11"/>
        <color rgb="FF008080"/>
        <rFont val="Palatino Linotype"/>
        <family val="1"/>
      </rPr>
      <t>„Anuarul Laboratorului pentru Analiza Conflictului Transnistrean”, V</t>
    </r>
    <r>
      <rPr>
        <sz val="11"/>
        <color theme="1"/>
        <rFont val="Palatino Linotype"/>
        <family val="1"/>
      </rPr>
      <t>I</t>
    </r>
    <r>
      <rPr>
        <u/>
        <sz val="11"/>
        <color rgb="FF008080"/>
        <rFont val="Palatino Linotype"/>
        <family val="1"/>
      </rPr>
      <t>, nr. 1/202</t>
    </r>
    <r>
      <rPr>
        <sz val="11"/>
        <color theme="1"/>
        <rFont val="Palatino Linotype"/>
        <family val="1"/>
      </rPr>
      <t>2</t>
    </r>
    <r>
      <rPr>
        <u/>
        <sz val="11"/>
        <color rgb="FF008080"/>
        <rFont val="Palatino Linotype"/>
        <family val="1"/>
      </rPr>
      <t>, p.</t>
    </r>
    <r>
      <rPr>
        <sz val="11"/>
        <color theme="1"/>
        <rFont val="Palatino Linotype"/>
        <family val="1"/>
      </rPr>
      <t xml:space="preserve"> </t>
    </r>
    <r>
      <rPr>
        <sz val="11"/>
        <color theme="1"/>
        <rFont val="Calibri"/>
        <family val="2"/>
      </rPr>
      <t xml:space="preserve"> 137</t>
    </r>
  </si>
  <si>
    <t>Nicoleta Munteanu, WORKING TOOLS FOR THE FOUNDING A RESEARCH DIRECTION REGARDING ROMANIAN SYNOLOGY, Studia Securitatis, 1/2022, p. 166</t>
  </si>
  <si>
    <t>https://www.ceeol.com/search/article-detail?id=1049118</t>
  </si>
  <si>
    <t>Conflictul armat de la Nistru. Bibliografie, Chișinău, 2022, p. 5</t>
  </si>
  <si>
    <t>https://enciclopedia.asm.md/wp-content/uploads/Conflictul-armat-de-la-Nistru_Bibliografie.pdf</t>
  </si>
  <si>
    <t>Forțele militare în regiunea transnistreană. 
Evaluări cantitative şi calitative / Eugen Străuțiu // Studia Securitatis. – 
2014. – Nr. 2. – P. 142-150</t>
  </si>
  <si>
    <t>Conflictul armat de la Nistru. Bibliografie, Chișinău, 2022, p. 183</t>
  </si>
  <si>
    <t>Security Policies and Institutions in 
Transnistrian Region / Eugen Străuţiu // Studia Securitatis. – 2014. – Nr 
1. – P. 110-117</t>
  </si>
  <si>
    <t>The Transnistrian conflict files : [the project: 
The Transnistrian files – solutions for the development of the societies on 
both sides of the Dniester River] / Eugen Străuţiu. – Sibiu : Techno Media, 
2017. – 397 p. – Ed. bilingvă engl.-rom. – ISBN 978-606-616-267-8</t>
  </si>
  <si>
    <t>Conflictul armat de la Nistru. Bibliografie, Chișinău, 2022, p. 215</t>
  </si>
  <si>
    <t>Foreign Policy Objective of Separatist 
Transnistrian Region. Institutional Architecture / Eugen Străuțiu // Studia 
Securitatis. – 2013. – T. 7, Nr 3. – P. 21-27</t>
  </si>
  <si>
    <t>Conflictul armat de la Nistru. Bibliografie, Chișinău, 2022, p. 173</t>
  </si>
  <si>
    <t>Cercetarea românească în problema 
conflictului transnistrean. Prezent și viitor / Eugen Străuțiu // Știința politică 
și societatea în schimbare : Materialele Conf. șt. intern. dedicate celei de-a 
20-a aniversări a Facultăţii Relaţii Intern., Ştiinţe Politice şi Administrative, 
13 noiem. 2015. – Ch., 2015. – P. 216-222</t>
  </si>
  <si>
    <t>Conflictul armat de la Nistru. Bibliografie, Chișinău, 2022, p. 193</t>
  </si>
  <si>
    <t>A comparative analysis of the development 
on the two banks of the Dniestr: implemented policies, desirable policies / 
Eugen Străuțiu, Vasile Tabără. – Sibiu : Techo Media, 2015. – 246 p. – ISBN 
978-606-616-184-8</t>
  </si>
  <si>
    <t>The utility of a comparative analysis 
of the development on the two banks of the Dniestr. Some methodological 
considerations / Eugen Străuţiu, Vasile Tabără // Studia Securitatis. – 2015. 
– Nr 2. – P. 155-164</t>
  </si>
  <si>
    <t>Abordarea problemei transnistrene de către 
organizațiile de cercetare IDIS „Viitorul” și Promo-Lex. O analiză comparativă
/ Eugen Străuţiu // Anuarul Laboratorului pentru Analiza Conflictului 
Transnistrean = Yearbook of the Laboratory for the Transnistrian Conflict 
Analysis. – 2019. – Vol. 4, Nr 3. – P. 163-175</t>
  </si>
  <si>
    <t>Conflictul armat de la Nistru. Bibliografie, Chișinău, 2022, p. 234</t>
  </si>
  <si>
    <t>Criteriul politic în analiza și soluționarea 
conflictului transnistrean / Eugen Străuțiu // Republica Moldova în contextul 
noii arhitecturi de securitate regională. – 2016. – P. 19-26</t>
  </si>
  <si>
    <t xml:space="preserve">Conflictul armat de la Nistru. Bibliografie, Chișinău, 2022, p.202 </t>
  </si>
  <si>
    <t xml:space="preserve"> Partidele politice în Transnistria. Influența 
nerecunoașterii internaționale asupra sistemului de partide / Eugen Străuțiu 
// Țările post-sovietice între UE și Federația Rusă: analiza circumstanțelor 
specifice și tendințelor politice = Post-Soviet States Between Russia and the 
EU : Analysing Special Circumstances and Political Tendencies : Conf. șt. 
intern., 27 sept. 2016. – Ch., 2016. – P. 486-495</t>
  </si>
  <si>
    <t>Conflictul armat de la Nistru. Bibliografie, Chișinău, 2022, p. 202</t>
  </si>
  <si>
    <t>Rolul organizațiilor de cercetare în analiza 
conflictelor. Cazul Laboratorului pentru Analiza Conflictului Transnistrean
/ Eugen Străuțiu // Revista Militară. Studii de Securitate și Apărare. – 2018. 
– Nr 1. – P. 34-41</t>
  </si>
  <si>
    <t>Conflictul armat de la Nistru. Bibliografie, Chișinău, 2022, p. 225</t>
  </si>
  <si>
    <t>Producția editorială a Laboratorului 
pentru Analiza Conflictului Transnistrean – contribuție la cercetarea 
mediului regional de securitate / Eugen Străuțiu // Acta Terrae Fogarasiensis 
/ Muzeul Ţării Făgăraşului „Valer Literat”. – Făgăraș, 2019. – Vol. 8. – P. 
393-400</t>
  </si>
  <si>
    <t>Conflictul armat de la Nistru. Bibliografie, Chișinău, 2022, p. 235</t>
  </si>
  <si>
    <t>A proposal for a method for the calculation 
of the convergence of the two banks of the Dniestr / Eugen Străuţiu // Studia 
Securitatis. – 2018. – Nr 2. – P. 110-124</t>
  </si>
  <si>
    <t>Transnistrian Bibliography / Eugen Străuțiu ; Laboratorul pentru Analiza Conflictului Transnistrean. – Sibiu : Techno Media, 2019. – 148 p. – ISBN 978-606-616-346-0</t>
  </si>
  <si>
    <t>Eugen Străuțiu, Mihai Melintei</t>
  </si>
  <si>
    <t>Perspectives on the Transnistrian Peace_x0002_making Format / Eugen Străuţiu, Mihai Melintei // Studia Securitatis. – 
2021. – Nr 2. – P. 101-119</t>
  </si>
  <si>
    <t>Conflictul armat de la Nistru. Bibliografie, Chișinău, 2022, p. 259</t>
  </si>
  <si>
    <t>Străuțiu, Eugen. Grupul operativ al trupelor ruse și misiunea 
de pacificare transnistreană / Eugen Străuțiu, Mihai Melintei // Anuarul 
Laboratorului pentru Analiza Conflictului Transnistrean = Yearbook of the 
Laboratory for the Transnistrian Conflict Analysis. – 2021. – Vol. 5, Nr 1. 
– P. 108-122</t>
  </si>
  <si>
    <t xml:space="preserve"> Expertiza non-guvernamentală 
moldoveană în problema conflictului transnistrean / Eugen Străuțiu // Studia 
Securitatis. – 2013. – T. 7, Nr 2. – P. 61-68</t>
  </si>
  <si>
    <t>Conflictul armat de la Nistru. Bibliografie, Chișinău, 2022, p.175</t>
  </si>
  <si>
    <t>”Methodological Limitations in Studying The Effect Of (Inter)Ethnicity On Voting Behaviour, with Examples from Bulgaria, Romania, and Slovakia”, Erdkunde, Vol. 69, No. 2 (April — June 2015), pp. 161-173.</t>
  </si>
  <si>
    <t>Demeter, Gábor, Zsolt Bottlik, and Dávid Karácsonyi. "Phantom Borders in Eastern Europe: The Historical Roots of Regional Inequalities and Their Relationship with Present–Day Peripheries and Conflict Zones (1897–2010)." (2022).</t>
  </si>
  <si>
    <t>http://real.mtak.hu/138985/1/Demeter_OROSZA5ENG_cute.pdf</t>
  </si>
  <si>
    <t>ISBN  978-963-416-313-8 
ISSN 2560-2101 
GIStorical Studies 3</t>
  </si>
  <si>
    <t>Bejenaru, Anca (ULBS)</t>
  </si>
  <si>
    <t>Battered Women: Victims or Survivors? În Social Change Review, 9(1): 41-66; 2011</t>
  </si>
  <si>
    <t xml:space="preserve">Beryoza, Zlata M. 2022. „Problems of the Activity of Lawyers in Protection in Criminal Cases in Respect of Victims of Domestic Violence”. Theoretical and Applied Law, nr. 3(13). </t>
  </si>
  <si>
    <t>https://www.taljournal.ru/jour/article/view/203/234</t>
  </si>
  <si>
    <t>DOAJ, Ulrich’s, EBSCO etc.</t>
  </si>
  <si>
    <t>Bejenaru, Anca.(ULBS)</t>
  </si>
  <si>
    <t xml:space="preserve">Mathebula, W. N., N. A. Mbhalati, and S. L. Sithole. "A Victimological Analysis of Women in Abusive Relationships in Limpopo Province, South Africa." Gender and Behaviour 20, no. 2 (2022): 19565-19571. </t>
  </si>
  <si>
    <t>https://journals.co.za/doi/abs/10.10520/ejc-genbeh_v20_n2_a33</t>
  </si>
  <si>
    <t>ProQuest, AJOL</t>
  </si>
  <si>
    <t>Adopţia copiilor în România. Colecţia Academica Seria Sociologie 135. Iaşi: Inst. European. 2011</t>
  </si>
  <si>
    <t xml:space="preserve">Giurgiu, Laura Rodica, și Floricica Mariana Calin. 2022. „The role of the social worker in the adoption”. Scientific Annals of the “Alexandru Ioan Cuza” University,  Iaşi.  Section 15 (2). 
</t>
  </si>
  <si>
    <t>file:///C:/Users/geler/AppData/Local/Temp/MicrosoftEdgeDownloads/287a04a5-f20e-4628-a263-c0b40ac31a65/Giurgiu,+Calin+-+The+role+of+the+social.pdf</t>
  </si>
  <si>
    <t>ERIH+, EBSCO, PROQUEST etc</t>
  </si>
  <si>
    <t xml:space="preserve">Lalinde Velásquez, M. (2022). Afrontamiento familiar ante la adopción tardía en un grupo de familias por adopción colombianas, Universidad EAFIT).
</t>
  </si>
  <si>
    <t>https://repository.eafit.edu.co/bitstream/handle/10784/32092/Mariana_LalindeVelasquez_2022.pdf?sequence=2&amp;isAllowed=y</t>
  </si>
  <si>
    <t>Google Scholar.</t>
  </si>
  <si>
    <t>Bejenaru, Anca. (ULBS)</t>
  </si>
  <si>
    <t>"Immigration, transition to parenthood, and parenting." Gender, Family, and Adaptation of Migrants in Europe: A Life Course Perspective (2018): 141-169.</t>
  </si>
  <si>
    <t xml:space="preserve">Castaneda, Rica, and Anna Triandafyllidou.
Migration, Decision Making and Young Families. In The Working Paper Series. Nr. 2022/10
</t>
  </si>
  <si>
    <t>https://www.torontomu.ca/content/dam/decentering-migration-knowledge/working-papers/Canada-working-paper-2022.pdf</t>
  </si>
  <si>
    <t xml:space="preserve">Castaneda, Rica, and Anna Triandafyllidou. 
"Migration, Decision Making and Young Families: A Literature Review." In
The Working Papers Series, Nr. 2022/12, SSN: 1929-9915
</t>
  </si>
  <si>
    <t>https://www.torontomu.ca/content/dam/centre-for-immigration-and-settlement/tmcis/publications/workingpapers/2022_12_Castaneda_R_Triandafyllidou_A_Migration_Decision_Making_and_Young_Families_A_Literature_Review.pdf</t>
  </si>
  <si>
    <t>Dolea, Alina (Bournemouth University, UK), Ingenhoff, Diana (University of Fribourg, Switzerland), Beju Anabella (Univeristatea Lucian Blaga din Sibiu, România)</t>
  </si>
  <si>
    <t>Johdanto, Päivi Pirkkalainen, Eveliina Lyytinen &amp; Saara Pellander în Pirkkalainen, P., Lyytinen, E., &amp; Pellander, S. (Eds.). (2022). Suomesta poistetut : näkökulmia karkotuksiin ja käännytyksiin. Vastapaino. https://doi.org/10.58181/VP9789517689960</t>
  </si>
  <si>
    <t>https://jyx.jyu.fi/handle/123456789/86363</t>
  </si>
  <si>
    <t>Editura Vestapaino, Tampere</t>
  </si>
  <si>
    <t>Axel Tjellander (2022). Mining the imagery: A text mining and news media content analysis of the Swedish country image in the Guardian, 2010-2020.,  Theses within Digital Humanities, Uppsala University
Master’s thesis</t>
  </si>
  <si>
    <t>https://www.diva-portal.org/smash/get/diva2:1675936/FULLTEXT01.pdf</t>
  </si>
  <si>
    <t>Collrin, Bridget Marie. "A Discourse-Historical Analysis of the 2014 Vote ‘Against Mass Immigration’in Switzerland." PhD diss., Carleton University, 2022.</t>
  </si>
  <si>
    <t>https://repository.library.carleton.ca/concern/etds/2n49t266p</t>
  </si>
  <si>
    <t>New Approaches in the analysis of the Contemporary dramatic Character</t>
  </si>
  <si>
    <t>Neilson, Brent (2022). Cultural Pragmatics and the Re-Fusing of Collective Memory: A Study of Trade Union and Community and Voluntary Representatives' Collective Memory of Neoliberalisation in Aotearoa New Zealand. Open Access Te Herenga Waka-Victoria University of Wellington.</t>
  </si>
  <si>
    <t xml:space="preserve">https://doi.org/10.26686/wgtn.19656822 </t>
  </si>
  <si>
    <t>Teză de doctorat</t>
  </si>
  <si>
    <t>Difficulties and risks in the intervention of the staff employed within
the social assistance departments of the local public administration.</t>
  </si>
  <si>
    <t>Angelica Mădălina BANCĂ , Felicia ANDRIONI, THE VICIOUS CIRCLE OF VIOLENCE BETWEEN AGGRESSOR AND
VICTIM, Revista Universitară de Sociologie</t>
  </si>
  <si>
    <t>http://www.sociologiecraiova.ro/revista/wp-content/uploads/2023/05/RUS_1_2023-3-174-180.pdf</t>
  </si>
  <si>
    <t>ERIH</t>
  </si>
  <si>
    <t>Baru, Florina. "Visions worth striving for: The socio-cultural changes of Romanian returnees, former migrants in Norway." Master's thesis, 2022.</t>
  </si>
  <si>
    <t>https://www.duo.uio.no/handle/10852/95979</t>
  </si>
  <si>
    <t>Teza</t>
  </si>
  <si>
    <t>AL SHMALY, Zakaria. "Citizen by choice? The effect of context on political socialisation of Syrian refugees in Baden-Württemberg and Brandenburg." PhD diss., European University Institute, 2022.</t>
  </si>
  <si>
    <t>https://webcache.googleusercontent.com/search?q=cache:UW9yh74KR0UJ:https://www.merit.unu.edu/publications/uploads/1661930365.pdf&amp;cd=27&amp;hl=en&amp;ct=clnk&amp;gl=ro</t>
  </si>
  <si>
    <t>Umpierrez de Reguero, S. "Making nonresident citizens’ votes count: external voting in Latin American and Southern European Countries (1962-2021)." (2022).</t>
  </si>
  <si>
    <t>https://scholarlypublications.universiteitleiden.nl/access/item%3A3484581/view</t>
  </si>
  <si>
    <r>
      <rPr>
        <sz val="10"/>
        <color rgb="FF000000"/>
        <rFont val="Arial Narrow"/>
        <family val="2"/>
      </rPr>
      <t>Umpierrez de Reguero, S. A., and R. Dandoy. "Compulsory voting and electoral participation of Latin American migrants in Belgium, Luxemburg and the Netherlands." </t>
    </r>
    <r>
      <rPr>
        <i/>
        <sz val="10"/>
        <color rgb="FF222222"/>
        <rFont val="Arial Narrow"/>
        <family val="2"/>
      </rPr>
      <t>Politics of the Low Countries</t>
    </r>
    <r>
      <rPr>
        <sz val="10"/>
        <color rgb="FF222222"/>
        <rFont val="Arial Narrow"/>
        <family val="2"/>
      </rPr>
      <t> 4, no. 2 (2022): 136-158.</t>
    </r>
  </si>
  <si>
    <t>https://www.researchgate.net/profile/Sebastian-Umpierrez-De-Reguero/publication/364460776_Compulsory_Voting_and_Electoral_Participation_of_Latin_American_Migrants_in_Belgium_Luxemburg_and_the_Netherlands/links/6355274112cbac6a3eeb5911/Compulsory-Voting-and-Electoral-Participation-of-Latin-American-Migrants-in-Belgium-Luxemburg-and-the-Netherlands.pdf</t>
  </si>
  <si>
    <r>
      <rPr>
        <sz val="10"/>
        <color theme="1"/>
        <rFont val="Arial Narrow"/>
        <family val="2"/>
      </rPr>
      <t>Riachi, Catherine, and Hassan Javed. "Mismatched: migrant housing." </t>
    </r>
    <r>
      <rPr>
        <i/>
        <sz val="10"/>
        <color theme="1"/>
        <rFont val="Arial Narrow"/>
        <family val="2"/>
      </rPr>
      <t>PERCEPTIONS: https://www. perceptions. eu/mismatched-migrant-housing</t>
    </r>
    <r>
      <rPr>
        <sz val="10"/>
        <color theme="1"/>
        <rFont val="Arial Narrow"/>
        <family val="2"/>
      </rPr>
      <t> (2022).</t>
    </r>
  </si>
  <si>
    <t>https://www.perceptions.eu/wp-content/uploads/2022/10/PERCEPTIONS-Policy-Brief-02EN.pdf</t>
  </si>
  <si>
    <t>Tvorogal, Evelina. "THE IMPACT OF HOME COUNTRY’S GOVERNMENT PARTISANSHIP ON RETURN MIGRATION." PhD diss., ISM University of Management and Economics, 2022.</t>
  </si>
  <si>
    <t>https://www.researchgate.net/profile/Evelina-Tvorogal/publication/365615429_The_Impact_of_Home_Country's_Government_Partisanship_on_Return_Migration/links/637b3eca2f4bca7fd07c2f60/The-Impact-of-Home-Countrys-Government-Partisanship-on-Return-Migration.pdf</t>
  </si>
  <si>
    <t>Coșciug, Anatolie (ULBS) și Burean Toma (UBB).</t>
  </si>
  <si>
    <t>Capitolul 5: „Impactul pandemiei Covid-19 asupra imigranților din România”. În Anatolie Coșciug (editor). Migrație și integrare într-o țară de emigrație. Cluj-Napoca: Presa Universitară Clujană.</t>
  </si>
  <si>
    <t>Giorgian Guțoiu. Perspectivele imigranților asupra integrării în România. In PERSPECTIVE EMPIRICE ASUPRA IMIGRAȚIEI ÎN ROMÂNIA. De la țară de tranzit la țară de destinație</t>
  </si>
  <si>
    <t>https://www.researchgate.net/profile/Anatolie-Cosciug-2/publication/368477042_PERSPECTIVE_EMPIRICE_ASUPRA_IMIGRATIEI_IN_ROMANIA_De_la_tara_de_tranzit_la_tara_de_destinatie_EMPIRICAL_PERSPECTIVES_ON_IMMIGRATION_IN_ROMANIA_From_a_transit_country_to_a_country_of_destination/links/6400bd9557495059455a5197/PERSPECTIVE-EMPIRICE-ASUPRA-IMIGRATIEI-IN-ROMANIA-De-la-tara-de-tranzit-la-tara-de-destinatie-EMPIRICAL-PERSPECTIVES-ON-IMMIGRATION-IN-ROMANIA-From-a-transit-country-to-a-country-of-destination.pdf</t>
  </si>
  <si>
    <t>Migrație Și Integrare Într‐o Țară de Emigrare. Cluj-Napoca: Presa Universitară Clujeană. http://www.editura.ubbcluj.ro/www/ro-/books/search.php</t>
  </si>
  <si>
    <t xml:space="preserve"> Livia Pogan și Mara Birou. Perspectivele cetățenilor români asupra imigrației și integrării în România. In PERSPECTIVE EMPIRICE ASUPRA IMIGRAȚIEI ÎN ROMÂNIA. De la țară de tranzit la țară de destinație</t>
  </si>
  <si>
    <t>Capitolul 1:„Cadrul teoretic și context empiric”. În Anatolie Coșciug (editor). Migrație și integrare întro țară de emigrație. Cluj-Napoca: Presa Universitară Clujană.</t>
  </si>
  <si>
    <t xml:space="preserve">Coșciug, Anatolie (ULBS) și Matichescu, Marius (UVT). </t>
  </si>
  <si>
    <t>Capitolul 6: „Concluzii Generale”. În Anatolie Coșciug (editor). Migrație și integrare într-o țară de emigrație. Cluj-Napoca: Presa Universitară Clujană</t>
  </si>
  <si>
    <t>Patrir. 2022. Enhancing the participation of migrants through the creation of migrant
councils</t>
  </si>
  <si>
    <t>https://patrir.ro/wp-content/uploads/2023/03/1.-Transnational-Research-Report-of-Best-Practices.pdf</t>
  </si>
  <si>
    <t>Livia Pogan și Mara Birou. Perspectivele cetățenilor români asupra imigrației și integrării în România. In PERSPECTIVE EMPIRICE ASUPRA IMIGRAȚIEI ÎN ROMÂNIA. De la țară de tranzit la țară de destinație</t>
  </si>
  <si>
    <t>Marius Matichescu. 2022. Introducere. In PERSPECTIVE EMPIRICE ASUPRA IMIGRAȚIEI ÎN ROMÂNIA. De la țară de tranzit la țară de destinație</t>
  </si>
  <si>
    <t>Coșciug, Anatolie (ULBS) și Ionela Racătău (UBB)</t>
  </si>
  <si>
    <t>„Introducere” In Coșciug, Anatolie (coordonator), Răcătău Ionela, Bădescu Gabriel, Burean Toma, Găvruș Georgiana, Greab Carmen, Radu, Bogdan și Rus, Călin și Vornicu, Andreea. 2018. Indexul Integrării Imigranților în România 2018. Cluj-Napoca: Centrul pentru Studiul Comparat al Migrației.</t>
  </si>
  <si>
    <t>Coșciug, Anatolie (ULBS) și Bădescu, Gabriel (UBB).</t>
  </si>
  <si>
    <t>„Metodologie”. În Coșciug, Anatolie (coordonator), Răcătău Ionela, Bădescu Gabriel, Burean Toma, Găvruș Georgiana, Greab Carmen, Radu, Bogdan și Rus, Călin și Vornicu, Andreea. 2018. Indexul Integrării Imigranților în România 2018. Cluj-Napoca: Centrul pentru Studiul Comparat al Migrației.</t>
  </si>
  <si>
    <t>Schumpeter, Joseph Alois,1939, Business Cycles: A Theoretical,  Historical,  and  Statistical Analysis   of   the   Capitalist   Process</t>
  </si>
  <si>
    <t>Muhammad, N. M. N. (2022). BeeHIVE Social Innovation Program: An Entrepreneurial Impact (Penerbit UMK). UMK PRESS.</t>
  </si>
  <si>
    <t>https://books.google.ro/books?hl=en&amp;lr=&amp;id=1E6eEAAAQBAJ&amp;oi=fnd&amp;pg=PA6&amp;ots=VS_dmfa7y6&amp;sig=5rHgbQ06w0HyxHhL261RWSQzHzo&amp;redir_esc=y#v=onepage&amp;q&amp;f=false</t>
  </si>
  <si>
    <t>volume apărute la edituri din străinătate</t>
  </si>
  <si>
    <t>Arifin, A., Raza, H., Ziauddin, M., &amp; IIS, E. Y. (2022). Innovation Absorption And Empowerment Adoption Of Competency Formulation And Productive Performance Of Coffee Farmers In Bener Meriah Regency. Journal of Positive School Psychology, 517-537.</t>
  </si>
  <si>
    <t>https://www.journalppw.com/index.php/jpsp/article/view/14757</t>
  </si>
  <si>
    <t>Givens-Evans, S. (2022). Strategies for Increasing the Sustainability of Small Restaurant Business (Doctoral dissertation, Walden University).</t>
  </si>
  <si>
    <t>https://www.proquest.com/openview/d7b27f13b9ff0b448a7e55585f019b9c/1?pq-origsite=gscholar&amp;cbl=18750&amp;diss=y&amp;casa_token=DxYx3_g5ljQAAAAA:OE8tM5YfbLJnGtKEh-X-j1u4SiD-WHHN0sb-aPQwQbJWZBF8ZTie88s3HdNo8tuGIMJhBg91</t>
  </si>
  <si>
    <t>reviste neindexate; volume apărute la alte edituri din România și Republica Moldova, teze de doctorat indexate în Google Scholar.</t>
  </si>
  <si>
    <t>Schlimbach, Ricarda; Christmann, Sören; and Robra-Bissantz, Susanne, "PUMA - A Java Application for Pattern-based Business Model Adaptation" (2022). AMCIS 2022 Proceedings. 9.</t>
  </si>
  <si>
    <t>https://aisel.aisnet.org/amcis2022/sig_dite/sig_dite/9</t>
  </si>
  <si>
    <t>Pérez, V. J. (2022). Challenges and Opportunities for Implementing Sustainable Wind Strategies in the Dominican Republic (Doctoral dissertation, Walden University).</t>
  </si>
  <si>
    <t>https://www.proquest.com/openview/d37e0d034dd6217884f7fe848e41c280/1?pq-origsite=gscholar&amp;cbl=18750&amp;diss=y&amp;casa_token=43DijuSNv7AAAAAA:qtsfV0fnK2emD5ypdm9D8paz4RfoEE2uUYh61DwiBTi9HOS2RMH0HUBsHhJO1wUCLMYFf3Qy</t>
  </si>
  <si>
    <t>Venda, R. F., Conceicao, J. P., &amp; Alves, S. R. (2022). THE IMPORTANCE OF INNOVATION IN CORPORATE COMPETITIVENESS: THE CASE OF LEIRIA REGION. Economic and Social Development: Book of Proceedings, 275-284.</t>
  </si>
  <si>
    <t>www.researchgate.net/profile/Venelin-Terziev/publication/359048467_Academic_examples_in_times_of_post_crisis_social_isolation/links/6224aaf33c53d31ba4ac3c9c/Academic-examples-in-times-of-post-crisis-social-isolation.pdf</t>
  </si>
  <si>
    <t>Mutiso, M. W. (2022). Innovation and Productivity of Flour Millers in Kenya (Doctoral dissertation, University of Nairobi).</t>
  </si>
  <si>
    <t>http://erepository.uonbi.ac.ke/handle/11295/162551</t>
  </si>
  <si>
    <t xml:space="preserve">Arıcıoğlu, M. A. (2022). İnovasyon Yönetimi Üzerine, Necmettin Erbakan Üniversitesi Yayınları, ISBN: 978-625-8080-88-9 </t>
  </si>
  <si>
    <t>https://acikerisim.erbakan.edu.tr/xmlui/bitstream/handle/20.500.12452/9543/İnovasyon%20Yönetimi%20Üzerine.pdf?sequence=1&amp;isAllowed=y</t>
  </si>
  <si>
    <t>Schlimbach, R., Christmann, S., &amp; Robra-Bissantz, S. Designing a Java Application for pattern-based Business Model Adaptation.,Twenty-eighth Americas Conference on Information Systems, Minneapolis, 2022</t>
  </si>
  <si>
    <t>www.researchgate.net/profile/Ricarda-Schlimbach/publication/361228000_Designing_a_Java_Application_for_pattern-_based_Business_Model_Adaptation/links/62a45df0a3fe3e3df86dc194/Designing-a-Java-Application-for-pattern-based-Business-Model-Adaptation.pdf</t>
  </si>
  <si>
    <t>Tamwo, Sévérin, Gandjon Fankem, Ghislain Stéphane, Taka, Dieudonné, 2022, Return migration and entrepreneurship in Cameroon, The United Nations University World Institute for Development Economics Research (UNU-WIDER), Helsinki, ISBN: 978-92-9267-206-5</t>
  </si>
  <si>
    <t>https://www.econstor.eu/handle/10419/267823</t>
  </si>
  <si>
    <t>Vlase, Ionela (ULBS) &amp; Croitoru, Alin (ULBS)</t>
  </si>
  <si>
    <t>Baru, F. (2022). Visions worth striving for: The socio-cultural changes of Romanian returnees, former migrants in Norway.Centre for Development and the Environment  UNIVERSITY OF OSLO</t>
  </si>
  <si>
    <t>teze indexate în Google Scholar</t>
  </si>
  <si>
    <t>Radogna, R. M. (2022). The concept of habitus in migration studies. A systematic literature review. Sociologie Românească, 20(1), 108-125.</t>
  </si>
  <si>
    <t>http://revistasociologieromaneasca.ro/sr/article/view/1751</t>
  </si>
  <si>
    <t>ErihPlus</t>
  </si>
  <si>
    <t>Guțoiu, G. (2022). Evoluții în demografia județului Sibiu, 1990-2021. Sociologie Românească, 20(2), 101-121.</t>
  </si>
  <si>
    <t>Alene, E. T. (2022). Determinants of entrepreneurial performance of Return Migrants: A Study of Young Returnees from Gondar city, Ethiopia.</t>
  </si>
  <si>
    <t>https://assets.researchsquare.com/files/rs-1488820/v1/26ae5dd0-4b24-4eb1-957f-46cc2ca81923.pdf?c=1648843761</t>
  </si>
  <si>
    <t>Ivinskytė, I. (2022). Impact of social networks on the decision of re-emigrants to start entrepreneurial activity in their home country (Doctoral dissertation, Kauno technologijos universitetas).</t>
  </si>
  <si>
    <t>https://scholar.google.ro/scholar?hl=en&amp;as_sdt=0%2C5&amp;q=Impact+of+social+networks+on+the+decision+of+re-emigrants+to+start+entrepreneurial+activity+in+their+home+country&amp;btnG=</t>
  </si>
  <si>
    <t>Дорошенко, С. В. (2022). ОЦЕНКА ВЛИЯНИЯ ИММИГРАЦИИ НА ЧИСЛЕННОСТЬ ЗАНЯТЫХ В МАЛОМ ПРЕДПРИНИМАТЕЛЬСТВЕ В РЕГИОНАХ РОССИИ. Региональная экономика и управление: электронный научный журнал, (4 (72)), 17.</t>
  </si>
  <si>
    <t>https://cyberleninka.ru/article/n/otsenka-vliyaniya-immigratsii-na-chislennost-zanyatyh-v-malom-predprinimatelstve-v-regionah-rossii</t>
  </si>
  <si>
    <t>Smit, S. (2022). Se (re) construire et trouver sa place dans le pays de destination (Doctoral dissertation, Université Libre de Bruxelles).</t>
  </si>
  <si>
    <t>https://dial.uclouvain.be/pr/boreal/object/boreal%3A274646/datastream/PDF_01/view</t>
  </si>
  <si>
    <t>Antreprenoriatul în migrația românească</t>
  </si>
  <si>
    <t>Enache, N. (2022). Relaciones laborales e impacto económico de los trabajadores inmigrantes rumanos en España. TESIS DOCTORAL Madrid, UNED.</t>
  </si>
  <si>
    <t>http://e-spacio.uned.es/fez/view/tesisuned:ED-Pg-DeryCSoc-Nenache</t>
  </si>
  <si>
    <t>Antreprenoriat și migrație de revenire în România</t>
  </si>
  <si>
    <t>Morales-Fernandez, E. J., Zaczkowska, E. M., Trechera-Herreros, J. L., de Chen, M. P., &amp; Arrivillaga, P. S. (2023). ENTREPRENEURSHIP INTENTION OF MBA STUDENTS INVOLVED IN ENTREPRENEURSHIP PROCESSES IN GUATEMALA. In INTED2023 Proceedings (pp. 8393-8405). IATED.</t>
  </si>
  <si>
    <t>https://library.iated.org/view/MORALESFERNANDEZ2023ENT</t>
  </si>
  <si>
    <t>Croitoru Alin (ULBS) și Anatolie Coșciug (ULBS)</t>
  </si>
  <si>
    <t>Pogan, Livia și Mara Birou, 2022, Perspectivele cetățenilor români asupra migrației și integrării în România, Editura de Vest, Timișoara ISBN: 978-973-36-0809-7 (p. 67-102)</t>
  </si>
  <si>
    <t>volum tipărit</t>
  </si>
  <si>
    <t>Imigrație și antreprenoriat în România, Migrație și integrare într-o țară de emigrare</t>
  </si>
  <si>
    <t>Guțoiu, Giorgian 2022, Perspectivele imigranților asupra integrării în România, Editura de Vest, Timișoara ISBN: 978-973-36-0809-7 (p. 67-102)</t>
  </si>
  <si>
    <t>Fake News-O devianță media aproape incurabilă?</t>
  </si>
  <si>
    <t>Ștefan VLĂDUȚESCU, FICTIONAL RECONSTRUCTION AND SOCIAL RECONSTRUCTION
OF REALITY, Annals of the University of Craiova for Journalism, Communication and Management</t>
  </si>
  <si>
    <t>https://scholar.google.com/scholar?cluster=196751901411226163&amp;hl=ro&amp;as_sdt=2005</t>
  </si>
  <si>
    <t>Simona Nicoleta Vulpe, Divine Protection and Science Skepticism Vaccination Controversies in Religious Articles, VI-INTERNATIONAL EUROPEAN CONFERENCE ON INTERDISCIPLINARY SCIENTIFIC RESEARCH - Full Texts Book,edited by Assist. Prof. Dr. Mehmet Emin KALGIProf. Dr. Luminita CHİVU, ISBN: 978-625-8213-38-6, August 26-27, 2022 / Bucharest, Romania, p.-p.865-917.</t>
  </si>
  <si>
    <t>https://www.researchgate.net/publication/364180548_DIVINE_PROTECTION_AND_SCIENCE_SKEPTICISM_VACCINATION_CONTROVERSIES_IN_RELIGIOUS_ARTICLES#fullTextFileContent</t>
  </si>
  <si>
    <t>IKSAD Publishing House</t>
  </si>
  <si>
    <t>Comșa Mircea (UBB), Gheorghiță Andrei (ULBS)</t>
  </si>
  <si>
    <r>
      <rPr>
        <sz val="10"/>
        <color rgb="FF000000"/>
        <rFont val="Arial Narrow"/>
        <family val="2"/>
      </rPr>
      <t xml:space="preserve">„’Many’, ‘half’ or ‘one out of two’? Assessing the effectiveness of counter-biasing techniques in reducing self-reported turnout”. </t>
    </r>
    <r>
      <rPr>
        <i/>
        <sz val="10"/>
        <color theme="1"/>
        <rFont val="Arial Narrow"/>
        <family val="2"/>
      </rPr>
      <t>Revista de cercetare și intervenție socială</t>
    </r>
    <r>
      <rPr>
        <sz val="10"/>
        <color theme="1"/>
        <rFont val="Arial Narrow"/>
        <family val="2"/>
      </rPr>
      <t xml:space="preserve"> 55, pp. 80-97.</t>
    </r>
  </si>
  <si>
    <r>
      <rPr>
        <sz val="10"/>
        <color rgb="FF000000"/>
        <rFont val="Arial Narrow"/>
        <family val="2"/>
      </rPr>
      <t xml:space="preserve">Dan Sultănescu, Daniel Buti și Dana Sultănescu (2022) Measuring Likely Voters. A Model for Predicting Electoral Participation in Romanian Presidential Elections. </t>
    </r>
    <r>
      <rPr>
        <i/>
        <sz val="10"/>
        <color theme="1"/>
        <rFont val="Arial Narrow"/>
        <family val="2"/>
      </rPr>
      <t>Perspective politice</t>
    </r>
    <r>
      <rPr>
        <sz val="10"/>
        <color theme="1"/>
        <rFont val="Arial Narrow"/>
        <family val="2"/>
      </rPr>
      <t xml:space="preserve"> XV(1-2), pp. 75-86. </t>
    </r>
  </si>
  <si>
    <t>http://perspective.politice.ro/index.php/ppol/article/view/199</t>
  </si>
  <si>
    <t>ERIH Plus, DOAJ, EBSCO</t>
  </si>
  <si>
    <r>
      <rPr>
        <sz val="10"/>
        <color rgb="FF000000"/>
        <rFont val="Arial Narrow"/>
        <family val="2"/>
      </rPr>
      <t xml:space="preserve">Reviste manuscripte ale studențimii teologice sibiene în secolul al
 XIX-lea (I)”, Saeculum, anul XVI (2017), </t>
    </r>
    <r>
      <rPr>
        <b/>
        <sz val="10"/>
        <color theme="1"/>
        <rFont val="Arial Narrow"/>
        <family val="2"/>
      </rPr>
      <t>nr. 1 (43), p. 241-248</t>
    </r>
    <r>
      <rPr>
        <sz val="10"/>
        <color theme="1"/>
        <rFont val="Arial Narrow"/>
        <family val="2"/>
      </rPr>
      <t>.</t>
    </r>
  </si>
  <si>
    <r>
      <rPr>
        <sz val="10"/>
        <color rgb="FF000000"/>
        <rFont val="Arial Narrow"/>
        <family val="2"/>
      </rPr>
      <t xml:space="preserve">Silviu Constantin Nedelcu, O revistă studențească interbelică. Raze de lumină. Revista Studenților în Teologie din București(1929-1938), în Mediamorfoze VII. Presa de nișă din România, ed. Cătălin Negoiță, Editura Tritonic, București, 2022, p. 279, </t>
    </r>
    <r>
      <rPr>
        <b/>
        <sz val="10"/>
        <color theme="1"/>
        <rFont val="Arial Narrow"/>
        <family val="2"/>
      </rPr>
      <t>n.6</t>
    </r>
    <r>
      <rPr>
        <sz val="10"/>
        <color theme="1"/>
        <rFont val="Arial Narrow"/>
        <family val="2"/>
      </rPr>
      <t>.</t>
    </r>
  </si>
  <si>
    <t>https://www.tritonic.ro/isbn-Mediamorfoze_VII_Presa_de_nisa_din_Romania-978-606-749-659-8.htm</t>
  </si>
  <si>
    <r>
      <rPr>
        <sz val="10"/>
        <color rgb="FF000000"/>
        <rFont val="Arial Narrow"/>
        <family val="2"/>
      </rPr>
      <t xml:space="preserve">Reviste manuscripte ale studențimii teologice sibiene în secolul al
 XIX-lea (II)”, Saeculum, anul XVI (2017), </t>
    </r>
    <r>
      <rPr>
        <b/>
        <sz val="10"/>
        <color rgb="FF000000"/>
        <rFont val="Arial Narrow"/>
        <family val="2"/>
      </rPr>
      <t>nr. 2 (44), p. 106-111</t>
    </r>
    <r>
      <rPr>
        <sz val="10"/>
        <color rgb="FF000000"/>
        <rFont val="Arial Narrow"/>
        <family val="2"/>
      </rPr>
      <t>.</t>
    </r>
  </si>
  <si>
    <r>
      <rPr>
        <sz val="10"/>
        <color rgb="FF000000"/>
        <rFont val="Arial Narrow"/>
        <family val="2"/>
      </rPr>
      <t xml:space="preserve">Silviu Constantin Nedelcu, O revistă studențească interbelică. Raze de lumină. Revista Studenților în Teologie din București(1929-1938), în Mediamorfoze VII. Presa de nișă din România, ed. Cătălin Negoiță, Editura Tritonic, București, 2022, p. 279, </t>
    </r>
    <r>
      <rPr>
        <b/>
        <sz val="10"/>
        <color theme="1"/>
        <rFont val="Arial Narrow"/>
        <family val="2"/>
      </rPr>
      <t>n.7</t>
    </r>
    <r>
      <rPr>
        <sz val="10"/>
        <color theme="1"/>
        <rFont val="Arial Narrow"/>
        <family val="2"/>
      </rPr>
      <t>.</t>
    </r>
  </si>
  <si>
    <t>Electoral Geography and the Post-Socialist City: Is the Pre-World War II Urban Tissue Still Important? Evidence from Bucharest at the Romanian Parliamentary Election of 2016</t>
  </si>
  <si>
    <t>A VÁLASZTÓI MAGATARTÁS ÉS A VÁROSI TÁRSADALOM FÖLDRAJZI
ÖSSZEFÜGGÉSEI BUDAPEST PÉLDÁJÁN</t>
  </si>
  <si>
    <t>http://doktori.bibl.u-szeged.hu/id/eprint/11249/1/DoktoriDisszertacioKovalcsikTamas.pdf</t>
  </si>
  <si>
    <t>Teză doctorat în Google Scholar</t>
  </si>
  <si>
    <t>The urban electoral geographies of Cluj-Napoca: 1992-2016.</t>
  </si>
  <si>
    <t>Urban Administrative Fragmentation and Its Consequences on Electoral Behaviors at Romanian National Legislative Elections. A Case Study on Bucharest</t>
  </si>
  <si>
    <r>
      <rPr>
        <sz val="10"/>
        <color rgb="FF000000"/>
        <rFont val="Arial Narrow"/>
        <family val="2"/>
      </rPr>
      <t>Polat, E., Hopcan, S., &amp; Arslantaş, T. K. (2022). ÇEVRİMİÇİ ÖĞRENCİ BAĞLILIK ÖLÇEĞİNİN TÜRKÇE'YE UYARLANMASI: GEÇERLİK VE GÜVENİRLİK ÇALIŞMASI. </t>
    </r>
    <r>
      <rPr>
        <i/>
        <sz val="10"/>
        <color rgb="FF222222"/>
        <rFont val="Arial"/>
        <family val="2"/>
      </rPr>
      <t>Education Technology Theory &amp; Practice</t>
    </r>
    <r>
      <rPr>
        <sz val="10"/>
        <color rgb="FF222222"/>
        <rFont val="Arial"/>
        <family val="2"/>
      </rPr>
      <t>, </t>
    </r>
    <r>
      <rPr>
        <i/>
        <sz val="10"/>
        <color rgb="FF222222"/>
        <rFont val="Arial"/>
        <family val="2"/>
      </rPr>
      <t>12</t>
    </r>
    <r>
      <rPr>
        <sz val="10"/>
        <color rgb="FF222222"/>
        <rFont val="Arial"/>
        <family val="2"/>
      </rPr>
      <t>(1).</t>
    </r>
  </si>
  <si>
    <t>https://web.p.ebscohost.com/abstract?direct=true&amp;profile=ehost&amp;scope=site&amp;authtype=crawler&amp;jrnl=21471908&amp;AN=154695874&amp;h=4OWruzAWlZgpbB3EM0OmpOFLr16FH2UFuX7%2faLMXf5EmwaG28%2b%2f7W28g9XWMqeVW5vx8IVdrlzJlin5jix9SBg%3d%3d&amp;crl=c&amp;resultNs=AdminWebAuth&amp;resultLocal=ErrCrlNotAuth&amp;crlhashurl=login.aspx%3fdirect%3dtrue%26profile%3dehost%26scope%3dsite%26authtype%3dcrawler%26jrnl%3d21471908%26AN%3d154695874</t>
  </si>
  <si>
    <r>
      <rPr>
        <sz val="10"/>
        <color rgb="FF000000"/>
        <rFont val="Arial Narrow"/>
        <family val="2"/>
      </rPr>
      <t>Popescu, M. A. M., Moiceanu, G., &amp; Negoiţă, O. D. (2022). A Systematic Review of Romanian Online Learning. </t>
    </r>
    <r>
      <rPr>
        <i/>
        <sz val="10"/>
        <color rgb="FF222222"/>
        <rFont val="Arial"/>
        <family val="2"/>
      </rPr>
      <t>FAIMA Business &amp; Management Journal</t>
    </r>
    <r>
      <rPr>
        <sz val="10"/>
        <color rgb="FF222222"/>
        <rFont val="Arial"/>
        <family val="2"/>
      </rPr>
      <t>, </t>
    </r>
    <r>
      <rPr>
        <i/>
        <sz val="10"/>
        <color rgb="FF222222"/>
        <rFont val="Arial"/>
        <family val="2"/>
      </rPr>
      <t>10</t>
    </r>
    <r>
      <rPr>
        <sz val="10"/>
        <color rgb="FF222222"/>
        <rFont val="Arial"/>
        <family val="2"/>
      </rPr>
      <t>(4).</t>
    </r>
  </si>
  <si>
    <t>https://web.p.ebscohost.com/abstract?direct=true&amp;profile=ehost&amp;scope=site&amp;authtype=crawler&amp;jrnl=23444088&amp;AN=161261381&amp;h=Ht2U%2falhuoTFpGwIMoQ15WcaDHrQJBt68oPxnwNy4AshFrmCHnwENsoyuuIcGbIPK%2ftqpFDPcaeqBkJypv1dcA%3d%3d&amp;crl=c&amp;resultNs=AdminWebAuth&amp;resultLocal=ErrCrlNotAuth&amp;crlhashurl=login.aspx%3fdirect%3dtrue%26profile%3dehost%26scope%3dsite%26authtype%3dcrawler%26jrnl%3d23444088%26AN%3d161261381</t>
  </si>
  <si>
    <t>Învățământul universitar din România în contextul pandemiei COVID-19: Experiențele studenților</t>
  </si>
  <si>
    <r>
      <rPr>
        <sz val="10"/>
        <color rgb="FF000000"/>
        <rFont val="Arial Narrow"/>
        <family val="2"/>
      </rPr>
      <t>Rotaru, C. M. S. (2022). Educational Management in the Covid 19 Era. Case Study: Romanian Universities. </t>
    </r>
    <r>
      <rPr>
        <i/>
        <sz val="10"/>
        <color rgb="FF222222"/>
        <rFont val="Arial"/>
        <family val="2"/>
      </rPr>
      <t>Bulletin of the Transilvania University of Braşov. Series VII: Social Sciences• Law</t>
    </r>
    <r>
      <rPr>
        <sz val="10"/>
        <color rgb="FF222222"/>
        <rFont val="Arial"/>
        <family val="2"/>
      </rPr>
      <t>, 89-102.</t>
    </r>
  </si>
  <si>
    <t>https://webbut.unitbv.ro/index.php/Series_VII/article/view/1888</t>
  </si>
  <si>
    <t>Oana Lup</t>
  </si>
  <si>
    <t>How Employed Students Lived the Covid-19 Lockdown in Romania</t>
  </si>
  <si>
    <r>
      <rPr>
        <sz val="10"/>
        <color rgb="FF000000"/>
        <rFont val="Arial Narrow"/>
        <family val="2"/>
      </rPr>
      <t>Yener, H. (2022). A Research on Home Workers’ Work-Related Musculoskeletal Disorders in Pandemic Period. </t>
    </r>
    <r>
      <rPr>
        <i/>
        <sz val="10"/>
        <color rgb="FF222222"/>
        <rFont val="Arial"/>
        <family val="2"/>
      </rPr>
      <t>Agathos: An International Review of the Humanities &amp; Social Sciences</t>
    </r>
    <r>
      <rPr>
        <sz val="10"/>
        <color rgb="FF222222"/>
        <rFont val="Arial"/>
        <family val="2"/>
      </rPr>
      <t>, </t>
    </r>
    <r>
      <rPr>
        <i/>
        <sz val="10"/>
        <color rgb="FF222222"/>
        <rFont val="Arial"/>
        <family val="2"/>
      </rPr>
      <t>13</t>
    </r>
    <r>
      <rPr>
        <sz val="10"/>
        <color rgb="FF222222"/>
        <rFont val="Arial"/>
        <family val="2"/>
      </rPr>
      <t>(2).</t>
    </r>
  </si>
  <si>
    <t>https://www.agathos-international-review.com/issue13_2/25.Yener.pdf</t>
  </si>
  <si>
    <t>Morândău, Felicia (ULBS)</t>
  </si>
  <si>
    <t>Tradiţional şi modern în familia rurală românească. Cluj-Napoca: Presa Universitară Clujeană.</t>
  </si>
  <si>
    <t>Popescu, Alexandrina-Mihaela, and Gabriela Motoi. 2022. "PERCEPTION ON PARENTAL ROLES WITHIN CONTEMPORARY ROMANIAN FAMILY. A RURAL-URBAN COMPARATIVE SOCIOLOGICAL ANALYSIS." Revista Romana de Studii Eurasiatice 18, no. 1/2 (2022): 97-111. https://www.ceeol.com/search/article-detail?id=1097859</t>
  </si>
  <si>
    <t>https://www.ceeol.com/search/article-detail?id=1097859</t>
  </si>
  <si>
    <t>BDI (CEEOL)</t>
  </si>
  <si>
    <t>Yazdani, Zahra, Hamid Reza Maghami, Fateme Asadi, and Maryam Rajabiyan Dehzireh. "The Effectiveness of Digital Storytelling on Self-Efficacy and Critical Thinking of Secondary Elementary Students." Journal of Teaching Research 10, no. 3 (2022): 143-173.</t>
  </si>
  <si>
    <t>https://trj.uok.ac.ir/article_62560.html?lang=en</t>
  </si>
  <si>
    <t>BDI (ISC)</t>
  </si>
  <si>
    <t>Gavinolla, Mahendar Reddy, Agita Livina, and Sampada Kumar Swain. 2022. "State of the Research on Teacher Education and Sustainability: A Bibliometrics Analysis." Journal of Teacher Education for Sustainability 24, no. 2: 147-165. https://doi.org/10.2478/jtes-2022-0022</t>
  </si>
  <si>
    <t>https://sciendo.com/article/10.2478/jtes-2022-0022</t>
  </si>
  <si>
    <t>BDI (EBSCO)</t>
  </si>
  <si>
    <t>WEBSTER, Samantha Jade. "Early childhood inclusion in Victoria, Australia: investigating parent and professional perspectives of practice, professional learning, and program policy." PhD diss., RMIT University.</t>
  </si>
  <si>
    <t>Polat, Murat. 2022. Kapsayıcı Eğitim” Mümkün Mü? Kapsayıcı Eğitim Dersini Alan Öğretmen Adaylarının Görüşlerinin Vignette Tekniği İle İncelenmesi  Yıl 2022, Cilt: 19 Sayı: 3, 965 - 986, 10.12.2022
https://doi.org/10.33711/yyuefd.1066922</t>
  </si>
  <si>
    <t>Yoselin Andrea Huapaya-Capcha, Ricardo De La Cruz Rioja. 2022.   Un plan de estudio con enfoque inclusivo, lo que el Perú necesita
Study plan with an inclusive approach, what Peru needs. 2022. Revista Peruana de Investigación e Innovación Educativa,
Abril 2022, Vol. 2, Num. 1, e22670,
https://doi.org/10.15381/rpiiedu.v2i1.22670</t>
  </si>
  <si>
    <t>https://revistasinvestigacion.unmsm.edu.pe/index.php/repiie/article/view/22670</t>
  </si>
  <si>
    <t>Crossref, Google Scholar</t>
  </si>
  <si>
    <t>María-Guadalupe Tiburcio-Rodríguez, Jorge-Alberto Orrante-Sakanassi, Ileana Guzmán-Prince, Claudio-Alejandro Alcalá-Salinas, El impacto del marketing digital para captar clientes potenciales en el mercado inmobiliario en la ciudad de Matamoros, Revista Interdisciplinaria de Ingeniería Sustentable y Desarrollo Social</t>
  </si>
  <si>
    <t>https://itsta.edu.mx/wp-content/uploads/2022/02/21-2021.pdf</t>
  </si>
  <si>
    <t>Latindex</t>
  </si>
  <si>
    <t>The Interplay Between Social Movements and Media: From Creative Ways to Grab Media Attention to Spreading Fake News</t>
  </si>
  <si>
    <t>Minodora Sălcudean, Jurnalismul cultural în paradigma drepturilor omului: de la preocupările exclusive pentru cultura înaltă la deschiderea incluzivă spre cultura comunităților, Revista Saeculum</t>
  </si>
  <si>
    <t>https://revistasaeculum1943.files.wordpress.com/2022/12/02_minodora-salcudean_jurnalismul-cultural-in-paradigma-drepturilor-omului-de-la-preocuparile-exclusive-pentru-cultura-inalta-la-deschiderea-incluziva-spre-cultura-comunitatilor.pdf</t>
  </si>
  <si>
    <t>ERICH Plus</t>
  </si>
  <si>
    <t>The involvement and the role of art in the# rezist civic actions in Romania</t>
  </si>
  <si>
    <t>Alexandra-Iulia BĂLOI, Cultura civică și politică în romania. Evoluții și perspective după 1989 In: Dezvoltarea economico-socială durabilă a euroregiunilor şi a zonelor transfrontaliere, Ed. 18, 28 octombrie 2022, Iași, România. Iași, România: Performantica, 2022, Vol.42, pp. 43-50. ISSN 2971- 8740 ISSN- L 2971- 8740</t>
  </si>
  <si>
    <t>https://ibn.idsi.md/sites/default/files/imag_file/p-43-50_1.pdf</t>
  </si>
  <si>
    <t>Editura Performantica, Iași</t>
  </si>
  <si>
    <t>Elemente de dreptul comunicării</t>
  </si>
  <si>
    <t xml:space="preserve">Maria-Iuliana Ciocan, Incursiune în problematica incidenței drepturilor de autor în mass-media (I), Revista Saeculum, Vol. 54, nr. 2, 2022, pp. 145-152, DOI: 10.2478/saec-2022-0024 </t>
  </si>
  <si>
    <t>https://revistasaeculum1943.files.wordpress.com/2022/12/12_maria-iuliana-ciocan_incursiune-in-problematica-incidentei-drepturilor-de-autor-in-mass-media-i.pdf</t>
  </si>
  <si>
    <t>Mureșan Raluca, Efectele negative ale pubilictății prin social media Infkuenceri-două studii de caz</t>
  </si>
  <si>
    <t>https://sciendo.com/pdf/10.2478/saec-2022-0013</t>
  </si>
  <si>
    <t>Mureșan Raluca, Despre noul adevăr și fenomenul fake news</t>
  </si>
  <si>
    <t>https://sciendo.com/pdf/10.2478/saec-2022-0002</t>
  </si>
  <si>
    <t>The impact of a global crisis on the world of work</t>
  </si>
  <si>
    <t>Covid-pandemic related restrictions on the freedom of circulation in Europe
Alexandra  Porumbescu - Rev. Universitara Sociologie, 2022</t>
  </si>
  <si>
    <t>http://www.sociologiecraiova.ro/revista/wp-content/uploads/2021/12/RUS_3_2022-288-295.pdf</t>
  </si>
  <si>
    <t>Elsa Caumette. 2022. Environnement social des patientes et réinsertion professionnelle après un cancer du sein</t>
  </si>
  <si>
    <t>https://www.theses.fr/2022SORUS358</t>
  </si>
  <si>
    <t>theses.fr, Google Scholar</t>
  </si>
  <si>
    <t>Yesiana Dwi Wahyu Werdani, Arief Widya Prasetya. 2022. HOPE AND PSYCHOLOGICAL WELL-BEING AFTER 5 YEARS BECOME BREAST CANCER SURVIVORS: A QUALITATIVE STUDY, INDONESIAN JOURNAL OF NURSING AND MIDWIFERY, vol. 10. nr. 3</t>
  </si>
  <si>
    <t>https://ejournal.almaata.ac.id/index.php/JNKI/about</t>
  </si>
  <si>
    <t>Revistă BDI</t>
  </si>
  <si>
    <t>Yasemin GÜÇLÜEL  Gülbeyaz CAN. 2022. Kanser Sonrası Yaşamın Yönetimi, Gümüşhane University Journal of Health Sciences, Volume: 11 Issue: 1, 363 - 370</t>
  </si>
  <si>
    <t>https://dergipark.org.tr/en/pub/gumussagbil/issue/68960/905218</t>
  </si>
  <si>
    <t>Salit, R. B., Schoeppner, K., De Biase, C., Mohammed, J., Gonzales, A. L., Hashmi, S. K., ... &amp; Syrjala, K. L. (2022). American Society for Transplantation and Cellular Therapy Return to Work Guidance Committee Recommendations for Health Care Providers Who Take Care of Hematopoietic Cell Transplantation Patients. Transplantation and Cellular Therapy, 28(12), 822-828. (lucrarea citata Amir et al. 2018. Employer's management of employees affected by cancer)</t>
  </si>
  <si>
    <t>https://www.sciencedirect.com/science/article/pii/S2666636722016530</t>
  </si>
  <si>
    <r>
      <rPr>
        <sz val="10"/>
        <color rgb="FF000000"/>
        <rFont val="Arial Narrow"/>
        <family val="2"/>
      </rPr>
      <t>SMEERS, Elke et al. Bridging Health Care and the Workplace: Formulation of a Return-to-Work Intervention for Breast Cancer Patients Using an Intervention Mapping Approach. </t>
    </r>
    <r>
      <rPr>
        <b/>
        <sz val="8"/>
        <color rgb="FF333333"/>
        <rFont val="Open Sans"/>
        <family val="2"/>
      </rPr>
      <t>Medical Research Archives</t>
    </r>
    <r>
      <rPr>
        <sz val="8"/>
        <color rgb="FF333333"/>
        <rFont val="Open Sans"/>
        <family val="2"/>
      </rPr>
      <t>, [S.l.], v. 10, n. 11, nov. 2022.</t>
    </r>
  </si>
  <si>
    <t>https://esmed.org/MRA/mra/article/view/3226</t>
  </si>
  <si>
    <t>Román Brugnoli, J. A., &amp; Ibarra González, S. (2022). Solidaridad y COVID-19 en Chile: tensiones y desafíos para afrontar la pandemia solidariamente. Polis (Santiago), 21(62), 40-67</t>
  </si>
  <si>
    <t>https://www.scielo.cl/scielo.php?pid=S0718-65682022000200040&amp;script=sci_arttext</t>
  </si>
  <si>
    <t>SciELO, DialNet, Ebsco</t>
  </si>
  <si>
    <t>Rusu Horatiu (ULBS)</t>
  </si>
  <si>
    <t>Measuring social solidarity. Some research notes</t>
  </si>
  <si>
    <t xml:space="preserve">Makhovskaya O.I. (2022) The potential of media in the formation of solidarity during the COVID-19 pandemic: overview of social and psychological literature. МИР, В КОТОРОМ МЫ ЖИВЕМ СЕГОДН.pp.7-23. DOI: 10.31249/chel/2022.02.01
</t>
  </si>
  <si>
    <t>https://www-lib-ipran-ru.translate.goog/paper/48262028?_x_tr_sl=ru&amp;_x_tr_tl=ro&amp;_x_tr_hl=ro&amp;_x_tr_pto=sc</t>
  </si>
  <si>
    <t>Science Index (RSCI) , Ulrichs Periodicals Directory , ProQuest , EBSCO , Google Scholar (https://human--inion-org.translate.goog/en/article.php?id=282&amp;_x_tr_sl=ru&amp;_x_tr_tl=ro&amp;_x_tr_hl=ro&amp;_x_tr_pto=sc&amp;_x_tr_sch=http)</t>
  </si>
  <si>
    <t>Teorii ale identităţii colective: între esenţialism şi constructivism. De la identitate la identificare</t>
  </si>
  <si>
    <t>Furtună, A. N. (2022). Les Lieux de Memoire and the Legacies of Roma Slavery in the Collective Memory. Case Study in Tismana, Gorj County, Romania. Sociologie Românească, 20(2), 168-196.</t>
  </si>
  <si>
    <t>http://revistasociologieromaneasca.ro/sr/article/view/1764</t>
  </si>
  <si>
    <t>ErihPlus, DOAJ, CEEOL, IndexCopernicus</t>
  </si>
  <si>
    <t xml:space="preserve">Szebik, B. (2022). Perceptions, Future Narratives and Fertility Intentions since the COVID-19 Pandemic (Doctoral dissertation, BCE Kommunikáció és Szociológia Intézet). </t>
  </si>
  <si>
    <t>https://szisz.hu/wp-content/uploads/2022/07/BSzebik_unkp.pdf</t>
  </si>
  <si>
    <t>https://scholar.google.com/scholar?hl=ro&amp;as_sdt=0%2C5&amp;q=Perceptions%2C+Future+Narratives+and+Fertility+Intentions+since+the+COVID-19+Pandemic&amp;btnG=</t>
  </si>
  <si>
    <t>Корбут, А. М. (2021). Социальное дистанцирование как кооперативное действие: аффилиация и дизаффилиация во время пандемии. Социология власти, 33(4), 75-96.</t>
  </si>
  <si>
    <t>https://socofpower.ranepa.ru/upload/iblock/756/4%20-%20Korbut.pdf</t>
  </si>
  <si>
    <t>CyberLeninka
RSCI
Ulrichsweb
ERIHPLUS (https://socofpower.ranepa.ru/home/archive/2021/490167/?utm_source=google.com&amp;utm_medium=organic&amp;utm_campaign=google.com&amp;utm_referrer=google.com#490176)</t>
  </si>
  <si>
    <t>Schimbare sociala si identitate socioculturala</t>
  </si>
  <si>
    <t>Croitoru A. (2022) Migrație, navetism și antreprenoriat în mediul rural românesc – argumente pentru o analiză integratoare in Dezvoltare comunitară în România: concepte, procese, modele de analiză. București: Tritonic pp.302-326</t>
  </si>
  <si>
    <t>https://www.researchgate.net/profile/Alin-Croitoru/publication/366005814_Migratie_navetism_si_antreprenoriat_in_mediul_rural_romanesc_-_argumente_pentru_o_analiza_integratoare/links/63a2ce1351f6c723c6b89b5a/Migratie-navetism-si-antreprenoriat-in-mediul-rural-romanesc-argumente-pentru-o-analiza-integratoare.pdf</t>
  </si>
  <si>
    <t>https://scholar.google.ro/scholar?as_ylo=2022&amp;hl=ro&amp;as_sdt=2005&amp;sciodt=0,5&amp;cites=3399652945002616736&amp;scipsc=</t>
  </si>
  <si>
    <t>Voicu, B.(ICCV), Rusu, H.(ULBS), Tufiş, C.(UB)</t>
  </si>
  <si>
    <t>Atlasul valorilor sociale</t>
  </si>
  <si>
    <t>Gavreliuc, A. (2022). Încrederea şi reciprocitatea ca resurse regenerative ale interacţiunilor sociale. Social Psychology/Psihologie Sociala, (50).</t>
  </si>
  <si>
    <t>https://web.s.ebscohost.com/ehost/detail/detail?vid=0&amp;sid=dc122ae3-dd30-4afc-affd-93ae3aeef0c4%40redis&amp;bdata=JnNpdGU9ZWhvc3QtbGl2ZQ%3d%3d#db=sxi&amp;AN=162247403</t>
  </si>
  <si>
    <t xml:space="preserve">Mureşan, Raluca, Sălcudean, Minodora and Pintea, Adina, “Information and News Consumption. Perception on the Communication of Authorities and Journalists During the Covid-19 Pandemic”, Postmodern Openings, 12(4), </t>
  </si>
  <si>
    <t xml:space="preserve">“Information and News Consumption. Perception on the Communication of Authorities and Journalists During the Covid-19 Pandemic”, Postmodern Openings, 12(4), </t>
  </si>
  <si>
    <t xml:space="preserve">Mureșan Raluca. 2022. Efectele negative ale publicității prin social media influenceri – două studii de caz, Saeculum </t>
  </si>
  <si>
    <t xml:space="preserve">Muresan, Raluca, Minodora Salcudean. </t>
  </si>
  <si>
    <t xml:space="preserve">Hate and the Roma of Romania: Failing to Moderate the Conversation.” </t>
  </si>
  <si>
    <t>Mureșan, Raluca. 2022. Amenințări la adresa libertății presei: intimidarea, hărțuirea și agresarea jurnaliștilor. Revista Transilvania</t>
  </si>
  <si>
    <t xml:space="preserve">Minodora Salcudean. </t>
  </si>
  <si>
    <t>New media, social media și jurnalismul actual</t>
  </si>
  <si>
    <t>Tacu, Mariana. 2022. Generații contemporane (baby boomers, x, y, z, alpha) și forme specifice de comunicare, Studia Universitatis Moldavie</t>
  </si>
  <si>
    <t>https://doi.org/10.5281/zenodo.7310359</t>
  </si>
  <si>
    <t>DOAJ
OAJI</t>
  </si>
  <si>
    <t xml:space="preserve">Minodora Salcudean </t>
  </si>
  <si>
    <t xml:space="preserve">Curta, Ioana. 2022. Impactul transformărilor digitale ale comunicării în era digitală, saeculum </t>
  </si>
  <si>
    <t>Adelina PAPANCEA, M. CIUNTU, O. GEORGESCU, S. TOMA, M. ZABARA, Ana Maria TROFIN, ROLE OF THE PROSTHETIC MEDICAL DEVICES IN MANAGEMENT OF ABDOMINAL PARIETAL DEFECTS</t>
  </si>
  <si>
    <t>https://www.revmedchir.ro/index.php/revmedchir/article/view/2665</t>
  </si>
  <si>
    <t>TREATMENT OF HEPATIC HYDATID CYST</t>
  </si>
  <si>
    <t>https://revmedchir.ro/index.php/revmedchir/article/view/2666</t>
  </si>
  <si>
    <t>Silistraru, I. (2021). Healthcare Workers-Heroes and Villains in Covid-19 Pandemic. The Ethical Communication. Journal of Intercultural Management and Ethics, 4(1), 39-44.</t>
  </si>
  <si>
    <t>Beggan, James K. and Allison, Scott T. (2023) "Pressures to Comply or Defy: How Social Values Influence Perceptions of Healthcare Workers as Villains," Heroism Science: Vol. 8: Iss. 1, Article 2. </t>
  </si>
  <si>
    <t>Available at: https://scholarship.richmond.edu/heroism-science/vol8/iss1/2</t>
  </si>
  <si>
    <t>IC13 -  Editor/Membru în comitetul editorial sau recenzor: Reviste indexate WoS, SCOPUS, BDI (inclusiv ERIH); reviste științifice neindexate ale ULBS; colecții de carte.</t>
  </si>
  <si>
    <t>În încadrarea revistelor, se ia în considerare indexarea/cotarea cea mai avantajoasă; indexarea/cotarea este probată prin link către baza de date aferentă;</t>
  </si>
  <si>
    <t>Verificarea componenței redacției/comitetului științific se face prin confruntarea datelor prezentate cu cele existente pe site-ul revistei/editurii; în cazul publicațiilor editate de către ULBS, punctajele se validează de către redactorul-șef al revistei, respectiv de către directorul Editurii ULBS</t>
  </si>
  <si>
    <t>Verificarea statutului de reviewer se face pe baza corespondenței recenzorului cu redacția revistei/editurii;</t>
  </si>
  <si>
    <t>Nu se pot cumula calități diferite (de ex.: recenzor și membru în redacție) în cadrul aceleiași reviste sau colecții editoriale; se optează pentru încadrarea cea mai avantajoasă;</t>
  </si>
  <si>
    <t xml:space="preserve">Statutul de guest editor se punctează doar în cazul editorilor care nu fac parte din redacția revistei; statutul de guest editor al unor numere diferite din aceeași publicație apărute în decursul aceluiași an calendaristic se punctează o singură dată; </t>
  </si>
  <si>
    <t>Cele două categorii de coeficienți de multiplicare pentru editare se pot aplica cumulativ; coeficienții din cadrul aceleiași categorii (de frecvență) se exclud reciproc;</t>
  </si>
  <si>
    <t>În categoria „reviste BDI” intră revistele ale căror articole sunt indexate în minim o BDI (cu toate datele bibliometrice necesare, inclusiv rezumatul articolelor); în categoria „reviste științifice neindexate ale ULBS” intră toate revistele care apar sub egida instituțională a ULBS și care nu sunt indexate în vreo BDI;</t>
  </si>
  <si>
    <t>Punctajul pentru editare se acordă doar în cazul revistelor care își respectă periodicitatea anunțată (care sunt cu numerele „la zi”);</t>
  </si>
  <si>
    <r>
      <rPr>
        <sz val="10"/>
        <color theme="1"/>
        <rFont val="Arial Narrow"/>
        <family val="2"/>
      </rPr>
      <t xml:space="preserve">SCIPIO, Google Scholar și Worldcat </t>
    </r>
    <r>
      <rPr>
        <b/>
        <sz val="10"/>
        <color theme="1"/>
        <rFont val="Arial Narrow"/>
        <family val="2"/>
      </rPr>
      <t>nu sunt BDI.</t>
    </r>
  </si>
  <si>
    <r>
      <rPr>
        <b/>
        <sz val="10"/>
        <color theme="1"/>
        <rFont val="Arial Narrow"/>
        <family val="2"/>
      </rPr>
      <t xml:space="preserve">*Punctaje de referință:
</t>
    </r>
    <r>
      <rPr>
        <b/>
        <sz val="10"/>
        <color theme="1"/>
        <rFont val="Arial Narrow"/>
        <family val="2"/>
      </rPr>
      <t>a)	Editare:</t>
    </r>
    <r>
      <rPr>
        <sz val="10"/>
        <color theme="1"/>
        <rFont val="Arial Narrow"/>
        <family val="2"/>
      </rPr>
      <t xml:space="preserve">
•	100 p. – redactor-șef/ coordonator de colecție editorială;
•	50 p. – membru în comitetul de redacție, în comitetul științific al publicației sau guest editor de număr tematic; membru în comitetul științific al unei colecții editoriale
Se aplică următorii </t>
    </r>
    <r>
      <rPr>
        <b/>
        <sz val="10"/>
        <color theme="1"/>
        <rFont val="Arial Narrow"/>
        <family val="2"/>
      </rPr>
      <t>coeficienți de multiplicare:</t>
    </r>
    <r>
      <rPr>
        <sz val="10"/>
        <color theme="1"/>
        <rFont val="Arial Narrow"/>
        <family val="2"/>
      </rPr>
      <t xml:space="preserve">
i) </t>
    </r>
    <r>
      <rPr>
        <i/>
        <sz val="10"/>
        <color theme="1"/>
        <rFont val="Arial Narrow"/>
        <family val="2"/>
      </rPr>
      <t>de calitate:</t>
    </r>
    <r>
      <rPr>
        <sz val="10"/>
        <color theme="1"/>
        <rFont val="Arial Narrow"/>
        <family val="2"/>
      </rPr>
      <t xml:space="preserve">
- 2,0 pentru reviste WoS, SCOPUS, ERIH Plus sau colecții editate la edituri internaționale de prestigiu;
ii) </t>
    </r>
    <r>
      <rPr>
        <i/>
        <sz val="10"/>
        <color theme="1"/>
        <rFont val="Arial Narrow"/>
        <family val="2"/>
      </rPr>
      <t>de frecvență</t>
    </r>
    <r>
      <rPr>
        <sz val="10"/>
        <color theme="1"/>
        <rFont val="Arial Narrow"/>
        <family val="2"/>
      </rPr>
      <t xml:space="preserve">:
- 1,5 pentru reviste cu 2 numere/an sau pentru colecții cu 2 volume/an;
- 2,0 pentru reviste cu 3-4 numere/an sau pentru colecții cu 3-4 volume/an;
- 2,5 pentru reviste cu 5-6 numere/an sau pentru colecții cu 5-6 volume/an;
- 3,0 pentru reviste cu peste 6 numere/an sau pentru colecții cu peste 6 volume/an.
</t>
    </r>
    <r>
      <rPr>
        <b/>
        <sz val="10"/>
        <color theme="1"/>
        <rFont val="Arial Narrow"/>
        <family val="2"/>
      </rPr>
      <t xml:space="preserve">b)	Recenzare:
</t>
    </r>
    <r>
      <rPr>
        <sz val="10"/>
        <color theme="1"/>
        <rFont val="Arial Narrow"/>
        <family val="2"/>
      </rPr>
      <t>•	10 p./raport de recenzare;
Se aplică următorul coeficient de multiplicare:
- 5,0 pentru reviste WoS, SCOPUS, ERIH Plus sau pentru volume recenzate la edituri internaționale de prestigiu.</t>
    </r>
  </si>
  <si>
    <t>Denumirea revistei</t>
  </si>
  <si>
    <t>Baza de date în care e idexată revista (WoS, Scopus, minim o BDI)</t>
  </si>
  <si>
    <t>Site www al revistei (link-ul unde este menționată componența comitetului editorial)</t>
  </si>
  <si>
    <t>Data raportului de recenzare</t>
  </si>
  <si>
    <t>Punctaj total de referință*</t>
  </si>
  <si>
    <t>Frecvența publicației</t>
  </si>
  <si>
    <t>CEEOL, INDEX COPERNICUS, EBSCO</t>
  </si>
  <si>
    <t>https://forschungen.icsusib.ro/forschungen</t>
  </si>
  <si>
    <t>Studia Universitatis Cibiniensis Series Historica</t>
  </si>
  <si>
    <t xml:space="preserve">https://centers.ulbsibiu.ro/ccpisc/language/en/studia-en/ </t>
  </si>
  <si>
    <t>Вестник Брянского государственного университета</t>
  </si>
  <si>
    <t>RISC, Ulrich's Periodicals Directory, Index Copernicus</t>
  </si>
  <si>
    <t xml:space="preserve">http://vestnik-brgu.ru/?page_id=31 </t>
  </si>
  <si>
    <t>Bucur Mirel-Vasile</t>
  </si>
  <si>
    <t>BRUKENTHAL. ACTA MUSEI</t>
  </si>
  <si>
    <t>9-19.08.2022</t>
  </si>
  <si>
    <t>10 x5 x 12 articole</t>
  </si>
  <si>
    <t>anuală</t>
  </si>
  <si>
    <t>membru în comitetul de redacție STUDIA UNIVERSITATIS
CIBINIENSIS
Series Historica</t>
  </si>
  <si>
    <t>50x2</t>
  </si>
  <si>
    <t>Brukenthal Acta Musei. Brukenthalia. Romanian Cultural History Review</t>
  </si>
  <si>
    <t>1/an</t>
  </si>
  <si>
    <t>Guttmann Márta</t>
  </si>
  <si>
    <t>Studia UBB Chemia</t>
  </si>
  <si>
    <t>http://chem.ubbcluj.ro/~studiachemia/</t>
  </si>
  <si>
    <t>27 oct 2022</t>
  </si>
  <si>
    <t xml:space="preserve">Ioniță, Alexandru </t>
  </si>
  <si>
    <t>Review of Ecumenical Studies</t>
  </si>
  <si>
    <t>http://www.res.ecum.ro/editorial-team/</t>
  </si>
  <si>
    <t>Pinter Zeno-KARL</t>
  </si>
  <si>
    <t>Brukenthal. Acta Musei</t>
  </si>
  <si>
    <t>SCOPUS, INDEX COPERNICUS, EBSCOHOST, ERIH PLUS</t>
  </si>
  <si>
    <t>https://www.brukenthalmuseum.ro/pdf/Colegiul%20de%20redactie.pdf</t>
  </si>
  <si>
    <t>Index Copernicus, SCIPIO, EBSCO, ERIH PLUS</t>
  </si>
  <si>
    <t>https://magazines.ulbsibiu.ro/arheologie/publicatii/ats/colegiul%20de%20redactie.pdf</t>
  </si>
  <si>
    <t>Studia Universitatis Cibiniensis.Series Historica</t>
  </si>
  <si>
    <t>https://centers.ulbsibiu.ro/ccpisc/language/en/editorial/</t>
  </si>
  <si>
    <t>https://reviste.ulbsibiu.ro/actats/echipa/</t>
  </si>
  <si>
    <t>Radu Ștefan Racovițan</t>
  </si>
  <si>
    <t>Anual</t>
  </si>
  <si>
    <t>Scopus, Erih Plus, CEEOL, EBSCO</t>
  </si>
  <si>
    <t>anuala</t>
  </si>
  <si>
    <t xml:space="preserve">Parliaments, Estates &amp; Representation </t>
  </si>
  <si>
    <t>Scopus, Erih Plus</t>
  </si>
  <si>
    <t>https://www.tandfonline.com/action/journalInformation?show=editorialBoard&amp;journalCode=rper20</t>
  </si>
  <si>
    <t>Radu, Sorin</t>
  </si>
  <si>
    <t>The Annals of the „Ovidius” University of Constanta – Political Science Series</t>
  </si>
  <si>
    <t>CEEOL, Index Copernicus, Erih PLUS, Hein Online</t>
  </si>
  <si>
    <t>http://annals-politics.univ-ovidius.ro/editorial-board/</t>
  </si>
  <si>
    <t>Rural History</t>
  </si>
  <si>
    <t>WOS - AHCI</t>
  </si>
  <si>
    <t>https://www.cambridge.org/core/journals/rural-history</t>
  </si>
  <si>
    <t>Recenzie:31.05.22</t>
  </si>
  <si>
    <t xml:space="preserve">Erih+, Index Copernicus, Ceeol, </t>
  </si>
  <si>
    <t>https://reviste.ulbsibiu.ro/actats/</t>
  </si>
  <si>
    <t xml:space="preserve">Review of Ecumenical Studies </t>
  </si>
  <si>
    <t>ERIH Plus, Ebsco, Atla</t>
  </si>
  <si>
    <t>3 numere pe an</t>
  </si>
  <si>
    <t>Religions, Guest-Editor for the Special Issue "Mystical Theology and Muslim-Christian Dialogue: Volume I"</t>
  </si>
  <si>
    <t>WoS, AHCI &gt; 5ani</t>
  </si>
  <si>
    <t>https://www.mdpi.com/journal/religions/special_issues/Mystical_Theology</t>
  </si>
  <si>
    <t>Acta Terae Septemcastrensis</t>
  </si>
  <si>
    <t>ERIH Plus, SCIENDO</t>
  </si>
  <si>
    <t>https://sciendo.com/journal/actatr?tab=editorial-board</t>
  </si>
  <si>
    <t>International Journal of Applied Behavioral Economics (IJABE)</t>
  </si>
  <si>
    <t>Scop+G1650+G1650+F17us, Ulrich's Periodicals Directory, The Standard Periodical Directory, RePEc, JournalTOCs, INSPEC, cabewll's, BMD, MF</t>
  </si>
  <si>
    <t>http://www.igi-global.com/journal/international-journal-applied-behavioral-economics/49170</t>
  </si>
  <si>
    <t>editor asociat</t>
  </si>
  <si>
    <t>Revista Economica</t>
  </si>
  <si>
    <t>Scopus, ERA</t>
  </si>
  <si>
    <t>http://economice.ulbsibiu.ro/revista.economica/editorialboard.php</t>
  </si>
  <si>
    <t>membru comitet stiintific</t>
  </si>
  <si>
    <t>Revista de Psihologie, Academia Romana</t>
  </si>
  <si>
    <t>http://revistadepsihologie.ipsihologie.ro/index.php/redactia</t>
  </si>
  <si>
    <t>membru Consiliul Editorial</t>
  </si>
  <si>
    <t>Marcu Gabriela Mariana</t>
  </si>
  <si>
    <t>Frontiers in Psychiatry, Indexată WOS</t>
  </si>
  <si>
    <t>https://www.frontiersin.org/journals/psychiatry</t>
  </si>
  <si>
    <t>Frontiers in Psychology, Indexată WOS</t>
  </si>
  <si>
    <t>https://www.frontiersin.org/journals/psychology</t>
  </si>
  <si>
    <t>Cognition, Brain, Behavior. An Interdisciplinary Journal</t>
  </si>
  <si>
    <t>https://cbbjournal.ro/index.php/en/</t>
  </si>
  <si>
    <t>Mărcuș Oana</t>
  </si>
  <si>
    <t>European Journal of Developmental Psychology</t>
  </si>
  <si>
    <t>https://www.tandfonline.com/journals/pedp20</t>
  </si>
  <si>
    <t>septembrie 2022</t>
  </si>
  <si>
    <t>6 volume pe an</t>
  </si>
  <si>
    <t>Marcus Oana Maria</t>
  </si>
  <si>
    <t>Cognition, brain, behavior - An interdisciplinary journal</t>
  </si>
  <si>
    <t>https://www.cbbjournal.ro/index.php/en/</t>
  </si>
  <si>
    <t>decembrie 2022</t>
  </si>
  <si>
    <t>4 volume pe an</t>
  </si>
  <si>
    <t>Ed. Universitară București Colecție de carte: Cercetarea modernă în psihologie</t>
  </si>
  <si>
    <t>http://ascip.ro/index.php?opt=conference_proceedings&amp;titlu=conference%20proceedings</t>
  </si>
  <si>
    <t>International Journal of Environmental Research and Public Health</t>
  </si>
  <si>
    <t>SCOPUS https://www.mdpi.com/journal/ijerph/indexing</t>
  </si>
  <si>
    <t>https://www.mdpi.com/journal/ijerph</t>
  </si>
  <si>
    <t>14.03.2022</t>
  </si>
  <si>
    <t>22.04.2022</t>
  </si>
  <si>
    <t>11.05.2022</t>
  </si>
  <si>
    <t>10.06.2022</t>
  </si>
  <si>
    <t>09.07.2022</t>
  </si>
  <si>
    <t>07.08.2022</t>
  </si>
  <si>
    <t>31.08.2022</t>
  </si>
  <si>
    <t>Children</t>
  </si>
  <si>
    <t>SCOPU, WOS https://www.mdpi.com/journal/children/indexing</t>
  </si>
  <si>
    <t>Children | An Open Access Journal from MDPI</t>
  </si>
  <si>
    <t>10.10.2022</t>
  </si>
  <si>
    <t>SCOPU, WOS, https://www.mdpi.com/journal/children/indexing</t>
  </si>
  <si>
    <t>19.12.2022</t>
  </si>
  <si>
    <t>Bucuță Mihaela</t>
  </si>
  <si>
    <t>Early Child Development and Care.</t>
  </si>
  <si>
    <t>https://www.tandfonline.com/journals/gecd20</t>
  </si>
  <si>
    <t>10x5</t>
  </si>
  <si>
    <t>16 numere/an</t>
  </si>
  <si>
    <t>Brate, Adrian</t>
  </si>
  <si>
    <t>Psihologia Resurselor Umane</t>
  </si>
  <si>
    <t>PsychINFO, Proquest, ERIH +, EBSCO, Scopus, DOAJ and Copernicus</t>
  </si>
  <si>
    <t>https://hrp-journal.com/index.php/pru/about/editorialTeam</t>
  </si>
  <si>
    <t>50x2x1,5</t>
  </si>
  <si>
    <t>2 numere/an</t>
  </si>
  <si>
    <t>HTS Teologiese Studies / Theological Studies</t>
  </si>
  <si>
    <t>WOS, SCOPUS, ERIH +</t>
  </si>
  <si>
    <t>https://hts.org.za/index.php/hts/index</t>
  </si>
  <si>
    <t>1/AN</t>
  </si>
  <si>
    <t>Cretu Daniela Maria</t>
  </si>
  <si>
    <t>Education Quarterly Reviews</t>
  </si>
  <si>
    <t>Index Copernicus, Eric, Zenodo, Road, OpenAIRE, Academic Resource Index, OSF, Socarxiv, SSRN, Erih</t>
  </si>
  <si>
    <t>https://www.asianinstituteofresearch.org/eqr</t>
  </si>
  <si>
    <t>4 numere/an</t>
  </si>
  <si>
    <t>International Education Studies (IES)</t>
  </si>
  <si>
    <t>CrossRef, DESY Publication Database, DTU Findit (DTU Library), Education Resources Information Center (ERIC), 
Educational Research Abstracts,
Electronic Journals Library
Elektronische Zeitschriftenbibliothek (EZB), Excellence in Research for Australia (ERA)</t>
  </si>
  <si>
    <t>http://www.ccsenet.org/journal/index.php/ies/editor</t>
  </si>
  <si>
    <t>50x2.5</t>
  </si>
  <si>
    <t>6 numere/an</t>
  </si>
  <si>
    <t>European Scientific Journal</t>
  </si>
  <si>
    <t xml:space="preserve">EBSCO, Crossref, Index Copernicus, Ulrich's, Electronic Journals Library, Scirus, 
West European Librarian, Directory of Research Journals Indexing
</t>
  </si>
  <si>
    <t>https://eujournal.org/index.php/esj/editorial_board</t>
  </si>
  <si>
    <t>50x3</t>
  </si>
  <si>
    <t>peste 6 numere/an</t>
  </si>
  <si>
    <t>Journal Plus Education</t>
  </si>
  <si>
    <t xml:space="preserve">CNCSIS classification B+ category
Urlich
EBSCO
CEEOL
CrossReff
</t>
  </si>
  <si>
    <t>https://www.uav.ro/jour/index.php/jpe/about/editorialTeam</t>
  </si>
  <si>
    <t>50x1.5</t>
  </si>
  <si>
    <t>Journal of Education and Learning</t>
  </si>
  <si>
    <t xml:space="preserve">CNKI Scholar
Education Resources Information Center (ERIC)
Electronic Journals Library
Excellence in Research for Australia (ERA)
Harvard Library
InfoBase
JournalTOCs
</t>
  </si>
  <si>
    <t>https://www.ccsenet.org/journal/index.php/jel/editor</t>
  </si>
  <si>
    <t>Journal of Contemporary Research in Social Sciences</t>
  </si>
  <si>
    <t xml:space="preserve">EconPapers, Ideas, RePec, Crossref, Dimensions
</t>
  </si>
  <si>
    <t>http://learning-gate.com/index.php/2641-0249/editorialteam</t>
  </si>
  <si>
    <t>Teacher Education and Curriculum Studies</t>
  </si>
  <si>
    <t>CrossRef, AcademicKeys, ResearchBib, Polish Scholarly Bibliography, Directory of Research Journals Indexing</t>
  </si>
  <si>
    <t>https://www.sciencepublishinggroup.com/journal/index?journalid=240</t>
  </si>
  <si>
    <t>Education sciences</t>
  </si>
  <si>
    <t>WoS, Scopus, ESCI etc.</t>
  </si>
  <si>
    <t>https://www.mdpi.com/journal/education</t>
  </si>
  <si>
    <t>01.03.2022; 20.04.2022; 10.06.2022</t>
  </si>
  <si>
    <t>10x3x5</t>
  </si>
  <si>
    <t>Scopus, WoS, Ebsco etc.</t>
  </si>
  <si>
    <t>3/24/2022</t>
  </si>
  <si>
    <t>WoS, Scopus, Ebsco etc.</t>
  </si>
  <si>
    <t>https://www.mdpi.com/journal/children</t>
  </si>
  <si>
    <t>https://www.tandfonline.com/action/journalInformation?journalCode=cedr20</t>
  </si>
  <si>
    <t>14.07.2022; 2.11.2022</t>
  </si>
  <si>
    <t>10x2x5</t>
  </si>
  <si>
    <t>Sage Open</t>
  </si>
  <si>
    <t>WoS, Scopus, ERIC, DOAJ etc.</t>
  </si>
  <si>
    <t>https://journals.sagepub.com/home/sgo</t>
  </si>
  <si>
    <t>Early years</t>
  </si>
  <si>
    <t>https://www.tandfonline.com/action/journalInformation?journalCode=ceye20</t>
  </si>
  <si>
    <t>11/14/2022</t>
  </si>
  <si>
    <t>Education and Information Technologies</t>
  </si>
  <si>
    <t>https://www.springer.com/journal/10639</t>
  </si>
  <si>
    <t>12/20/2022</t>
  </si>
  <si>
    <t>Dușe C.S.</t>
  </si>
  <si>
    <t>World Journal of Education</t>
  </si>
  <si>
    <t>ERIC,OAJI, ResearchBib, Publons</t>
  </si>
  <si>
    <t>https://www.sciedupress.com/journal/index.php/wje/index/</t>
  </si>
  <si>
    <t>mar.-22</t>
  </si>
  <si>
    <t>5/an</t>
  </si>
  <si>
    <t>Frontiers in Education</t>
  </si>
  <si>
    <t>iun.-22</t>
  </si>
  <si>
    <t>2/an</t>
  </si>
  <si>
    <t>Journal of Curriculum and Teaching</t>
  </si>
  <si>
    <t>Scopus, ERIC, ERA</t>
  </si>
  <si>
    <t>https://www.sciedupress.com/journal/index.php/jct</t>
  </si>
  <si>
    <t>sept.-22</t>
  </si>
  <si>
    <t>4/an</t>
  </si>
  <si>
    <t>Dușe, C.S.</t>
  </si>
  <si>
    <t>Journal of Teaching Education and Learning</t>
  </si>
  <si>
    <t>DOAJ, EBSCO, Harvard Library</t>
  </si>
  <si>
    <t>https://journal.stkipsingkawang.ac.id/index.php/JETL/index</t>
  </si>
  <si>
    <t>apr.-22</t>
  </si>
  <si>
    <t>Duşe, C.S.</t>
  </si>
  <si>
    <t>Advances in Online Education: A Peer-Reviewed Journal</t>
  </si>
  <si>
    <t>https://www.henrystewartpublications.com/aoe/editorialboard</t>
  </si>
  <si>
    <t>sept. 2022</t>
  </si>
  <si>
    <t>3/an</t>
  </si>
  <si>
    <t>The Arts in Society Journal Collection</t>
  </si>
  <si>
    <t>EBSCO, Ulrichs` Webb</t>
  </si>
  <si>
    <t xml:space="preserve">https://artsinsociety.com/journals. </t>
  </si>
  <si>
    <t>biannually</t>
  </si>
  <si>
    <t>American Journal of Educational Research</t>
  </si>
  <si>
    <t>Google Scholar, BASE, Academic, Open Access Journals</t>
  </si>
  <si>
    <t xml:space="preserve">http://www.sciepub.com/journal/education. </t>
  </si>
  <si>
    <t>membru in comitetul științific</t>
  </si>
  <si>
    <t>Journal of the Academical Society of Anthropology, JASA, Volume 14. issue.1, May 2022, online ISSN 2668‐2427, ISSN‐L 2668‐246X</t>
  </si>
  <si>
    <t>https://www.antropology.ro/doc/JASA/2022/JASA_2022_VOL_14_1_Buc.pdf</t>
  </si>
  <si>
    <t>anual</t>
  </si>
  <si>
    <t>God, Science &amp; COSMIC CONFLICT. Anthropology of Communication</t>
  </si>
  <si>
    <t>https://lobbyart-anthropology.ro/Anthropology--and--Communication.php</t>
  </si>
  <si>
    <t>The Tribune. Anthropology &amp; Communication, nr. 1-2 / 2022 ISSN 2668-2583, ISSN-L 2668-2583 / Editura Astra Museum</t>
  </si>
  <si>
    <t>https://www.lobbyart-anthropology.ro/THE-TRIBUNE.php</t>
  </si>
  <si>
    <t>The Tribune. Anthropology &amp; Communication, nr. nr. 3-4 / 2022 ISSN 2668-2583, ISSN-L 2668-2583 / Editura Astra Museum</t>
  </si>
  <si>
    <t>Iunesch Liana Regina</t>
  </si>
  <si>
    <t>Science Fiction Bildung. Pädagogische Interpretationen</t>
  </si>
  <si>
    <t>Universität Tübingen,</t>
  </si>
  <si>
    <t>https://www.researchgate.net/publication/366290810_Science_Fiction_Bildung_Padagogische_Interpretationen</t>
  </si>
  <si>
    <t>RES Review of Ecumenical Studies Sibiu</t>
  </si>
  <si>
    <t>ERIH Plus, Sciendo, CEJSH, CNKI Scholar, WorldCat OCLC, ATLA Religious Data Base, ProQuest si alte</t>
  </si>
  <si>
    <t>50x2x2</t>
  </si>
  <si>
    <t>3-4 volume/an</t>
  </si>
  <si>
    <t>Selected Topics in Humanities and Social Sciences Vol. 9</t>
  </si>
  <si>
    <t>Colectie editoriala internatională</t>
  </si>
  <si>
    <t>https://www.bookpi.org/bookstore/product/selected-topics-in-humanities-and-social-sciences-vol-9/</t>
  </si>
  <si>
    <t>3-4 numere pe an</t>
  </si>
  <si>
    <t>Revista internationala Higher Education Studies (HES)</t>
  </si>
  <si>
    <t>AcademicKeys
CNKI Scholar
Education Resources Information Center (ERIC)
Excellence in Research for Australia (ERA)InfoBase
Ulrich's</t>
  </si>
  <si>
    <t>https://www.ccsenet.org/journal/index.php/hes/editor</t>
  </si>
  <si>
    <t>2 numere pe an</t>
  </si>
  <si>
    <t>Revista internationala Journal of Education, Society &amp; Behavioural Science</t>
  </si>
  <si>
    <t>Index Copernicus 
Publons, CrossRef</t>
  </si>
  <si>
    <t>https://journaljesbs.com/index.php/JESBS/about/editorialTeam</t>
  </si>
  <si>
    <t>10.02.2022, 7.03.2022, 17.03.2022, 23.03.20222, 23.05.2022, 9.07.2022, 7.12.2022</t>
  </si>
  <si>
    <t>peste 6 numere pe an</t>
  </si>
  <si>
    <t>Revista internationala Journal of Education and Learning</t>
  </si>
  <si>
    <t>CNKI Scholar
Education Resources Information Center (ERIC)
Electronic Journals Library
Excellence in Research for Australia (ERA)
GETIT@YALE (Yale University Library)
Harvard Library
InfoBase</t>
  </si>
  <si>
    <t>6 numere pe an</t>
  </si>
  <si>
    <t>Revista internationala Asian Research Journal of Arts &amp; Social Sciences</t>
  </si>
  <si>
    <t xml:space="preserve">
Index Copernicus, Publons, CrossRef, Journalseek</t>
  </si>
  <si>
    <t>https://journalarjass.com/index.php/ARJASS/about/editorialTeam</t>
  </si>
  <si>
    <t>Revista internationala World Journal of Educational Research</t>
  </si>
  <si>
    <t>CrossRef, EBSCOhost, OALib, Electronic Journals, Library (EZB)</t>
  </si>
  <si>
    <t>http://www.scholink.org/ojs/index.php/wjer/about/editorialTeam</t>
  </si>
  <si>
    <t>editorial board member</t>
  </si>
  <si>
    <t>Revista internationala International Journal of Higher Education</t>
  </si>
  <si>
    <t>CNKI Scholar, ERA
ERIC
Elektronische Zeitschriftenbibliothek (EZB)
Genamics JournalSeek</t>
  </si>
  <si>
    <t>https://www.sciedupress.com/journal/index.php/ijhe/about/editorialTeam</t>
  </si>
  <si>
    <t>20.01.2022, 21.02.2022</t>
  </si>
  <si>
    <t>Econpapers, CrossRef, Ideas, RePec, Dimensions</t>
  </si>
  <si>
    <t>editor</t>
  </si>
  <si>
    <t>4-6 numere pe an</t>
  </si>
  <si>
    <t>Revista internațională Advanced Humanities and Social Sciences (Consortium Publisher Canada)</t>
  </si>
  <si>
    <t>Scopus, Jisc, PubMed, Publons, https://consortiumpublisher.ca/index.php/about-us</t>
  </si>
  <si>
    <t>https://consortiumpublisher.ca/index.php/editorial-board-ahss</t>
  </si>
  <si>
    <t>2-3 numere pe an</t>
  </si>
  <si>
    <t>Science Journal of Education</t>
  </si>
  <si>
    <t>Universal Impact Factor, Zeitschriftendatenbank, Eurasian Scientific Journal Index</t>
  </si>
  <si>
    <t>http://www.journaleducation.org/editorialboard</t>
  </si>
  <si>
    <t>Education and Applied Didactics</t>
  </si>
  <si>
    <t>ERICH PLUS, CEEOL</t>
  </si>
  <si>
    <t>http://socioumane.ro/blog/ead/home/editorial-board/</t>
  </si>
  <si>
    <t>Elena Lucia Mara</t>
  </si>
  <si>
    <t>https://socioumane.ro/blog/ead/home/editorial-board/</t>
  </si>
  <si>
    <t>CNCSIS classification B+ category
Urlich
EBSCO
CEEOL
CrossReff. DOI -https://doi.org/10.24250/jpe
Wordcat.org
SCIPIO</t>
  </si>
  <si>
    <t>2 issues per year</t>
  </si>
  <si>
    <t>AcademicKeys, Academic Journals Database, ACNP, BASE, CNKI, Electronic Journals Library, Educational Research Abstracts, ERA, ERIC, Genamics JournalSeek, GETIT@YALE (Yale University Library), Google Scholar, Harvard Library E-Journals, JournalTOCs, Lockss, MIAR, Mir@bel, NewJour, OAJI, Open J-Gate, PBN, PKP Open Archives Harvester, Publons, ResearchGate, ROAD, Technische Informationsbibliothek (TIB)</t>
  </si>
  <si>
    <t>Popa M</t>
  </si>
  <si>
    <t>Journal of Education Culture and Society</t>
  </si>
  <si>
    <t>Emerging Sources Citation Index (Web of Science)EBSCO, DOAJ, BazHum, Index Copernicus, Ulrich'sCEEOLCEJSH</t>
  </si>
  <si>
    <t xml:space="preserve">https://jecs.pl/index.php/jecs/about/editorialTeam </t>
  </si>
  <si>
    <t>Education and Self Development</t>
  </si>
  <si>
    <t>https://eandsdjournal.kpfu.ru/en/editor-groups/editorial-board/</t>
  </si>
  <si>
    <t>Innovare Journal of Education</t>
  </si>
  <si>
    <t>OAI,
CNKI (China Knowledge Resource Integrated Database)
LOCKKS
Open J-Gate
Google Scholar
OCLC (World Digital Collection Gateway)
UIUC</t>
  </si>
  <si>
    <t>https://innovareacademics.in/journals/index.php/ijoe</t>
  </si>
  <si>
    <t>FSSU9</t>
  </si>
  <si>
    <t>Revista Romaneasca pentry Educatie Multidimensionala</t>
  </si>
  <si>
    <t>https://lumenpublishing.com/journals/index.php/rrem/about/editorialTeam</t>
  </si>
  <si>
    <t>Journal Plus education</t>
  </si>
  <si>
    <t>CNCSIS classification B+ category,Urlich, EBSCO, CEEOL, CrossReff, Wordcat.org, SCIPIO</t>
  </si>
  <si>
    <t>10/31/2022</t>
  </si>
  <si>
    <t>https://revistapolis.ro/redactia-revistei/</t>
  </si>
  <si>
    <t>Polis</t>
  </si>
  <si>
    <t>CEEOL; DOAJ</t>
  </si>
  <si>
    <t>https://revistapolis.ro/</t>
  </si>
  <si>
    <t>Sabina-Adina Luca</t>
  </si>
  <si>
    <t>dovada atasata</t>
  </si>
  <si>
    <t>LUPU Grațian</t>
  </si>
  <si>
    <t>ERIHPLUS
CEEOL
INDEX COPERNICUS
EBSCO
ULRICH S PERIODICAL DIRECTORY
INFOBASE INDEX
SOCIONET
RESEARCHBIB
MIAR
GLOBAL IMPACT &amp; QUALITY FACTOR.</t>
  </si>
  <si>
    <t>https://magazines.ulbsibiu.ro/studiasecuritatis/</t>
  </si>
  <si>
    <t>2x50</t>
  </si>
  <si>
    <t>Mihai Melintei</t>
  </si>
  <si>
    <t xml:space="preserve">https://lact.ro/board/ </t>
  </si>
  <si>
    <t>1 număr pe an</t>
  </si>
  <si>
    <t>ERIHPLUS, CEEOL, EBSCO etc.</t>
  </si>
  <si>
    <t>https://magazines.ulbsibiu.ro/studiasecuritatis/board/editorial-board/</t>
  </si>
  <si>
    <t>2  numere pe an</t>
  </si>
  <si>
    <t>ANALE ŞTIINŢIFICE
ale Academiei „Ştefan cel Mare”
a Ministerului Afacerilor Interne
al Republicii Moldova.</t>
  </si>
  <si>
    <t>CEEOL, Hein Online</t>
  </si>
  <si>
    <r>
      <rPr>
        <u/>
        <sz val="11"/>
        <color rgb="FF0000FF"/>
        <rFont val="Calibri"/>
        <family val="2"/>
      </rPr>
      <t>https://academy.police.md/reviste/componenta-colegiului-de-redactie-2</t>
    </r>
  </si>
  <si>
    <t>STUDIA SECURITATIS</t>
  </si>
  <si>
    <t>Editorial Board – Studia Securitatis Magazine (ulbsibiu.ro)</t>
  </si>
  <si>
    <r>
      <rPr>
        <sz val="10"/>
        <color theme="1"/>
        <rFont val="Arial Narrow"/>
        <family val="2"/>
      </rPr>
      <t xml:space="preserve">100x2 (calitate) </t>
    </r>
    <r>
      <rPr>
        <b/>
        <sz val="10"/>
        <color theme="1"/>
        <rFont val="Arial Narrow"/>
        <family val="2"/>
      </rPr>
      <t>200</t>
    </r>
    <r>
      <rPr>
        <sz val="10"/>
        <color theme="1"/>
        <rFont val="Arial Narrow"/>
        <family val="2"/>
      </rPr>
      <t xml:space="preserve"> 200x1,5(frecvență) </t>
    </r>
    <r>
      <rPr>
        <b/>
        <sz val="10"/>
        <color theme="1"/>
        <rFont val="Arial Narrow"/>
        <family val="2"/>
      </rPr>
      <t>300</t>
    </r>
  </si>
  <si>
    <t xml:space="preserve">bianual </t>
  </si>
  <si>
    <t xml:space="preserve">Anuarul Laboratorului pentru Analiza Conflictului Transnistrean </t>
  </si>
  <si>
    <t xml:space="preserve">https://centers.ulbsibiu.ro/ccsprise/lact/board/; https://centers.ulbsibiu.ro/ccsprise/lact/category/anuar-yearbook/arhiva-archive/ </t>
  </si>
  <si>
    <t xml:space="preserve">anual </t>
  </si>
  <si>
    <t>https://susy.mdpi.com/user/review/review/33055858/K8H9QCoU</t>
  </si>
  <si>
    <t>https://susy.mdpi.com/user/review/review/31972580/O0IfACN3</t>
  </si>
  <si>
    <t>Social Sciences</t>
  </si>
  <si>
    <t>https://susy.mdpi.com/user/review/review/31415201/dpfKi3RE</t>
  </si>
  <si>
    <t>https://susy.mdpi.com/user/review/review/29380793/Gw3Zef0l</t>
  </si>
  <si>
    <t>https://susy.mdpi.com/user/review/review/28768344/M7V1ibS5</t>
  </si>
  <si>
    <t>https://susy.mdpi.com/user/review/review/27283628/i8DJd0ME</t>
  </si>
  <si>
    <t>https://susy.mdpi.com/user/review/review/26210603/HXFOnB26</t>
  </si>
  <si>
    <t>https://susy.mdpi.com/user/review/review/24080492/pLGkr1PK</t>
  </si>
  <si>
    <t>Ekonomika</t>
  </si>
  <si>
    <t>https://www.journals.vu.lt/ekonomika/reviewer/submission/25373</t>
  </si>
  <si>
    <t>https://www.journals.vu.lt/ekonomika/reviewer/submission/29708</t>
  </si>
  <si>
    <t>Bulletin of Taras Shevchenko, Taras Shevchenko University Kiev, Ucraina, ISSN 1728-3817.</t>
  </si>
  <si>
    <t>РИНЦ (E-Library), Science Index, Ulrich’s Periodicals Directory, Google Scholar, RepEc, Socionet, Index Copernicus (ICV 2017: 100.00), CyberLeninka, OCLC WorldCat, CrossRef, J-Gate, Microsoft Academic Search, Bielefeld Academic Search Engine (BASE), Registry of Open Access Repositories (ROAR), The Directory of Open Access Repositories (OpenDOAR), IDEAS, EconPapers, CiteFactor (indexed), Maksymovych Scientific Library of Taras Shevchenko National University of Kyiv, National Library of Ukraine Vernadsky, DOAJ, ProQuest, CitEc, Directory of Open Access scholarly Resources (ROAD), JIC Index (09/2017) = 0.340 (C group), Cabells Journal Whitelist.</t>
  </si>
  <si>
    <t xml:space="preserve">http://bulletin-econom.univ.kiev.ua/editorial-board </t>
  </si>
  <si>
    <t xml:space="preserve">Gândirea Militară Românească -  revistă editată de către Statul Major al Apărării 
ISSN Print: 1454-0460
ISSN Online: 1842-8231 </t>
  </si>
  <si>
    <t>CEEOL, Index Copernicus, EBSCO, ROAD-ISSN Portal. 
Revistă științifică cu prestigiu recunoscut CNATDCU din domeniul „Științe militare, informații și ordine publică“.</t>
  </si>
  <si>
    <t>https://gmr.mapn.ro/pages/consiliul-stiintific</t>
  </si>
  <si>
    <t>Revista Geopolitica, Ed. TopForm, ISSN: 1583-543X</t>
  </si>
  <si>
    <t>Ulrich’s Periodicals Directory, CrossRef, Index Copernicus, Registry of Open Access Repositories (ROAR).
Revistă științifică cu prestigiu recunoscut CNATDCU, echivalent BDI:
- Comisia pentru Sociologie, Ştiinţe Politice şi Administrative, Categoria Edituri A2, poz. 17; Comisia pentru Ştiinţe Militare, Informaţii şi Ordine Publică, Categoria Edituri A2, poz. 16.</t>
  </si>
  <si>
    <t xml:space="preserve">https://www.geopolitic.ro/in/revista-geopolitica/
</t>
  </si>
  <si>
    <t>ERIHPLUS,CEEOL,</t>
  </si>
  <si>
    <t>https://magazines.ulbsibiu.ro/studiasecuritatis</t>
  </si>
  <si>
    <t>Bianual</t>
  </si>
  <si>
    <t xml:space="preserve">Șpechea Marius </t>
  </si>
  <si>
    <t>ERIHPLUS, CEEOL, INDEX COPERNICUS, EBSCO, ULRICH S PERIODICAL DIRECTORY, INFOBASE INDEX, SOCIONET
RESEARCHBIB, MIAR, GLOBAL IMPACT &amp; QUALITY FACTOR.</t>
  </si>
  <si>
    <t>https://centers.ulbsibiu.ro/ccsprise/lact/board/</t>
  </si>
  <si>
    <t>Urban Research &amp; Practice</t>
  </si>
  <si>
    <t>WoS, https://jcr.clarivate.com/jcr-jp/journal-profile?journal=URBAN%20RES%20PRACT&amp;year=2022</t>
  </si>
  <si>
    <t>https://www.tandfonline.com/action/journalInformation?show=editorialBoard&amp;journalCode=rurp20</t>
  </si>
  <si>
    <t>Associate editor</t>
  </si>
  <si>
    <t>Peter Lang, colecția New Approaches in Educational and Social Sciences / Neue Denkansaetze in den Bildungs- und Sozialwissenschaften, propunere de carte recenzată 
Social Investment and Territorial Inequalities: Mapping Policies and Services in the Baltic States</t>
  </si>
  <si>
    <t>Edituri internaționale</t>
  </si>
  <si>
    <t>https://new.peterlang.com/downloads/book/webpdf/Cs0_I4YBBy5SCEVInPgw</t>
  </si>
  <si>
    <t>Studia Politica: Romanian Political Science Review</t>
  </si>
  <si>
    <t>ERIH, SCOPUS</t>
  </si>
  <si>
    <t>https://www.studiapolitica.eu/indexing</t>
  </si>
  <si>
    <t>INTERNATIONAL JOURNAL OF ENVIRONMENTAL RESEARCH AND PUBLIC HEALTH</t>
  </si>
  <si>
    <t>https://www.webofscience.com/wos/author/record/HKE-0490-2023</t>
  </si>
  <si>
    <t>24 /an</t>
  </si>
  <si>
    <t xml:space="preserve">Quarterly on Refugee Problems – AWR Bulletin (QRP) </t>
  </si>
  <si>
    <t xml:space="preserve">https://ejournals.bibliothek.fhws.de/qrp/about/editorialTeam </t>
  </si>
  <si>
    <t>06.05.2022</t>
  </si>
  <si>
    <t>CEEOL, Index Coperniculs, Ebsco, eLibrary</t>
  </si>
  <si>
    <t>https://lact.ro/board/</t>
  </si>
  <si>
    <t>Studia Politica</t>
  </si>
  <si>
    <t>https://www.studiapolitica.eu/Editorial-board</t>
  </si>
  <si>
    <t>50 x 2</t>
  </si>
  <si>
    <t xml:space="preserve">Bejenaru, Anca </t>
  </si>
  <si>
    <t>Journal of Child and Family Studies (JCFS)</t>
  </si>
  <si>
    <t>https://www.springer.com/journal/10826</t>
  </si>
  <si>
    <t>5*10</t>
  </si>
  <si>
    <t>Bejenaru, Anca (recenzor)</t>
  </si>
  <si>
    <t>Children and Youth Services Review (CYSR)</t>
  </si>
  <si>
    <t>https://www.sciencedirect.com/journal/children-and-youth-services-review</t>
  </si>
  <si>
    <t>Journal of Youth Studies</t>
  </si>
  <si>
    <t>https://www.tandfonline.com/journals/cjys20</t>
  </si>
  <si>
    <t xml:space="preserve">Pastoral Care in Education </t>
  </si>
  <si>
    <t>https://kanalregister.hkdir.no/publiseringskanaler/erihplus/periodical/info.action?id=445607</t>
  </si>
  <si>
    <t>Bejenaru, Anca (editor)</t>
  </si>
  <si>
    <t>ERIH Plus și altele</t>
  </si>
  <si>
    <t>http://www.socialchangereview.ro/index.php/SCR/about/editorialTeam</t>
  </si>
  <si>
    <t>100*2</t>
  </si>
  <si>
    <t>1 volum / an</t>
  </si>
  <si>
    <t>https://www.revista-eon.eu/redactia/</t>
  </si>
  <si>
    <t>12.04.2022</t>
  </si>
  <si>
    <t xml:space="preserve">Saeculum </t>
  </si>
  <si>
    <t xml:space="preserve">https://revistasaeculum1943.wordpress.com/ </t>
  </si>
  <si>
    <t>SCIENTIFIC ANNALS OF „ALEXANDRU IOAN CUZA” UNIVERSITY OF IAŞI (NEW SERIES) SOCIOLOGY AND SOCIAL WORK</t>
  </si>
  <si>
    <t>ERIH+, EBSCO, PROQUEST CSA-Sociological Abstract, PROQUEST-Social Services Abstracts, PROQUEST-Worldwide Political Science Abstracts, Ulrich, IBSS, CEEOL, INDEXCOPERNICUS, SCIPIO and CNCSIS</t>
  </si>
  <si>
    <t>https://anale.fssp.uaic.ro/index.php/asas/issue/archive</t>
  </si>
  <si>
    <t>50 x 2 x 1,5</t>
  </si>
  <si>
    <t>2 vol/ an</t>
  </si>
  <si>
    <t>Anatolie Cosciug</t>
  </si>
  <si>
    <t>https://sciendo.com/journal/SCR?tab=issues</t>
  </si>
  <si>
    <t>Frontiers in Public Health, section Health Economics</t>
  </si>
  <si>
    <t>https://www.frontiersin.org/journals/public-health/about#about-facts</t>
  </si>
  <si>
    <t>03.10.2022</t>
  </si>
  <si>
    <t>Transylvanian Review of Administrative Sciences</t>
  </si>
  <si>
    <t>https://rtsa.ro/tras/index.php/tras/pages/view/impact</t>
  </si>
  <si>
    <t>18.12.2022</t>
  </si>
  <si>
    <t>Social Sciences and Education Research Revieuw</t>
  </si>
  <si>
    <t>DOAJ, CEEOL, ICI Journals Master List,, Erih Plus, Google Scolar</t>
  </si>
  <si>
    <t>https://sserr.ro/editorial-board/</t>
  </si>
  <si>
    <t>bianual</t>
  </si>
  <si>
    <t>Ctețu Ioana</t>
  </si>
  <si>
    <t>DOAJ, CEEOL, ROAD, Erih Plus, Index Copernicus, EBSCO, WorldCat</t>
  </si>
  <si>
    <t>https://www.revista-eon.eu/</t>
  </si>
  <si>
    <t>Calitatea Vieții</t>
  </si>
  <si>
    <t>https://revistacalitateavietii.ro/journal/about/editorialTeam</t>
  </si>
  <si>
    <t>membru în comitetul de redacție</t>
  </si>
  <si>
    <t>2*2</t>
  </si>
  <si>
    <t>CENTRAL AND EASTERN EUROPEAN MIGRATION REVIEW</t>
  </si>
  <si>
    <t>http://www.ceemr.uw.edu.pl/</t>
  </si>
  <si>
    <t>Heliyon</t>
  </si>
  <si>
    <t>https://www.cell.com/heliyon/home</t>
  </si>
  <si>
    <t>Identities: Global Studies in Culture and Power</t>
  </si>
  <si>
    <t>https://www.tandfonline.com/journals/gide20</t>
  </si>
  <si>
    <t>https://www.tandfonline.com/journals/iahb20/</t>
  </si>
  <si>
    <t>Journal of Place Management and Development</t>
  </si>
  <si>
    <t>https://www.emerald.com/insight/publication/issn/1753-8335</t>
  </si>
  <si>
    <t>https://revistasociologieromaneasca.ro/sr</t>
  </si>
  <si>
    <t>https://www.mdpi.com/journal/sustainability</t>
  </si>
  <si>
    <t xml:space="preserve">IJERPH </t>
  </si>
  <si>
    <t>https://www.mdpi.com/journal/socsci</t>
  </si>
  <si>
    <t>Revista Saeculm</t>
  </si>
  <si>
    <t>https://revistasaeculum1943.wordpress.com/</t>
  </si>
  <si>
    <t>2 ori pe an</t>
  </si>
  <si>
    <t>Eon</t>
  </si>
  <si>
    <t xml:space="preserve">ERIH Plus,DOAJ, EBSCO,CEEOL, IINDEX COPERNICUS; https://kanalregister.hkdir.no/publiseringskanaler/erihplus/periodical/info?id=503883  </t>
  </si>
  <si>
    <t>50x2x1,5=150</t>
  </si>
  <si>
    <t>2 volume/an</t>
  </si>
  <si>
    <t>Răzvan Enache</t>
  </si>
  <si>
    <t>Alkemie. Revue semestrielle de litterature et philosophie</t>
  </si>
  <si>
    <t>Classiques Garnier, editură internațională de prestigiu</t>
  </si>
  <si>
    <t>https://classiques-garnier.com/alkemie.html</t>
  </si>
  <si>
    <t>2/AN</t>
  </si>
  <si>
    <t>ERIH Plus, DOAJ, CEEOL</t>
  </si>
  <si>
    <t>https://sciendo.com/journal/SCR?tab=editorial-board</t>
  </si>
  <si>
    <t>Editor asociat</t>
  </si>
  <si>
    <t>100 (50x2)</t>
  </si>
  <si>
    <t>https://www.tandfonline.com/toc/ceas20/current</t>
  </si>
  <si>
    <t>50 (10x5)</t>
  </si>
  <si>
    <t>Grozea Lucian (Editor Coordonator /Redactor-Șef)</t>
  </si>
  <si>
    <t>ERIH PLUS, CEEOL; EBSCO, Index Copernicus, Sciendo</t>
  </si>
  <si>
    <t>https://revistasaeculum1943.wordpress.com/editorial-board/</t>
  </si>
  <si>
    <t>Grozea Lucian (membru în comitetul științific)</t>
  </si>
  <si>
    <t>Social Sciences Research and Education Research Review</t>
  </si>
  <si>
    <t>ERIH PLUS, CEEOL; DOAJ, Index Copernicus,</t>
  </si>
  <si>
    <t>Conexiuni (colecție de carte), Editura Techno-Media, 2022</t>
  </si>
  <si>
    <t>CNCS, cod 287 https://uefiscdi.gov.ro/UserFiles/File/Daniela/edituri_recunoscute.pdf</t>
  </si>
  <si>
    <t>https://www.casastudentilorsibiu.ro/cenaclu_literar.php</t>
  </si>
  <si>
    <t>Redactor-șef</t>
  </si>
  <si>
    <t>100x2x1.5=300</t>
  </si>
  <si>
    <t>Public Health</t>
  </si>
  <si>
    <t>https://www.scopus.com/sourceid/17697</t>
  </si>
  <si>
    <t>https://www.elsevier.com/journals/public-health/0033-3506/subscribe</t>
  </si>
  <si>
    <t>Raport de recenzare - 31.03. 2022</t>
  </si>
  <si>
    <t>10x5=50</t>
  </si>
  <si>
    <t>12 volume/an</t>
  </si>
  <si>
    <t>Annals of philosophy, social and human disciplines</t>
  </si>
  <si>
    <t xml:space="preserve">ERIH Plus, https://kanalregister.hkdir.no/publiseringskanaler/erihplus/periodical/info.action?id=502756   </t>
  </si>
  <si>
    <t xml:space="preserve">Rapoarte de recenzare - 24.01.2022,  2.07.2022 </t>
  </si>
  <si>
    <t xml:space="preserve">10x2x5=100          </t>
  </si>
  <si>
    <t>DOAJ, CEEOL, Academic Research Index</t>
  </si>
  <si>
    <t>14.08.2022</t>
  </si>
  <si>
    <t>semestrial</t>
  </si>
  <si>
    <t>ERICH plus, EBSCO, CEEOL</t>
  </si>
  <si>
    <t>ERIH PLUS, EBSCO, CEEOL</t>
  </si>
  <si>
    <t>Sociology an Social Work Review</t>
  </si>
  <si>
    <t xml:space="preserve"> European Parliament Library Catalogue
ERIHPLUS, HEINONLINE, INDEX COPERNICUS, Jisc Library Hub, KVK – Karlsruher Virtueller Katalog, Library of Congress Online Catalog, Library and Archives Canada
RePEc, Sherpa Romeo
 Ulrichsweb</t>
  </si>
  <si>
    <t>https://globalresearchpublishing.com/sswr/editorial-board/</t>
  </si>
  <si>
    <t>Interpersona: An International Journal on Personal Relationships</t>
  </si>
  <si>
    <t xml:space="preserve"> Scopus, PsycINFO, DOAJ, LATINDEX, EBSCO, PSICODOC, DIALNET, PubPsych, Google Scholar. OpenAIRE, BASE, Dimensions, Scilit</t>
  </si>
  <si>
    <t>https://interpersona.psychopen.eu/index.php/interpersona/index</t>
  </si>
  <si>
    <t>13.05.2022</t>
  </si>
  <si>
    <t>Supportive Care in Cancer</t>
  </si>
  <si>
    <t>https://www.springer.com/journal/520/editors</t>
  </si>
  <si>
    <t>25.02.2022</t>
  </si>
  <si>
    <t>12/an</t>
  </si>
  <si>
    <t>8.06.2022</t>
  </si>
  <si>
    <t>https://www.revistacalitateavietii.ro/journal/about/editorialTeam</t>
  </si>
  <si>
    <t>3.11.2022</t>
  </si>
  <si>
    <t>21.09.2022</t>
  </si>
  <si>
    <t>1 volum/an</t>
  </si>
  <si>
    <t>13.10.2022</t>
  </si>
  <si>
    <t>Horatiu Rusu</t>
  </si>
  <si>
    <t>Sociologie Romaneasca</t>
  </si>
  <si>
    <t>ErihPlus; CEEOL; ProQuest Sociological Abstracts; EBSCO SocINDEX with Full Text; ULRICHSWEB; Index Copernicus; GESIS (Knowledge Base Social Sciences Eastern Europe)</t>
  </si>
  <si>
    <t>http://www.arsociologie.ro/37-recenzie-socol-1-1993</t>
  </si>
  <si>
    <t>2*1.5</t>
  </si>
  <si>
    <t>CEEOL; Index Copernicus;
Public Affairs Information Service (PAIS); SCOPUS; Sociological Abstracts; Ulrichsweb</t>
  </si>
  <si>
    <t xml:space="preserve">http://www.revistacalitateavietii.ro/colegiu.html </t>
  </si>
  <si>
    <t>Journal of Research in Higher Education</t>
  </si>
  <si>
    <t>ErihPlus;CEEOL, Index Copernicus (https://journals.indexcopernicus.com/search/details?id=48517)</t>
  </si>
  <si>
    <t>http://jrehe.reviste.ubbcluj.ro/index.php/editorial-board/</t>
  </si>
  <si>
    <t>Horatiu RUSU</t>
  </si>
  <si>
    <t>ErihPlus; CEEOL, EBSCO (CEEAS, A&amp;I,), Celdes
CNPIEC
EBSCO Discovery Service
Google Scholar, J-Gate
Naviga (Softweco)
Primo Central (ExLibris)
Summon (Serials Solutions/ProQuest)
TDOne (TDNet)
WorldCat (OCLC), RePEc</t>
  </si>
  <si>
    <t>http://socialchangereview.ro/index.php/SCR/about/editorialTeam</t>
  </si>
  <si>
    <t>Revista Universitara de Sociologie</t>
  </si>
  <si>
    <t>ErihPlus; CEEOL, EBSCO, RePEc; Index Copernicus</t>
  </si>
  <si>
    <t>http://www.sociologiecraiova.ro/revista/colectivul-redactional/</t>
  </si>
  <si>
    <t>Rusu, Mihai Stelian</t>
  </si>
  <si>
    <t>OMEGA - Journal of Death and Dying</t>
  </si>
  <si>
    <t>https://journals.sagepub.com/home/ome</t>
  </si>
  <si>
    <t>Nationalities Papers</t>
  </si>
  <si>
    <t>https://www.cambridge.org/core/journals/nationalities-papers</t>
  </si>
  <si>
    <t>Societies</t>
  </si>
  <si>
    <t>https://www.mdpi.com/journal/societies</t>
  </si>
  <si>
    <t>Frontiers in Psychology</t>
  </si>
  <si>
    <t>Frontiers in Sustainable Cities</t>
  </si>
  <si>
    <t>https://www.frontiersin.org/journals/sustainable-cities</t>
  </si>
  <si>
    <t>https://revistacalitateavietii.ro/journal</t>
  </si>
  <si>
    <t>2 nr./an</t>
  </si>
  <si>
    <t>Ionela Vlase</t>
  </si>
  <si>
    <t>CENTRAL AND EASTERN EUROPEAN MIGRATION REVIEW/ 2 numere pe an</t>
  </si>
  <si>
    <t>http://www.ceemr.uw.edu.pl/editorial-board</t>
  </si>
  <si>
    <t>Calitatea Vietii/ 4 numere pe an</t>
  </si>
  <si>
    <t>Frontiers in Political Science</t>
  </si>
  <si>
    <t>27 iulie 2022</t>
  </si>
  <si>
    <t xml:space="preserve">
JOURNAL OF INTERNATIONAL MIGRATION AND INTEGRATION</t>
  </si>
  <si>
    <t>22 ianuarie 2022</t>
  </si>
  <si>
    <t>DEVIANT BEHAVIOR</t>
  </si>
  <si>
    <t>JOURNAL OF INTERNATIONAL MIGRATION AND INTEGRATION</t>
  </si>
  <si>
    <t>29 octombrie 2022</t>
  </si>
  <si>
    <t>JOURNAL OF ETHNIC AND MIGRATION STUDIES</t>
  </si>
  <si>
    <t>International Migration</t>
  </si>
  <si>
    <t>17 februarie 2022</t>
  </si>
  <si>
    <t>Current Oncology</t>
  </si>
  <si>
    <t>https://www.mdpi.com/journal/curroncol</t>
  </si>
  <si>
    <t>https://journals.sagepub.com/home/irs</t>
  </si>
  <si>
    <t>IC14 - Organizare/participare la conferințe, colocvii, congrese, simpozioane, workshopuri științifice</t>
  </si>
  <si>
    <t>Punctajul lucrării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</si>
  <si>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Elementele cumulative de recunoaștere a unei conferințe organizate în România sau în Republica Moldova ca fiind internațională sunt: (a) pagina de web a conferinței este redactată într-o limbă străină de circulație internațională; (b) lucrările conferinței sunt prezentate într-o limbă străină de circulație internațională; (c) cel puțin 15% dintre participanți SAU 2 keynote speakers sunt afiliați la instituții din străinătate.</t>
  </si>
  <si>
    <r>
      <rPr>
        <sz val="10"/>
        <color rgb="FF000000"/>
        <rFont val="Arial Narrow"/>
        <family val="2"/>
      </rPr>
      <t xml:space="preserve">Aplicarea </t>
    </r>
    <r>
      <rPr>
        <b/>
        <sz val="10"/>
        <color rgb="FF000000"/>
        <rFont val="Arial Narrow"/>
        <family val="2"/>
      </rPr>
      <t>coeficientului de multiplicare</t>
    </r>
    <r>
      <rPr>
        <sz val="10"/>
        <color rgb="FF000000"/>
        <rFont val="Arial Narrow"/>
        <family val="2"/>
      </rPr>
      <t xml:space="preserve"> presupune deplasarea fizică la locul conferinței; pentru manifestările științifice la care participarea s-a făcut online nu se aplică niciun coeficient de multiplicare;
-	la categoria a)</t>
    </r>
    <r>
      <rPr>
        <i/>
        <sz val="10"/>
        <color rgb="FF000000"/>
        <rFont val="Arial Narrow"/>
        <family val="2"/>
      </rPr>
      <t xml:space="preserve"> Organizare,</t>
    </r>
    <r>
      <rPr>
        <sz val="10"/>
        <color rgb="FF000000"/>
        <rFont val="Arial Narrow"/>
        <family val="2"/>
      </rPr>
      <t xml:space="preserve"> nu se pot cumula calități diferite (de ex.: organizator principal și recenzor) în cadrul aceleiași manifestări; se optează pentru încadrarea cea mai avantajoasă; 
-	la categoria b)</t>
    </r>
    <r>
      <rPr>
        <i/>
        <sz val="10"/>
        <color rgb="FF000000"/>
        <rFont val="Arial Narrow"/>
        <family val="2"/>
      </rPr>
      <t xml:space="preserve"> Prezentare</t>
    </r>
    <r>
      <rPr>
        <sz val="10"/>
        <color rgb="FF000000"/>
        <rFont val="Arial Narrow"/>
        <family val="2"/>
      </rPr>
      <t>, calitatea de keynote speaker nu se poate cumula cu prezentarea de lucrări sau de postere în cadrul aceluiași eveniment; se pot raporta cel mult două lucrări/postere sau o lucrare și un poster prezentate în cadrul aceleiași manifestări; se optează pentru încadrarea cea mai avantajoasă;</t>
    </r>
  </si>
  <si>
    <t>Statutul de keynote speaker la manifestări științifice din străinătate organizate de universități din Top 500 ARWU se punctează la IC05</t>
  </si>
  <si>
    <t>Se raportează la acest punct și manifestările științifice destinate doctoranzilor;</t>
  </si>
  <si>
    <t>La litera (b) se punctează doar prezentarea lucrărilor; publicarea lor se punctează distinct, în funcție de tipul publicației.</t>
  </si>
  <si>
    <r>
      <rPr>
        <b/>
        <sz val="10"/>
        <color rgb="FF000000"/>
        <rFont val="Arial Narrow"/>
        <family val="2"/>
      </rPr>
      <t>* Punctaje de referință:</t>
    </r>
    <r>
      <rPr>
        <sz val="10"/>
        <color rgb="FF000000"/>
        <rFont val="Arial Narrow"/>
        <family val="2"/>
      </rPr>
      <t xml:space="preserve">
</t>
    </r>
    <r>
      <rPr>
        <b/>
        <sz val="10"/>
        <color rgb="FF000000"/>
        <rFont val="Arial Narrow"/>
        <family val="2"/>
      </rPr>
      <t>a)</t>
    </r>
    <r>
      <rPr>
        <b/>
        <sz val="10"/>
        <color rgb="FF000000"/>
        <rFont val="Arial"/>
        <family val="2"/>
      </rPr>
      <t xml:space="preserve">	</t>
    </r>
    <r>
      <rPr>
        <b/>
        <sz val="10"/>
        <color rgb="FF000000"/>
        <rFont val="Arial Narrow"/>
        <family val="2"/>
      </rPr>
      <t>Organizare:</t>
    </r>
    <r>
      <rPr>
        <sz val="10"/>
        <color rgb="FF000000"/>
        <rFont val="Arial Narrow"/>
        <family val="2"/>
      </rPr>
      <t xml:space="preserve">
•</t>
    </r>
    <r>
      <rPr>
        <sz val="10"/>
        <color rgb="FF000000"/>
        <rFont val="Arial"/>
        <family val="2"/>
      </rPr>
      <t xml:space="preserve">	</t>
    </r>
    <r>
      <rPr>
        <sz val="10"/>
        <color rgb="FF000000"/>
        <rFont val="Arial Narrow"/>
        <family val="2"/>
      </rPr>
      <t>100 p. – organizator principal;
•</t>
    </r>
    <r>
      <rPr>
        <sz val="10"/>
        <color rgb="FF000000"/>
        <rFont val="Arial"/>
        <family val="2"/>
      </rPr>
      <t xml:space="preserve">	</t>
    </r>
    <r>
      <rPr>
        <sz val="10"/>
        <color rgb="FF000000"/>
        <rFont val="Arial Narrow"/>
        <family val="2"/>
      </rPr>
      <t>50 p. – membru în comitetul de organizare;
•</t>
    </r>
    <r>
      <rPr>
        <sz val="10"/>
        <color rgb="FF000000"/>
        <rFont val="Arial"/>
        <family val="2"/>
      </rPr>
      <t xml:space="preserve">	</t>
    </r>
    <r>
      <rPr>
        <sz val="10"/>
        <color rgb="FF000000"/>
        <rFont val="Arial Narrow"/>
        <family val="2"/>
      </rPr>
      <t>50 p. – membru în comitetul științific;
•</t>
    </r>
    <r>
      <rPr>
        <sz val="10"/>
        <color rgb="FF000000"/>
        <rFont val="Arial"/>
        <family val="2"/>
      </rPr>
      <t xml:space="preserve">	</t>
    </r>
    <r>
      <rPr>
        <sz val="10"/>
        <color rgb="FF000000"/>
        <rFont val="Arial Narrow"/>
        <family val="2"/>
      </rPr>
      <t>30 p. – recenzor;</t>
    </r>
    <r>
      <rPr>
        <b/>
        <sz val="10"/>
        <color rgb="FF000000"/>
        <rFont val="Arial Narrow"/>
        <family val="2"/>
      </rPr>
      <t xml:space="preserve">
b)</t>
    </r>
    <r>
      <rPr>
        <b/>
        <sz val="10"/>
        <color rgb="FF000000"/>
        <rFont val="Arial"/>
        <family val="2"/>
      </rPr>
      <t xml:space="preserve">	</t>
    </r>
    <r>
      <rPr>
        <b/>
        <sz val="10"/>
        <color rgb="FF000000"/>
        <rFont val="Arial Narrow"/>
        <family val="2"/>
      </rPr>
      <t>Prezentare</t>
    </r>
    <r>
      <rPr>
        <sz val="10"/>
        <color rgb="FF000000"/>
        <rFont val="Arial Narrow"/>
        <family val="2"/>
      </rPr>
      <t>:
•</t>
    </r>
    <r>
      <rPr>
        <sz val="10"/>
        <color rgb="FF000000"/>
        <rFont val="Arial"/>
        <family val="2"/>
      </rPr>
      <t xml:space="preserve">	</t>
    </r>
    <r>
      <rPr>
        <sz val="10"/>
        <color rgb="FF000000"/>
        <rFont val="Arial Narrow"/>
        <family val="2"/>
      </rPr>
      <t>50 p. – keynote speaker;
•</t>
    </r>
    <r>
      <rPr>
        <sz val="10"/>
        <color rgb="FF000000"/>
        <rFont val="Arial"/>
        <family val="2"/>
      </rPr>
      <t xml:space="preserve">	</t>
    </r>
    <r>
      <rPr>
        <sz val="10"/>
        <color rgb="FF000000"/>
        <rFont val="Arial Narrow"/>
        <family val="2"/>
      </rPr>
      <t>30 p. – prezentare de lucrare;
•</t>
    </r>
    <r>
      <rPr>
        <sz val="10"/>
        <color rgb="FF000000"/>
        <rFont val="Arial"/>
        <family val="2"/>
      </rPr>
      <t xml:space="preserve">	</t>
    </r>
    <r>
      <rPr>
        <sz val="10"/>
        <color rgb="FF000000"/>
        <rFont val="Arial Narrow"/>
        <family val="2"/>
      </rPr>
      <t xml:space="preserve">20 p. – prezentare de poster; participare la Noaptea Cercetătorilor sau la alte evenimente de popularizare a cunoașterii organizate de către ULBS.
Punctajele de referință se acordă pentru manifestări cu caracter național organizate în România sau în Republica Moldova.
Se aplică următorii </t>
    </r>
    <r>
      <rPr>
        <b/>
        <sz val="10"/>
        <color rgb="FF000000"/>
        <rFont val="Arial Narrow"/>
        <family val="2"/>
      </rPr>
      <t>coeficienți de multiplicare:</t>
    </r>
    <r>
      <rPr>
        <sz val="10"/>
        <color rgb="FF000000"/>
        <rFont val="Arial Narrow"/>
        <family val="2"/>
      </rPr>
      <t xml:space="preserve">
</t>
    </r>
    <r>
      <rPr>
        <i/>
        <sz val="10"/>
        <color rgb="FF000000"/>
        <rFont val="Arial Narrow"/>
        <family val="2"/>
      </rPr>
      <t>i) de locație:</t>
    </r>
    <r>
      <rPr>
        <sz val="10"/>
        <color rgb="FF000000"/>
        <rFont val="Arial Narrow"/>
        <family val="2"/>
      </rPr>
      <t xml:space="preserve">
- 1,5 pentru manifestări internaționale organizate în România sau Republica Moldova;
- 2,0 pentru manifestări științifice internaționale organizate în alte țări.
</t>
    </r>
    <r>
      <rPr>
        <i/>
        <sz val="10"/>
        <color rgb="FF000000"/>
        <rFont val="Arial Narrow"/>
        <family val="2"/>
      </rPr>
      <t>ii) de anvergură (doar pentru a) Organizare):</t>
    </r>
    <r>
      <rPr>
        <sz val="10"/>
        <color rgb="FF000000"/>
        <rFont val="Arial Narrow"/>
        <family val="2"/>
      </rPr>
      <t xml:space="preserve">
- 1,5 pentru manifestări științifice cu peste 100 de participanți;
- 2,0 pentru manifestări științifice cu peste 200 de participanți.</t>
    </r>
  </si>
  <si>
    <t xml:space="preserve">Denumirea conferinței </t>
  </si>
  <si>
    <t>Tipul conferinței 
(internațională / națională)</t>
  </si>
  <si>
    <t>Calitatea deorganizator sau participant</t>
  </si>
  <si>
    <t>Locația manifestării științifice (România sau în Republica Moldova/ străinătate)</t>
  </si>
  <si>
    <t>Anvergura (peste 100  sau peste 200 de participanți)</t>
  </si>
  <si>
    <t>Site-ul conferinței</t>
  </si>
  <si>
    <t>Calitatea în cadrul comitetului organizatoric (organizator principal sau membru)</t>
  </si>
  <si>
    <t>Data conferinței</t>
  </si>
  <si>
    <t>Sesiunea științifică sub semnul lui Clio Ediția a XVIII-a</t>
  </si>
  <si>
    <t>națională</t>
  </si>
  <si>
    <t>participant</t>
  </si>
  <si>
    <t>România</t>
  </si>
  <si>
    <t>50-100</t>
  </si>
  <si>
    <t>https://socioumane.ulbsibiu.ro/dep.iptp/blog/sesiunea-anuala-de-comunicari-stiintifice-a-departamentului-de-istorie-patrimoniu-si-teologie-protestanta-sub-semnul-lui-clio/</t>
  </si>
  <si>
    <t xml:space="preserve"> Ştiinţele socio-umane la începutul mileniului al III-lea</t>
  </si>
  <si>
    <t>https://icsusib.ro/sesiune_ICSU_2022</t>
  </si>
  <si>
    <t>9 decembrie 2022</t>
  </si>
  <si>
    <t>Im Zwischen. Dimensionen der Zugehörigkeit</t>
  </si>
  <si>
    <t>internațională</t>
  </si>
  <si>
    <t>30-50</t>
  </si>
  <si>
    <t>https://adz.ro/artikel/artikel/dimensionen-der-zugehoerigkeit-tagung-in-hermannstadt</t>
  </si>
  <si>
    <t xml:space="preserve"> 9-10 decembrie 2022</t>
  </si>
  <si>
    <t>Noaptea Cercetatorilor,Sibiul în culori. Artă, Cultură și Tradiție</t>
  </si>
  <si>
    <t>Organizator</t>
  </si>
  <si>
    <t>Romania-ULBS,Facultatea de Științe Socio-Umane / 16:00-21:00 Sala nr 3, Bulevardul Victoriei nr. 5-7</t>
  </si>
  <si>
    <t>peste 200</t>
  </si>
  <si>
    <t>https://noapteacercetatorilor.ulbsibiu.ro/ro/program/</t>
  </si>
  <si>
    <t>30.09.2022</t>
  </si>
  <si>
    <t xml:space="preserve">Sub semnul lui Clio XVIII </t>
  </si>
  <si>
    <t>Romania Sibiu</t>
  </si>
  <si>
    <t>https://socioumane.ulbsibiu.ro/dep.iptp/blog/wp-content/uploads/Program-Clio-2022.pdf</t>
  </si>
  <si>
    <t xml:space="preserve">20 mai </t>
  </si>
  <si>
    <t>Olimpiada meșteșugurilor artistice tradiționale etapa Nationala</t>
  </si>
  <si>
    <t xml:space="preserve">Romania Sibiu </t>
  </si>
  <si>
    <t>peste 100 x1,5</t>
  </si>
  <si>
    <t>membru comitetul stiințific, peste 100 participanti</t>
  </si>
  <si>
    <t>21-24 iulie</t>
  </si>
  <si>
    <t>50x1,5</t>
  </si>
  <si>
    <t xml:space="preserve">Bucur Mirel-Vasile                        Maior Carmina </t>
  </si>
  <si>
    <t>FSSU2      neafiliat</t>
  </si>
  <si>
    <t>Multiculturalitate și patrimoniu istoric în Transilvania</t>
  </si>
  <si>
    <t>Romania Sebeș</t>
  </si>
  <si>
    <t xml:space="preserve">https://www.cclbsebes.ro/cercetare-stiintifica/ </t>
  </si>
  <si>
    <t>RESTITUTIO ES</t>
  </si>
  <si>
    <t>Romania Galați</t>
  </si>
  <si>
    <t>24-25 noi</t>
  </si>
  <si>
    <t xml:space="preserve">Bucur Mirel-Vasile    </t>
  </si>
  <si>
    <t xml:space="preserve">FSSU2   </t>
  </si>
  <si>
    <t>Workshop de restaurare</t>
  </si>
  <si>
    <t>Romania Târgu Mureș</t>
  </si>
  <si>
    <t>23-29mai</t>
  </si>
  <si>
    <t>Cretu Victor Daniel</t>
  </si>
  <si>
    <r>
      <rPr>
        <sz val="10"/>
        <color theme="1"/>
        <rFont val="Arial Narrow"/>
        <family val="2"/>
      </rPr>
      <t xml:space="preserve">Sesiunea anuală a DIPTP - </t>
    </r>
    <r>
      <rPr>
        <i/>
        <sz val="10"/>
        <color theme="1"/>
        <rFont val="Arial Narrow"/>
        <family val="2"/>
      </rPr>
      <t xml:space="preserve">Sub semnul lui Clio, </t>
    </r>
    <r>
      <rPr>
        <sz val="10"/>
        <color theme="1"/>
        <rFont val="Arial Narrow"/>
        <family val="2"/>
      </rPr>
      <t>ediția XVIII</t>
    </r>
  </si>
  <si>
    <t>Națională</t>
  </si>
  <si>
    <t>Participant</t>
  </si>
  <si>
    <t>România / Sibiu</t>
  </si>
  <si>
    <t>20 mai 2022</t>
  </si>
  <si>
    <t>Cristina DĂNEASĂ,</t>
  </si>
  <si>
    <t>SESIUNEA ANUALĂ DE COMUNICĂRI ȘTIINȚIFICE A DEPARTAMENTULUI DE
ISTORIE, PATRIMONIU ȘI TEOLOGIE PROTESTANTĂ,
SUB SEMNUL LUI CLIO</t>
  </si>
  <si>
    <t>Nationala</t>
  </si>
  <si>
    <t>ROMANIA</t>
  </si>
  <si>
    <t>Cristina Daneasa,</t>
  </si>
  <si>
    <t>CULTURAL HERITAGE AND INNOVATION IN CONTEMPORARY SOCIETY</t>
  </si>
  <si>
    <t>Internationala</t>
  </si>
  <si>
    <t>https://arte.uvt.ro/cs-events/simpozionul-international-cultural-heritage-and-innovation-in-contemporary-society/</t>
  </si>
  <si>
    <t>17 - 18 noiembrie 2022</t>
  </si>
  <si>
    <t xml:space="preserve">Cristina Dăneasă, Livia Bucsa, Heike Winkelbauer </t>
  </si>
  <si>
    <t xml:space="preserve">Heritage Conservation. 1st Edition: Unders tanding the Wooden Built Heritage </t>
  </si>
  <si>
    <t>https://www.facebook.com/muzeulastrasibiu/posts/pfbid02Nxfy4KHFCTC83yTDuRUfRUohm93nb6JfqHgAWMsWEZii8tCG7gb7XCAa8VJdVivJl</t>
  </si>
  <si>
    <t>19-23 September 2022</t>
  </si>
  <si>
    <r>
      <rPr>
        <i/>
        <sz val="10"/>
        <color theme="1"/>
        <rFont val="Arial Narrow"/>
        <family val="2"/>
      </rPr>
      <t xml:space="preserve">Ştiinţele Socio-Umane la începutul mileniului III. </t>
    </r>
    <r>
      <rPr>
        <sz val="10"/>
        <color theme="1"/>
        <rFont val="Arial Narrow"/>
        <family val="2"/>
      </rPr>
      <t>Ediţia a XV-a. Academia Română. Institutul de Cercetări Socio-Umane din Sibiu</t>
    </r>
  </si>
  <si>
    <t>https://icsusib.ro/sites/default/files/fisierepdf/program_sesiune_icsu_sibiu_2022.pdf</t>
  </si>
  <si>
    <t>Congresul Istoricilor Români</t>
  </si>
  <si>
    <t>România/Alba-Iulia</t>
  </si>
  <si>
    <t>peste 200 de participanți</t>
  </si>
  <si>
    <t>http://cnir.conference.uab.ro/</t>
  </si>
  <si>
    <t>8-10 09 2022</t>
  </si>
  <si>
    <t>Alumni Days</t>
  </si>
  <si>
    <t xml:space="preserve">lectori invitat </t>
  </si>
  <si>
    <t>https://alumni.ubbcluj.ro/alumni-days-2022/</t>
  </si>
  <si>
    <t>13 mai 2022</t>
  </si>
  <si>
    <t>Clio</t>
  </si>
  <si>
    <t>program atașat</t>
  </si>
  <si>
    <t>Conferința restauratorilor</t>
  </si>
  <si>
    <t>3-8 oct. 2022</t>
  </si>
  <si>
    <t>SESIUNEA NAȚIONALĂ DE COMUNICĂRI ȘTIINȚIFICE: Sub semnul lui Clio, ediţia a ediţia a  XVIII-a, 20 mai 2022</t>
  </si>
  <si>
    <t>membru în comitetul de organizare</t>
  </si>
  <si>
    <t>48 de participanți</t>
  </si>
  <si>
    <t>membru</t>
  </si>
  <si>
    <t>48 participanți</t>
  </si>
  <si>
    <t>Sesiunea științifică a Muzeului Național al Unirii Alba Iulia „Unitate, continuitate și independență în istoria poporului român. 104 ani de la Marea Unire (1918-2022)100 de ani de la Încoronarea regilor României Mari la Alba Iulia (1922-2022)”, cu lucrarea: Efectele agenților de degradare asupra materialului ceramic.</t>
  </si>
  <si>
    <t>peste 100</t>
  </si>
  <si>
    <t>https://mnuai.ro/sesiunea-stiintifica-unitate-continuitate-si-independenta-in-istoria-poporului-roman-104-ani-de-la-marea-unire-1918-2022-100-de-ani-de-la-incoronarea-regilor-romaniei-mari-la-alba-iulia/</t>
  </si>
  <si>
    <t>23-25 noiembrie 2022</t>
  </si>
  <si>
    <t>Ioniță, Alexandru</t>
  </si>
  <si>
    <t>"Nicht Konkurrenten, sodern Brüder..." Auf dem Weg zu einem neuen Miteinander von orthodoxer und Katholischer Kirche</t>
  </si>
  <si>
    <t>internaionala</t>
  </si>
  <si>
    <t>Romania</t>
  </si>
  <si>
    <t>sub 100</t>
  </si>
  <si>
    <t>PDF atasat</t>
  </si>
  <si>
    <t>organizator principal</t>
  </si>
  <si>
    <t>20-21 Mai 2022</t>
  </si>
  <si>
    <t>Langa Paul Victor</t>
  </si>
  <si>
    <t>Sesiunea de comunicări științifice „Clio” ediția a XVIII-a</t>
  </si>
  <si>
    <t>Sibiu (România)</t>
  </si>
  <si>
    <t xml:space="preserve">https://socioumane.ulbsibiu.ro/dep.istorie/clio.html 
</t>
  </si>
  <si>
    <t>Răzvan Pop</t>
  </si>
  <si>
    <t>Relații Interetnice în Transilvania Militaria Mediaevalia în Europa centrală și de sud-est</t>
  </si>
  <si>
    <t>Internațională</t>
  </si>
  <si>
    <t>Sibiu, România</t>
  </si>
  <si>
    <t>Peste 50 de participanți</t>
  </si>
  <si>
    <t>Membru</t>
  </si>
  <si>
    <t>Beatrice Kelemen, Claudia Urduzia, Zeno Karl Pinter, Catalin Dobrinescu, Vitalie Bodolica</t>
  </si>
  <si>
    <t>International Conference and XXXIX Scientific Session of the Romanian Society for Cell Biology (RSCB) / organizator: Universitatea Babeș-Bolyai, Academia Română, RSCB, Centrul de Biologie Sistemică, Biodiversitate și Bioresurse / Cluj-Napoca și online / Romania / 21-23 octombrie 2022. (cu lucrarea Bioarchaeology - from physical to molecular anthropology)</t>
  </si>
  <si>
    <t>https://biogeo.ubbcluj.ro/rscb2022/</t>
  </si>
  <si>
    <t>21-23 oct. 2022</t>
  </si>
  <si>
    <t>30 p</t>
  </si>
  <si>
    <t>Zeno Karl Pinter, Claudia Urduzia, Beatrice Kelemen, Cătălin Dobrinescu, Vitalie Bodolică</t>
  </si>
  <si>
    <t>Sesiunea Ştiinţifică Internaţională PONTICA, Ediţia 55: Istorie și Arheologie în Spaţiul Vest-Pontic</t>
  </si>
  <si>
    <t>https://www.minac.ro/assets/program-pontica-55.pdf</t>
  </si>
  <si>
    <t>16-18 noiembrie 2022</t>
  </si>
  <si>
    <t>Zeno Karl Pinter</t>
  </si>
  <si>
    <t>Relații Interetnice în Transilvania (Interethnic Relations in Transylvania)</t>
  </si>
  <si>
    <t>Organizator principal</t>
  </si>
  <si>
    <t>https://dri.gov.ro/w/conferinta-relatii-interetnice-in-transilvania-interethnic-relations-in-transylvania-din-nou-la-sibiu/</t>
  </si>
  <si>
    <t>20-23 octombrie 2022</t>
  </si>
  <si>
    <t>XVI INTERNATIONAL NUMISMATIC CONGRESS</t>
  </si>
  <si>
    <t>internaíonală</t>
  </si>
  <si>
    <t>Polonia, Varșovia</t>
  </si>
  <si>
    <t>https://inc2022.pl/</t>
  </si>
  <si>
    <t>11-16.09</t>
  </si>
  <si>
    <t>Al XXXVII-lea SIMPOZION
NAȚIONAL de NUMISMATICĂ</t>
  </si>
  <si>
    <t>Timișoara</t>
  </si>
  <si>
    <t>8-10. 06</t>
  </si>
  <si>
    <t>Sesiunea
de comunicări științifice a
Muzeului Țării Crișurilor
Oradea</t>
  </si>
  <si>
    <t>Oradea</t>
  </si>
  <si>
    <t xml:space="preserve">peste 100 </t>
  </si>
  <si>
    <t>12-14.10</t>
  </si>
  <si>
    <t>SESIUNE ȘTIINȚIFICĂ
„CERCETĂRI RECENTE ÎN ORAȘE ȘI ALTE AȘEZĂRI CIVILE ALE DACIEI ROMANE”
MUZEUL DE ISTORIE TURDA</t>
  </si>
  <si>
    <t>Turda</t>
  </si>
  <si>
    <t>9-10.12</t>
  </si>
  <si>
    <t xml:space="preserve">Sesiunea Muzeului Național Brukenthal </t>
  </si>
  <si>
    <t>Sibiu</t>
  </si>
  <si>
    <t>8-9.09</t>
  </si>
  <si>
    <t>Relații Interetnice în Transilvania:
Interferențe istorice, culturale și religioase
ediția a IX-a</t>
  </si>
  <si>
    <t>Daneș</t>
  </si>
  <si>
    <t>18-20.11</t>
  </si>
  <si>
    <t>SESIUNEA ANUALĂ DE COMUNICĂRI ȘTIINȚIFICE A DEPARTAMENTULUI DE ISTORIE, PATRIMONIU ȘI TEOLOGIE PROTESTANTĂ</t>
  </si>
  <si>
    <t>Noaptea Cercetătorilor</t>
  </si>
  <si>
    <t>ULBS</t>
  </si>
  <si>
    <r>
      <rPr>
        <sz val="10"/>
        <color theme="1"/>
        <rFont val="Arial Narrow"/>
        <family val="2"/>
      </rPr>
      <t xml:space="preserve">Sesiunea anuală a DIPTP - </t>
    </r>
    <r>
      <rPr>
        <i/>
        <sz val="10"/>
        <color theme="1"/>
        <rFont val="Arial Narrow"/>
        <family val="2"/>
      </rPr>
      <t xml:space="preserve">Sub semnul lui Clio, </t>
    </r>
    <r>
      <rPr>
        <sz val="10"/>
        <color theme="1"/>
        <rFont val="Arial Narrow"/>
        <family val="2"/>
      </rPr>
      <t>ediția XVIII</t>
    </r>
  </si>
  <si>
    <t>Limbă și cultură germană în România (1918-1933). Realități imperiale și post-imperiale</t>
  </si>
  <si>
    <t>natională</t>
  </si>
  <si>
    <t>organiuzator</t>
  </si>
  <si>
    <t>Sibiu/România</t>
  </si>
  <si>
    <t>https://icsusib.ro/sites/default/files/fisierepdf/jpg/program_conf_sibiu_oct_2022.pdf</t>
  </si>
  <si>
    <t>12-15.10.22</t>
  </si>
  <si>
    <t xml:space="preserve">Zwischen Bollwerk und Brücke? Der habsburgische Südosten Europas.
Kultur-Raum-Konzepte seit dem 18. Jahrhundert
</t>
  </si>
  <si>
    <t>internatională</t>
  </si>
  <si>
    <t>organizator</t>
  </si>
  <si>
    <t>https://icsusib.ro/sites/default/files/fisierepdf/program.pdf</t>
  </si>
  <si>
    <t>29.09-01.10.22</t>
  </si>
  <si>
    <t>Congresul Național al Istoricilor români</t>
  </si>
  <si>
    <t>Patrimoniul cultural imaterial - noi provocări de receptare și diseminare a culturii tradiționale</t>
  </si>
  <si>
    <t xml:space="preserve">națională cu participare internațională </t>
  </si>
  <si>
    <t>(http://www.observatorul.com/Default.asp?action=articleviewdetail&amp;ID=23774)</t>
  </si>
  <si>
    <t>7-8 mai 2022</t>
  </si>
  <si>
    <t>Conferința Internațională de Etno-didactică „Soluții educaționale pentru valorificarea etică a patrimoniului cultural imaterial”</t>
  </si>
  <si>
    <t>https://drive.google.com/file/d/1MryP8-TtWfoF6uq5HO3xIkJGspc5Gszj/view</t>
  </si>
  <si>
    <t>19-20 mai 2022</t>
  </si>
  <si>
    <t>Sesiunea Anuală de Comunicări Științifice a Departamentului de Istorie, Patrimoniu și Teologie Protestantă, Sub semnul lui Clio</t>
  </si>
  <si>
    <t xml:space="preserve">națională </t>
  </si>
  <si>
    <t xml:space="preserve">20 mai 2022, </t>
  </si>
  <si>
    <t>Cea de-a XIV-a Conferință a Grupului de lucru SIEF Ritual Year, cu tema "Commerce and Traditions"</t>
  </si>
  <si>
    <t xml:space="preserve">Riga (Letonia) </t>
  </si>
  <si>
    <t>http://en.lfk.lv/RY2022-commerce-and-traditions#home</t>
  </si>
  <si>
    <t>1-4 iunie 2022</t>
  </si>
  <si>
    <t>Cea de-a XIV-a Conferință Anuală a Centrului de Excelență în Studii Estoniene și cea de-a V-a Conferință Internațională în seriile Balkan and Baltic States in United Europe: History, Religion, and Culture, cu tema Nature and Culture in the Rituals, Narratives and Beliefs</t>
  </si>
  <si>
    <t>Tartu (Estonia)</t>
  </si>
  <si>
    <t>https://www.folklore.ee/rl/fo/bbs/2022/programme_final.pdf</t>
  </si>
  <si>
    <t>18-22 septembrie 2022</t>
  </si>
  <si>
    <t>Cea de-a X-a Conferință Internațională Synergies in Communication (SiC 2022), București, organizată de Bucharest University of Economic Studies, The Faculty of International Business and Economics, The Department of Modern Languages and Business Communication of ASE</t>
  </si>
  <si>
    <t>https://www.facebook.com/profile.php?id=100067949079583</t>
  </si>
  <si>
    <t>27-28 octombrie 2022</t>
  </si>
  <si>
    <t>Colocviile Internaționale „Nedeia – Banatul Viu – Actualitatea tradiției“, ediția a VIII-a</t>
  </si>
  <si>
    <t>11-12 noiembrie 2022</t>
  </si>
  <si>
    <t>Sesiunea Anuală de Comunicări Științifice Științele socio-umane la începutul mileniului III, Ediția a XV-a Sibiu</t>
  </si>
  <si>
    <t>https://icsusib.ro/sites/default/files/fisierepdf/rezumate_sesiune_icsu_sibiu_2022.pdf</t>
  </si>
  <si>
    <t>Noaptea cercetătorilor</t>
  </si>
  <si>
    <t>https://noapteacercetatorilor.ulbsibiu.ro/ro/program/facultatea-de-stiinte-socio-umane/</t>
  </si>
  <si>
    <t>30 septembrie 2022</t>
  </si>
  <si>
    <t>Congresul Național al Istoricilor Români</t>
  </si>
  <si>
    <t>8-10.09.2022.</t>
  </si>
  <si>
    <t>Limbă și cultură germană în România (1918-1933). 
Realități istorice și procese culturale</t>
  </si>
  <si>
    <t>https://ro.glcr18-33.com/comunicari-la-manifestatii-stiintif</t>
  </si>
  <si>
    <t>12-15.10.2022.</t>
  </si>
  <si>
    <t>36. Siebenbürgische Akademiewoche, 04.-09.10.2022
"Kommunizierende und konkurrierende Kulturräume"</t>
  </si>
  <si>
    <t>Keynote speaker</t>
  </si>
  <si>
    <t>atașez program</t>
  </si>
  <si>
    <t>4-9.10.2022.</t>
  </si>
  <si>
    <t>XXI Balcanicum Conference. City and Countryside in Central and South-Eastern Europe</t>
  </si>
  <si>
    <t>Polonia</t>
  </si>
  <si>
    <t>21-22.10.2022</t>
  </si>
  <si>
    <t>The 5th Medieval Workshop in Rijeka, FHSS, 09th - 10th September 2022</t>
  </si>
  <si>
    <t>Croația</t>
  </si>
  <si>
    <t>https://medievistihr.wixsite.com/medievistihr/program2022</t>
  </si>
  <si>
    <r>
      <rPr>
        <sz val="11"/>
        <color theme="1"/>
        <rFont val="Times New Roman"/>
        <family val="1"/>
      </rPr>
      <t xml:space="preserve">28th </t>
    </r>
    <r>
      <rPr>
        <sz val="11"/>
        <color rgb="FF000000"/>
        <rFont val="Times New Roman"/>
        <family val="1"/>
      </rPr>
      <t xml:space="preserve">EAA Annual Meeting,  Budapest, August 31 - September 3, 2022 </t>
    </r>
  </si>
  <si>
    <t>Ungaria</t>
  </si>
  <si>
    <t>https://www.e-a-a.org/EAA2022/Programme.aspx?WebsiteKey=13a70299-9cf2-4cc8-98c2-2862c5c6a8dd&amp;hkey=01dc47f6-68bd-4d87-bcdf-183a7eb484d2&amp;Program=3#Program</t>
  </si>
  <si>
    <t>Maria Crîngaci Țiplic, Corina Hopârtean Cioltei, Ioan Marian Țiplic</t>
  </si>
  <si>
    <r>
      <rPr>
        <sz val="11"/>
        <color theme="1"/>
        <rFont val="Times New Roman"/>
        <family val="1"/>
      </rPr>
      <t xml:space="preserve">28th </t>
    </r>
    <r>
      <rPr>
        <sz val="11"/>
        <color rgb="FF000000"/>
        <rFont val="Times New Roman"/>
        <family val="1"/>
      </rPr>
      <t xml:space="preserve">EAA Annual Meeting,  Budapest, August 31 - September 3, 2022 </t>
    </r>
  </si>
  <si>
    <t>Zilele Academice Ieşene”, ediţia a XXXVII-a - A XII-a Conferinţă Națională a Institutului de Arheologie din Iași / Academia Română-Filiala Iași: Situri și peisaje arheologice din spațiul românesc: complex-context-artefact</t>
  </si>
  <si>
    <t>https://www.arheo.ro/evenimente/cea-de-a-xii-a-conferinta-nationala-a-institutului-de-arheologie-din-iasi-academia-romana-filiala-iasi/</t>
  </si>
  <si>
    <t>A LVI-a Sesiune Națională de Rapoarte Arheologice, Oradea</t>
  </si>
  <si>
    <t>https://www.muzeubaiamare.ro/participare-la-sesiunea-nationala-de-rapoarte-arheologice/</t>
  </si>
  <si>
    <t xml:space="preserve">RELAȚII INTERETNICE ÎN TRANSILVANIA:
Interferențe istorice, culturale și religioase
RIT2022
a X-a ediție
și a
Workshop-ului
ArhIn2021 – Arheologie, Arhitectură și Informatică
Daneș - Sighișoara, 18-20 NOIEMBRIE 2022
</t>
  </si>
  <si>
    <t>MYSTICAL THEOLOGY AND MUSLIM-CHRISTIAN DIALOGUE</t>
  </si>
  <si>
    <t>Romania (Sibiu)</t>
  </si>
  <si>
    <t>--</t>
  </si>
  <si>
    <t>https://mystdial.ecum.ro/conferinta-the-conference/</t>
  </si>
  <si>
    <t>8.-11. sept. 2022</t>
  </si>
  <si>
    <t>Anamaria Tudorie, Marius-Mihai Ciută</t>
  </si>
  <si>
    <t>28th European Association of Archaeologist Annual Meeting</t>
  </si>
  <si>
    <t>Budapesta, Ungaria</t>
  </si>
  <si>
    <t>Peste 200 de participanți</t>
  </si>
  <si>
    <t>30.08.2022-3.09.2022</t>
  </si>
  <si>
    <t xml:space="preserve">Anamaria Tudorie </t>
  </si>
  <si>
    <t xml:space="preserve">Baze de date pentru ceramica arheologică. Studiu de caz, </t>
  </si>
  <si>
    <t>https://www.brukenthalmuseum.ro/events/detaliu/947</t>
  </si>
  <si>
    <t>8 septembrie 2022</t>
  </si>
  <si>
    <t>Detalii privind tehnologiile de fabricație ale ceramicii Starčevo-Criș de la Merișani. Sit 2 (jud. Argeș)</t>
  </si>
  <si>
    <t>Daniela Botone- Vintila (ULBS); Milcu Marius (ULBS)</t>
  </si>
  <si>
    <t>Conferinţa Naţională Psihiatrie si Psihologie Medico-Legală  Inter şi transdisciplinaritate</t>
  </si>
  <si>
    <t>nationala</t>
  </si>
  <si>
    <t>Participant cu lucrarea : Strategii de creștere a rezilienței psihologice în activitatea operativă a polițiștilor</t>
  </si>
  <si>
    <t>PESTE 200 DE PARTICIPANTI</t>
  </si>
  <si>
    <t>http://www.medicina-psihiatrie.ro/conferinte/</t>
  </si>
  <si>
    <t>8-10 decembrie 2022</t>
  </si>
  <si>
    <t>Daniela Botone- Vintila (ULBS)</t>
  </si>
  <si>
    <t>Participant cu lucrarea : Reziliența emoțională și stresul posttraumatic (PTSD) – studiu de caz</t>
  </si>
  <si>
    <t>Cercetarea modernă în psihologie – ediția a 16-a
Cercetarea ştiinţifică în contexte atipice: noi direcţii şi perspective</t>
  </si>
  <si>
    <t>Participant cu lucrarea: Profiluri infracționale: metode de evaluare și intervenție</t>
  </si>
  <si>
    <t>PESTE 100 DE PARTICIPANTI</t>
  </si>
  <si>
    <t>http://ascip.ro/</t>
  </si>
  <si>
    <t>17-22. 11.2022</t>
  </si>
  <si>
    <t>Participant cu lucrarea: Munca emoţională in activitatea operativă</t>
  </si>
  <si>
    <t xml:space="preserve">http://ascip.ro/ </t>
  </si>
  <si>
    <t>Aurelia Draghici, lect. Univ. dr ULBS;</t>
  </si>
  <si>
    <t>„Trauma și intervenții în traumă” Conferinta nationala de psihotaerpie pozitiva; editia IV-a; 15-15 noiembrie 2022; Cluj Napoca</t>
  </si>
  <si>
    <t>participant cu lucrare</t>
  </si>
  <si>
    <t>peste 100 de participanti</t>
  </si>
  <si>
    <t>https://positum.ro/conferinta-nationala-de-psihoterapie-pozitiva-2022/</t>
  </si>
  <si>
    <t>14-15 nov 2022</t>
  </si>
  <si>
    <t>Aurelia Draghici</t>
  </si>
  <si>
    <t xml:space="preserve">Aurelia Draghici, lect. Univ. dr ULBS;  </t>
  </si>
  <si>
    <t>Aurelia Draghici, lect. Univ. dr ULBS;  Aureliana Banciu-masterand ULBS</t>
  </si>
  <si>
    <t xml:space="preserve"> 14-a conferinta de psihodrama Ancore</t>
  </si>
  <si>
    <t xml:space="preserve"> on line</t>
  </si>
  <si>
    <t xml:space="preserve"> http://psihodramaclasica.ro/conferinte/</t>
  </si>
  <si>
    <t>3-5 noiembrie 2022</t>
  </si>
  <si>
    <t>Aurelia Draghici, lect. Univ. dr ULBS;  Maria-Cristina Niculescu-masterand ULBS</t>
  </si>
  <si>
    <t>Aurelia Draghici, lect. Univ. dr ULBS;  Adela Denghel masterand ULBS; Maria-Cristina Niculescu-masterand ULBS</t>
  </si>
  <si>
    <t>Bioetica si transumanism: intrepromisiuni si consecinte</t>
  </si>
  <si>
    <t>on line</t>
  </si>
  <si>
    <t>https://conferintadebioetica.ro/</t>
  </si>
  <si>
    <t>Political and Economical self-constitution: New forms of political, economic and social resiliences during pandemic times</t>
  </si>
  <si>
    <t>internationala</t>
  </si>
  <si>
    <t>strainatate</t>
  </si>
  <si>
    <t>http://rc29.ipsa.org</t>
  </si>
  <si>
    <t>21/10/2022</t>
  </si>
  <si>
    <t>Cercetare moderna in psihologie, editia 16: Cercetare științifică în contexte atipice; noi directii și perspective</t>
  </si>
  <si>
    <t xml:space="preserve">Membru in comitetul stiintific </t>
  </si>
  <si>
    <t>peste 100 participanti</t>
  </si>
  <si>
    <t>http://www.ascip.ro/index.php?opt=organizare</t>
  </si>
  <si>
    <t>17-20 noiembrie 2022</t>
  </si>
  <si>
    <t>Sumedrea Alin Gilbert, Sumedrea Cristian Mihai</t>
  </si>
  <si>
    <t xml:space="preserve"> keynote speaker</t>
  </si>
  <si>
    <t>http://www.ascip.ro/index.php?opt=program_man</t>
  </si>
  <si>
    <t>A 14-a Conferinta de Psihodrama Clasica "ANCORE"</t>
  </si>
  <si>
    <t xml:space="preserve">Nationala </t>
  </si>
  <si>
    <t>Membru in comitetul de organizare</t>
  </si>
  <si>
    <t>https://psihodramaclasica.ro/conferinte/</t>
  </si>
  <si>
    <t>4-6 noiembrie 2022</t>
  </si>
  <si>
    <t>ASCIP Sibiu</t>
  </si>
  <si>
    <t>keynote speaker</t>
  </si>
  <si>
    <t xml:space="preserve">26th Biennial Meeting of the International Society for the Study of Behavioural Development </t>
  </si>
  <si>
    <t xml:space="preserve">Participare cu lucrare de tip poster: Affective flexibility in adolescents: The contribution of inhibition and working memory  </t>
  </si>
  <si>
    <t>Rhodos, Grecia</t>
  </si>
  <si>
    <t>https://www.issbd2022.org/</t>
  </si>
  <si>
    <t>19-23 iunie 2022</t>
  </si>
  <si>
    <t>Participare cu lucrare de tip poster: Affective flexibility in preschoolers: The role of individual differences in anxiety</t>
  </si>
  <si>
    <t>Gabriela-Maria Man</t>
  </si>
  <si>
    <t> „Paradigma conștiinței - abordări multi și interdisciplinare, ediția a IV-a: Conștiință și identitate”</t>
  </si>
  <si>
    <t>online</t>
  </si>
  <si>
    <t>https://acadiasi.org/paradigma-constiintei-abordari-multi-si-interdisciplinare-editia-a-iv-a-constiinta-si-identitate/</t>
  </si>
  <si>
    <t>15-16 decembre</t>
  </si>
  <si>
    <t>Conferința Psihiatrie și Psihologie Medico-Legală – Inter și Transdisciplinaritate</t>
  </si>
  <si>
    <t>membru comitet organizare</t>
  </si>
  <si>
    <t>https://conf-psihiatrie.calcool.ro/wp-content/uploads/2023/03/Volum-Rezumate-Conferinta-de-Psihiatrie-si-Psihologie-Medico-Legala-2022.pdf</t>
  </si>
  <si>
    <t>08-10 dec. 2022</t>
  </si>
  <si>
    <t xml:space="preserve">50 x 2 </t>
  </si>
  <si>
    <t>Conferința Psihiatrie și Psihologie Medico-Legală – Inter și Transdisciplinaritate. Lucrare prezentată: Strategii de coping cu agresivitatea în activitatea profesională</t>
  </si>
  <si>
    <t>autor lucrare</t>
  </si>
  <si>
    <t>Conferința Psihiatrie și Psihologie Medico-Legală – Inter și Transdisciplinaritate. Lucrare prezentată: Strategii de creştere a rezilienţei psihologice în activitatea operativă a poliţiştilor- sudiu de caz</t>
  </si>
  <si>
    <t xml:space="preserve">30 x 2 </t>
  </si>
  <si>
    <t>Conferința Psihiatrie și Psihologie Medico-Legală – Inter și Transdisciplinaritate. Lucrare prezentată: Elemente de tactică criminalistică și psihologie judiciară aplicate în cadrul investigării infracțiunilor de omor</t>
  </si>
  <si>
    <t>„Cercetarea modernă în psihologie”</t>
  </si>
  <si>
    <t>www.ascip.ro</t>
  </si>
  <si>
    <t>17-20 nov. 2022</t>
  </si>
  <si>
    <t xml:space="preserve">100 x 1,5 </t>
  </si>
  <si>
    <t>„Cercetarea modernă în psihologie” - Lucrare prerzentată: Abordări psihoclinice ale suicidului: oportunități și limite</t>
  </si>
  <si>
    <t>susținător lucrare</t>
  </si>
  <si>
    <t>„Cercetarea modernă în psihologie” - Lucrare prezentată: Strategii de motivare a personalului în contexte atipice</t>
  </si>
  <si>
    <t xml:space="preserve">„Cercetarea modernă în psihologie” - Lucrare prezentată: Analiza muncii în context postpandemic </t>
  </si>
  <si>
    <t>http://www.multidisciplinary-research.com/</t>
  </si>
  <si>
    <t>100 x 1,5 x 2</t>
  </si>
  <si>
    <t xml:space="preserve">The psychology of post-pandemic life - Lucrare prezentată: </t>
  </si>
  <si>
    <t>The psychology of post-pandemic life - Lucrare prezentată: Working/living together or fighting each other? Resolving
organizational conflicts</t>
  </si>
  <si>
    <t xml:space="preserve">The psychology of post-pandemic life - Lucrare prezentată: Building our professional and personal road. New strategies in
counselling and career planning </t>
  </si>
  <si>
    <t>THE INTERNATIONAL CONFERENCE
“SUPERVISION IN PSYCHOTHERAPY” – 
4th edition</t>
  </si>
  <si>
    <t>România, Timișoara, online</t>
  </si>
  <si>
    <t>peste 200 participanți</t>
  </si>
  <si>
    <t>https://icsp.eu/</t>
  </si>
  <si>
    <t>membru în comitetul științific: https://icsp.eu/index.php/scientific-committee/</t>
  </si>
  <si>
    <t>10-12 iunie 2022</t>
  </si>
  <si>
    <t>Keynote speaker https://icsp.eu/index.php/keynote-speakers/</t>
  </si>
  <si>
    <t>https://icsp.eu/index.php/keynote-speakers/</t>
  </si>
  <si>
    <t>a XIV-a Conferinţă Naţională de Psihodramă cu participare internaţională, intitulată ”Ancore”</t>
  </si>
  <si>
    <t>România, Sibiu, online</t>
  </si>
  <si>
    <t>peste 100 participanți</t>
  </si>
  <si>
    <t>Bucuță Mihaela, Dima Gabriela, Sassu Raluca</t>
  </si>
  <si>
    <t>participant susținere lucrare</t>
  </si>
  <si>
    <t>participant susținere workshop</t>
  </si>
  <si>
    <t>Mihaela Man</t>
  </si>
  <si>
    <t>15-16 decembrie</t>
  </si>
  <si>
    <t>Radu-Ioan Popa si Mihaela Man</t>
  </si>
  <si>
    <t>Brate A.T.</t>
  </si>
  <si>
    <t>Modern Research in Psychology – 16th edition
The psychology of post-pandemic life, 18-20.11.22, Sibiu</t>
  </si>
  <si>
    <t>http://multidisciplinary-research.com/</t>
  </si>
  <si>
    <t>ORGANIZING COMMITTEE/ SCIENTIFIC COMMITTEE</t>
  </si>
  <si>
    <t>18-20.11.22</t>
  </si>
  <si>
    <t>Radu, A-M, Brate A.T.</t>
  </si>
  <si>
    <t>Modern Research in Psychology, Radu, A.M. &amp; Brate, A.T. Masculinity’s influence over the youth in the COVID-19
pandemic - An international comparative analysis</t>
  </si>
  <si>
    <t>http://multidisciplinary-research.com/continut/schedule_of_events_2022.pdf</t>
  </si>
  <si>
    <t>A XXII A CONFERINȚĂ NAȚIONALĂ DE PSIHOLOGIE INDUSTRIALĂ ȘI ORGANIZAȚIONALĂ
”HORIA D. PITARIU”</t>
  </si>
  <si>
    <t>https://conferinta.apio.ro/wp-content/uploads/2012/01/volum-APIO-2022-26-mai.pdf</t>
  </si>
  <si>
    <t>Membru comitet științific</t>
  </si>
  <si>
    <t>50x1,5x1,5</t>
  </si>
  <si>
    <t>https://ascip.ro/continut/planificare_lucrari_2022.pdf</t>
  </si>
  <si>
    <t>Membru comitet științific/ Membru comitet de organizare</t>
  </si>
  <si>
    <t>16-20.11.23</t>
  </si>
  <si>
    <t>Brate, A &amp; Stoica, M.</t>
  </si>
  <si>
    <t>Cercetarea modernă în psihologie – ediția a 16-a
Cercetarea ştiinţifică în contexte atipice: noi direcţii şi perspective, Brate, A. &amp; Stoica, M. Soluții de transformare a presiunilor și erorilor socio-profesionale în ocazii de creștere și evoluție</t>
  </si>
  <si>
    <t>https://ascip.ro/index.php?opt=program_man</t>
  </si>
  <si>
    <t>Brate, A</t>
  </si>
  <si>
    <t>Cercetarea modernă în psihologie – ediția a 16-a
Cercetarea ştiinţifică în contexte atipice: noi direcţii şi perspective, Brate, A, Simularea tulburărilor mintale și a comportamentului
deviant. Aspecte metodologice și aplicații clinice/judiciare</t>
  </si>
  <si>
    <t>Cercetarea modernă în psihologie – ediția a 16-a
Cercetarea ştiinţifică în contexte atipice: noi direcţii şi perspective, Brate, A, Efecte ale fricii de COVID-19 asupra personalului din
organizații. Evaluare și intervenție</t>
  </si>
  <si>
    <t>Cercetarea modernă în psihologie – ediția a 16-a
Cercetarea ştiinţifică în contexte atipice: noi direcţii şi perspective, Brate, A, Corelate ale burnout-ului și implicării la personalul
medical în context pandemic</t>
  </si>
  <si>
    <t>Răulea Ciprian</t>
  </si>
  <si>
    <t>Ediția a XVII-a a Conferinței APIO: „Psihologia muncii și organizațională în context pandemic Covid-19: Oportunitati, provocari si bariere”</t>
  </si>
  <si>
    <t>Constanța</t>
  </si>
  <si>
    <t>membru în comitetul de științific</t>
  </si>
  <si>
    <t>02-05 iunie 2022</t>
  </si>
  <si>
    <t>Ciprian Raulea</t>
  </si>
  <si>
    <t>„Aplicaţii practice în dezvoltarea psihologiei”
Asociaţia pentru Dezvoltarea Psihologiei SMART PSI</t>
  </si>
  <si>
    <t>București</t>
  </si>
  <si>
    <t>https://smartpsi.ro/conferinta-aplicatii-practice-in-dezvoltarea-psihologiei-editia-a-xii-a-26-27-noiembrie-2022/</t>
  </si>
  <si>
    <t>membru în comitetul științific</t>
  </si>
  <si>
    <t>26-27 noiembrie 2022</t>
  </si>
  <si>
    <t>organizator workshop</t>
  </si>
  <si>
    <t>Cercetarea modernă în psihologie (ediția a 16-a)</t>
  </si>
  <si>
    <t>https://ascip.ro/</t>
  </si>
  <si>
    <t>17-20.11.2022</t>
  </si>
  <si>
    <t>Anamaria Gavra</t>
  </si>
  <si>
    <t>A 14-a Conferință de Psihodramă Clasică ”Ancore”</t>
  </si>
  <si>
    <t>4-6.11.2022</t>
  </si>
  <si>
    <t>Alternative educaționale – Abordarea integrată a învățării școlare</t>
  </si>
  <si>
    <t>conferință virtuală</t>
  </si>
  <si>
    <t>https://sites.google.com/ulbsibiu.ro/conferintapipp/pagina-de-pornire</t>
  </si>
  <si>
    <t>noiembrie</t>
  </si>
  <si>
    <t>Inclusive ethics in education, a new horizon for teachers and teaching,</t>
  </si>
  <si>
    <t>INSPE of the Académie de Bordeaux - University of Bordeaux, France</t>
  </si>
  <si>
    <t>https://isatt2022.sciencesconf.org/?forward-action=index&amp;forward-controller=index&amp;lang=en</t>
  </si>
  <si>
    <t>6-7/10/2022</t>
  </si>
  <si>
    <t>Alternative educaționale - Abordarea integrată a învățării școlare</t>
  </si>
  <si>
    <t>online/Romania</t>
  </si>
  <si>
    <t xml:space="preserve">https://sites.google.com/ulbsibiu.ro/conferintapipp/pagina-de-pornire </t>
  </si>
  <si>
    <t>Bologa L</t>
  </si>
  <si>
    <t>Conferinţa Naţională PIPP - Ediţia a VII-a
Alternative educaționale - Abordarea integrată a învățării școlare</t>
  </si>
  <si>
    <t>https://sites.google.com/ulbsibiu.ro/conferintapipp/comitet-de-organizare?authuser=0</t>
  </si>
  <si>
    <t>26.11.2022</t>
  </si>
  <si>
    <t>https://noapteacercetatorilor.ulbsibiu.ro/ro/</t>
  </si>
  <si>
    <t>The 13th International Conference on Education, Training and Informatics: 
ICETI 2022© in the context of The 13th International Conference on Society and Information Technologies: ICSIT 2022</t>
  </si>
  <si>
    <t>USA, Orlando</t>
  </si>
  <si>
    <t>Peste 100</t>
  </si>
  <si>
    <t>https://www.iiis-spring22.org/icsit/website/about.asp?vc=31</t>
  </si>
  <si>
    <t>Recenzor; https://www.iiis-spring22.org/icsit/Website/AdditionalReviewers.asp?vc=31</t>
  </si>
  <si>
    <t>8-11 martie 2022</t>
  </si>
  <si>
    <t>30x2</t>
  </si>
  <si>
    <t>Cretu DM</t>
  </si>
  <si>
    <t>The 20th International Conference on
Education and Information Systems,
Technologies and Applications: EISTA 2022©
in the context of
The 16th International Multi-Conference on Society, Cybernetics and Informatics: IMSCI 2022</t>
  </si>
  <si>
    <t>https://www.iiis2022.org/imsci/website/about.asp?vc=5</t>
  </si>
  <si>
    <t>Recenzor: https://www.iiis2022.org/imsci/Website/AdditionalReviewers.asp?vc=5</t>
  </si>
  <si>
    <t>12-15 iulie 2022</t>
  </si>
  <si>
    <t>8th International Conference on Higher Education Advances (HEAd’22)</t>
  </si>
  <si>
    <t>Spania, Valencia</t>
  </si>
  <si>
    <t>Peste 200</t>
  </si>
  <si>
    <t>http://archive.headconf.org/head22/</t>
  </si>
  <si>
    <t>Membru in comitetul stiintific - https://archive.headconf.org/head22/organization/index.html#pc</t>
  </si>
  <si>
    <t>14-17 iunie 2022</t>
  </si>
  <si>
    <t>Noaptea Cercetatorilor ULBS</t>
  </si>
  <si>
    <t>National</t>
  </si>
  <si>
    <t>România, ULBS</t>
  </si>
  <si>
    <t>9/30/2022</t>
  </si>
  <si>
    <t>Conferința Europeană pentru Transformarea Educației</t>
  </si>
  <si>
    <t>key-note speaker</t>
  </si>
  <si>
    <t>http://ciosuerd.houseofeurope.ro/conferinta-europeana-pentru-transformarea-educatiei/#invitațispeciali</t>
  </si>
  <si>
    <t>Advanced learning Technologies and Applications</t>
  </si>
  <si>
    <t>Lituania</t>
  </si>
  <si>
    <t>https://ndma.lt/alta2022/</t>
  </si>
  <si>
    <t>11/30/2022</t>
  </si>
  <si>
    <t>8TH ENSEC CONFERENCE , Social Emotional Learning and Positive Development</t>
  </si>
  <si>
    <t>participant cu lucrarea Psychological capital, gratitude, motivation and life satisfaction among school teachers in Romania</t>
  </si>
  <si>
    <t>http://ensec-conference.eu/#</t>
  </si>
  <si>
    <t>30.06.2022-03.07.2022</t>
  </si>
  <si>
    <t>participant cu lucrarea Strategies for reducing maths anxiety- primary school teachers' perceptions and experiences</t>
  </si>
  <si>
    <t>Festivalul Digital Predau Viitor</t>
  </si>
  <si>
    <t>Natională</t>
  </si>
  <si>
    <t>https://festival.predauviitor.ro/5QmJse1dIv7NQsmsrmmb/</t>
  </si>
  <si>
    <t>24-28.10.2022</t>
  </si>
  <si>
    <t>Intensive Tranining Course MEDUSA</t>
  </si>
  <si>
    <t>Spain</t>
  </si>
  <si>
    <t>https://eumedusa.es/blog/medusa-intensive-training-course/</t>
  </si>
  <si>
    <t>19-23.10.2022-</t>
  </si>
  <si>
    <t>Summit de 
Vindecare A Traumei</t>
  </si>
  <si>
    <t>https://putereamintii.ro/vindecarea-traumei/daniela-dumulescu/r/150/?fbclid=IwAR3Um619StkAH3k724GBxQFEuOVaKpKbroJ3DSiJ_Bg8jeq68Y3xpcmibLQ</t>
  </si>
  <si>
    <t>12-17.07.2022</t>
  </si>
  <si>
    <t>Duşe C.S</t>
  </si>
  <si>
    <t>ARECONF2022</t>
  </si>
  <si>
    <t>Roma, Italia</t>
  </si>
  <si>
    <t>https://www.areconf.org/</t>
  </si>
  <si>
    <t>membru in comitetul stiintific</t>
  </si>
  <si>
    <t>mai 2022</t>
  </si>
  <si>
    <t>3rd International Conference on Education Developmentand Studies (ICEDS 200)</t>
  </si>
  <si>
    <t>conferinta virtuala</t>
  </si>
  <si>
    <t>http://iceds.org/iceds2022.html</t>
  </si>
  <si>
    <t>membru in comitetul stiintific şi session chair</t>
  </si>
  <si>
    <t>martie 2022</t>
  </si>
  <si>
    <t>Education and Information Systems,
Technologies and Applications: EISTA 2022©</t>
  </si>
  <si>
    <t>https://www.iiis2022.org/imsci/</t>
  </si>
  <si>
    <t>recenzor</t>
  </si>
  <si>
    <t>iul.-22</t>
  </si>
  <si>
    <t>ICETM 2022</t>
  </si>
  <si>
    <t>http://www.icetm.org/index.html</t>
  </si>
  <si>
    <t>invited speaker</t>
  </si>
  <si>
    <t>dec.-22</t>
  </si>
  <si>
    <t>ICATE 2022</t>
  </si>
  <si>
    <t>https://www.icate.org/committee/</t>
  </si>
  <si>
    <t>nov. 2022</t>
  </si>
  <si>
    <t>MEMSS2022</t>
  </si>
  <si>
    <t>http://www.memss2022.org/index.html</t>
  </si>
  <si>
    <t>ian2022</t>
  </si>
  <si>
    <t>39th IBIMA Conference</t>
  </si>
  <si>
    <t>https://ibima.org/conference/39th-ibima-conference/</t>
  </si>
  <si>
    <t>mart2022</t>
  </si>
  <si>
    <t>ICEPS 2022</t>
  </si>
  <si>
    <t>http://www.iceps.org/</t>
  </si>
  <si>
    <t>ian 2022</t>
  </si>
  <si>
    <t>Iunesch, Liana Regina</t>
  </si>
  <si>
    <t>Kultur-Sprache-Bildung. Tradition und Transition im deutschsprachigen Bildungswesen in Rumänien</t>
  </si>
  <si>
    <t>http://dppd.ulbsibiu.ro/pippde/index.php?id=25</t>
  </si>
  <si>
    <t>23-25 septembrie 2022</t>
  </si>
  <si>
    <t>32. Europäischer Volksgruppenkongress</t>
  </si>
  <si>
    <t>Austria</t>
  </si>
  <si>
    <t>https://www.mein-klagenfurt.at/aktuelle-pressemeldungen/pressemeldungen-oktober-2022/32-europaeischer-volksgruppenkongress-tagt-in-klagenfurt</t>
  </si>
  <si>
    <t>17-20 octombrie 2022</t>
  </si>
  <si>
    <t>Quo vasdis, Bergschule?</t>
  </si>
  <si>
    <t>https://adz.ro/artikel/artikel/vom-guten-alten-geist-zum-elefantenproblem</t>
  </si>
  <si>
    <t>Kifor Stefania</t>
  </si>
  <si>
    <t>Romania, Sibiu</t>
  </si>
  <si>
    <t>Kultur - Sprache - Bildung. Tradition und Transition im deutschsprachigen Bildungswesen in Rumänien. Tagung zum 10-jährigen Jubiläum des deutschsprachigen Studiengangs Grund- und Vorschulpädagogik</t>
  </si>
  <si>
    <t>internațional</t>
  </si>
  <si>
    <t>România, Sibiu</t>
  </si>
  <si>
    <t>membră</t>
  </si>
  <si>
    <t>23.-25. septembrie 2022</t>
  </si>
  <si>
    <t>pariticpant, prezentare de lucrare: "Musikpädagogik im deutschs-
prachigen Schulwesen im
Kontext reformpädagogischer
Umbrüche"</t>
  </si>
  <si>
    <t>„Quo vadis, Bergschule?“, 7. Bergschul-Symposium, Schässburg/Sighisoara</t>
  </si>
  <si>
    <t>participant, prezentare de lucrare "Ästhetische Bildung – Mehr als nur Sprache"</t>
  </si>
  <si>
    <t>România, Sighisoara</t>
  </si>
  <si>
    <t>10.-12. iuni 2022</t>
  </si>
  <si>
    <t>Fachkolloquium „‚Nicht Konkurrenten, sondern Brüder...‘. Auf dem Weg zu einem neuen Miteinander von orthodoxer und katholischer Kirche“, Ostkircheninstitut Regensburg &amp; ULBS</t>
  </si>
  <si>
    <t>participant, prezentare de lucrare "Ästhetische Verortungen. Perspektiven eines neuen kirchlichen Miteinanders im Dialograum der Künste"</t>
  </si>
  <si>
    <t>https://ostkircheninstitut-dioezese-regensburg.de/aktuelles-veranstaltungen/142-fachkolloquium-in-sibiu-18-22-05-2022.html</t>
  </si>
  <si>
    <t>18.-22. mai 2022</t>
  </si>
  <si>
    <t>Im Zwischen. Dimensionen der Zugehörigkeit, ULBS</t>
  </si>
  <si>
    <t>participant, prezentare de lucrare "Von Inter-vallen und anderen Bezügen in den Künsten. Oder: Skizzen zum Zwischenraum als ästhetisches Prinzip"</t>
  </si>
  <si>
    <t>9.-10. decembrie 2022</t>
  </si>
  <si>
    <t>Moldovan Alina Maria</t>
  </si>
  <si>
    <t>Conferinței Națională PIPP Alternative educaționale – Abordarea integrată a învățării școlare</t>
  </si>
  <si>
    <t>https://sites.google.com/ulbsibiu.ro/conferintapipp</t>
  </si>
  <si>
    <t>membru in comitetul organizatoric</t>
  </si>
  <si>
    <t>Moldovan A</t>
  </si>
  <si>
    <t>coordonator workshop stiintific</t>
  </si>
  <si>
    <t>Kultur - Sprache – Bildung. Tradition und Transition im deutschsprachigen Bildungswesen in Rumänien, Tagung zum 10-jährigen Jubiläum des Studienganges Grund- und Vorschulpädagogik</t>
  </si>
  <si>
    <t>moderator si participant</t>
  </si>
  <si>
    <t>Sibiu, Romania, Universitatea ”Lucian Blaga” Sibiu</t>
  </si>
  <si>
    <t>http://dppd.ulbsibiu.ro/pippde/index.php?id=25&amp;L=1%27%27</t>
  </si>
  <si>
    <t>moderator</t>
  </si>
  <si>
    <t>23.-25. September 2022</t>
  </si>
  <si>
    <t>The axiological dimension of teaching, in Proceedings of the 16th International Technology, Education and Development Conference, 7-8 March, 2022, Online Conference, ISBN: 978-84-09-37758-9, ISSN: 2340-1079, pp. 6910-6913; https://library.iated.org/view/MARA2022AXI.</t>
  </si>
  <si>
    <t>Online Conference</t>
  </si>
  <si>
    <t>https://iated.org/archive/inted2022</t>
  </si>
  <si>
    <t>7-8 March, 2022</t>
  </si>
  <si>
    <t>30x2x2</t>
  </si>
  <si>
    <t>Preventive measures to develop german literacy skills in primary school. Comparative aspects in urban and rural schools in Transylvania, in Proceedings of the 16th International Technology, Education and Development Conference, 7-8 March, 2022, Online Conference, ISBN: 978-84-09-37758-9, ISSN: 2340-1079, pp. 7022-7025; https://library.iated.org/view/MADINA2022PRE.</t>
  </si>
  <si>
    <t>Conferinţa internaţională
EDUCAŢIA DIN PERSPECTIVA VALORILOR
Ediţia a XIV-a
SOFIA, 28-29 OCTOMBRIE 2022</t>
  </si>
  <si>
    <t>Sofia</t>
  </si>
  <si>
    <t>http://conferinte.uab.ro/educatia_din_perspectiva_valorilor_2022/</t>
  </si>
  <si>
    <t>28-29 OCTOMBRIE 2022</t>
  </si>
  <si>
    <t>15th annual International Conference of Education, Research and Innovation, Dates: 7-9 November, 2022
Location: Seville, Spain, Appears in: ICERI2022 Proceedings
Publication year: 2022
Pages: 3842-3846
ISBN: 978-84-09-45476-1
ISSN: 2340-1095
doi: 10.21125/iceri.2022.0931</t>
  </si>
  <si>
    <t>https://library.iated.org/view/MARA2022MEN</t>
  </si>
  <si>
    <t>7-9 November, 2022, Spain</t>
  </si>
  <si>
    <t>MARCU MARIA</t>
  </si>
  <si>
    <t>CONFERINTA NATIONALA PIPP EDITIA A VII A</t>
  </si>
  <si>
    <t>NATIONALA</t>
  </si>
  <si>
    <t>ORGANIZATOR</t>
  </si>
  <si>
    <t>SIBIU</t>
  </si>
  <si>
    <t>PESTE 100</t>
  </si>
  <si>
    <t>MEMBRU</t>
  </si>
  <si>
    <t>26-nov.-22</t>
  </si>
  <si>
    <t>Kultur – Sprache – Bildung. Tradition und Transition im deutschsprachigen Bildungswesen in Rumänien. Tagung zum 10-jährigen Jubiläum des deutschsprachigen Studiengangs Grund- und Vorschulpädagogik</t>
  </si>
  <si>
    <t>23.-25.09.2022</t>
  </si>
  <si>
    <t>Tagung der Sektion Schulgeschichte und Pädagogik des Arbeitskreises für Siebenbürgische Landeskunde</t>
  </si>
  <si>
    <t>Germania</t>
  </si>
  <si>
    <t>https://www.siebenbuerger.de/zeitung/artikel/kultur/22826-sektion-schulgeschichte-des-aksl-tagt.html</t>
  </si>
  <si>
    <t>25.-26.06.2022</t>
  </si>
  <si>
    <t>Zwischen Bollwerk und Brücke? Der habsburgische Südosten
Europas – Kultur-Raum-Konzepte seit dem 18. Jahrhundert</t>
  </si>
  <si>
    <t>28.09.-1.10.2022</t>
  </si>
  <si>
    <t>https://m.facebook.com/siebenbuergenforum/posts/2435930156583879/</t>
  </si>
  <si>
    <t>09.-10.12.2022</t>
  </si>
  <si>
    <t>Facultatea de Științe Socio-Umane – Noaptea Cercetătorilor</t>
  </si>
  <si>
    <t>Das deutsche Auslandsschulwesen. Möglichkeiten, Anforderungen und Herausforderungen für die Arbeit als Auslandslehrer:in</t>
  </si>
  <si>
    <t>https://www.uni-marburg.de/de/zfl/projekte/lima/aktuelles/aktuelles/rueckblick-als-lehrer-in-an-eine-deutsche-auslandsschule</t>
  </si>
  <si>
    <t>Un-/Zugehörigkeit heute</t>
  </si>
  <si>
    <t>nu exista</t>
  </si>
  <si>
    <t xml:space="preserve">https://sites.google.com/ulbsibiu.ro/conferintapipp/comitet-de-organizare?authuser=0 </t>
  </si>
  <si>
    <t>International conference ALTA’22
“Advanced Learning Technologies and Applications. Digital competences in education”</t>
  </si>
  <si>
    <t>https://ndma.lt/alta2022/wp-content/uploads/2022/11/ALTA22_Agenda-1.pdf</t>
  </si>
  <si>
    <t>Conferința națională pentru educație timpurie</t>
  </si>
  <si>
    <t>https://www.facebook.com/events/6043227012373922</t>
  </si>
  <si>
    <t>10/22/2022</t>
  </si>
  <si>
    <t>https://m.facebook.com/story.php?story_fbid=pfbid0296EVvsjwsF7NWtFQQM9Pd8egFVKbNLhau7ytnztXLWqBnWbiBZfzdqZgbi7VmwGpl&amp;id=100057277276440</t>
  </si>
  <si>
    <t>13.-15. sept 2022</t>
  </si>
  <si>
    <t>Phenomenology and the sciences</t>
  </si>
  <si>
    <t>Italia</t>
  </si>
  <si>
    <t>https://ceesp.org/module/event/view.php?id=100602&amp;show=CFP</t>
  </si>
  <si>
    <t>Cioflec, Eveline</t>
  </si>
  <si>
    <t>Kultur - Sprache - Bildung.Tradition und Transition im deutschsprachigen Bildungswesen in Rumänien</t>
  </si>
  <si>
    <t>Conferinta Internationala</t>
  </si>
  <si>
    <t>23-25.Sept 2022</t>
  </si>
  <si>
    <t>Un/Zugehörigkeit</t>
  </si>
  <si>
    <t>https://m.facebook.com/story.php?story_fbid=pfbid0iwqFfJR1DngggQhHeFQbzV4xsjZFQqH3QD6XvgNfM7vgGcsxvk6dUtPNihRyVUKgl&amp;id=100063248829835</t>
  </si>
  <si>
    <t>24 octombrie 2022</t>
  </si>
  <si>
    <t>Language and Foreigness: An Intercultural Perspective</t>
  </si>
  <si>
    <t>https://uni-tuebingen.de/forschung/zentren-und-institute/college-of-fellows/focus-groups/intercultural-studies/#c1649817</t>
  </si>
  <si>
    <t>19.-21. Septembrie 2022</t>
  </si>
  <si>
    <t>Kulturelle Zugehörigkeit</t>
  </si>
  <si>
    <t>https://www.kultursommer.ro/storage/Veranstaltungen_23.07.-15.08.22.pdf</t>
  </si>
  <si>
    <t>23. iul 2022</t>
  </si>
  <si>
    <t>Schule mit deutscher Unterrichtssprache in Rumänien. Quo Vadis?</t>
  </si>
  <si>
    <t>https://adz.ro/lokales/artikel-lokales/artikel/hermannstaedter-gespraeche-4</t>
  </si>
  <si>
    <t>membru organizator</t>
  </si>
  <si>
    <t>Direct Interaction</t>
  </si>
  <si>
    <t>https://interaction.sciencesconf.org/</t>
  </si>
  <si>
    <t>2.-4. iunie</t>
  </si>
  <si>
    <t>Conferința internațională Cultură – Limbă Educație. Tradiție și tranziție în învățământul cu limbă de predare germană din România / Kultur - Sprache - Bildung Tradition und Transition im deutschsprachigen Bildungswesen in Rumänien</t>
  </si>
  <si>
    <t>&gt; 100</t>
  </si>
  <si>
    <t>25-26 septembrie 2022</t>
  </si>
  <si>
    <t>Simpozion FR. I RAINER 2022, ANTROPOLIGIE ȘI GERIATRIE, locație: Biblioteca Academiei Române, București</t>
  </si>
  <si>
    <t>Membru în Comitetul de organizare, P.6</t>
  </si>
  <si>
    <t>&lt; 100</t>
  </si>
  <si>
    <t>5-7 mai 2022</t>
  </si>
  <si>
    <t>Conferința ANTHROPOLOGY OF COMMUNICATION. INTERNATIONAL CONFERENCE.SIBIU. SEPTEMBER 2022</t>
  </si>
  <si>
    <t>Membru în Comitetul de organizare, P.7</t>
  </si>
  <si>
    <t>Olimpiada „Mușteșuguri artistice tradiționale” ed. XXV faza județeană 18 - 20 mai 2022 - dovadă atașată</t>
  </si>
  <si>
    <t>județeană</t>
  </si>
  <si>
    <t>Membru în comitetul organizare (juriu)</t>
  </si>
  <si>
    <t>dovadă atașată</t>
  </si>
  <si>
    <t>18-20 mai 2022</t>
  </si>
  <si>
    <t>Olimpiada „Mușteșuguri artistice tradiționale” ed. XXV faza națională 21 - 24 iulie 2022 - dovadă atașată</t>
  </si>
  <si>
    <t>21-24 mai 2022</t>
  </si>
  <si>
    <t>Heritage Conservation. 1st Edition:
Understanding the Wooden Built Heritage
19-23 September 2022</t>
  </si>
  <si>
    <t>participant, dovadă atașată</t>
  </si>
  <si>
    <t>https://www.mesageruldesibiu.ro/atelier-de-restaurare-a-constructiilor-din-lemn-la-muzeul-astra/</t>
  </si>
  <si>
    <t>19-23 septembrie 2022</t>
  </si>
  <si>
    <t>Artă și Restaurare. Noi dăm viață obiectelor - Expoziția studenților specializării CR_24 iunie - 8 iulie 2022, Sala de lectură, Biblioteca Județeană ASTRA, Corpul B, Str. G. Barițiu 5, Sibiu - Profesor coordonator; p. 31, p. 38</t>
  </si>
  <si>
    <t>participant, profesor coordonator</t>
  </si>
  <si>
    <t>participant în calitate de profesor coordonator</t>
  </si>
  <si>
    <t>24 iunie - 8 iulie 2022</t>
  </si>
  <si>
    <t>RETROSPECTIVE ediția a XI-a - Expoziție de postere conservare - restaurare - CATALOG, Editura Karl A. Romstorfer, Suceava, 2022, ISBN 978-606-8698-70-0, Profesor coordonator pentruMasterand RLP - ULBS: Iulia Simulescu, p. 38</t>
  </si>
  <si>
    <t>https://jurnalfm.ro/tag/laboratorul-zonal-de-restaurare/</t>
  </si>
  <si>
    <t xml:space="preserve">Takings for climate justice and resilience, Groningen, 29-30 september 2022 </t>
  </si>
  <si>
    <t>Groningen, Olanda</t>
  </si>
  <si>
    <t xml:space="preserve">https://www.rug.nl/rechten/congressen/archief/2022/takings-for-climate-justice-and-resilience/provisional-programme?lang=en </t>
  </si>
  <si>
    <t xml:space="preserve">29-30 september 2022 </t>
  </si>
  <si>
    <t xml:space="preserve">16th Annual Conference ‘With or Without Limits’ International Association on Planning, Law, and Property Rights (PLPR) </t>
  </si>
  <si>
    <t>Ghent, Belgia</t>
  </si>
  <si>
    <t xml:space="preserve">https://arch.kuleuven.be/20220624-plpr2022-programme.pdf </t>
  </si>
  <si>
    <t>4-8 Iulie 2022</t>
  </si>
  <si>
    <t>Codul administrativ: Prezent și perspective în spațiul administrativ românesc, Societatea Academică de Științe Administrative,  SNSPA</t>
  </si>
  <si>
    <t>București, România</t>
  </si>
  <si>
    <t xml:space="preserve">http://conference.rsasa.ro/sites/default/files/fisiere/SASA%202022%20-%20PROGRAM%20FINAL1.pdf        </t>
  </si>
  <si>
    <t>21 0ctombrie</t>
  </si>
  <si>
    <t xml:space="preserve">Transylvanian International Conference in Public Administration 5th edition, UBB, Cluj-Napoca;  https://www.apubb.ro/intconf/ </t>
  </si>
  <si>
    <t xml:space="preserve">Internațională https://www.apubb.ro/intconf/.  </t>
  </si>
  <si>
    <t xml:space="preserve">Cluj-Napoca, România </t>
  </si>
  <si>
    <t xml:space="preserve">https://drive.google.com/file/d/1e-yG3JVEipq4ejqdUQSGTv4UXpVnWV2g/view?usp=drive_link  </t>
  </si>
  <si>
    <t>CONFERINȚA Psihiatrie și Psihologie Medico-Legală. Inter și Transdisciplinaritate</t>
  </si>
  <si>
    <t>https://drive.google.com/file/d/12HA-TXkJFbTaterQJVasHHybo0gxugjw/view?usp=drive_link</t>
  </si>
  <si>
    <t>9-10 decembrie 2022</t>
  </si>
  <si>
    <t>Human Security: Theoretica Approaches and Practica Applications</t>
  </si>
  <si>
    <t>https://conferences.ulbsibiu.ro/hstapa/2022-2/general-information-2022/</t>
  </si>
  <si>
    <t>22-23 octombrie 2022</t>
  </si>
  <si>
    <t>Human Security. Theoretical Approaches and Practical Applications</t>
  </si>
  <si>
    <t>Membru în comitetul de organizare/ prezentare de lucrare</t>
  </si>
  <si>
    <t xml:space="preserve">https://conferences.ulbsibiu.ro/hstapa/2022-2/general-information-2022/ </t>
  </si>
  <si>
    <t>22-23 Octombrie 2022</t>
  </si>
  <si>
    <t>Războiul de pe Nistru din 1992: 30 de ani după…</t>
  </si>
  <si>
    <t>Prezentare de lucrare</t>
  </si>
  <si>
    <t>Republica Moldova</t>
  </si>
  <si>
    <t xml:space="preserve">https://antim.upsc.md/conferinta-razboiul-de-pe-nistru-din-1992-30-de-ani-dupa-care-va-avea-loc-la-chisinau-in-perioada-4-5-martie-2022/ </t>
  </si>
  <si>
    <t>4-5 Martie 2022</t>
  </si>
  <si>
    <t>Challenges and Development Paths for a Cooperative Identity in the Black Sea Region</t>
  </si>
  <si>
    <t>Membru în comitetul de organizare</t>
  </si>
  <si>
    <t>https://centers.ulbsibiu.ro/csg/index.php/bsc_conference-committee/, https://www.geocase.ge/media/1902/Victor-Kipiani_The-Black-Sea-Factor_From-Words-to-Deeds.pdf</t>
  </si>
  <si>
    <t>28-29 octombrie 2022</t>
  </si>
  <si>
    <t>Human Security. Theoretical Approach and Practical Applications</t>
  </si>
  <si>
    <t xml:space="preserve">Organizator principal </t>
  </si>
  <si>
    <t xml:space="preserve">România </t>
  </si>
  <si>
    <t xml:space="preserve">100x1,5 (locație) </t>
  </si>
  <si>
    <t xml:space="preserve">Migration Dynamics and New Trends in European (In)Security </t>
  </si>
  <si>
    <t xml:space="preserve">Participant </t>
  </si>
  <si>
    <t xml:space="preserve">International Conference “Migration Dynamics and New Trends in European (In)Security” – Centrul de Cooperări Internaționale (ubbcluj.ro) </t>
  </si>
  <si>
    <r>
      <rPr>
        <b/>
        <sz val="10"/>
        <color theme="1"/>
        <rFont val="Arial Narrow"/>
        <family val="2"/>
      </rPr>
      <t>Prezentare de lucrare</t>
    </r>
    <r>
      <rPr>
        <sz val="10"/>
        <color theme="1"/>
        <rFont val="Arial Narrow"/>
        <family val="2"/>
      </rPr>
      <t xml:space="preserve"> 
https://hiphi.ubbcluj.ro/Public/File/evenimente/2022/Int_Conf_Migration/Conference_Programme_Migrationa_Dynamics.pdf </t>
    </r>
  </si>
  <si>
    <t xml:space="preserve">27-28 octombrie 2022 </t>
  </si>
  <si>
    <t>30x1,5(locație)</t>
  </si>
  <si>
    <t>https://centers.ulbsibiu.ro/csg/index.php/bsc_conference-committee/</t>
  </si>
  <si>
    <t>„Gândirea Militară Românească - 2022”, Panel 1. Consecințele invaziei ruse în Ucraina pentru Zona Extinsă a Mării Negre</t>
  </si>
  <si>
    <t>https://gmr.mapn.ro/pages/dezbateri-2022</t>
  </si>
  <si>
    <t>15-17.11.2022</t>
  </si>
  <si>
    <t xml:space="preserve">The Eastern Front In World War 3 </t>
  </si>
  <si>
    <t>https://centers.ulbsibiu.ro/csg/index.php/the-eastern-front/</t>
  </si>
  <si>
    <t>EUXGLOB II - The EU and NATO Approaches to the Black Sea Region</t>
  </si>
  <si>
    <t>https://euro.ubbcluj.ro/wp-content/uploads/EUXGLOB-II-programme-general-01.05.pdf</t>
  </si>
  <si>
    <t>05-06.05.2022</t>
  </si>
  <si>
    <t>UCRAINA 2014-2022</t>
  </si>
  <si>
    <t>https://centers.ulbsibiu.ro/csg/index.php/ucraina-2014-2022/</t>
  </si>
  <si>
    <t>BSUN 2022 Congress - Dialogue and Cooperation in the  Black Sea and Balkan Regions</t>
  </si>
  <si>
    <t xml:space="preserve">https://unibuc.ro/wp-content/uploads/2022/10/BUA-10.10.2022-FINAL..pdf </t>
  </si>
  <si>
    <t>12-15.10.2022</t>
  </si>
  <si>
    <t>TRANSBOUNDARY DYNAMICS in the RUSSIA-UKRAINE CRISIS</t>
  </si>
  <si>
    <t>USA</t>
  </si>
  <si>
    <t>https://centers.ulbsibiu.ro/csg/index.php/transboundary-dynamics/</t>
  </si>
  <si>
    <t>Paths and Challenges for Stabilizing Black Sea’s Strategic Environment</t>
  </si>
  <si>
    <t>https://centers.ulbsibiu.ro/csg/index.php/paths-and-challenges-for-stabilizing-black-seas-strategic-environment/</t>
  </si>
  <si>
    <t>HUMAN SECURITY. THEORETICAL APPROACHES AND PRACTICAL APPLICATIONS</t>
  </si>
  <si>
    <t>https://humansecurity.webnode.ro/</t>
  </si>
  <si>
    <t>Octombrie 22-23, 2022</t>
  </si>
  <si>
    <t>Internațional</t>
  </si>
  <si>
    <r>
      <rPr>
        <sz val="10"/>
        <color theme="1"/>
        <rFont val="Arial Narrow"/>
        <family val="2"/>
      </rPr>
      <t xml:space="preserve">https://conferences.ulbsibiu.ro/hstapa/2022-2/general-information-2022/.     </t>
    </r>
    <r>
      <rPr>
        <sz val="10"/>
        <color theme="1"/>
        <rFont val="Arial Narrow"/>
        <family val="2"/>
      </rPr>
      <t>https://conferences.ulbsibiu.ro/hstapa/2022-2/organizing-committee-2022/</t>
    </r>
  </si>
  <si>
    <r>
      <rPr>
        <sz val="11"/>
        <color theme="1"/>
        <rFont val="Calibri"/>
        <family val="2"/>
      </rPr>
      <t xml:space="preserve">100x1,5 (locație) , </t>
    </r>
    <r>
      <rPr>
        <sz val="11"/>
        <color theme="1"/>
        <rFont val="Calibri"/>
        <family val="2"/>
      </rPr>
      <t>50x1,5</t>
    </r>
  </si>
  <si>
    <t>The International Conference “Human Security. Theoretical Approaches and Practical Applications”</t>
  </si>
  <si>
    <t xml:space="preserve">Internațională </t>
  </si>
  <si>
    <t xml:space="preserve">organizator </t>
  </si>
  <si>
    <t>https://conferences.ulbsibiu.ro/hstapa/2022-2/organizing-committee-2022/</t>
  </si>
  <si>
    <t xml:space="preserve">membru </t>
  </si>
  <si>
    <t>The Eastern Front In World War 3 – Workshop, Debate &amp; Book Presentation</t>
  </si>
  <si>
    <t>11 noiembrie 2022</t>
  </si>
  <si>
    <t xml:space="preserve">International Workshop Paths and Challenges for Stabilizing the Black Sea’s Strategic Environment </t>
  </si>
  <si>
    <t xml:space="preserve">Organizator </t>
  </si>
  <si>
    <t>14 martie 2022</t>
  </si>
  <si>
    <t>FSSU03</t>
  </si>
  <si>
    <t>Migration Dynamics and New Trends in European (In)Security, within the Jean Monnet Module Quo Vadis Europe? European Security, National and Ethnic Minority Issues: from Theory to Practice</t>
  </si>
  <si>
    <t xml:space="preserve">peste 100 participanti </t>
  </si>
  <si>
    <t>https://hiphi.ubbcluj.ro/Unity4Diversity/News.htm</t>
  </si>
  <si>
    <t>Octombrie 27
-28, 2022</t>
  </si>
  <si>
    <t xml:space="preserve">IDentities: cultural diversity and integration </t>
  </si>
  <si>
    <t>https://grants.ulbsibiu.ro/icdi/</t>
  </si>
  <si>
    <t xml:space="preserve">organizatori principali (Stefenel Delia, Serban Anca) </t>
  </si>
  <si>
    <t>21-22 Oct 2022</t>
  </si>
  <si>
    <t>67th AWR International Migration Conference, Global Migration: Trans-cultural, Trans-disciplinary and Intersectional Perspectives, 
https://ejournals.bibliothek.fhws.de/qrp/announcement/view/1;</t>
  </si>
  <si>
    <t>Germania (online)</t>
  </si>
  <si>
    <t xml:space="preserve">http://www.awr-int.de/en/67th-awr-international-migration-conference-2/ </t>
  </si>
  <si>
    <t>9-10 Februarie 2022</t>
  </si>
  <si>
    <t xml:space="preserve">14th WORLD CONFERENCE ON EDUCATIONAL SCIENCES </t>
  </si>
  <si>
    <t>Franta(online)</t>
  </si>
  <si>
    <t xml:space="preserve">
www.wces.info</t>
  </si>
  <si>
    <t>03 - 04 Februarie 2022</t>
  </si>
  <si>
    <t>THE 16th INTERNATIONAL MANAGEMENT CONFERENCE
“Management and Resilience Strategies
for a Post–Pandemic Future”
IMC 2022</t>
  </si>
  <si>
    <t xml:space="preserve">http://conferinta.management.ase.ro/  </t>
  </si>
  <si>
    <t>3-4 noiembrie 2022</t>
  </si>
  <si>
    <t>Bejenaru, Anca</t>
  </si>
  <si>
    <t xml:space="preserve">The 12th European Conference for Social Work Research </t>
  </si>
  <si>
    <t>internațioanlă</t>
  </si>
  <si>
    <t>Milano, Italia</t>
  </si>
  <si>
    <t>https://convegni.unicatt.it/ecswr2023-key-dates</t>
  </si>
  <si>
    <t>12-14 aprilie, 2023 (activitatea de recenzare s-a derulat in perioada 15 oct.-15 decembrie</t>
  </si>
  <si>
    <t>30*2*2</t>
  </si>
  <si>
    <t xml:space="preserve">Bejenaru, Anca și  Sergiu Raiu
</t>
  </si>
  <si>
    <t>The 11th Edition of the International Colloquium of Social Sciences and Communication (ACUM 2022) and the National Romanian Sociologists Society Conference, lucrare prezentată: Hard-to-place or not: The parents' perspective on the factors that influence the resilience of the adoptive family. ,</t>
  </si>
  <si>
    <t>Brașov, România</t>
  </si>
  <si>
    <t>https://acum.unitbv.ro/images/ACUM__SSR_2022_Program_final.pdf</t>
  </si>
  <si>
    <t>27-28 octombrie, 2022</t>
  </si>
  <si>
    <t>30*1,5</t>
  </si>
  <si>
    <t>International Conference on Communication in Healthcare 2022</t>
  </si>
  <si>
    <t>Glasgow Caledonian University in Glasgow, Scotland</t>
  </si>
  <si>
    <t xml:space="preserve">peste 100 participanți </t>
  </si>
  <si>
    <t>https://each.international/eachevents/conferences/icch-2022/</t>
  </si>
  <si>
    <t>membru în comitetul științfic</t>
  </si>
  <si>
    <t>5-9 Septembrie 2022</t>
  </si>
  <si>
    <t>A XIV a Conferința Națională de Psihodramă cu participare internatională ”Ancore”</t>
  </si>
  <si>
    <t>platforma zoom</t>
  </si>
  <si>
    <t>Peste 100 de participanți</t>
  </si>
  <si>
    <t>Restructurarea teoriei și practicii agromontanologice în condițiile schimbărilor climatice</t>
  </si>
  <si>
    <t>Participant, prezentare lucrare</t>
  </si>
  <si>
    <t xml:space="preserve">https://icdm.ro/piroeicte/ </t>
  </si>
  <si>
    <t>5-6 mai 2022</t>
  </si>
  <si>
    <t>Al-Farabi 
11th
 INTERNATIONAL CONFERENCE 
ON SOCIAL SCIENCES</t>
  </si>
  <si>
    <t>Atatürk University, Erzurum, Türkiye</t>
  </si>
  <si>
    <t>Peste 200 participanți</t>
  </si>
  <si>
    <t>https://www.farabicongress.org/</t>
  </si>
  <si>
    <t>19-20 august 2022</t>
  </si>
  <si>
    <t>30 x 2</t>
  </si>
  <si>
    <t>INTERNATIONAL CONGRESS
ON SOCIAL SCIENCES,
CHINA TO ADRIATIC - XIV</t>
  </si>
  <si>
    <t>Kayseri, Turkey</t>
  </si>
  <si>
    <t>https://en.icssca.org/fee</t>
  </si>
  <si>
    <t>10-12 iunie</t>
  </si>
  <si>
    <t>INTERNATIONAL IZMIR 
ECONOMICS CONGRESS</t>
  </si>
  <si>
    <t>Izmir, Turkey</t>
  </si>
  <si>
    <t>https://www.izmiriktisatkongresi.org/_files/ugd/614b1f_403da461a75c4a0da18f7200aaf88244.pdf</t>
  </si>
  <si>
    <t>29-30 august 2022</t>
  </si>
  <si>
    <t>A 14- a Conferință de Psihodramă ANCORE</t>
  </si>
  <si>
    <t>Online</t>
  </si>
  <si>
    <t>peste100 participanți</t>
  </si>
  <si>
    <t>https://psihodrama.ro/eveniment/conferinta-nationala-de-psihodrama-2022/</t>
  </si>
  <si>
    <t>Hospitality and Hostility: the refugees in Romania / Ospitalitate și Ostilitate: refugiații în România</t>
  </si>
  <si>
    <t>https://arcub.ro/proiect/ospitalitate-versus-ostilitate-imigrantii-refugiatii-din-romania/</t>
  </si>
  <si>
    <t>14-15 noiembrie 2022</t>
  </si>
  <si>
    <t>Summit ReThink România.</t>
  </si>
  <si>
    <t>https://ove.ro/summit-rethink-romania-capitolul-1-reconstruim-educatia-reconfiguram-demografia</t>
  </si>
  <si>
    <t>15-16 septembrie</t>
  </si>
  <si>
    <t>IPOSTAZE ALE CULTURII ARABE: MOȘTENIREA TRADIȚIEI ȘI PROVOCĂRILE MODERNITĂȚII</t>
  </si>
  <si>
    <t>2–3 SEPTEMBRIE 2022</t>
  </si>
  <si>
    <t>Familii fără frontiere din Ucraina și Moldova. Concluzii preliminare ale unei cercetări unice despre familiile transnaționale</t>
  </si>
  <si>
    <t>https://childhub.org/ro/webinarii-protectia-copilului/conferinta-familii-fara-frontiere-ucraina-si-moldova-concluziile-preliminare-ale-unei-cercetari-unice-asupra-familiilor-transnationale</t>
  </si>
  <si>
    <t>7 iunie 2022</t>
  </si>
  <si>
    <t>Împreună după pandemie și război</t>
  </si>
  <si>
    <t>08 Iunie 2022</t>
  </si>
  <si>
    <t>Human Security . Theoretical Approaches and Practical Applications</t>
  </si>
  <si>
    <t>https://humansecurity.webnode.ro/humansecurityconferencesibiu/</t>
  </si>
  <si>
    <t>October 22-23</t>
  </si>
  <si>
    <t xml:space="preserve">Științele socio-umane la începutul mileniul III, ediția a XV-a, </t>
  </si>
  <si>
    <t>participant - prezentare lucrare</t>
  </si>
  <si>
    <t>Institutul de Cercetări Socio-Umane, Sibiu, România</t>
  </si>
  <si>
    <t>https://icsusib.ro/en/node/403</t>
  </si>
  <si>
    <t xml:space="preserve">Conferința națională SATM 2022 (ediția a VI-a), </t>
  </si>
  <si>
    <t>Dej, România</t>
  </si>
  <si>
    <t>https://www.facebook.com/DespartamantulDrTeodorMihaliDejAAstra/?locale=ro_RO</t>
  </si>
  <si>
    <t>13-14.05.2022</t>
  </si>
  <si>
    <t>Institutul pentru Cercetare-Dezvoltare pentru Montanologie Cristian, Sibiu, România</t>
  </si>
  <si>
    <t>https://icdm.ro/piroeicte/</t>
  </si>
  <si>
    <t>5-6 mai, 2022</t>
  </si>
  <si>
    <t>Stimularea agriculturii românești în spațiul montan</t>
  </si>
  <si>
    <t>https://icdm.ro/simpozion-18-noiembrie-2022-icdm/</t>
  </si>
  <si>
    <t>17-18 noiembrie, 2022</t>
  </si>
  <si>
    <t>57.Linguistisches Kolloquium/Language of the present, language of the future</t>
  </si>
  <si>
    <t>Tampere University Finnland</t>
  </si>
  <si>
    <t>peste 100 de participanți</t>
  </si>
  <si>
    <t>https://events.tuni.fi/lingcoll2022/</t>
  </si>
  <si>
    <t>21-23 septembrie 2023</t>
  </si>
  <si>
    <t>Școala Academică Astra Dej</t>
  </si>
  <si>
    <t>13-14 mai 2022</t>
  </si>
  <si>
    <t>Midterm Conference of ESA RN36: "Sociological Knowledge and Social Transformations in Global Crises"</t>
  </si>
  <si>
    <t>participant cu prezentare de lucrare</t>
  </si>
  <si>
    <t>străinătate, Prague, Czech Republic (online)</t>
  </si>
  <si>
    <t>https://www.soc.cas.cz/midterm-conference-esa-rn36-sociological-knowledge-and-social-transformations-global-crises#prog</t>
  </si>
  <si>
    <t>September 2-3, 2022</t>
  </si>
  <si>
    <t>International Colloquium of Social Sciences and Communication ACUM 2022 and the National RSS Conference</t>
  </si>
  <si>
    <t>https://acum.unitbv.ro/</t>
  </si>
  <si>
    <t>27 - 28 October 2022</t>
  </si>
  <si>
    <t>IPOSTAZE ALE CULTURII ARABE: MOȘTENIREA TRADIȚIEI ȘI PROVOCĂRILE MODERNITĂȚII,
CENTRUL CULTURAL ARAB DIN SIBIU, BIBLIOTECA JUDEȚEANĂ „ASTRA”, SIBIU</t>
  </si>
  <si>
    <t>https://centrulculturalarab.files.wordpress.com/2022/08/program_conferinta_festivalul_culturii_arabe_sept_2022.pdf</t>
  </si>
  <si>
    <t>GROZEA LUCIAN</t>
  </si>
  <si>
    <t>God, Science&amp;Cosmic Conflict. Proceedings 6th International Conference Anthropology of Comunication, Sbiu, September, 2022</t>
  </si>
  <si>
    <t>Intefranțională</t>
  </si>
  <si>
    <t>https://www.lobbyart-anthropology.ro/Anthropology--and--Communication.php</t>
  </si>
  <si>
    <t>septembrie, 2022</t>
  </si>
  <si>
    <t xml:space="preserve">Oana Lup </t>
  </si>
  <si>
    <t>The 11th Edition of the International Colloquium of Social Sciences and Communication (ACUM 2022) and the National Romanian Sociologists Society Conference,</t>
  </si>
  <si>
    <t xml:space="preserve">Internationala </t>
  </si>
  <si>
    <t>27-28/10/2022</t>
  </si>
  <si>
    <t>The 11th Edition of the International Colloquium of Social Sciences and Communication (ACUM 2022) and the National Romanian Sociologists Society Conference, Brasov,    lucrarea  ”Who is (not) afraid of the vaccine: correlates of Sars-Cov-2 vaccine hesitancy in Romania”  (coautori Oana Lup, Adela Popa, Cristina Mitrea)</t>
  </si>
  <si>
    <t>https://acum.unitbv.ro/#</t>
  </si>
  <si>
    <t xml:space="preserve">The 11th Edition of the International Colloquium of Social Sciences and Communication (ACUM 2022) and the National Romanian Sociologists Society Conference, Brasov,  27-28 octombrie 2022 ”Returning to work after chronic illness in Romania: A qualitative study on employers”  (coautori Adela Popa, Livia Pogan)  </t>
  </si>
  <si>
    <t>Noaptea Cercetătorilor 2022</t>
  </si>
  <si>
    <t>Națională/locală</t>
  </si>
  <si>
    <t>11th edition of the International Colloquium of Social Sciences and Communication (ACUM 2022) and the National RSS Conference</t>
  </si>
  <si>
    <t>Participant - prezentare</t>
  </si>
  <si>
    <t>https://acum.unitbv.ro/#, https://acum.unitbv.ro/images/ACUM__SSR_2022_Program_final.pdf</t>
  </si>
  <si>
    <t>27-28.10.2022</t>
  </si>
  <si>
    <t>‘Accelerating innovation’
Smart Cities International Conference (SCIC) 10th Edition</t>
  </si>
  <si>
    <t>https://www.smart-edu-hub.eu/files/Program_Smart_Cities_Conference_2022.pdf</t>
  </si>
  <si>
    <t>8-9.12.2022</t>
  </si>
  <si>
    <t>Cancer, Work &amp; 
Employment (INCA)</t>
  </si>
  <si>
    <t>Organizator (membru în comitetul științific) și participant</t>
  </si>
  <si>
    <t>Paris, Franța</t>
  </si>
  <si>
    <t>https://canceremployment-scientificdays.com/scientific-committee/</t>
  </si>
  <si>
    <t>21-22 noiembrie 2022</t>
  </si>
  <si>
    <t>50*2*
2</t>
  </si>
  <si>
    <t>The 19th Biennial European Society for Health and Medical Sociology Conference</t>
  </si>
  <si>
    <t>Bologna, Forli, Italia</t>
  </si>
  <si>
    <t>https://eshms2022.wixsite.com/eshms2022</t>
  </si>
  <si>
    <t>25-27 august 2022</t>
  </si>
  <si>
    <t>Social Europe Days</t>
  </si>
  <si>
    <t>străinătate</t>
  </si>
  <si>
    <t>https://mahara.hm.edu/view/view.php?id=26149</t>
  </si>
  <si>
    <t>16-19.05.2022</t>
  </si>
  <si>
    <t xml:space="preserve">Simpozion Științific Național – “Paradigma Conștiinței – Abordări multi și interdisciplinare”, </t>
  </si>
  <si>
    <t>15-16.12.2022</t>
  </si>
  <si>
    <t>Popa Radu-Ioan (ULBS), Man Mihaela (ULBS)</t>
  </si>
  <si>
    <t>prezentare lucrare</t>
  </si>
  <si>
    <t>UniverCity - Dezvoltare locală prin proiecte comunitare de cercetare</t>
  </si>
  <si>
    <t>națională cu participare internațională</t>
  </si>
  <si>
    <t>UniverCity - Media (google.com)</t>
  </si>
  <si>
    <t>Rusu Horatiu &amp; Alin Croitoru (ULBS)</t>
  </si>
  <si>
    <t>Midterm Conference of ESA RN36: Sociological Knowledge and Social Transformations in Global Crises</t>
  </si>
  <si>
    <t>Praga</t>
  </si>
  <si>
    <t>sub 100 de participanti</t>
  </si>
  <si>
    <t>https://www.soc.cas.cz/midterm-conference-esa-rn36-sociological-knowledge-and-social-transformations-global-crises</t>
  </si>
  <si>
    <t xml:space="preserve"> European Values Conference 2022: A look at the past, present and futures </t>
  </si>
  <si>
    <t>Tilburg</t>
  </si>
  <si>
    <t>https://www.tilburguniversity.edu/sites/default/files/download/European%20Values%20Conference%20program_FINAL_V5.pdf</t>
  </si>
  <si>
    <t>May 9th-11th, 2022.</t>
  </si>
  <si>
    <t>2*30</t>
  </si>
  <si>
    <t>International Workshop: Social Value and Identities in the Black Sea Region, ICUB, University of Bucharest</t>
  </si>
  <si>
    <t>program anexat in pdf</t>
  </si>
  <si>
    <t>May 5th-7th, 2022.</t>
  </si>
  <si>
    <t>Brașov</t>
  </si>
  <si>
    <t>https://acum.unitbv.ro/program</t>
  </si>
  <si>
    <t xml:space="preserve"> 27 - 28 October 2022</t>
  </si>
  <si>
    <t>1.5*30</t>
  </si>
  <si>
    <t>Fifth Leonidas Donskis Conference, “Overcoming Collective Trauma Lessons Learned and the Way Forward,” 20–21 September 2022, Andrei Sakharov Research Centre for Democratic Development, Vilnius, Lithuania, with the paper “Coming to Terms with Romania’s Communist Past: Moving beyond the Transitional Justice Paradigm.”</t>
  </si>
  <si>
    <t>Străinătate</t>
  </si>
  <si>
    <t>https://www.sakharovcenter-vdu.eu/events/past-events/fifth-leonidas-donskis-conference/</t>
  </si>
  <si>
    <t>20-21 septembrie 2022</t>
  </si>
  <si>
    <t>The Global Council for Anthropological Linguists (COMELA) Conference 2022, 19–23 July 2022, National and Kapodistrian University of Athens, Greece, with the paper “Gendering Urban Namescapes: The Gender Politics of Street Names in a Central-Eastern European Secondary City.”</t>
  </si>
  <si>
    <t>https://glocal.soas.ac.uk/comela-2022-title/</t>
  </si>
  <si>
    <t>19-23 iulie 2023</t>
  </si>
  <si>
    <t>The British Association for Slavonic and East European Studies (BASEES) Annual Conference, 8–10 April 2022, Robinson College, University of Cambridge, UK, with the paper “Rubbles of Memory: The Memorial Afterlives of Communist Monuments in Postcommunist Romania.”</t>
  </si>
  <si>
    <t>https://www.baseesconference.org/ProgrammeBASEES2022.pdf</t>
  </si>
  <si>
    <t>8-10 aprilie 2022</t>
  </si>
  <si>
    <t>Repression, Resistance and Collaboration in Stalinist Romania 1944-1964: Post-Communist Remembering, Monica Ciobanu in conversation with Roland Clark, Mihai S. Rusu, and Joanna Wawrzyniak, PoSoCoMeS online seminar series: session #9, Memory Studies Association (MSA), March 11, 2022.</t>
  </si>
  <si>
    <t>https://www.facebook.com/events/455423026255897/?paipv=0&amp;eav=AfZOsqQ806AWJFKsDo06xDGH3BzNEdq-7yeAXZiXV9Z__QK-XQw5VFmoD5q81UGK5zo&amp;_rdr</t>
  </si>
  <si>
    <t>The 11th Edition of the International Colloquium of Social Sciences and Communication (ACUM 2022) and the National Romanian Sociologists Society Conference, 27–28 October 2022, Transylvania University of Brașov, Romania, with the paper “Street Renaming in Postsocialist Romania: A Quantitative Approach.”</t>
  </si>
  <si>
    <t>The 11th Edition of the International Colloquium of Social Sciences and Communication (ACUM 2022) and the National Romanian Sociologists Society Conference, 27–28 October 2022, Transylvania University of Brașov, Romania, with the paper “Surveying Attitudes towards Street Name Changes and Statues’ Removal: A Quantitative Analysis at the National Level in Postsocialist Romania” (co-author Alin Croitoru).</t>
  </si>
  <si>
    <t>The 11th Edition of the International Colloquium of Social Sciences and Communication (ACUM 2022) and the National Romanian Sociologists Society Conference, 27–28 October 2022, Transylvania University of Brașov, Romania, with the paper “‘Gușterland’ – What’s in a Name? The Promise and Perils of Entrepreneurial Governance and Toponymic Democracy for Community Development” (co-author Anabella M. Beju).</t>
  </si>
  <si>
    <t>The Society for Romanian Studies (SRS) Conference “Borders and Transfers,” The West University of Timisoara, Romania, 15–17 June 2022, with the paper “Fallen into Disgrace: The Memorial Afterlives of the Communist Monuments in Postsocialist Romania.”</t>
  </si>
  <si>
    <t>https://society4romanianstudies.org/2022-conference/</t>
  </si>
  <si>
    <t>15-17 iunie 2022</t>
  </si>
  <si>
    <t>Congresul Național al Istoricilor Români (CNIR), Universitatea „1 Decembrie 1918” din Alba Iulia, 8–10 septembrie 2022, with the paper “Geografia memorială a lui Avram Iancu: monumente, nume de străzi și toponimie școlară.”</t>
  </si>
  <si>
    <t>8-10 septembrie 2022</t>
  </si>
  <si>
    <t>Congresul Național al Istoricilor Români (CNIR), Universitatea „1 Decembrie 1918” din Alba Iulia, 8–10 septembrie 2022, Roudtable: Politici și proiecte educaționale privind comunismul românesc, with the paper “Pedagogia comunismului românesc: dincolo de paradigma traumei.”</t>
  </si>
  <si>
    <t>GOD-SIENCES-COSMIC-CONFLICT-2022</t>
  </si>
  <si>
    <t>IC15 - Modele de utilitate (micul brevet) -Brevete II</t>
  </si>
  <si>
    <t xml:space="preserve">Se va anexa documentul doveditor pentru modelul de utilitate (înregistrarea in buletinul oficial aferent) și înregistrarea la Serviciul SCDI/ CTC HPI-ULBS; </t>
  </si>
  <si>
    <t>Se punctează doar brevetele/cererile al căror titular este ULBS;</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</si>
  <si>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</si>
  <si>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</si>
  <si>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r>
      <rPr>
        <b/>
        <sz val="10"/>
        <color rgb="FF000000"/>
        <rFont val="Arial Narrow"/>
        <family val="2"/>
      </rPr>
      <t>*Punctaje de referință:</t>
    </r>
    <r>
      <rPr>
        <sz val="10"/>
        <color rgb="FF000000"/>
        <rFont val="Arial Narrow"/>
        <family val="2"/>
      </rPr>
      <t xml:space="preserve">
• 300 p./model de utilitate.
</t>
    </r>
  </si>
  <si>
    <t>IC16 - Evenimente artistice naționale și/sau de mai mică anvergură</t>
  </si>
  <si>
    <t>La litera (a) – „spectacol la sediul teatrului”, se punctează fiecare spectacol coordonat o singură dată pe stagiune, indiferent de numărul reprezentațiilor programate;</t>
  </si>
  <si>
    <t>în cazul difuzării online a spectacolelor/filmelor de la literele (b), (c), (d) și (g), se punctează transmisia o singură dată, pentru fiecare rol (pentru fiecare canal instituțional de difuzare)</t>
  </si>
  <si>
    <t>La litera (h), expoziția personală se punctează doar dacă include peste 20 lucrări;</t>
  </si>
  <si>
    <t>La litera (i) se includ și paginile din Republica Moldova și paginile de limbă română din diaspora.</t>
  </si>
  <si>
    <r>
      <rPr>
        <b/>
        <sz val="10"/>
        <color rgb="FF000000"/>
        <rFont val="Arial Narrow"/>
        <family val="2"/>
      </rPr>
      <t>*Punctaj de referință:</t>
    </r>
    <r>
      <rPr>
        <sz val="10"/>
        <color rgb="FF000000"/>
        <rFont val="Arial Narrow"/>
        <family val="2"/>
      </rPr>
      <t xml:space="preserve">
a)	</t>
    </r>
    <r>
      <rPr>
        <b/>
        <sz val="10"/>
        <color rgb="FF000000"/>
        <rFont val="Arial Narrow"/>
        <family val="2"/>
      </rPr>
      <t>Organizare/management eveniment artistic (Artele spectacolului/Arte vizuale-restaurare)</t>
    </r>
    <r>
      <rPr>
        <sz val="10"/>
        <color rgb="FF000000"/>
        <rFont val="Arial Narrow"/>
        <family val="2"/>
      </rPr>
      <t xml:space="preserve">:
•	eveniment de Artele spectacolului: manager pentru prezentarea unui spectacol în cadrul unui festival în țară = 100 p.; manager pentru prezentarea unui spectacol în cadrul unei deplasări în țară = 50 p.; manager pentru premiera unui spectacol de la sediul teatrului = 150 p.; manager pentru reprezentațiile unui spectacol de la sediul teatrului, pe perioada unei stagiuni = 60 p.; responsabil marketing = 100 p.;
•	eveniment de Arte vizuale-restaurare: organizator eveniment național = 100 p.
b)	</t>
    </r>
    <r>
      <rPr>
        <b/>
        <sz val="10"/>
        <color rgb="FF000000"/>
        <rFont val="Arial Narrow"/>
        <family val="2"/>
      </rPr>
      <t>Film de scurt metraj (Artele spectacolului):</t>
    </r>
    <r>
      <rPr>
        <sz val="10"/>
        <color rgb="FF000000"/>
        <rFont val="Arial Narrow"/>
        <family val="2"/>
      </rPr>
      <t xml:space="preserve">
•	regie = 200 p; rol principal = 150 p.; rol secundar = 75 p.; rol episodic = 30 p.
c)	</t>
    </r>
    <r>
      <rPr>
        <b/>
        <sz val="10"/>
        <color rgb="FF000000"/>
        <rFont val="Arial Narrow"/>
        <family val="2"/>
      </rPr>
      <t>Roluri în spectacole în cadrul instituțiilor producătoare (Artele spectacolului)</t>
    </r>
    <r>
      <rPr>
        <sz val="10"/>
        <color rgb="FF000000"/>
        <rFont val="Arial Narrow"/>
        <family val="2"/>
      </rPr>
      <t xml:space="preserve">:
•	rol într-un spectacol curent al unei stagiuni din cadrul unei instituții producătoare de spectacol (teatru național / de stat / independent): rol principal = 30 p.; rol secundar = 15 p.; rol episodic sau corp-ansamblu = 100 p.; rol în spectacol-lectură = 30 p.;
d)	</t>
    </r>
    <r>
      <rPr>
        <b/>
        <sz val="10"/>
        <color rgb="FF000000"/>
        <rFont val="Arial Narrow"/>
        <family val="2"/>
      </rPr>
      <t>Roluri în spectacole jucate la festivaluri sau în deplasări naționale (Artele spectacolului):</t>
    </r>
    <r>
      <rPr>
        <sz val="10"/>
        <color rgb="FF000000"/>
        <rFont val="Arial Narrow"/>
        <family val="2"/>
      </rPr>
      <t xml:space="preserve">
•	rol într-un spectacol invitat / selectat în programul unui festival național sau al unei deplasări naționale: rol principal = 70 p.; rol secundar = 30 p.; rol episodic sau corp-ansamblu = 20 p.
e)	</t>
    </r>
    <r>
      <rPr>
        <b/>
        <sz val="10"/>
        <color rgb="FF000000"/>
        <rFont val="Arial Narrow"/>
        <family val="2"/>
      </rPr>
      <t>Roluri în spectacole de teatru de animație sau destinate unei categorii speciale de vârst</t>
    </r>
    <r>
      <rPr>
        <sz val="10"/>
        <color rgb="FF000000"/>
        <rFont val="Arial Narrow"/>
        <family val="2"/>
      </rPr>
      <t xml:space="preserve">ă (public tânăr și foarte tânăr, public senior etc.) în cadrul instituțiilor independente producătoare de spectacol (spectacol de stradă, performance, instalații etc.) – Artele spectacolului:
•	orice rol = 50 p.
f)	</t>
    </r>
    <r>
      <rPr>
        <b/>
        <sz val="10"/>
        <color rgb="FF000000"/>
        <rFont val="Arial Narrow"/>
        <family val="2"/>
      </rPr>
      <t>Producție artistică în cadrul instituțiilor producătoare de spectacol (Artele spectacolului):</t>
    </r>
    <r>
      <rPr>
        <sz val="10"/>
        <color rgb="FF000000"/>
        <rFont val="Arial Narrow"/>
        <family val="2"/>
      </rPr>
      <t xml:space="preserve">
•	regie reluare spectacol al unei stagiuni anterioare = 30 p.; regie adaptare spectacol la spațiu nou de joc = 60 p.; participarea regizorului la repetiții și reprezentarea publică a spectacolului în cadrul unui festival național / deplasare = 30 p.;
•	asistență regie spectacol = 100 p.; asistență scenografie, decor = 100 p.; asistență concept coregrafic: 100 p.;
•	concept video = 100 p.; coordonare mișcare scenică = 50 p.; coordonare muzicală spectacol = 50 p.; concept machiaj scenic = 50 p.;
•	workshop artistic = 50 p.; light design = 50 p.; sound design = 100 p.; regie de platou = 100 p.; design de costum de spectacol/film = 100 p.;
g)	</t>
    </r>
    <r>
      <rPr>
        <b/>
        <sz val="10"/>
        <color rgb="FF000000"/>
        <rFont val="Arial Narrow"/>
        <family val="2"/>
      </rPr>
      <t>Concerte naționale (Muzică – inclusiv muzică religioasă):</t>
    </r>
    <r>
      <rPr>
        <sz val="10"/>
        <color rgb="FF000000"/>
        <rFont val="Arial Narrow"/>
        <family val="2"/>
      </rPr>
      <t xml:space="preserve">
•	spectacol invitat / selectat în programul unui festival (deplasare) național: solist = 60 puncte; membru cor/ansamblu/instrumentist = 30 p.
•	concert de muzică religioasă în România = 50 p.
h)	</t>
    </r>
    <r>
      <rPr>
        <b/>
        <sz val="10"/>
        <color rgb="FF000000"/>
        <rFont val="Arial Narrow"/>
        <family val="2"/>
      </rPr>
      <t>Expoziții în străinătate (Arte vizuale):</t>
    </r>
    <r>
      <rPr>
        <sz val="10"/>
        <color rgb="FF000000"/>
        <rFont val="Arial Narrow"/>
        <family val="2"/>
      </rPr>
      <t xml:space="preserve">
•	expoziție personala = 300 p.;
•	participare la expoziție = 60 p.
i)	</t>
    </r>
    <r>
      <rPr>
        <b/>
        <sz val="10"/>
        <color rgb="FF000000"/>
        <rFont val="Arial Narrow"/>
        <family val="2"/>
      </rPr>
      <t>Vizibilitate națională (Artele spectacolului/ Arte vizuale/ Muzică):</t>
    </r>
    <r>
      <rPr>
        <sz val="10"/>
        <color rgb="FF000000"/>
        <rFont val="Arial Narrow"/>
        <family val="2"/>
      </rPr>
      <t xml:space="preserve">
•	menționare nominală într-un context cultural-artistic, pe o pagină web din România (inclusiv social media) = 5 p./mențiune.</t>
    </r>
  </si>
  <si>
    <t>VITAL 2</t>
  </si>
  <si>
    <t>Expozitie nationala de arte vizuale.</t>
  </si>
  <si>
    <t>martie, 2022</t>
  </si>
  <si>
    <t>https://www.facebook.com/photo/?fbid=2227740387366948&amp;set=pcb.2227749957365991&amp;__cft__[0]=AZXgKoW7HLKfHeu7iN0kgRc2dI7BzJjh7cmzEYuJDUzxH_YZ7dUaAV0XSfEK8U52gkRV3sNcbTkWbkQFZfg_IWKbGVW19KQL1ac0HlE5ORQIT3A5366BOZj-eueBFVdcl0uO90fnWUktzSqDCj30sbJbesahH-QSN6IbB4uwV6K3p6Ts4xJV8n4CuhRmyHmA4ao&amp;__tn__=*bH-y-R</t>
  </si>
  <si>
    <t>Blank4</t>
  </si>
  <si>
    <t>Expozitie de Arte vizuale</t>
  </si>
  <si>
    <t>https://www.facebook.com/photo/?fbid=7261437400565535&amp;set=a.225765804132765&amp;__cft__[0]=AZUWHehmqzWQIbINod_9RLIOGGW1RBHN_UFuHfctM12F9zX3RJLONmbwHIaq3-wLwBhv3igg5ppuTQagTriXJkwr8e3H2aUHeP2WMWT2RRfo14vlbpfITBVpXRY4G_3pU_A0QMxKfDMKcIVbRRbc2NykoBe29ekL5WAWVq4xIghmBBWO5Us0U5rbu77Jz6LZyjg&amp;__tn__=EH-y-R</t>
  </si>
  <si>
    <t>Salonul Studentesc de Arta</t>
  </si>
  <si>
    <t>iunie 2022</t>
  </si>
  <si>
    <t>https://www.facebook.com/photo/?fbid=998216264390106&amp;set=a.153286808883060&amp;__cft__[0]=AZXQLQ0bdwkIkn0j0esfH1KhYD0ZQOw7boIhSMl9HAleUKyEmuZx0sjwQVVWQTaSilH7_LKpxHSx1tbvJRbA0nBI3PTIV4-x_mclVxqJ2KcgF_i2m_yH-3OIANaM6-0rn4t7xa4TtwCPacUYIbcVqURkO0LZmXNbyn0kmmXpEqwRlQ&amp;__tn__=EH-R</t>
  </si>
  <si>
    <t>Colectiva Stagiarilor</t>
  </si>
  <si>
    <t>https://www.facebook.com/photo/?fbid=8047242295345677&amp;set=a.847401008663211&amp;__cft__[0]=AZVVRgzp22r7_6bRHWXHTCT12JZfenyY2s1InyH8T94yHJcKJ58vyITvOGC2N25PHAkVMsOL2BvKHUSp2dfXk-DSzmWMXVK7SAhlfJAkI2u8YSRdTuUfbrwvr_75JRsbnh9lirl5BVW8DiT3sjJsQkgaYo7ABS0nNikr7zJDsW9ZFt-OKEpRE9tBTzf6BlLAK7A&amp;__tn__=EH-y-R</t>
  </si>
  <si>
    <t>Festivalul  DAT fest</t>
  </si>
  <si>
    <t>Expozitie de pictura</t>
  </si>
  <si>
    <t>noiembrie, 2022</t>
  </si>
  <si>
    <t>https://www.facebook.com/photo/?fbid=121628047401186&amp;set=pcb.121628310734493&amp;__cft__[0]=AZWQpIGzmoeuizWykBbMZ1YjJ_7imi4y0z2RIsfinfkOW6u_b3t8TFX7R8nGiAGID4YzCefEM4ZXLlEQWskyN-tIADbFXXW-9ZokO6gLHZNVbRIZ_epqBajjMwgs2sQ-ShUgaOrYykBa2KjYUYdCCXo4c_35yauPJ6FvrLjU8zPA8V6dtTo1RIu4_z2COc_39OY&amp;__tn__=*bH-R</t>
  </si>
  <si>
    <t>Salonul de Iarna</t>
  </si>
  <si>
    <t>decembrie, 2022</t>
  </si>
  <si>
    <t>https://www.facebook.com/photo/?fbid=1127278661483865&amp;set=pcb.1127282844816780&amp;__cft__[0]=AZXdnclRlLNXphCeCNBMJkazzbC8ELiDAvNinHg5408ERgR-_me3a9zJWWJWo3a1H8Kbu3kxqEnhZIIZfohcCYWTP6jmwUpFZY9ERzDS-V2Sb6QKhS_xRnlcodSbnQhOxiQ&amp;__tn__=*bH-R</t>
  </si>
  <si>
    <t>Bucur Mirel                         Cernica Ana-Maria</t>
  </si>
  <si>
    <t>Retrospective XI- expoziție de postere conservare-restaurare Suceava 2022</t>
  </si>
  <si>
    <t xml:space="preserve">expoziție </t>
  </si>
  <si>
    <t>23-25 noiembrie</t>
  </si>
  <si>
    <t>https://evenimentemuzeale.ro/eveniment-cultural/suceava-in-perioada-23-25-noiembrie-2022-muzeul-national-al-bucovinei-si-universitatea-stefan-cel-mare-suceava-organizeaza-la-muzeul-de-istorie-si-laboratorul-zonal-de-restaurare-simpozion/</t>
  </si>
  <si>
    <t>Conservare și restaurare Retrospective XI, Laboratorul Zonal de Restaurare</t>
  </si>
  <si>
    <t>Expoziție</t>
  </si>
  <si>
    <t>23– 25 noiembrie 2022</t>
  </si>
  <si>
    <t>Expoziție personală STRUCTURI K5</t>
  </si>
  <si>
    <t>Expoziție personală STRUCTURI K5, Uniunea Artiștilor Plastici Timișoara, Galeria Park, Strada George Enescu Nr. 1</t>
  </si>
  <si>
    <t>22 noiembrie 2022 - 09 decembrie 2022</t>
  </si>
  <si>
    <t>https://www.pressalert.ro/2022/11/structuri-k5-o-noua-expozitie-la-galeria-park-uniunii-artistilor-plastici-din-timisoara/</t>
  </si>
  <si>
    <t>Expoziție personală STRUCTURI K4</t>
  </si>
  <si>
    <t>Expoziție personală STRUCTURI K4, Eveniment organizat eveniment organizat în cadrul Simpozionul „Zilele Francisc I Rainer” Antropologie și Geriatrie, Biblioteca Academiei Române, Calea Victoriei 125, București, Vernisaj: 5 mai 2022</t>
  </si>
  <si>
    <t>Vernisaj 5 mai 2022</t>
  </si>
  <si>
    <t>Participare la Expoziția colectivă Conexiuni, Galeria Simeza, Bulevardul Magheru nr. 20, București</t>
  </si>
  <si>
    <t>Expoziție colectivă</t>
  </si>
  <si>
    <t>Vernisaj: 2 septembrie 2022</t>
  </si>
  <si>
    <t>https://arte-textile.ro/wp-content/uploads/2022/03/vasile-Dobre.jpg</t>
  </si>
  <si>
    <t>Expoziție de pictură</t>
  </si>
  <si>
    <t>Expoziție de pictură personală_locație: Facultatea de Științe Socio-Umane, Dep. De Istorie, Patrimoniu și Teologie Protestantă, Bulevardul Victoriei 40</t>
  </si>
  <si>
    <t>Vernisaj 3 noiembrie 2022</t>
  </si>
  <si>
    <t>Expoziție de pictură personală_locație: Centrul ASTRA pentru Patrimoniu, Pădurea Dumbrava nr. 16-20, Poarta 3</t>
  </si>
  <si>
    <t>Vernisaj 7 Octombrie 2022</t>
  </si>
  <si>
    <t>Menționare nominală</t>
  </si>
  <si>
    <t>Emisiune TVR Cluj 2022_Patrimoniu</t>
  </si>
  <si>
    <t>http://cluj.tvr.ro/vara-pentru-voi-la-tvr-cluj_37256.html</t>
  </si>
  <si>
    <t>Kultur - Sprache - Bildung
Tradition und Transition im deutschsprachigen Bildungswesen in Rumänien_2022</t>
  </si>
  <si>
    <t>http://dppd.ulbsibiu.ro/pippde/index.php?id=25 https://drive.google.com/file/d/19mCZNvW6wSY1VB-HTLKn4jmJ16IQettA/view</t>
  </si>
  <si>
    <t>Emisune TVR1_Cristina Solog_Cristian Tabara producator TV_3 noiembrie 2022_televizat in 11 decembrie 16.30_Patrimoniu</t>
  </si>
  <si>
    <t>https://www.youtube.com/watch?v=qFpbDE1cVps</t>
  </si>
  <si>
    <t>Expoziție K5_Buletin de Timișoara</t>
  </si>
  <si>
    <t>https://buletindetimisoara.ro/galeria-park-a-uniunii-artistilor-plastici-timisoara-expozitie-structuri-k5-a-artistei-geanina-ionescu/</t>
  </si>
  <si>
    <t>Expoziție Structuri K5_Press Alert.ro</t>
  </si>
  <si>
    <t>https://www.pressalert.ro/2022/11/structuri-k5-o-noua-expozitie-la-galeria-park-uniunii-artistilor-plastici-din-timisoara/expo-geanina-ionescu/</t>
  </si>
  <si>
    <t>Du musst das Leben nicht verstehen, dann wird es werden wie ein Fest. Performance at the Opening Ceremony of the Conference “Kultur-Sprache-Bildung. Tradition und Transition im deutschsprachigen Schulwesen in Rumänien”, Sala oglinzilor FDGR Sibiu</t>
  </si>
  <si>
    <t>Performance, spectacol de dans si de muzica, regie si solista</t>
  </si>
  <si>
    <t>dppd.ulbsibiu.ro/pippde/index.php?id=25
https://www.hermannstaedter.ro/2022/09/wo-ein-wille-ist-da-ist-auch-ein-weg/</t>
  </si>
  <si>
    <t>Aschermittwoch. Musik. Wort. Bewegung, Catedrala Luterana din Sibiu (Piata Huet)</t>
  </si>
  <si>
    <t>https://adz.ro/artikel/artikel/ein-psalm-davids-zu-tag-eins-der-fastenzeit-vor-ostern</t>
  </si>
  <si>
    <t>Daniela Carmen Popa</t>
  </si>
  <si>
    <t>Concertul Simfonic „Ziua Națională”</t>
  </si>
  <si>
    <t>Concert național</t>
  </si>
  <si>
    <t>1-dec.-21</t>
  </si>
  <si>
    <t xml:space="preserve">https://www.filarmonicasibiu.ro/en/places/indragitul-grigore-lese-canta-de-1-decembrie-cu-orchestra-filarmonicii-de-stat-sibiu </t>
  </si>
  <si>
    <t>Concertul „Muzicultura”</t>
  </si>
  <si>
    <t>1/15/2022</t>
  </si>
  <si>
    <t xml:space="preserve">https://filarmonicasibiu.ro/ro/events/muzicultura-eminescu-enescu-si-noi </t>
  </si>
  <si>
    <t>Concertul „Lumini Pascale”, „Requiem Parastas” de Marțian Negrea</t>
  </si>
  <si>
    <t>20-apr.-22</t>
  </si>
  <si>
    <t xml:space="preserve">https://www.filarmonicasibiu.ro/en/places/lumini-pascale-filarmonica-sibiu-organizeaza-doua-concerte-vocal-simfonice-de-pasti </t>
  </si>
  <si>
    <t>IC17 - Competiții sportive de nivel regional și local</t>
  </si>
  <si>
    <t xml:space="preserve">Se va verifica existența siglei ULBS pe materialele promoționale ale evenimentului; </t>
  </si>
  <si>
    <t>Se punctează doar competițiile organizate de ULBS și de asociațiile sportive județene;</t>
  </si>
  <si>
    <t>Punctajul pentru organizare se acordă organizatorului principal; acesta poate decide distribuirea punctajului între membrii echipei; se va verifica apartenența persoanei la comitetul de organizare;</t>
  </si>
  <si>
    <t>Se consideră competiții regionale/locale competițiile în care minim 33% dintre participanți sunt din județul Sibiu.</t>
  </si>
  <si>
    <r>
      <rPr>
        <b/>
        <sz val="10"/>
        <color theme="1"/>
        <rFont val="Arial Narrow"/>
        <family val="2"/>
      </rPr>
      <t>*Punctaj de referință:</t>
    </r>
    <r>
      <rPr>
        <sz val="10"/>
        <color theme="1"/>
        <rFont val="Arial Narrow"/>
        <family val="2"/>
      </rPr>
      <t xml:space="preserve">
a)	</t>
    </r>
    <r>
      <rPr>
        <b/>
        <sz val="10"/>
        <color theme="1"/>
        <rFont val="Arial Narrow"/>
        <family val="2"/>
      </rPr>
      <t xml:space="preserve">Organizare: </t>
    </r>
    <r>
      <rPr>
        <sz val="10"/>
        <color theme="1"/>
        <rFont val="Arial Narrow"/>
        <family val="2"/>
      </rPr>
      <t xml:space="preserve">
•	competiție regională/locală: 100 p./ echipă organizatorică
b)	</t>
    </r>
    <r>
      <rPr>
        <b/>
        <sz val="10"/>
        <color theme="1"/>
        <rFont val="Arial Narrow"/>
        <family val="2"/>
      </rPr>
      <t>Participare:</t>
    </r>
    <r>
      <rPr>
        <sz val="10"/>
        <color theme="1"/>
        <rFont val="Arial Narrow"/>
        <family val="2"/>
      </rPr>
      <t xml:space="preserve">
•	competiții de nivel regional sau local: 200 p. = Premiul I; 150 puncte = Premiul II; 100 p. = Premiul III; 50 p. = participare.</t>
    </r>
  </si>
  <si>
    <t>ID01 - Publicarea de materiale didactice la edituri internaționale de prestigiu din lista ULBS- (I)</t>
  </si>
  <si>
    <t>Materiale didactice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</si>
  <si>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</si>
  <si>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
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</si>
  <si>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r>
      <rPr>
        <sz val="10"/>
        <color theme="1"/>
        <rFont val="Arial Narrow"/>
        <family val="2"/>
      </rPr>
      <t xml:space="preserve">În oricare domeniu, în cazul traducerilor de cărți/capitole care, conform clasificării Academiei Române, sunt realizate în/din „limbi vechi” (latină, greacă veche, ebraică, slavonă) sau în/din „limbi străine mai puțin curente” (chineză, hindi, suedeză ș.a.), </t>
    </r>
    <r>
      <rPr>
        <b/>
        <sz val="10"/>
        <color theme="1"/>
        <rFont val="Arial Narrow"/>
        <family val="2"/>
      </rPr>
      <t>se aplică un coeficient de multiplicare de 2.</t>
    </r>
  </si>
  <si>
    <r>
      <rPr>
        <b/>
        <sz val="10"/>
        <color theme="1"/>
        <rFont val="Arial Narrow"/>
        <family val="2"/>
      </rPr>
      <t>* Punctaje de referință:</t>
    </r>
    <r>
      <rPr>
        <sz val="10"/>
        <color theme="1"/>
        <rFont val="Arial Narrow"/>
        <family val="2"/>
      </rPr>
      <t xml:space="preserve">
•	autor de volume/capitole: 4 p./pagină;
•	coordonare/editare de volum: 2p./ pagină; 
•	traducere de volume/capitole: 2 p./pagină.</t>
    </r>
  </si>
  <si>
    <t>Titlul publicației</t>
  </si>
  <si>
    <t>ID02 Aplicații câștigătoare la competiții de proiecte didactice (I)</t>
  </si>
  <si>
    <t xml:space="preserve">Proiecte ERASMUS+ (exclusiv liniile KA2 și KA3), SEE/fonduri norvegiene (inclusiv ESAYEP), POR, POCU (doar proiectele de formare profesională).
Se punctează doar proiectele pentru care directorul a contribuit la scrierea aplicației; </t>
  </si>
  <si>
    <t>Se punctează doar proiectele câștigătoare/contractate, nu și aplicațiile necâștigătoare/necontractate;</t>
  </si>
  <si>
    <t>Contabilitatea proiectelor trebuie să se desfășoare prin Direcția Financiar-Contabilă a ULBS; valoarea de referință a proiectului este considerată bugetul alocat ULBS, nu bugetul general al proiectului;</t>
  </si>
  <si>
    <t>Punctajul se acordă o singură dată pe proiect, pentru anul în care a avut loc contractarea, indiferent dacă este vorba despre un proiect/buget multianual; 
Punctajul se acordă directorului/responsabilului de proiect din partea ULBS; directorul/responsabilul poate decide împărțirea punctajului cu membrii echipei, în baza unei notificări scrise adresate SSCDI.</t>
  </si>
  <si>
    <r>
      <rPr>
        <sz val="10"/>
        <color theme="1"/>
        <rFont val="Arial Narrow"/>
        <family val="2"/>
      </rPr>
      <t xml:space="preserve">* Punctaje de referință:
•	100 p., pentru proiectele cu valoare de sub 10.000 de lei;
•	200 p., pentru proiectele cu valoare cuprinsă între 10.000 și 100.000 de lei;
•	300 p., pentru proiectele cu valoare cuprinsă între 100.000 și 1.000.000 de lei;
•	400 p., pentru proiectele cu valoare de peste 1.000.000 de lei.
Punctajele de referință vizează proiectele în care ULBS este </t>
    </r>
    <r>
      <rPr>
        <b/>
        <sz val="10"/>
        <color theme="1"/>
        <rFont val="Arial Narrow"/>
        <family val="2"/>
      </rPr>
      <t>partener</t>
    </r>
    <r>
      <rPr>
        <sz val="10"/>
        <color theme="1"/>
        <rFont val="Arial Narrow"/>
        <family val="2"/>
      </rPr>
      <t xml:space="preserve">. În cazul în care ULBS este </t>
    </r>
    <r>
      <rPr>
        <b/>
        <sz val="10"/>
        <color theme="1"/>
        <rFont val="Arial Narrow"/>
        <family val="2"/>
      </rPr>
      <t>coordonator/ beneficiar</t>
    </r>
    <r>
      <rPr>
        <sz val="10"/>
        <color theme="1"/>
        <rFont val="Arial Narrow"/>
        <family val="2"/>
      </rPr>
      <t xml:space="preserve"> al proiectului, se aplică un </t>
    </r>
    <r>
      <rPr>
        <b/>
        <sz val="10"/>
        <color theme="1"/>
        <rFont val="Arial Narrow"/>
        <family val="2"/>
      </rPr>
      <t>coeficient de multiplicare de 2</t>
    </r>
    <r>
      <rPr>
        <sz val="10"/>
        <color theme="1"/>
        <rFont val="Arial Narrow"/>
        <family val="2"/>
      </rPr>
      <t>.</t>
    </r>
  </si>
  <si>
    <t>Empowering pre-primary schools to collaborate with “shadows” for children with special educational needs</t>
  </si>
  <si>
    <t>Erasmus + KA2</t>
  </si>
  <si>
    <t>partener</t>
  </si>
  <si>
    <t>60 000</t>
  </si>
  <si>
    <t>Chisiu C</t>
  </si>
  <si>
    <t>Blended Learning to Increase Math Success
through Robotic Applications</t>
  </si>
  <si>
    <t>Acțiunea Cheie 2 - Proiecte de parteneriate pentru cooperare în domeniul învățământului superior (KA220-HED)</t>
  </si>
  <si>
    <t>https://www.erasmusplus.ro/library/Superior/2021/Rezultate_selectie_KA220-HED_2021.pdf</t>
  </si>
  <si>
    <t>35.842 euro 177.396 RON</t>
  </si>
  <si>
    <t>Growth mind-set through Resilient Intelligent Technologies</t>
  </si>
  <si>
    <t>https://www.erasmusplus.it/wp-content/uploads/2022/09/Esiti-KA220-HED-Call-2022_Lumpsum-400.00.pdf</t>
  </si>
  <si>
    <t>29.944 euro 147.923 RON</t>
  </si>
  <si>
    <t>ID03 Coordonare programe de studiu (licență, masterat, doctorat)</t>
  </si>
  <si>
    <t>Punctajul se acordă doar dacă programul s-a organizat în anul universitar pentru care se face raportarea și dacă directorul/responsabilul de program a actualizat documentele pe baza căruia funcționează programul;
Punctajele/coeficienții pentru evaluare (instituțională sau periodică) se acordă doar dacă programul/instituția a obținut calificativul maxim; punctajele/coeficienții se acordă în anul în care se publică decizia cu rezultatul procesului evaluării;</t>
  </si>
  <si>
    <t>Punctajul per program se acordă directorului/responsabilului de program din partea ULBS; directorul/ responsabilul poate decide împărțirea punctajului cu alți colegi din cadrul programului, în baza unei notificări scrise adresate directorului de departament;</t>
  </si>
  <si>
    <r>
      <rPr>
        <sz val="10"/>
        <color theme="1"/>
        <rFont val="Arial Narrow"/>
        <family val="2"/>
      </rPr>
      <t xml:space="preserve">În cazul programelor de tip </t>
    </r>
    <r>
      <rPr>
        <i/>
        <sz val="10"/>
        <color theme="1"/>
        <rFont val="Arial Narrow"/>
        <family val="2"/>
      </rPr>
      <t>joint</t>
    </r>
    <r>
      <rPr>
        <sz val="10"/>
        <color theme="1"/>
        <rFont val="Arial Narrow"/>
        <family val="2"/>
      </rPr>
      <t xml:space="preserve"> sau </t>
    </r>
    <r>
      <rPr>
        <i/>
        <sz val="10"/>
        <color theme="1"/>
        <rFont val="Arial Narrow"/>
        <family val="2"/>
      </rPr>
      <t>multiple degree</t>
    </r>
    <r>
      <rPr>
        <sz val="10"/>
        <color theme="1"/>
        <rFont val="Arial Narrow"/>
        <family val="2"/>
      </rPr>
      <t>, cu coordonatori multipli, punctajul se acordă fiecărui coordonator;
Acolo unde e cazul, coeficienții de multiplicare se utilizează cumulativ;</t>
    </r>
  </si>
  <si>
    <t>În cazul evaluărilor instituționale, punctajul este acordat titularilor care au contribuit la evaluarea instituțională pe baza unei adrese a rectorului ULBS, cu aprobarea Consiliului de Administrație (în cazul evaluării ULBS), respectiv pe baza unei adrese a directorului CSUD, cu aprobarea CSUD (în cazul evaluării IOSUD-ULBS);</t>
  </si>
  <si>
    <t xml:space="preserve">Punctajele pentru programele/domeniile care au intrat în evaluarea instituțională se acordă distinct de punctajul-cadru pentru evaluarea instituțională (1500 p.), respectiv, dar directorii/responsabilii de programe/coordonatorii de domenii implicate în evaluarea instituțională nu vor mai putea primi puncte și din punctajul-cadru alocat evaluării instituționale. </t>
  </si>
  <si>
    <r>
      <rPr>
        <b/>
        <sz val="10"/>
        <color theme="1"/>
        <rFont val="Arial Narrow"/>
        <family val="2"/>
      </rPr>
      <t>* Punctaje de referință:</t>
    </r>
    <r>
      <rPr>
        <sz val="10"/>
        <color theme="1"/>
        <rFont val="Arial Narrow"/>
        <family val="2"/>
      </rPr>
      <t xml:space="preserve">
•	100 p./an – programe de licență sau de masterat; 
•	150 p./an – coordonator de domeniu de doctorat.
Coeficienți de multiplicare:
- se aplică un coeficient de 2 pentru programele în limbi străine (exclus domeniul Filologie);
- se aplică un coeficient de 3 pentru programele care au trecut printr-un proces de evaluare.
Se acordă 1500 p. pentru procesul de evaluare instituțională a ULBS și 750 p. pentru evaluarea IOSUD-ULBS. </t>
    </r>
  </si>
  <si>
    <t>Nivel licență, masterat sau doctorat</t>
  </si>
  <si>
    <t xml:space="preserve"> Program de tip joint sau multiple degree</t>
  </si>
  <si>
    <t>Director/responsabil de program din partea ULBS</t>
  </si>
  <si>
    <t>Denumire program</t>
  </si>
  <si>
    <t xml:space="preserve">Bucur Mirel </t>
  </si>
  <si>
    <t>masterat</t>
  </si>
  <si>
    <t>Restaurare Lemn Policrom (RLP)</t>
  </si>
  <si>
    <t>Daneasa Cristina Maria</t>
  </si>
  <si>
    <t>licenta/masterat</t>
  </si>
  <si>
    <t>Conservare-Restaurare</t>
  </si>
  <si>
    <t>master</t>
  </si>
  <si>
    <t>Protejarea și Valorificarea Patrimoniului Istoric</t>
  </si>
  <si>
    <t>Purece Silviu I</t>
  </si>
  <si>
    <t>Licență</t>
  </si>
  <si>
    <t>Istorie</t>
  </si>
  <si>
    <t>Sorin Radu</t>
  </si>
  <si>
    <t>doctorat</t>
  </si>
  <si>
    <t xml:space="preserve">Coordodonator IOSUD (cu Mihaela Ileana Herciu) </t>
  </si>
  <si>
    <t>Evaluare ARACIS  IOSUD</t>
  </si>
  <si>
    <t xml:space="preserve">masterat </t>
  </si>
  <si>
    <t>responsabil program</t>
  </si>
  <si>
    <t>Elite politice românești ( sec. XVIII-XX)</t>
  </si>
  <si>
    <t>Soroțtineanu Valeria</t>
  </si>
  <si>
    <t>responsabil de program</t>
  </si>
  <si>
    <t>Teologie Protestantă Pastorală (în limba germană)</t>
  </si>
  <si>
    <t xml:space="preserve">Tudorie Anamaria </t>
  </si>
  <si>
    <t>Studiul Patrimoniului și Managementul Bunurilor Culturale</t>
  </si>
  <si>
    <t>Psihologie</t>
  </si>
  <si>
    <t>Director/responsabil program</t>
  </si>
  <si>
    <t>Psihologie medico-legală și criminalistică.Evaluare și intervenție (PMLCEI)</t>
  </si>
  <si>
    <t>Director de program</t>
  </si>
  <si>
    <t>Psihologie clinică, consiliere psihologică și psihoterapie</t>
  </si>
  <si>
    <t>BRATE Adrian Tudor</t>
  </si>
  <si>
    <t>Masterat</t>
  </si>
  <si>
    <t>Responsabil Program PMODIO</t>
  </si>
  <si>
    <t>Psihologia muncii și organizațională. Diagnoză și intervenție ocupațională</t>
  </si>
  <si>
    <t>100p/an</t>
  </si>
  <si>
    <t>Duse Carmen Sonia</t>
  </si>
  <si>
    <t>Management educațional</t>
  </si>
  <si>
    <t>100x3</t>
  </si>
  <si>
    <t>licenţă</t>
  </si>
  <si>
    <t>Nivel 1</t>
  </si>
  <si>
    <t>Dușe, C.S</t>
  </si>
  <si>
    <t>licenta</t>
  </si>
  <si>
    <t>Liana Regina Iunesch</t>
  </si>
  <si>
    <t>PIPP germana</t>
  </si>
  <si>
    <t>Iunesch</t>
  </si>
  <si>
    <t>Director/responsabil de program</t>
  </si>
  <si>
    <t>Intervenții Educaționale în Școala Incluzivă</t>
  </si>
  <si>
    <r>
      <rPr>
        <sz val="10"/>
        <color rgb="FF000000"/>
        <rFont val="Arial Narrow"/>
        <family val="2"/>
      </rPr>
      <t xml:space="preserve">responsabil program </t>
    </r>
    <r>
      <rPr>
        <b/>
        <sz val="10"/>
        <color rgb="FF000000"/>
        <rFont val="Arial Narrow"/>
        <family val="2"/>
      </rPr>
      <t>evaluare periodică</t>
    </r>
    <r>
      <rPr>
        <sz val="10"/>
        <color rgb="FF000000"/>
        <rFont val="Arial Narrow"/>
        <family val="2"/>
      </rPr>
      <t xml:space="preserve">: </t>
    </r>
    <r>
      <rPr>
        <b/>
        <sz val="10"/>
        <color rgb="FF000000"/>
        <rFont val="Arial Narrow"/>
        <family val="2"/>
      </rPr>
      <t>28 oct. 2021</t>
    </r>
  </si>
  <si>
    <t>Pedagogia învățământului primar și preșcoalr</t>
  </si>
  <si>
    <t>100 x 3</t>
  </si>
  <si>
    <t>licență</t>
  </si>
  <si>
    <t>Responsabil program</t>
  </si>
  <si>
    <t>Studii desecuritate</t>
  </si>
  <si>
    <t>M</t>
  </si>
  <si>
    <t>Nu</t>
  </si>
  <si>
    <t>Da</t>
  </si>
  <si>
    <t>Managementul integrării europene și administrației publice</t>
  </si>
  <si>
    <t>Securitate și relații internaționale</t>
  </si>
  <si>
    <t>Responsabil Program</t>
  </si>
  <si>
    <t>Relații internaționale și studii europene</t>
  </si>
  <si>
    <t>Nivel licență</t>
  </si>
  <si>
    <t xml:space="preserve">Responsabil de program </t>
  </si>
  <si>
    <t>Asistență Socială (evaluare periodica ARACIS, martie 2022</t>
  </si>
  <si>
    <t>Asistența socială a grupurilor vulnerabile</t>
  </si>
  <si>
    <t>Resurse umane</t>
  </si>
  <si>
    <t>Jurnalism</t>
  </si>
  <si>
    <t>Leadership și management organizațional</t>
  </si>
  <si>
    <t>LICENȚĂ</t>
  </si>
  <si>
    <t>Comunicare și Relații Publice</t>
  </si>
  <si>
    <t>Selecția și Gestiunea Resurselor Umane</t>
  </si>
  <si>
    <t>Rusu Horatiu</t>
  </si>
  <si>
    <t>Sociologie</t>
  </si>
  <si>
    <t>Publicitate și Brand</t>
  </si>
  <si>
    <t>ID04 - Premii ale studenților</t>
  </si>
  <si>
    <t>Premii obținute ca urmare a coordonării studenților care au participat la competiții naționale sau internaționale (științifice, artistice sau sportive)</t>
  </si>
  <si>
    <t>Se punctează doar competițiile care NU au fost organizate de către ULBS;</t>
  </si>
  <si>
    <t>Se punctează competițiile itinerante, organizate sub egida unui for superior (de exemplu, o asociație profesională), care au fost doar găzduite de către ULBS în anul de raportare.</t>
  </si>
  <si>
    <r>
      <rPr>
        <b/>
        <sz val="10"/>
        <color theme="1"/>
        <rFont val="Arial Narrow"/>
        <family val="2"/>
      </rPr>
      <t>*Punctaje de referință:</t>
    </r>
    <r>
      <rPr>
        <b/>
        <u/>
        <sz val="10"/>
        <color theme="1"/>
        <rFont val="Arial Narrow"/>
        <family val="2"/>
      </rPr>
      <t xml:space="preserve">
</t>
    </r>
    <r>
      <rPr>
        <sz val="10"/>
        <color theme="1"/>
        <rFont val="Arial Narrow"/>
        <family val="2"/>
      </rPr>
      <t>a)	Competiții individuale:
•	25 p. – Premiul I;
•	20 p. – Premiul II;
•	15 p. – Premiul III.
b)	Competiții de echipă (minim 2 membri):
•	100 p. – Premiul I;
•	80 p. – Premiul II;
•	60 p. – Premiul III.
Punctajele de mai sus au în vedere competițiile naționale. Pentru competițiile internaționale, se aplică un coeficient de multiplicare de 2.</t>
    </r>
  </si>
  <si>
    <t>Tipul competiției: naționale sau internaționale (științifice, artistice sau sportive)</t>
  </si>
  <si>
    <t>Gala Elevului Reprezentant</t>
  </si>
  <si>
    <t>https://scoala9.ro/au-fost-premiati-elevii-anului-2022-adolescenta-de-pe-locul-intai-lupta/1272/</t>
  </si>
  <si>
    <t>Popa Maria C</t>
  </si>
  <si>
    <t>ID05 -  Profesor invitat</t>
  </si>
  <si>
    <t>Doar la universități din străinătate (exclus Republica Moldova)</t>
  </si>
  <si>
    <t>Calitatea de profesor invitat se verifică pe baza invitației adresate de către instituția din străinătate, a dispoziției de deplasare și altor dovezi adiționale (dacă e cazul);</t>
  </si>
  <si>
    <t>Predarea s-a făcut prin deplasarea fizică a participantului la sediul instituției care i-a adresat invitația; nu se raportează prelegerile și cursurile ținute online;</t>
  </si>
  <si>
    <t>Deplasarea trebuie să fi durat minim 7 zile;</t>
  </si>
  <si>
    <t>Dacă un cadru didactic a ținut mai multe prelegeri/cursuri în cadrul vizitei la aceeași instituție, se punctează doar una dintre ele;</t>
  </si>
  <si>
    <t>Activitățile de predare desfășurate în cadrul mobilităților ERASMUS+/SEE nu se includ în această categorie; se punctează doar deplasările finanțate de către instituția care adresează invitația sau din alte fonduri;</t>
  </si>
  <si>
    <t>Deplasările pentru care cadrul didactic a avut contract de muncă cu instituția din străinătate nu sunt considerate a fi invitații.</t>
  </si>
  <si>
    <r>
      <rPr>
        <b/>
        <sz val="10"/>
        <color theme="1"/>
        <rFont val="Arial Narrow"/>
        <family val="2"/>
      </rPr>
      <t xml:space="preserve">*Punctaje de referință:
</t>
    </r>
    <r>
      <rPr>
        <b/>
        <sz val="10"/>
        <color theme="1"/>
        <rFont val="Arial Narrow"/>
        <family val="2"/>
      </rPr>
      <t xml:space="preserve">•	</t>
    </r>
    <r>
      <rPr>
        <sz val="10"/>
        <color theme="1"/>
        <rFont val="Arial Narrow"/>
        <family val="2"/>
      </rPr>
      <t>100 p./invitație.</t>
    </r>
  </si>
  <si>
    <t>Denumirea Instituției gazdă</t>
  </si>
  <si>
    <t>Localitatea</t>
  </si>
  <si>
    <t>Țara</t>
  </si>
  <si>
    <t>Perioada deplasării 
de la    -până la
zz/ll/aa-  zz/ll/aa</t>
  </si>
  <si>
    <t>Universitatea Tuebingen</t>
  </si>
  <si>
    <t>Tuebingen</t>
  </si>
  <si>
    <t>24.07.2022-30.07.2022</t>
  </si>
  <si>
    <t>Universität für Musik und darstellende Kunst Wien (University of Music and Performing Arts Vienna)</t>
  </si>
  <si>
    <t>Vienna</t>
  </si>
  <si>
    <t>01.10.-15.11.2022</t>
  </si>
  <si>
    <t>ID06 - Membru în comisii, consilii, comitete de conducere ale unor organisme naționale sau internaționale care reglementează și/sau evaluează activitatea didactică</t>
  </si>
  <si>
    <t>Comisii ARACIS, CNFIS, CNATDCU, CNCS, CEMU, CNSPIS, CCCDI, CNECSTDI, comisii naționale de revizuire a programelor la nivel preuniversitar și universitar, comisii de elaborare a unor strategii ale MEN ș.a.; comisii și consilii internaționale: comisii ale ENQA, EQAR, INQAAHE, EENQA, EUA ș.a.</t>
  </si>
  <si>
    <t>Se punctează doar comisiile în care titularul figurează în calitate de reprezentant al ULBS;</t>
  </si>
  <si>
    <t>Calitatea de membru al comisiilor respective trebuie să fi fost obținută în urma unui proces de selecție (alegeri sau concurs), nu prin simplă numire de către ULBS;</t>
  </si>
  <si>
    <t>Calitatea de membru în comisii diferite se punctează separat</t>
  </si>
  <si>
    <t>Se punctează doar calitatea de membru în comisiile/comitetele/consiliile cu rol de coordonare, nu și calitatea de membru în comisiile/comitetele/consiliile de lucru numite de către primele; de ex.: la ARACIS se punctează doar calitatea de membru în consiliul sau în comisiile (de specialitate/ consultativă/ instituțională ș.a.) ARACIS, nu și calitatea de membru în comisiile de evaluare/acreditare a diverselor instituții sau programe de studii.</t>
  </si>
  <si>
    <r>
      <rPr>
        <b/>
        <sz val="10"/>
        <color rgb="FF000000"/>
        <rFont val="Arial Narrow"/>
        <family val="2"/>
      </rPr>
      <t>* Punctaje de referință:</t>
    </r>
    <r>
      <rPr>
        <sz val="10"/>
        <color rgb="FF000000"/>
        <rFont val="Arial Narrow"/>
        <family val="2"/>
      </rPr>
      <t xml:space="preserve">
</t>
    </r>
    <r>
      <rPr>
        <sz val="10"/>
        <color rgb="FF000000"/>
        <rFont val="Arial Narrow"/>
        <family val="2"/>
      </rPr>
      <t>•	200 p./an – comisii, consilii sau comitete internaționale.
•	100 p./an – comisii, consilii sau comitete naționale;</t>
    </r>
  </si>
  <si>
    <t>Denumirea comisiei</t>
  </si>
  <si>
    <t>Link sau dovadă a rezultatului selecției ca membru în comisie</t>
  </si>
  <si>
    <t>Bucur Mirel Vasile</t>
  </si>
  <si>
    <t>Comisia de analiza a contestatiilor din Domeniul 6 – Patrimoniu și identitate culturală (UEFISCDI)</t>
  </si>
  <si>
    <t>membru in comisia de evaluare Competiție Program Nucleu 2023-2026 (MCI)</t>
  </si>
  <si>
    <t>Comisia Națională pentru Salvgardarea Patrimoniului Cultural Imaterial</t>
  </si>
  <si>
    <t>contractul de la Ministerul Culturii</t>
  </si>
  <si>
    <t>CNATDCU</t>
  </si>
  <si>
    <t>http://www.cnatdcu.ro/paneluri-cnatdcu/</t>
  </si>
  <si>
    <t>Comisia de Științe Administrative, ale Educației și Psihologie, ARACIS (comisia de experți permanenți)</t>
  </si>
  <si>
    <t>dovadă anexată</t>
  </si>
  <si>
    <t>ARACIP</t>
  </si>
  <si>
    <t>Adeverinta ARACIP dovezi</t>
  </si>
  <si>
    <t>comisie Aracis C6- St. economice I</t>
  </si>
  <si>
    <t>https://www.aracis.ro/registrul-national-al-evaluatorilor-cadre-didactice/</t>
  </si>
  <si>
    <t>CSA</t>
  </si>
  <si>
    <t>ARACIS</t>
  </si>
  <si>
    <t>file:///D:/DOCUMENTE/DANIEL%20MARA/DPPD/Cercetare/Cercetare2023/GRADIS/Dovezi/ID_06_c.html</t>
  </si>
  <si>
    <t>Collegio Docenti</t>
  </si>
  <si>
    <t>https://phd.unibo.it/scienze-pedagogiche/it/persone/collegio-docenti</t>
  </si>
  <si>
    <t>ARACIS, Comisia 5 (Știine ale educației)</t>
  </si>
  <si>
    <t>CNATDCU - Panel 26</t>
  </si>
  <si>
    <t>C4- Experti permanenti ARACIS</t>
  </si>
  <si>
    <t>http://www.aracis.ro/comisii-de-experti-permanenti/</t>
  </si>
  <si>
    <t>CNATDCU- Comisia 25 Sociologie, științe administrative și științe ale comunicării</t>
  </si>
  <si>
    <t>ID07-Activitatea în cadrul alianțelor/ consorțiilor  universitare</t>
  </si>
  <si>
    <t>Implicarea în coordonarea, organizarea și implementarea de activități ale consorțiilor din care face ULBS (FORTHEM, Universitaria etc.)</t>
  </si>
  <si>
    <t>Se punctează doar participarea neremunerată la activitățile consorțiului; nu se punctează activitățile pentru care titularul a fost plătit ca membru al vreunei echipe de proiect;</t>
  </si>
  <si>
    <r>
      <rPr>
        <sz val="10"/>
        <color rgb="FF000000"/>
        <rFont val="Arial Narrow"/>
        <family val="2"/>
      </rPr>
      <t>Se punctează aici doar activitățile care implică</t>
    </r>
    <r>
      <rPr>
        <b/>
        <sz val="10"/>
        <color rgb="FF000000"/>
        <rFont val="Arial Narrow"/>
        <family val="2"/>
      </rPr>
      <t xml:space="preserve"> întregul consorțiu</t>
    </r>
    <r>
      <rPr>
        <sz val="10"/>
        <color rgb="FF000000"/>
        <rFont val="Arial Narrow"/>
        <family val="2"/>
      </rPr>
      <t>, nu și activitățile organizate cu implicarea tangențială a unuia/unora dintre membrii consorțiului;</t>
    </r>
  </si>
  <si>
    <t>Punctajul trebuie validat de către conducerea structurii administrative care implementează activitatea/evenimentul la nivelul ULBS (DIPPP, SSCDI ș.a.)</t>
  </si>
  <si>
    <t>De-a lungul unui an de raportare, un titular poate cumula mai multe calități (coordonator de eveniment X + responsabil de activitatea Y + contributor la orgaanizarea evenimentului Z), dar nu poate raporta mai multe evenimente în care a fost implicat în aceeași calitate (coordonator al activității X + coordonator al activității Y + coordonator al activității Z);</t>
  </si>
  <si>
    <r>
      <rPr>
        <b/>
        <sz val="10"/>
        <color rgb="FF000000"/>
        <rFont val="Arial Narrow"/>
        <family val="2"/>
      </rPr>
      <t>*Punctaje de referință:</t>
    </r>
    <r>
      <rPr>
        <sz val="10"/>
        <color rgb="FF000000"/>
        <rFont val="Arial Narrow"/>
        <family val="2"/>
      </rPr>
      <t xml:space="preserve">
•	50 p./an – coordonator activitate/ eveniment la nivelul consorțiului (ex.: programe, școli de vară ș.a.);
•	30 p./an – responsabil din partea ULBS pentru o anumită activitate de la nivelul consorțiului (pachet de lucru, activități transversale ș.a.);
•	20 p./an – contributor din partea ULBS la organizarea unui eveniment la nivelul consorțiului
</t>
    </r>
  </si>
  <si>
    <t>Denumirea consorțiului/alianței universitare</t>
  </si>
  <si>
    <t>calitatea de coordonator/
responsabil sau contributor</t>
  </si>
  <si>
    <t>Universitaria</t>
  </si>
  <si>
    <t>coordonator</t>
  </si>
  <si>
    <t>FORTHEM</t>
  </si>
  <si>
    <t>contributor</t>
  </si>
  <si>
    <t>responsabil WP7 Labs</t>
  </si>
  <si>
    <t>responsabil WP5</t>
  </si>
  <si>
    <t xml:space="preserve">FOSTERING OUTREACH WITHIN EUROPEAN REGIONS, TRANSNATIONAL HIGHER EDUCATION AND MOBILITY (FORTHEM)
</t>
  </si>
  <si>
    <t>Responasabil de pachetul WP6 - Enhancing professional development, career orientation and wellbeing (participări în regim de voluntariat la toate întâlnirile de lucru)</t>
  </si>
  <si>
    <t>reponsabil</t>
  </si>
  <si>
    <t xml:space="preserve">ID08-Activități de predare </t>
  </si>
  <si>
    <t xml:space="preserve">Conform Statului de funcții al anului universitar pentru care se face raportarea </t>
  </si>
  <si>
    <t>Se raportează doar activitățile din norma de bază; nu se raportează și activitățile de predare în regim de plata cu ora.</t>
  </si>
  <si>
    <r>
      <rPr>
        <b/>
        <sz val="10"/>
        <color rgb="FF000000"/>
        <rFont val="Arial Narrow"/>
        <family val="2"/>
      </rPr>
      <t>*Punctaje de referință:</t>
    </r>
    <r>
      <rPr>
        <sz val="10"/>
        <color rgb="FF000000"/>
        <rFont val="Arial Narrow"/>
        <family val="2"/>
      </rPr>
      <t xml:space="preserve">
•</t>
    </r>
    <r>
      <rPr>
        <sz val="10"/>
        <color rgb="FF000000"/>
        <rFont val="Arial"/>
        <family val="2"/>
      </rPr>
      <t xml:space="preserve">	</t>
    </r>
    <r>
      <rPr>
        <sz val="10"/>
        <color rgb="FF000000"/>
        <rFont val="Arial Narrow"/>
        <family val="2"/>
      </rPr>
      <t xml:space="preserve">numărul de ore convenționale din norma de bază (maxim 16) x 28 de săptămâni.
</t>
    </r>
  </si>
  <si>
    <t xml:space="preserve">Număr de ore convenționale pentru activitățile din norma de bază </t>
  </si>
  <si>
    <t>12 (pozitia 22 din Statul de Functiuni)</t>
  </si>
  <si>
    <t>12x28</t>
  </si>
  <si>
    <t>13x28</t>
  </si>
  <si>
    <t>Daneasa Cristina</t>
  </si>
  <si>
    <t xml:space="preserve">Dragotă Aurel </t>
  </si>
  <si>
    <t>9,50 x28</t>
  </si>
  <si>
    <t>Guttmann Márta Júlia</t>
  </si>
  <si>
    <t>11x28</t>
  </si>
  <si>
    <t>Pinter Zeno Karl</t>
  </si>
  <si>
    <t>9.5x28</t>
  </si>
  <si>
    <t>12.5x28</t>
  </si>
  <si>
    <t>7x28</t>
  </si>
  <si>
    <t>13x 28</t>
  </si>
  <si>
    <t>10.25x28=287</t>
  </si>
  <si>
    <t>BOTONE (VINTILA ) DANIELA-NICOLETA</t>
  </si>
  <si>
    <t>11 ore conventionale in norma de baza de asistent</t>
  </si>
  <si>
    <t>lect.univ.dr Draghici Aurelia</t>
  </si>
  <si>
    <t>Sima Mihai</t>
  </si>
  <si>
    <t>Iordanescu Eugen</t>
  </si>
  <si>
    <t>8x28</t>
  </si>
  <si>
    <t>10 ore</t>
  </si>
  <si>
    <t>Gabriela-Maria MAN</t>
  </si>
  <si>
    <t>8.75x28</t>
  </si>
  <si>
    <t>10.75x28</t>
  </si>
  <si>
    <t>10.25x28</t>
  </si>
  <si>
    <t>Ciprian Răulea</t>
  </si>
  <si>
    <t>13,25X28</t>
  </si>
  <si>
    <t>11,75X28</t>
  </si>
  <si>
    <t>Mihaela MAN</t>
  </si>
  <si>
    <t>10,61</t>
  </si>
  <si>
    <t>11,12</t>
  </si>
  <si>
    <t>Cretu Daniela</t>
  </si>
  <si>
    <t>10x28</t>
  </si>
  <si>
    <t>DPPD</t>
  </si>
  <si>
    <t>9,87x28</t>
  </si>
  <si>
    <t>10,49x28</t>
  </si>
  <si>
    <t>12*28</t>
  </si>
  <si>
    <t>Mara Elena-Lucia</t>
  </si>
  <si>
    <t>10 X 28 = 280</t>
  </si>
  <si>
    <t>Daniela Carmen POPA</t>
  </si>
  <si>
    <t>11,25 X28</t>
  </si>
  <si>
    <t>15,5x28</t>
  </si>
  <si>
    <t>8x28=224</t>
  </si>
  <si>
    <t>11,5</t>
  </si>
  <si>
    <t>11,5x28=322</t>
  </si>
  <si>
    <t>11,50</t>
  </si>
  <si>
    <t>12,50</t>
  </si>
  <si>
    <t>11 ore - norma de baza asistent ( 2021-2022), pozitia 28</t>
  </si>
  <si>
    <t>10,50</t>
  </si>
  <si>
    <t>11,75 ore convenționale</t>
  </si>
  <si>
    <t>11,75 x 28</t>
  </si>
  <si>
    <t>9x28</t>
  </si>
  <si>
    <t xml:space="preserve">Lup Oana </t>
  </si>
  <si>
    <t>Statistica sociala 2</t>
  </si>
  <si>
    <t>Schimbare sociala 1.5</t>
  </si>
  <si>
    <t>Statistica sociala 3</t>
  </si>
  <si>
    <t>Sociologie generala 2</t>
  </si>
  <si>
    <t>Laborator licenta 2.5</t>
  </si>
  <si>
    <t xml:space="preserve">Pintea Adina </t>
  </si>
  <si>
    <t>11*28</t>
  </si>
  <si>
    <t>10X28</t>
  </si>
  <si>
    <t>14,50+28</t>
  </si>
  <si>
    <t>ID09-Pregătirea activității de predare</t>
  </si>
  <si>
    <t>Conform Statului de funcții al anului universitar pentru care se face raportarea</t>
  </si>
  <si>
    <r>
      <rPr>
        <b/>
        <sz val="10"/>
        <color rgb="FF000000"/>
        <rFont val="Arial Narrow"/>
        <family val="2"/>
      </rPr>
      <t>*Punctaje de referință:</t>
    </r>
    <r>
      <rPr>
        <sz val="10"/>
        <color rgb="FF000000"/>
        <rFont val="Arial Narrow"/>
        <family val="2"/>
      </rPr>
      <t xml:space="preserve">
•</t>
    </r>
    <r>
      <rPr>
        <sz val="10"/>
        <color rgb="FF000000"/>
        <rFont val="Arial"/>
        <family val="2"/>
      </rPr>
      <t xml:space="preserve">	</t>
    </r>
    <r>
      <rPr>
        <sz val="10"/>
        <color rgb="FF000000"/>
        <rFont val="Arial Narrow"/>
        <family val="2"/>
      </rPr>
      <t xml:space="preserve">numărul de ore convenționale din norma de bază (maxim 16) x 2 x 28 de săptămâni.
</t>
    </r>
  </si>
  <si>
    <t>12x2x28</t>
  </si>
  <si>
    <t>13x2x28</t>
  </si>
  <si>
    <t>9,50x2x28</t>
  </si>
  <si>
    <t>12x2x28=672</t>
  </si>
  <si>
    <t>11x2x28</t>
  </si>
  <si>
    <t>9.5x2x28</t>
  </si>
  <si>
    <t>12.5x2x28</t>
  </si>
  <si>
    <t>7x2x28</t>
  </si>
  <si>
    <t>10.25x28x2</t>
  </si>
  <si>
    <t>11 x 2 x 28 saptamani ore predare</t>
  </si>
  <si>
    <t>13X2X28</t>
  </si>
  <si>
    <t>8x2x28</t>
  </si>
  <si>
    <t>8.75x2x28</t>
  </si>
  <si>
    <t xml:space="preserve">Sassu Raluca </t>
  </si>
  <si>
    <t>10,75</t>
  </si>
  <si>
    <t>10.75x2x28</t>
  </si>
  <si>
    <t>10.25x28X2</t>
  </si>
  <si>
    <t>13,25X28X2</t>
  </si>
  <si>
    <t>11,75X28X2</t>
  </si>
  <si>
    <t>Chisiu</t>
  </si>
  <si>
    <t>1 ora 1 punct</t>
  </si>
  <si>
    <t>622.72</t>
  </si>
  <si>
    <t>10x2x28</t>
  </si>
  <si>
    <t>Duşe Carmen Sonia</t>
  </si>
  <si>
    <t>9,87x2x28</t>
  </si>
  <si>
    <t>10, 49</t>
  </si>
  <si>
    <t>7,5x2x28</t>
  </si>
  <si>
    <t>8.5x2x28</t>
  </si>
  <si>
    <t>Mara EL</t>
  </si>
  <si>
    <t>10 x 2 x 28 = 280</t>
  </si>
  <si>
    <t>PFÜTZNER; Robert</t>
  </si>
  <si>
    <t xml:space="preserve">POPA Daniela Carmen </t>
  </si>
  <si>
    <t>11,25X28</t>
  </si>
  <si>
    <t>Gheorghita Bogdan</t>
  </si>
  <si>
    <t>8x2=16x28=448</t>
  </si>
  <si>
    <t>11,5x2x28=644</t>
  </si>
  <si>
    <t>13,50</t>
  </si>
  <si>
    <t>11 ore - norma de baza asistent (2021-2022), pozitia 28</t>
  </si>
  <si>
    <t>FFSU3</t>
  </si>
  <si>
    <t>11,75 x 2 x 28</t>
  </si>
  <si>
    <t>11 x 2 x 28</t>
  </si>
  <si>
    <t>9x2x28</t>
  </si>
  <si>
    <t xml:space="preserve">Curta Ioana Adela </t>
  </si>
  <si>
    <t>13 x 2</t>
  </si>
  <si>
    <t>Guțoiu Giorgian Ionuț</t>
  </si>
  <si>
    <t>11*2*28</t>
  </si>
  <si>
    <t>10X2X28</t>
  </si>
  <si>
    <t>14,50</t>
  </si>
  <si>
    <t>ID10-Activități de evaluare</t>
  </si>
  <si>
    <t>Evaluări de parcurs; examene de semestru; restanțe și reexaminări; examene de admitere (licență, masterat, doctorat); examene de finalizare a studiilor (licență, disertație/modul psihopedagogic).</t>
  </si>
  <si>
    <t>La activitățile de evaluare periodică se raportează doar activitățile din norma de bază; nu se raportează și activitățile de predare în regim de plata cu ora;</t>
  </si>
  <si>
    <t>În afara examenului de semestru, se pot raporta cel mult o evaluare de parcurs la curs și cel mult una la seminar/laborator/curs practic;</t>
  </si>
  <si>
    <t>Numărul de studenți la restanțe = 25% din numărul de studenți înscriși la o anumită disciplină</t>
  </si>
  <si>
    <t xml:space="preserve">Numărul de studenți la reexaminări = 10% din numărul de studenți înscriși la o anumită disciplină;
</t>
  </si>
  <si>
    <t xml:space="preserve">Pentru examenele de finalizare a studiilor (licență/disertație/modul psihopedagogic) și  pentru examenele de admitere se ia în calcul numărul de candidați care au susținut efectiv examenul, și nu acela al candidaților care s-au înscris la examen					</t>
  </si>
  <si>
    <t>Participarea în comisiile de admitere se punctează doar în cazul în care procesul presupune o examinare efectivă; nu se punctează în niciun fel la acest criteriu admiterile realizate doar pe bază de concurs de dosare;</t>
  </si>
  <si>
    <t xml:space="preserve">La orice tip de examen (admitere/ finalizare/ evaluare semestrială ș.a.) se ia în considerare și se punctează o singură probă, indiferent de numărul probelor efective din care e compus examenul.
</t>
  </si>
  <si>
    <r>
      <rPr>
        <b/>
        <sz val="10"/>
        <color rgb="FF000000"/>
        <rFont val="Arial Narrow"/>
        <family val="2"/>
      </rPr>
      <t>*Punctaje de referință:</t>
    </r>
    <r>
      <rPr>
        <sz val="10"/>
        <color rgb="FF000000"/>
        <rFont val="Arial Narrow"/>
        <family val="2"/>
      </rPr>
      <t xml:space="preserve">
•</t>
    </r>
    <r>
      <rPr>
        <sz val="10"/>
        <color rgb="FF000000"/>
        <rFont val="Arial"/>
        <family val="2"/>
      </rPr>
      <t xml:space="preserve"> </t>
    </r>
    <r>
      <rPr>
        <sz val="10"/>
        <color rgb="FF000000"/>
        <rFont val="Arial Narrow"/>
        <family val="2"/>
      </rPr>
      <t xml:space="preserve">      numărul de studenți (candidați/masteranzi) / [împărțit la] 3.
Se aplică următorii coeficienți de multiplicare (pentru cadrele didactice titulare ale disciplinei sau numite printr-o decizie a ULBS în comisia de examen):
- 2,0 pentru examenele de licență și admitere la primele două cicluri de studiu (licență + masterat);
- 3,0 pentru examenele de disertație și admitere la doctorat.
Se aplică, adițional, un coeficient de multiplicare de 0,5 pentru cadrele didactice care, fără a fi titulare ale unei discipline, asistă titularii în examinare în calitate de al doilea cadru didactic examinator.
</t>
    </r>
  </si>
  <si>
    <t>Tipul de activitate de evaluare</t>
  </si>
  <si>
    <t>Calitatea de titular sau asistent al titularului</t>
  </si>
  <si>
    <t xml:space="preserve">Albu Ioan </t>
  </si>
  <si>
    <t>Examen Științe auxiliare ale istoriei</t>
  </si>
  <si>
    <t>titular</t>
  </si>
  <si>
    <t>Examen Introducere în etnografie</t>
  </si>
  <si>
    <t>asistent</t>
  </si>
  <si>
    <t>Examen Istoria artei universale</t>
  </si>
  <si>
    <t>Examen Cultura scrisă laică și confesională</t>
  </si>
  <si>
    <t>Examen Etnografie</t>
  </si>
  <si>
    <t>Examen Patrimoniu arhivistic</t>
  </si>
  <si>
    <t>Examen finalizare a studiilor /master Arte vizuale CR</t>
  </si>
  <si>
    <t>președinte comisie</t>
  </si>
  <si>
    <t>7 candidați</t>
  </si>
  <si>
    <t>Examen finalizare a studiilor /licență Arte vizuale CR</t>
  </si>
  <si>
    <t>12 candidați</t>
  </si>
  <si>
    <t>Examen licență Teologie protestantă limba germană</t>
  </si>
  <si>
    <t>membru comisie</t>
  </si>
  <si>
    <t>1 candidat</t>
  </si>
  <si>
    <t>Examen admitere licență Arte vizuale</t>
  </si>
  <si>
    <t>21 candidați</t>
  </si>
  <si>
    <t>Examen admitere licență Teologie protestantă</t>
  </si>
  <si>
    <t>2 candidați</t>
  </si>
  <si>
    <t>Examen admitere masterat Arte vizuale</t>
  </si>
  <si>
    <t>13 candidați</t>
  </si>
  <si>
    <t xml:space="preserve">Examen admitere postuniv Comunicare interculturală </t>
  </si>
  <si>
    <t>8 candidați</t>
  </si>
  <si>
    <t>Examen Practică de specialiate (omiletică și liturgică) semestrul I, anul II</t>
  </si>
  <si>
    <t>Examen Practică de specialiate (omiletică și liturgică) semestrul I, anul III-IV</t>
  </si>
  <si>
    <t>Examen Istoria Bisericească Universală semestrul I, anul I-II</t>
  </si>
  <si>
    <t>Examen Morala creștină, semestrul I, anul III-IV</t>
  </si>
  <si>
    <t>Examen Catehetică și omiletică, semestrul I, anul III-IV</t>
  </si>
  <si>
    <t xml:space="preserve">Secretar comisia de finalizarea studiilor postuniversitare  Comunicare interculturald in spafiul de limbd germani </t>
  </si>
  <si>
    <t>secretar</t>
  </si>
  <si>
    <t>Restanță Practică de specialitate, semestrul I, anul II</t>
  </si>
  <si>
    <t>Restanță Istoria Bisericii Universale, semestrul I, anul I-II</t>
  </si>
  <si>
    <t>Restanță Practică de specialitate, semestrul I, anul III-IV</t>
  </si>
  <si>
    <t>Restanță Morală creștină, semestrul I, anul III-IV</t>
  </si>
  <si>
    <t>Restanță Istoria Bisericilor Protestante din România, semestrul I, anul III-IV</t>
  </si>
  <si>
    <t>Restanță Catehetică și omiletică, semestrul I, anul III-IV</t>
  </si>
  <si>
    <t>Restanță Catehetică și omiletică, semestrul II, anul IV</t>
  </si>
  <si>
    <t>Restanță Practică de specialitate, semestrul II, anul II-III</t>
  </si>
  <si>
    <t>Restanță Istoria Bisericii Universale, semestrul II, anul I-II</t>
  </si>
  <si>
    <t>Restanță Teologie dogmatică și simbolică, semestrul II, anul I-II</t>
  </si>
  <si>
    <t>Restanță Istoria Bisericilor Protestante din România, semestrul II, anul III</t>
  </si>
  <si>
    <t>Restanță Catehetică și omiletică, semestrul II, anul IIII</t>
  </si>
  <si>
    <t>Examen Practică de specialiate (omiletică și liturgică) semestrul II, anul III-IV</t>
  </si>
  <si>
    <t>Examen Istoria Bisericească Universală semestrul II, anul I-II</t>
  </si>
  <si>
    <t>Examen Morala creștină, semestrul II, anul III-IV</t>
  </si>
  <si>
    <t>Examen Istoria Bisericilor Protestante din România, semestrul II, anul III-IV</t>
  </si>
  <si>
    <t>Examen Catehetică și omiletică; seemestrul II, anul III-IV</t>
  </si>
  <si>
    <t>Examen Teologie Dogmatică și Simbolică, semestrul II, anul II</t>
  </si>
  <si>
    <t>Examen Teologie Practică, semestrul II, anul III-IV</t>
  </si>
  <si>
    <t>Restanță Practică de Specialitate, semestrul II, anul IV</t>
  </si>
  <si>
    <t>Restanță Istoriaa Bisericii Evanghelice C.A. din România, semestrul II, anul IV</t>
  </si>
  <si>
    <t>Colocviu</t>
  </si>
  <si>
    <t>Titular</t>
  </si>
  <si>
    <t>Admitere Licenta si Master LP</t>
  </si>
  <si>
    <t>Titular comisie</t>
  </si>
  <si>
    <t>examen Tehnici tradiționale pictură CR I sem I</t>
  </si>
  <si>
    <t>20:3 = 6,66</t>
  </si>
  <si>
    <t>examen Biserici de lemn, istoric
și tipologie RLP I sem I</t>
  </si>
  <si>
    <t>13:3 =4x0,5 =2</t>
  </si>
  <si>
    <t>Restaurarea mobilierului pictat RLP I SEM I</t>
  </si>
  <si>
    <t>13:3 =4</t>
  </si>
  <si>
    <t xml:space="preserve">Icoană tradiție și tehnică RLPII semI
</t>
  </si>
  <si>
    <t>8/3 =2</t>
  </si>
  <si>
    <t>Practica de specialitate RLP I sem I</t>
  </si>
  <si>
    <t>12:3 =4</t>
  </si>
  <si>
    <t>Tehnică fotografică și prelucrare
computerizată a imaginii CR III Sem II</t>
  </si>
  <si>
    <t>12:3 =4x0,5=2</t>
  </si>
  <si>
    <t>Tehnici tradiționale pictură CR I sem II</t>
  </si>
  <si>
    <t>20/3 =6,66</t>
  </si>
  <si>
    <t>Practica de specialitate RLP I sem II</t>
  </si>
  <si>
    <t>13/3 =4</t>
  </si>
  <si>
    <t>Restaurarea icoanelor
pe lemn RLP II Sem I</t>
  </si>
  <si>
    <t xml:space="preserve">comisia de examen Licenta </t>
  </si>
  <si>
    <t>12/3 = 4      x2</t>
  </si>
  <si>
    <t>Restaurare obiect licenta CR III sem II</t>
  </si>
  <si>
    <t>Pregătirea lucrării de disertație RLP II sem II</t>
  </si>
  <si>
    <t>8:3 =2</t>
  </si>
  <si>
    <t xml:space="preserve">comisia de examen disertatie </t>
  </si>
  <si>
    <t>(7+2)/3=3       x3</t>
  </si>
  <si>
    <t xml:space="preserve"> comisia de admitere licenta +masterat</t>
  </si>
  <si>
    <t xml:space="preserve">(11+5+4 +1+10+2+1)/3 = 17         x2 </t>
  </si>
  <si>
    <t>Examene de semestru, an II Istorie, SPMBC, an III Istorie, master Elite politice anul II</t>
  </si>
  <si>
    <t>Politică și spiritualitate în Europa și Orient în evul mediu/Examen 3 februarie 2022</t>
  </si>
  <si>
    <t>Patrimoniu Arheologic/ Examen 21 februarie 2022</t>
  </si>
  <si>
    <t>Valorificarea cercetării arheologice/PVPI I Examen 17 ianuarie 2022</t>
  </si>
  <si>
    <t>Arheologie funerară medievală/ Colocviu 4 mai 2022</t>
  </si>
  <si>
    <t>Podoabe și vestimentație antică și medievală în Bazinul Dunărean/Colocviu 2 mai 2022</t>
  </si>
  <si>
    <t>Cultură și societate în Bizanț/Colocviu 25 mai 2022</t>
  </si>
  <si>
    <t>Istoria Bizanțului/Examen  17 iunie 2022</t>
  </si>
  <si>
    <t>Introducere în ist. Istoriografiei universale /Istorie I</t>
  </si>
  <si>
    <t>Introducere în ist. Istoriografiei românești/Istorie I</t>
  </si>
  <si>
    <t>Istoria mentalităților colective/Istorie III</t>
  </si>
  <si>
    <t>Memorie colectivă, spațiu politic/master, Elite II</t>
  </si>
  <si>
    <t>Spațiu public, imaginar social/master, Elite II</t>
  </si>
  <si>
    <t>Introducere în ist. Modernă a românilor/Istorie II</t>
  </si>
  <si>
    <t>asistență</t>
  </si>
  <si>
    <t>Stat, biserică și elită/master, Elite II</t>
  </si>
  <si>
    <t>Civilizație europeană modernă/SPMBC III</t>
  </si>
  <si>
    <t>masterat/dizertație</t>
  </si>
  <si>
    <t>examen</t>
  </si>
  <si>
    <t>evaluare pe parcurs</t>
  </si>
  <si>
    <t>restante</t>
  </si>
  <si>
    <t>reexaminare</t>
  </si>
  <si>
    <t>Evaluare de parcurs Tehnici tradiționale seminar sem. I</t>
  </si>
  <si>
    <t>Asistent al titularului</t>
  </si>
  <si>
    <t>Evaluare de parcurs Tehnici tradiționale seminar sem. II</t>
  </si>
  <si>
    <t>Evaluare de parcurs  Restaurare opțional sem. I</t>
  </si>
  <si>
    <t>6,66</t>
  </si>
  <si>
    <t>Evaluare de parcurs  Restaurare opțional sem. II</t>
  </si>
  <si>
    <t>Evaluare de parcurs Tehnică foto seminar sem. II</t>
  </si>
  <si>
    <t xml:space="preserve">Comisie pentru examen de licenta </t>
  </si>
  <si>
    <t>(12/3) x2=8</t>
  </si>
  <si>
    <t xml:space="preserve">Comisie pentru examen de disertatie </t>
  </si>
  <si>
    <t>(7+3) x3=9</t>
  </si>
  <si>
    <t>Comisie pentru examen de admitere licenta master</t>
  </si>
  <si>
    <t>(11+5+4 +1+10+2+1)/3 x2=22</t>
  </si>
  <si>
    <t>Examen disciplina Arheologie</t>
  </si>
  <si>
    <t>Examen disciplina Introducere în preistorie</t>
  </si>
  <si>
    <t>Examen disciplina Introducere în muzeologie</t>
  </si>
  <si>
    <t>Examen disciplina Civilizația vechii Europe</t>
  </si>
  <si>
    <t>Examen la disciplina Muzeologie istorică și arheologică. Muzeotehnică</t>
  </si>
  <si>
    <t>Examene de semestre</t>
  </si>
  <si>
    <t>Examen Introducere în ist. Antică a României</t>
  </si>
  <si>
    <t>Examen Arheologie daco-romană</t>
  </si>
  <si>
    <t>Examen Grecia și Roma în perioada clasică</t>
  </si>
  <si>
    <t>Examen Intr. În ist. Antică a spațiului rom.</t>
  </si>
  <si>
    <t>Examen Intr. în studierea patr. Mobil.</t>
  </si>
  <si>
    <t>Examen Patr. Natural</t>
  </si>
  <si>
    <t>Colocviu Tehn. Inf. aplicate în manag. Patr.</t>
  </si>
  <si>
    <t>Colocviu Managementul proiectelor culturale</t>
  </si>
  <si>
    <t>Asitent</t>
  </si>
  <si>
    <t>Licență Istorie+SPMBC</t>
  </si>
  <si>
    <t>Examene de semestru, an II Istorie, SPMBC + master Elite politice anul II</t>
  </si>
  <si>
    <t>Examen de semestru Introducere in istoria României în secolul XX</t>
  </si>
  <si>
    <t>titular curs</t>
  </si>
  <si>
    <t>32 studenți</t>
  </si>
  <si>
    <t>Examen de semestru Regimul comunist din România</t>
  </si>
  <si>
    <t>14 studenți</t>
  </si>
  <si>
    <t>Examen de semestru Introducere în istoria partidelor politice</t>
  </si>
  <si>
    <t>24 studenți</t>
  </si>
  <si>
    <t>Introducere în ist. modernă a românilor, anul II Istorie</t>
  </si>
  <si>
    <t>România modernă/anul II Istorie</t>
  </si>
  <si>
    <t>Civilizația europeană modernă/anul III SPMBC</t>
  </si>
  <si>
    <t>Stat, biserică, elită confesională.../master/Elite II</t>
  </si>
  <si>
    <t>Seminar de cercetare/Elite II</t>
  </si>
  <si>
    <t>Memorie colectivă, spațiu public/master/Elite II</t>
  </si>
  <si>
    <t>Spațiu public și imaginar social.../Elite II</t>
  </si>
  <si>
    <t>Examen de semestru - Introducere în etnografie</t>
  </si>
  <si>
    <t>Examen de semestru - Etnografie</t>
  </si>
  <si>
    <t>Educație pentru patrimoniu</t>
  </si>
  <si>
    <t>Antropologie vizuală. Film etnografic</t>
  </si>
  <si>
    <t>Introducere în antropologie</t>
  </si>
  <si>
    <t>Introducere în etnologie</t>
  </si>
  <si>
    <t>Introducere în etnografie</t>
  </si>
  <si>
    <t>Examen de semestru Cultură politică și modernizare</t>
  </si>
  <si>
    <t>titular seminar</t>
  </si>
  <si>
    <t>Examen de semestru Introducere în istorie modernă universală</t>
  </si>
  <si>
    <t>Examen de semestru România modernă</t>
  </si>
  <si>
    <t>Examen de semestru Istoria minorităților naționale</t>
  </si>
  <si>
    <t>Examen de semestru Patrimoniul modern al României</t>
  </si>
  <si>
    <t>8 studenți</t>
  </si>
  <si>
    <t>Examen de semestru Europa și lumea în secolul XIX</t>
  </si>
  <si>
    <t>Examen de semestru Patrimoniu și cultură vizuală în România sec. XX</t>
  </si>
  <si>
    <t>10 studenți</t>
  </si>
  <si>
    <t>Examen de semestru Metode și tehnici de cercetare</t>
  </si>
  <si>
    <t>33 studenți</t>
  </si>
  <si>
    <t>Examen de semestru Introducere in istoria istoriografiei universale</t>
  </si>
  <si>
    <t>19 studenți</t>
  </si>
  <si>
    <t>Examen de semestru Introducere in istoria istoriografiei românești</t>
  </si>
  <si>
    <t>Examen de semestru Elaborarea lucrării de licență</t>
  </si>
  <si>
    <t>Examen de semestru Curs special de istorie modernă și contemporană</t>
  </si>
  <si>
    <t>Examen de semestru Introducere în antropologie</t>
  </si>
  <si>
    <t>asistent titular</t>
  </si>
  <si>
    <t>Examen de semestru Metode și tehnici de cercetare a patrimoniului</t>
  </si>
  <si>
    <t>Examen de semestru Patrimoniu național: situri preistorice</t>
  </si>
  <si>
    <t>restanțe</t>
  </si>
  <si>
    <t>reexaminări</t>
  </si>
  <si>
    <t>examene de semestru I</t>
  </si>
  <si>
    <t>79/3x2 examene</t>
  </si>
  <si>
    <t>examene de semestru II</t>
  </si>
  <si>
    <t>79/3x2</t>
  </si>
  <si>
    <t>examen admitere doctorat</t>
  </si>
  <si>
    <t>6/3x3</t>
  </si>
  <si>
    <t>Examen de disertație</t>
  </si>
  <si>
    <t xml:space="preserve">Asistent </t>
  </si>
  <si>
    <t>Examen disciplina Introducere în istoria antică universală</t>
  </si>
  <si>
    <t>Examen disciplina Introducere în istoria antică a spațiului românesc</t>
  </si>
  <si>
    <t>Examen la disciplina Introducere în studiul patrimoniului</t>
  </si>
  <si>
    <t>Examen la disciplina Managementul proiectelor culturale</t>
  </si>
  <si>
    <t>Examen disciplina Metode și tehnici de cercetare</t>
  </si>
  <si>
    <t>Examen la disciplina Patrimoniu național. Situri preistorice</t>
  </si>
  <si>
    <t>Examen de semestru-Istoria civilizației europene</t>
  </si>
  <si>
    <t>Herlea Simoana Maria</t>
  </si>
  <si>
    <t>Evaluare de parcurs-Istoria civilizației europene</t>
  </si>
  <si>
    <t>Restanță-Istoria civilizației europene</t>
  </si>
  <si>
    <t>Reexaminare-Istoria civilizației europene</t>
  </si>
  <si>
    <t>Examen de semestru-Istoricul conservării și restaurării</t>
  </si>
  <si>
    <t>Evaluare de parcurs-Istoricul conservării și restaurării</t>
  </si>
  <si>
    <t>Restanță-Istoricul conservării și restaurării</t>
  </si>
  <si>
    <t>4,75/3</t>
  </si>
  <si>
    <t>Reexaminare-Istoricul conservării și restaurării</t>
  </si>
  <si>
    <t>1,9/3</t>
  </si>
  <si>
    <t>Examen de semestru-Elemente de legislație</t>
  </si>
  <si>
    <t>Evaluare de parcurs-Elemente de legislație</t>
  </si>
  <si>
    <t>Restanță- Elemente de legislație</t>
  </si>
  <si>
    <t>Reexaminare-Elemente de legislație</t>
  </si>
  <si>
    <t>1,2/3</t>
  </si>
  <si>
    <t>Evaluare de parcurs- Conservarea bunurilor culturale-seminar</t>
  </si>
  <si>
    <t>Examen de semestru -Conservarea bunurilor culturale</t>
  </si>
  <si>
    <t>asistent al titularului</t>
  </si>
  <si>
    <t>Restanță-Conservarea bunurilor culturale</t>
  </si>
  <si>
    <t>Reexaminare-Conservarea bunurilor culturale</t>
  </si>
  <si>
    <t>Evaluare de parcurs-Restaurare ceramică-laborator</t>
  </si>
  <si>
    <t>Evaluare de parcurs- Restaurare ceramică-curs</t>
  </si>
  <si>
    <t>Examen de semestru-Restaurare ceramică</t>
  </si>
  <si>
    <t>Restanță-Restaurare ceramică</t>
  </si>
  <si>
    <t>Reexaminare-Restaurare ceramică</t>
  </si>
  <si>
    <t>Evaluare de parcurs-Conservarea bunurilor culturale -curs</t>
  </si>
  <si>
    <t>Evaluare de parcurs-Conservarea bunurilor culturale -seminar</t>
  </si>
  <si>
    <t>Examen de semestru-Conservarea bunurilor culturale</t>
  </si>
  <si>
    <t>Evaluare de parcurs-Istoricul mobilierului pictat, laic și de cult</t>
  </si>
  <si>
    <t>Examen de semestru- Istoricul mobilierului pictat, laic și de cult</t>
  </si>
  <si>
    <t>Restanță- Istoricul mobilierului pictat, laic și de cult</t>
  </si>
  <si>
    <t>3,25/3</t>
  </si>
  <si>
    <t>Reexaminare-Istoricul mobilierului pictat, laic și de cult</t>
  </si>
  <si>
    <t>1,3/3</t>
  </si>
  <si>
    <t>Examen de finalizare a studiilor-licență</t>
  </si>
  <si>
    <t>Examen de finalizare a studiilor-disertație</t>
  </si>
  <si>
    <t>Examen de finalizare a studiilor -licență-februarie 2022</t>
  </si>
  <si>
    <t>An 1L curs</t>
  </si>
  <si>
    <t>Evaluări de parcurs curs</t>
  </si>
  <si>
    <t>85/3</t>
  </si>
  <si>
    <t>An 1L 3gr seminar</t>
  </si>
  <si>
    <t>Evaluări de parcurs seminar</t>
  </si>
  <si>
    <t>An1L</t>
  </si>
  <si>
    <t>Examen de semestru</t>
  </si>
  <si>
    <t>An 1L</t>
  </si>
  <si>
    <t>Restanțe</t>
  </si>
  <si>
    <t>85/(3x4)</t>
  </si>
  <si>
    <t>Reexaminări</t>
  </si>
  <si>
    <t>85/(3x10)</t>
  </si>
  <si>
    <t>An 2L curs</t>
  </si>
  <si>
    <t>82/3</t>
  </si>
  <si>
    <t>An 2L</t>
  </si>
  <si>
    <t>82/(3x4)</t>
  </si>
  <si>
    <t>82/(3x10)</t>
  </si>
  <si>
    <t xml:space="preserve">An1M curs </t>
  </si>
  <si>
    <t>48/3</t>
  </si>
  <si>
    <t>An 1M 2gr seminar</t>
  </si>
  <si>
    <t>An 1M</t>
  </si>
  <si>
    <t>48/(3x4)</t>
  </si>
  <si>
    <t xml:space="preserve">An 1M </t>
  </si>
  <si>
    <t>48/(3x10)</t>
  </si>
  <si>
    <t>An 1M sem2 1gr.seminar</t>
  </si>
  <si>
    <t>Evaluare de parcurs seminar</t>
  </si>
  <si>
    <t>24/ 3</t>
  </si>
  <si>
    <t>Finalizare studii masterat</t>
  </si>
  <si>
    <t>Finalizare studii (dizertații)</t>
  </si>
  <si>
    <t>(41/3)x3</t>
  </si>
  <si>
    <t>Admitere masterat</t>
  </si>
  <si>
    <t>(48/3)x2</t>
  </si>
  <si>
    <t>Bazele teoretice ale evaluarii psihologice, an 1 PSIHOLOGIE</t>
  </si>
  <si>
    <t>Evaluare pe parcurs</t>
  </si>
  <si>
    <t>Psihologie organizationala si manageriala, an 2, Psihologie</t>
  </si>
  <si>
    <t>Stagiu de practica de specialitate 2, psihologie</t>
  </si>
  <si>
    <t>colocviu</t>
  </si>
  <si>
    <t>restanta</t>
  </si>
  <si>
    <t>Psihologie cognitiva , an 2</t>
  </si>
  <si>
    <t>Evaluare de parcurs</t>
  </si>
  <si>
    <t>27.33</t>
  </si>
  <si>
    <t>Psihosomatica curs an 3,P</t>
  </si>
  <si>
    <t>evaluare de parcurs-curs</t>
  </si>
  <si>
    <t>Psihosomatica seminar an 3,P-3 grupe-seminar</t>
  </si>
  <si>
    <t>evaluare de parcurs seminar</t>
  </si>
  <si>
    <t>Psihosomatica  an 3,P-examinare colocviu</t>
  </si>
  <si>
    <t>Psihosomatica an 3 P, restanta</t>
  </si>
  <si>
    <t>Introducere in psihanaliza, curs an 2, P</t>
  </si>
  <si>
    <t>evaluare de parcurs curs</t>
  </si>
  <si>
    <t>Introducere in psihanaliza,evaluare de parcurs seminar,  an 2, P</t>
  </si>
  <si>
    <t>Introducere in psihanaliza, An 2,P, examen</t>
  </si>
  <si>
    <t>27,33</t>
  </si>
  <si>
    <t>Introducere in psihanaliza,an 2,P-restanta</t>
  </si>
  <si>
    <t>Psihologia sanatii-Master an 2 PCP si master an 2 PML-eval de parcurs seminar-</t>
  </si>
  <si>
    <t>(49 stud PCP+22PML): 3</t>
  </si>
  <si>
    <t>Psihologia sanatatii-Master an 2 PCP si master an 2 PM-colocviu</t>
  </si>
  <si>
    <t>(49+22):3</t>
  </si>
  <si>
    <t>Psihologia sanatatii-Master an 2 PCP si master an 2 PM-restanta</t>
  </si>
  <si>
    <t>(4.08+1.83)</t>
  </si>
  <si>
    <t>Comunicare si etica profesionala-master an1 -specializarea PCCPP si PML-CURS</t>
  </si>
  <si>
    <t>curs-evaluare de parcurs   N= 48(PCP)+20 (PML); N=68</t>
  </si>
  <si>
    <t>Comunicare si etica profesionala-master an1 -specializarea PCCPP si PML-seminar</t>
  </si>
  <si>
    <t>seminar eval de parcurs</t>
  </si>
  <si>
    <t>Comunicare si etica profesionala-master an1 -specializarea PCCPP si PML-colocviu</t>
  </si>
  <si>
    <t>Comunicare si etica profesionala-master an1 -specializarea PCCPP si PML-restanta</t>
  </si>
  <si>
    <t>(4+1.66)</t>
  </si>
  <si>
    <t>Metode calitative de cercetare in psihologie, master an 1 PCP si master an 1 PML-examen</t>
  </si>
  <si>
    <t>examen-al doilea cadru didactic examinator</t>
  </si>
  <si>
    <t>al doilea cadru didactic examinator</t>
  </si>
  <si>
    <t>Metode calitative de cercetare in psihologie, master an 1 PCP si master an 1 PML-restanta</t>
  </si>
  <si>
    <t xml:space="preserve">restanta </t>
  </si>
  <si>
    <t>Sustinere disertatie PCCPP</t>
  </si>
  <si>
    <t>disertatie master,membru in comisie</t>
  </si>
  <si>
    <t>(41:3 )X 3</t>
  </si>
  <si>
    <t>Examen admitere PCCPP</t>
  </si>
  <si>
    <t>interviu de admitere master-membru in comisie</t>
  </si>
  <si>
    <t>(49:3) X 2</t>
  </si>
  <si>
    <t>Fundamentele psihologiei I/an 1/l/C</t>
  </si>
  <si>
    <t>Examen</t>
  </si>
  <si>
    <t>Restanta</t>
  </si>
  <si>
    <t>Re-evaluare</t>
  </si>
  <si>
    <t>Psihosexologie/an 3/l/C</t>
  </si>
  <si>
    <t>Psihosociologia prevenirii criminalității/an 2/m/C</t>
  </si>
  <si>
    <t xml:space="preserve">Examen </t>
  </si>
  <si>
    <t>7,33</t>
  </si>
  <si>
    <t>Practică de specialitate I/an 1/m/C</t>
  </si>
  <si>
    <t>20/3 = 6,66p</t>
  </si>
  <si>
    <t>Istoria psihologiei/an 1/l/0</t>
  </si>
  <si>
    <t>Al doilea cadru didactic examinator</t>
  </si>
  <si>
    <t>85/3 x 0,5 = 14,16p</t>
  </si>
  <si>
    <t>Psihologia victimei/an 2/m/0</t>
  </si>
  <si>
    <t>22/3 x 0,5 = 3,66p</t>
  </si>
  <si>
    <t>Admitere/PMLCEI</t>
  </si>
  <si>
    <t>Admitere</t>
  </si>
  <si>
    <t>20/3 x 2 = 13,33p</t>
  </si>
  <si>
    <t>Disertație/PMLCEI</t>
  </si>
  <si>
    <t xml:space="preserve">Evaluare disertație </t>
  </si>
  <si>
    <t>16/3 x 3 = 16p</t>
  </si>
  <si>
    <t>Metodologia cercetarii, anul I, licenta</t>
  </si>
  <si>
    <t>Examen semestru</t>
  </si>
  <si>
    <t>Eugen Iordănescu</t>
  </si>
  <si>
    <t>Evaluare parcurs curs</t>
  </si>
  <si>
    <t>Analiza datelor calitative, anul II,P</t>
  </si>
  <si>
    <t>Evaluare parcurs laborator</t>
  </si>
  <si>
    <t>Psihodiagnosticul personalității an II P</t>
  </si>
  <si>
    <t>82/3/2</t>
  </si>
  <si>
    <t>82/4/2</t>
  </si>
  <si>
    <t>82/10/2</t>
  </si>
  <si>
    <t>Psihologia consumatorului (licenta, an III)</t>
  </si>
  <si>
    <t xml:space="preserve">Evaluarea parcurs </t>
  </si>
  <si>
    <t xml:space="preserve">Examen semestru </t>
  </si>
  <si>
    <t xml:space="preserve">Examen restante </t>
  </si>
  <si>
    <t xml:space="preserve">Re-examinare </t>
  </si>
  <si>
    <t xml:space="preserve"> Fundamentele psihologice ale deciziei umane (licenta, an III)</t>
  </si>
  <si>
    <t>Comportament adictiv (master, an II)</t>
  </si>
  <si>
    <t>Examen licenta februarie 2022</t>
  </si>
  <si>
    <t>membru comisie licenta</t>
  </si>
  <si>
    <t>Examen licenta iulie 2022</t>
  </si>
  <si>
    <t>Psihologie vocațională și a succesului în cariera</t>
  </si>
  <si>
    <t>Examen 17.11.2021</t>
  </si>
  <si>
    <t>Dezvoltarea si managementul resurselor umane</t>
  </si>
  <si>
    <t>Examen 06.04.2022</t>
  </si>
  <si>
    <t>Raulea Ciprian, Sumedrea Cristian Mihai</t>
  </si>
  <si>
    <t>Examen semestru licenta, Psihologie experimentală, anul I</t>
  </si>
  <si>
    <t xml:space="preserve">Colocviu semestru licenta, Laborator de cercetare empirică, modulul 2, anul III  </t>
  </si>
  <si>
    <t>Mosoiu Corneliu, Sumedrea Cristian Mihai</t>
  </si>
  <si>
    <t>Examen semestru licenta, Psihologie evoluționistă și genetică, modulul 2, anul I</t>
  </si>
  <si>
    <t xml:space="preserve">al doilea cadru examinator </t>
  </si>
  <si>
    <t>Examen semestru licenta,Introducere in psihopatologie, modulul 2, anul II</t>
  </si>
  <si>
    <t>Statistică aplicată în psihologie și prelucrarea informatizata a datelor, anul I, programul licență, curs</t>
  </si>
  <si>
    <t>Metode și tehnici avansate de prelucrare a datelor, anul I, program master, curs comun PCCP+PMLCEI, 2 grupe PCCP+1 grupa PMLCEI</t>
  </si>
  <si>
    <t>Metode calitative de cercetare in psihologie, anul I, program master, curs, 2 grupe PCCP+1 grupa PMLCEI</t>
  </si>
  <si>
    <t>Evaluare parcurs - la curs</t>
  </si>
  <si>
    <t>Evaluare parcurs - la seminar</t>
  </si>
  <si>
    <t>Examen dizertatie master PMLCEI</t>
  </si>
  <si>
    <t>Examen admitere master PMLCEI</t>
  </si>
  <si>
    <t>15.33</t>
  </si>
  <si>
    <t>evaluare de parcurs psihologia educatiei (AN 1)</t>
  </si>
  <si>
    <t xml:space="preserve">titular seminar </t>
  </si>
  <si>
    <t>examen Psihologia educatiei</t>
  </si>
  <si>
    <t>restanta Psihologia educatiei</t>
  </si>
  <si>
    <t>evaluare de parcurs laborator de elaborare a lucrarii de licenta (AN 3)</t>
  </si>
  <si>
    <t>titular laborator</t>
  </si>
  <si>
    <t>examen laborator de elaborare a lucrarii de licenta</t>
  </si>
  <si>
    <t>restanta laborator de elaborare a lucrarii de licenta</t>
  </si>
  <si>
    <t>Stagiu de practica de specialitate2 (AN 2)</t>
  </si>
  <si>
    <t>titular al laboratorului</t>
  </si>
  <si>
    <t>reastanta Stagiu de practica de specialitate2 (AN 2)</t>
  </si>
  <si>
    <t xml:space="preserve">reexaminare parcurs psihologia educatiei </t>
  </si>
  <si>
    <t>reexaminare laborator de elaborare a lucrarii de licenta</t>
  </si>
  <si>
    <t>reexaminare Stagiu de practica de specialitate2</t>
  </si>
  <si>
    <t>examen de disertatie</t>
  </si>
  <si>
    <t>membru comisie de evaluare</t>
  </si>
  <si>
    <t>admitere master</t>
  </si>
  <si>
    <t>Psihologie clinică judiciară, anII mPMLCEI</t>
  </si>
  <si>
    <t>Evaluare pe parcurs-curs</t>
  </si>
  <si>
    <t>Evaluare pe parcurs -seminar</t>
  </si>
  <si>
    <t>Psihologie socială-Dinamica gr.-an II P</t>
  </si>
  <si>
    <t>Evaluare pe parcurs - Curs</t>
  </si>
  <si>
    <t>82 / 3</t>
  </si>
  <si>
    <t>Psih. judiciară și a criminalit. An III P</t>
  </si>
  <si>
    <t>94 / 3</t>
  </si>
  <si>
    <t>Psihologie socială II-anI P</t>
  </si>
  <si>
    <t>Evaluare pe parcurs -Curs</t>
  </si>
  <si>
    <t>85 / 3</t>
  </si>
  <si>
    <t>Re-examinare</t>
  </si>
  <si>
    <t>94 / 4/ 3</t>
  </si>
  <si>
    <t>94 / 10 / 3</t>
  </si>
  <si>
    <t>94 / 4 / 3</t>
  </si>
  <si>
    <t>85 / 4 / 3</t>
  </si>
  <si>
    <t>85 / 10 / 3</t>
  </si>
  <si>
    <t>Ev. Copilului și adolescentului I PCCP</t>
  </si>
  <si>
    <t>48 / 3 / 2</t>
  </si>
  <si>
    <t>Restanță</t>
  </si>
  <si>
    <t>48 / 4 / 3</t>
  </si>
  <si>
    <t>Examen licență febr.</t>
  </si>
  <si>
    <t>Titular numit prin decizie ulbs</t>
  </si>
  <si>
    <t>(6/3)*2</t>
  </si>
  <si>
    <t>Examen licență iunie</t>
  </si>
  <si>
    <t>(69/3)*2</t>
  </si>
  <si>
    <t>Examen Psihologia dezvoltarii Anul I Psihologie/licență (NB)</t>
  </si>
  <si>
    <t>Titular curs</t>
  </si>
  <si>
    <t>85/3/</t>
  </si>
  <si>
    <t>Examen Evaluarea copilului și adolescentului Anul I PCCP (NB)</t>
  </si>
  <si>
    <t>48/3/</t>
  </si>
  <si>
    <t>Examen Psihoterapia copilului și adolescentului Anul II PCCP (NB)</t>
  </si>
  <si>
    <t>49/3/</t>
  </si>
  <si>
    <t>Psihologie clinică an II P</t>
  </si>
  <si>
    <t>Evaluare pe parcurs curs</t>
  </si>
  <si>
    <t>Grupuri specializate psihot. An II mPCCPP</t>
  </si>
  <si>
    <t>Evaluare pe parcurs seminar</t>
  </si>
  <si>
    <t>Psihoterapii individuale si de grup An II m PCCPP</t>
  </si>
  <si>
    <t>Evaluare pe parcurs Curs</t>
  </si>
  <si>
    <t>49/3/2</t>
  </si>
  <si>
    <t>Introducere in consiliere si psihoterapie an III P</t>
  </si>
  <si>
    <t>94/3/2</t>
  </si>
  <si>
    <t>Psih. muncii si a personalului an IIP</t>
  </si>
  <si>
    <t>Asistent</t>
  </si>
  <si>
    <t>Psih. comp. Adictive anul II mPCCPP</t>
  </si>
  <si>
    <t>Psihologie organizationala si manageriala - an II/L</t>
  </si>
  <si>
    <t>TITULAR</t>
  </si>
  <si>
    <t>Psihologie organizationala si manageriala an II/L</t>
  </si>
  <si>
    <t>examen de semestru</t>
  </si>
  <si>
    <t>Consilierea carierei - an III/L</t>
  </si>
  <si>
    <t>Consilierea carierei an III/L</t>
  </si>
  <si>
    <t>Dezvoltarea si managementul resurselor umane - an III/L</t>
  </si>
  <si>
    <t>Dezvoltarea si managementul resurselor umane - seminar An III/3/L</t>
  </si>
  <si>
    <t>Dezvoltarea si managementul resurselor umane an III/L</t>
  </si>
  <si>
    <t>evaluare de semestru</t>
  </si>
  <si>
    <t>Psihologie vocationala si a succesului - seminar an III/L</t>
  </si>
  <si>
    <t>Psihologie vocationala si a succesului an III/L</t>
  </si>
  <si>
    <t>Examen Restanțe</t>
  </si>
  <si>
    <t>Reexaminare</t>
  </si>
  <si>
    <t>Dezvoltarea si managementul resurselor umane - III/L</t>
  </si>
  <si>
    <t>Psihologie vocationala si a succesului -an III/L</t>
  </si>
  <si>
    <t>Psihodiagnosticul aptitudinilor an II/L</t>
  </si>
  <si>
    <t>Examen - asistență titular</t>
  </si>
  <si>
    <t>ASISTENT EXAMINATOR</t>
  </si>
  <si>
    <t>Psihologia personalitații an II/L</t>
  </si>
  <si>
    <t>Examen asistență titular</t>
  </si>
  <si>
    <t>Membru comisie licenta</t>
  </si>
  <si>
    <t>evaluare seminar Statistica aplicata in psihologie si prelucrarea informatizata a datelor (anI)</t>
  </si>
  <si>
    <t>examen Fundamentele Psihologiei (anI)</t>
  </si>
  <si>
    <t>restanta Fundamentele Psihologiei (anI)</t>
  </si>
  <si>
    <t>colocviu laborator de elaborare a lucrarii de licenta (an III)</t>
  </si>
  <si>
    <t>evaluare pe parcurs laborator de elaborare a lucrarii de licenta</t>
  </si>
  <si>
    <t>examen Statistica aplicata in psihologie si prelucrarea informatizata a datelor (an I)</t>
  </si>
  <si>
    <t>restanta Statistica aplicata in psihologie si prelucrarea informatizata a datelor (anI)</t>
  </si>
  <si>
    <t>reexaminare Statistica aplicata in psihologie si prelucrarea informatizata a datelor (an I)</t>
  </si>
  <si>
    <t>reexaminare Fundamentele psihologiei (an I)</t>
  </si>
  <si>
    <t>reexaminare laborator de elaborare a lucrarii de licenta (anIII)</t>
  </si>
  <si>
    <t>colocviu Stagiu de practica de specialitate3 (anIII)</t>
  </si>
  <si>
    <t>restanta Stagiu de practica de specialitate3 (anIII)</t>
  </si>
  <si>
    <t>reexaminare Stagiu de practica de specialitate3 (an III)</t>
  </si>
  <si>
    <t>evaluare pe parcurs Fundamentele psihologiei</t>
  </si>
  <si>
    <t>Psih.muncii și a personalului an IIIP</t>
  </si>
  <si>
    <t>Verificare pe parcurs Curs</t>
  </si>
  <si>
    <t>Adrain Brate</t>
  </si>
  <si>
    <t>Verificare pe parcurs Seminar</t>
  </si>
  <si>
    <t>Psihologia personalității an II P</t>
  </si>
  <si>
    <t>Psih. comp.dev si a agres. An I mPCCPP&amp;mPMLCEI</t>
  </si>
  <si>
    <t>(48:3)</t>
  </si>
  <si>
    <t>Psih. comp.dev si a agres. An ImPMLCEI (seminar mPMLCEI)</t>
  </si>
  <si>
    <t>(20:3)</t>
  </si>
  <si>
    <t>Psihologia grupurilor mici anI mPMLCEI</t>
  </si>
  <si>
    <t>asistare titular/examen</t>
  </si>
  <si>
    <t>Medicină legală anII m PMLCEI</t>
  </si>
  <si>
    <t>(22:3)</t>
  </si>
  <si>
    <t>Psihologia martorului an I m PMLCEI</t>
  </si>
  <si>
    <t>Tehnici proiective an I mPMLCEI</t>
  </si>
  <si>
    <t>Examen finalizare studii-LICENȚĂ</t>
  </si>
  <si>
    <t>Titular/membru comisie</t>
  </si>
  <si>
    <t>(75:3)x2</t>
  </si>
  <si>
    <t>Psihologia educației, an I, licență/curs</t>
  </si>
  <si>
    <t>Psihologia educației, an I licență/curs</t>
  </si>
  <si>
    <t>Psihologia educației, an I</t>
  </si>
  <si>
    <t>Evaluarea adultului, an I, Master PCCPP și PMLCEI / curs și 3 grupe seminar</t>
  </si>
  <si>
    <t>Evaluarea adultului, an I, Master PCCPP și PMLCEI /curs și 3 grupe seminar</t>
  </si>
  <si>
    <t>Psihodiagnosticul personalității, an II, licență / curs și 3 grupe seminar</t>
  </si>
  <si>
    <t>Psihodiagnosticul personalității, an II / curs și 3 grupe seminar</t>
  </si>
  <si>
    <t>Consiliere educațională, an III, licență/curs</t>
  </si>
  <si>
    <t>Psihopatologie clinică și psihiatria adultului, anul I, Master PCCPP</t>
  </si>
  <si>
    <t>Metode calitative de prelucrare a datelor, an II, licență</t>
  </si>
  <si>
    <t>Examen de licență</t>
  </si>
  <si>
    <t>Evaluare an 1 Psihologie - curs Bazele Teoretice ale Evaluării Psihologice - 85 studenti
Evaluare an 1 Psihologie - curs Psihologie Experimentală - 85 studenti
Evaluare an 2 Psihologie - curs Psihologie cognitiva - 82 studenti
Evaluare an 2 Psihologie - curs Psihodiagnosticul Aptitudinilor și Inteligenței - 82 studenti
Evaluare an 1 Master Psihologie medico-legală şi criminalistică. Evaluare şi intervenţie - curs Pshologia grupurilor mici. Culturi și subculturi infracționale. - 20 studenti
======================================
TOTAL 354 studenti
Evaluare an 2 Psihologie - seminar Psihodiagnosticul Aptitudinilor și Inteligenței - 82 studenti
Evaluare an 1 Master Psihologie medico-legală şi criminalistică. Evaluare şi intervenţie - seminar Pshologia grupurilor mici. Culturi și subculturi infracționale. - 20 studenti
======================================
TOTAL 102 studenti
Evaluare an 2 Psihologie - laborator Psihologie Experimentală II - 82 studenti
======================================
TOTAL 82 studenti</t>
  </si>
  <si>
    <t>354*/3 + 102/3 + 82*1.5/3 = 
118 +34 +41 = 234,3</t>
  </si>
  <si>
    <r>
      <rPr>
        <b/>
        <sz val="10"/>
        <color rgb="FF000000"/>
        <rFont val="Arial Narrow"/>
        <family val="2"/>
      </rPr>
      <t>REEXAMINĂRI</t>
    </r>
    <r>
      <rPr>
        <sz val="10"/>
        <color rgb="FF000000"/>
        <rFont val="Arial Narrow"/>
        <family val="2"/>
      </rPr>
      <t xml:space="preserve">
Evaluare an 1 Psihologie - curs Bazele Teoretice ale Evaluării Psihologice - 85 studenti
Evaluare an 1 Psihologie - curs Psihologie Experimentală - 85 studenti
Evaluare an 2 Psihologie - curs Psihologie cognitiva - 82 studenti
Evaluare an 2 Psihologie - curs Psihodiagnosticul Aptitudinilor și Inteligenței - 82 studenti
Evaluare an 1 Master Psihologie medico-legală şi criminalistică. Evaluare şi intervenţie - curs Pshologia grupurilor mici. Culturi și subculturi infracționale. - 20 studenti
======================================
TOTAL 354 studenti</t>
    </r>
  </si>
  <si>
    <t>354/4/3 = 29,5</t>
  </si>
  <si>
    <r>
      <rPr>
        <b/>
        <sz val="10"/>
        <color rgb="FF000000"/>
        <rFont val="Arial Narrow"/>
        <family val="2"/>
      </rPr>
      <t>RESTANȚE</t>
    </r>
    <r>
      <rPr>
        <sz val="10"/>
        <color rgb="FF000000"/>
        <rFont val="Arial Narrow"/>
        <family val="2"/>
      </rPr>
      <t xml:space="preserve">
Evaluare an 1 Psihologie - curs Bazele Teoretice ale Evaluării Psihologice - 85 studenti
Evaluare an 1 Psihologie - curs Psihologie Experimentală - 85 studenti
Evaluare an 2 Psihologie - curs Psihologie cognitiva - 82 studenti
Evaluare an 2 Psihologie - curs Psihodiagnosticul Aptitudinilor și Inteligenței - 82 studenti
Evaluare an 1 Master Psihologie medico-legală şi criminalistică. Evaluare şi intervenţie - curs Pshologia grupurilor mici. Culturi și subculturi infracționale. - 20 studenti
======================================
TOTAL 354 studenti</t>
    </r>
  </si>
  <si>
    <t>354/10/3 = 11,8</t>
  </si>
  <si>
    <t>Evaluare disertație
Master Psihologie medico-legală şi criminalistică. Evaluare şi intervenţie febr + iulie = 16</t>
  </si>
  <si>
    <t>16/3*3=5.33</t>
  </si>
  <si>
    <t>Evaluare admitere
Master Psihologie medico-legală şi criminalistică. Evaluare şi intervenţie iulie = 23</t>
  </si>
  <si>
    <t>16/3*2=5.33</t>
  </si>
  <si>
    <t>145 studenți / 3</t>
  </si>
  <si>
    <t>46 studenți/3</t>
  </si>
  <si>
    <t>29 studenți/3</t>
  </si>
  <si>
    <t>evaluare finală</t>
  </si>
  <si>
    <t>17 studenți x 2</t>
  </si>
  <si>
    <t>Didactica specializarii -II MoPed -71 st.</t>
  </si>
  <si>
    <t>IAC - 2 serii curs MoPed - 209 st</t>
  </si>
  <si>
    <t>Pr.ped. MoPed -11 stud.</t>
  </si>
  <si>
    <t>ev.parcurs Didactica, IAC</t>
  </si>
  <si>
    <t>restante Didactica, IAC</t>
  </si>
  <si>
    <t>re-examinare Didactica, IAC</t>
  </si>
  <si>
    <t>finalizare studii MoPed N1 zi -27 abs.+PU27 abs</t>
  </si>
  <si>
    <t>finalizare studii MoPed Nivel 2 - 14 abs</t>
  </si>
  <si>
    <t>dizertație ME - 14 abs.</t>
  </si>
  <si>
    <t>admitere ME - 26 masteranzi</t>
  </si>
  <si>
    <t>Evaluare semestrială</t>
  </si>
  <si>
    <t>Restante</t>
  </si>
  <si>
    <t>Rereexaminare</t>
  </si>
  <si>
    <t>Examinare semestriala semestrul 1</t>
  </si>
  <si>
    <t>lect. univ.</t>
  </si>
  <si>
    <t>36:3 x2 examinari la 3 materii</t>
  </si>
  <si>
    <t>Examinare semestriala semestrul 2</t>
  </si>
  <si>
    <t>28:3 (rotunjit 9) x2 examinari la 2 materii</t>
  </si>
  <si>
    <t>36:4 x3 + 28:4 x2</t>
  </si>
  <si>
    <t>36:4 x3 + 28:3x2</t>
  </si>
  <si>
    <t>Evaluare PIPP</t>
  </si>
  <si>
    <t>156 / 3 + 0,5</t>
  </si>
  <si>
    <t>Evaluare Modul psihopedagogic</t>
  </si>
  <si>
    <t>80 / 3 +0,5</t>
  </si>
  <si>
    <t>Examen Pedagogie II (Nivel I) - 138 studenti</t>
  </si>
  <si>
    <t>Evaluare pe parcurs (seminar) - Teoria si metodologia instruirii, PIPP II - 63 studenti</t>
  </si>
  <si>
    <t>Examen semestrial -Teoria si metodologia instruirii, PIPP II - 63 studenti</t>
  </si>
  <si>
    <t>Evaluare pe parcurs - Metodologia cercetarii in st. educatiei, PIPP II - 60 studenti</t>
  </si>
  <si>
    <t>Examen semestrial - Metodologia cercetarii in st. educatiei, PIPP II - 60 studenti</t>
  </si>
  <si>
    <t>parcurs</t>
  </si>
  <si>
    <t>150/3 = 50</t>
  </si>
  <si>
    <t>admitere masterat</t>
  </si>
  <si>
    <t>(24/3) x 2</t>
  </si>
  <si>
    <t>examen finalizare studii masterat</t>
  </si>
  <si>
    <t>(9/3) x 3</t>
  </si>
  <si>
    <t>examen finalizare studii licenta PIPP</t>
  </si>
  <si>
    <t>(116/3) x 2</t>
  </si>
  <si>
    <t>Duşe C.S.</t>
  </si>
  <si>
    <t>evaluare Nivelul I zi (total 556)</t>
  </si>
  <si>
    <t>Duse, C S</t>
  </si>
  <si>
    <t>restante Nivelul I zi</t>
  </si>
  <si>
    <t>examen admitere master ME</t>
  </si>
  <si>
    <t>examen disertaţie</t>
  </si>
  <si>
    <t>evaluare continua Nivelul I zi (556)</t>
  </si>
  <si>
    <t>evaluare semestru</t>
  </si>
  <si>
    <t>Ist și did- PIPP II= 68:3=22; Did specialit 202:3= 67; DOS PIPP semin- 34:3= 11; ME an I- 26:3=8; IESI an II-15:3-5</t>
  </si>
  <si>
    <t>evaluare pe parcurs curs</t>
  </si>
  <si>
    <t>titlular</t>
  </si>
  <si>
    <t>evaluare restanțe</t>
  </si>
  <si>
    <t>Ist și did- PIPP II= 68:4=17;Didactica specialit 202:4=50; DOS semin: 34:4= 14</t>
  </si>
  <si>
    <t>evaluare reexaminări</t>
  </si>
  <si>
    <t>Ist di did- PIPP II 68:10=6; Did specialit 202:10= 20; DOS semin 34:10= 3</t>
  </si>
  <si>
    <t>finalizare studii 56 modul psihopedaagogic niv I zi, 13 niv I postuniv</t>
  </si>
  <si>
    <t>69:3= 23</t>
  </si>
  <si>
    <t>PIPP RO An III Educație Plastică și Didactica Educației Plastice (înv. preșc.) - 1 examen de semestru</t>
  </si>
  <si>
    <t>T</t>
  </si>
  <si>
    <t>PIPP RO An III Educație Plastică și Didactica Educației Plastice (înv. preșc.) - 1 evaluare de parcurs la curs</t>
  </si>
  <si>
    <t>PIPP RO An III Educație Plastică și Didactica Educației Plastice (înv. preșc.) - 1 evaluare de parcurs la seminar</t>
  </si>
  <si>
    <t>PIPP RO An III Didactica Educației Tehnologice - 1 examen de semestru</t>
  </si>
  <si>
    <t>PIPP RO An III Didactica Educației Tehnologice - 1 evaluare de parcurs la curs</t>
  </si>
  <si>
    <t>PIPP RO An III Didactica Educației Tehnologice - 1 evaluare de parcurs la seminar</t>
  </si>
  <si>
    <t>PIPP DE AN I Educație Plastică și Didactica Educației Plastice (înv. primar) - 1 examen de semestru</t>
  </si>
  <si>
    <t>PIPP DE AN I Educație Plastică și Didactica Educației Plastice (înv. primar) - 1 evaluare de parcurs la curs</t>
  </si>
  <si>
    <t>PIPP DE AN I Educație Plastică și Didactica Educației Plastice (înv. primar) - 1 evaluare de parcurs la seminar</t>
  </si>
  <si>
    <t>PIPP DE Admitere - 1 examen</t>
  </si>
  <si>
    <t>examen admitere</t>
  </si>
  <si>
    <t>3x2</t>
  </si>
  <si>
    <t>examen licenta</t>
  </si>
  <si>
    <t>5x2</t>
  </si>
  <si>
    <t>examen finalizare modul psihopedagogic</t>
  </si>
  <si>
    <t>15x2</t>
  </si>
  <si>
    <t>examen act, norma de baza PIPP</t>
  </si>
  <si>
    <t>Tehnologii de informare şi comunicare (aplicaţii domeniu) 46 St.</t>
  </si>
  <si>
    <t>Instruire asistata de calculator (IAC) 2 serii - 190 st.</t>
  </si>
  <si>
    <t>kifor Stefania</t>
  </si>
  <si>
    <t>Pr.ped. MoPed -12 stud.</t>
  </si>
  <si>
    <t>ev.parcurs TIC, IAC</t>
  </si>
  <si>
    <t>Restante TIC, IAC</t>
  </si>
  <si>
    <t>re-examinare TIC, IAC</t>
  </si>
  <si>
    <t>finalizare studii MoPed N1 zi - 75 studenti</t>
  </si>
  <si>
    <t>Evaluare PIPPDe</t>
  </si>
  <si>
    <t>Licenta PIPPDe</t>
  </si>
  <si>
    <t>Psihologia Educației - MoPed I - 133</t>
  </si>
  <si>
    <t>44.00</t>
  </si>
  <si>
    <t>Pedagogie I - MoPed I - 133</t>
  </si>
  <si>
    <t>Practica Pedagogica - MoPed I - 35</t>
  </si>
  <si>
    <t>11.00</t>
  </si>
  <si>
    <t>Educație timpurie - PIPP I - 44</t>
  </si>
  <si>
    <t>14.00</t>
  </si>
  <si>
    <t>Educație timpurie - PIPP ge II - 28</t>
  </si>
  <si>
    <t>Pedagogia învățământului primar și preșcolar - PIPP III - 60</t>
  </si>
  <si>
    <t>20.00</t>
  </si>
  <si>
    <t>Stagiu practic de observare și intervenție în educația incluzivă - IESI I - 9</t>
  </si>
  <si>
    <t>3.00</t>
  </si>
  <si>
    <t>Stagiu practic de observare și intervenție în educația incluzivă - IESI II - 15</t>
  </si>
  <si>
    <t>5.00</t>
  </si>
  <si>
    <t>Strategii de incluziune a persoanelor cu dizabilități mintale - IESI I - 8</t>
  </si>
  <si>
    <t>2.00</t>
  </si>
  <si>
    <t>Finalizare studii MoPed Niv I - 35</t>
  </si>
  <si>
    <t>Evaluare nivel I zi</t>
  </si>
  <si>
    <t>174 / 3</t>
  </si>
  <si>
    <t>Evaluare nivel II zi</t>
  </si>
  <si>
    <t>119 / 3</t>
  </si>
  <si>
    <t>44 / 3</t>
  </si>
  <si>
    <t>Evaluare ME</t>
  </si>
  <si>
    <t>156 / 3</t>
  </si>
  <si>
    <t>80 / 3</t>
  </si>
  <si>
    <t>Evaluare de parcurs PIPP ro c+s)</t>
  </si>
  <si>
    <t>176/3*2</t>
  </si>
  <si>
    <t>evaluare de parcurs PIPP ge (c+s)</t>
  </si>
  <si>
    <t>16/3*2</t>
  </si>
  <si>
    <t>evaluare de parcurs master IESI c)</t>
  </si>
  <si>
    <t>9/3*2</t>
  </si>
  <si>
    <t>evaluare semestriala PIPP RO</t>
  </si>
  <si>
    <t>evaluare semestriala PIPP GE</t>
  </si>
  <si>
    <t>evaluare semestriala IESI</t>
  </si>
  <si>
    <t>disertatie iesi</t>
  </si>
  <si>
    <t>9*3</t>
  </si>
  <si>
    <t>admitere IESI</t>
  </si>
  <si>
    <t>21/3*2</t>
  </si>
  <si>
    <t>finalizare nivel 2</t>
  </si>
  <si>
    <t>39*0,5</t>
  </si>
  <si>
    <t>examene semestru</t>
  </si>
  <si>
    <t>50.66</t>
  </si>
  <si>
    <t>examen finalizare modul (niv I zi)</t>
  </si>
  <si>
    <t>disertație (IESI)</t>
  </si>
  <si>
    <t>examen finalizare modul (niv I postuniv)</t>
  </si>
  <si>
    <t>26.66</t>
  </si>
  <si>
    <t>87.33</t>
  </si>
  <si>
    <t>examen admitere IESI</t>
  </si>
  <si>
    <t>16.66</t>
  </si>
  <si>
    <t>Evaluare Nivel I zi_Pedagogie I - 274 studenți</t>
  </si>
  <si>
    <t>Evaluare Nivel I zi_Pedagogie II - 172 studenți</t>
  </si>
  <si>
    <t>Evaluare PIPP III Politici educaționale și sociale - 60 studenți</t>
  </si>
  <si>
    <t>Parcurs</t>
  </si>
  <si>
    <t>Modul psihopedagogic</t>
  </si>
  <si>
    <t>Examene des Semestru</t>
  </si>
  <si>
    <t>Evaluare semestriala PIPP</t>
  </si>
  <si>
    <t>94/3</t>
  </si>
  <si>
    <t>Admitere PIPP - Proba de muzică</t>
  </si>
  <si>
    <t>150/3x2</t>
  </si>
  <si>
    <t>Examen de semestru/ Drept constitutional și adm/  SP I/ 9 studenți</t>
  </si>
  <si>
    <t xml:space="preserve">Titular </t>
  </si>
  <si>
    <t>9:3=3</t>
  </si>
  <si>
    <t>Examen de semestru/ Drept constitutional și adm/ SS III/ 16 studenti</t>
  </si>
  <si>
    <t xml:space="preserve">16:3= 5,33 </t>
  </si>
  <si>
    <t>Examen semestru/ Drept international/ RISE I/20 studenti</t>
  </si>
  <si>
    <t>20:3= 6,66</t>
  </si>
  <si>
    <t>Examen de semestru/ Guvernanta multinivel UE/ MIEAP I/11 studenți</t>
  </si>
  <si>
    <t>11:3= 3,66</t>
  </si>
  <si>
    <t>Examen de semestru/Planificare și amenajarea teritoriului/ MIEAP II/7 studenti</t>
  </si>
  <si>
    <t>7:3= 2,33</t>
  </si>
  <si>
    <t>Examen restanță</t>
  </si>
  <si>
    <t>16:3=5,33</t>
  </si>
  <si>
    <t>6,3:3=2,1</t>
  </si>
  <si>
    <t>examene de semestru licenta</t>
  </si>
  <si>
    <t>examene de semestru master</t>
  </si>
  <si>
    <t>examen disertatie</t>
  </si>
  <si>
    <t>100 studenti impartit la 3</t>
  </si>
  <si>
    <t>Evaluare pe parcurs la curs</t>
  </si>
  <si>
    <t>60 studenti impartit la 3</t>
  </si>
  <si>
    <t>25 studenți impartit la 3</t>
  </si>
  <si>
    <t>Reexaminari</t>
  </si>
  <si>
    <t>titulari</t>
  </si>
  <si>
    <t>10 studenti impartit la 3</t>
  </si>
  <si>
    <t xml:space="preserve">Examen, grupele RISE anul 2, SRI anul 1, SS anul 1, SS anul 3, </t>
  </si>
  <si>
    <t xml:space="preserve">65 studeți, 16 la restanțe, 7 la reexaminări, </t>
  </si>
  <si>
    <t xml:space="preserve">Examen la două discipline, SRI anul 2 </t>
  </si>
  <si>
    <t>2x0,5x15</t>
  </si>
  <si>
    <t>Examen de licență Studii de Securitate</t>
  </si>
  <si>
    <t>Examene de semestru I și II</t>
  </si>
  <si>
    <t>Comisie de licență</t>
  </si>
  <si>
    <t>Secretar de comisie</t>
  </si>
  <si>
    <t>Comisie de master</t>
  </si>
  <si>
    <r>
      <rPr>
        <b/>
        <sz val="10"/>
        <color theme="1"/>
        <rFont val="Arial Narrow"/>
        <family val="2"/>
      </rPr>
      <t xml:space="preserve">EXAMENE </t>
    </r>
    <r>
      <rPr>
        <sz val="10"/>
        <color theme="1"/>
        <rFont val="Arial Narrow"/>
        <family val="2"/>
      </rPr>
      <t>RISE II, 13; RISE I, 20; RISE 1, 20; SRI I, 13; SRI I, 13</t>
    </r>
  </si>
  <si>
    <t xml:space="preserve">TITULAR </t>
  </si>
  <si>
    <t>13+20+20+13+13=79:3=26,33</t>
  </si>
  <si>
    <t>26.33</t>
  </si>
  <si>
    <r>
      <rPr>
        <b/>
        <sz val="10"/>
        <color theme="1"/>
        <rFont val="Arial Narrow"/>
        <family val="2"/>
      </rPr>
      <t>RESTANȚE</t>
    </r>
    <r>
      <rPr>
        <sz val="10"/>
        <color theme="1"/>
        <rFont val="Arial Narrow"/>
        <family val="2"/>
      </rPr>
      <t xml:space="preserve"> RISE II, 13; RISE I, 20; RISE 1, 20; SRI I, 13; SRI I, 13</t>
    </r>
  </si>
  <si>
    <t>13+20+20+13+13=79:3=26,33                               25%=6,58</t>
  </si>
  <si>
    <t>6.58</t>
  </si>
  <si>
    <r>
      <rPr>
        <b/>
        <sz val="10"/>
        <color theme="1"/>
        <rFont val="Arial Narrow"/>
        <family val="2"/>
      </rPr>
      <t>REEXAMINĂRI</t>
    </r>
    <r>
      <rPr>
        <sz val="10"/>
        <color theme="1"/>
        <rFont val="Arial Narrow"/>
        <family val="2"/>
      </rPr>
      <t xml:space="preserve"> RISE II, 13; RISE I, 20; RISE 1, 20; SRI I, 13; SRI I, 13</t>
    </r>
  </si>
  <si>
    <t>13+20+20+13+13=79:3=26,33                               10%=2,63</t>
  </si>
  <si>
    <t>2.63</t>
  </si>
  <si>
    <r>
      <rPr>
        <b/>
        <sz val="10"/>
        <color theme="1"/>
        <rFont val="Arial Narrow"/>
        <family val="2"/>
      </rPr>
      <t>Examen licență vară</t>
    </r>
    <r>
      <rPr>
        <sz val="10"/>
        <color theme="1"/>
        <rFont val="Arial Narrow"/>
        <family val="2"/>
      </rPr>
      <t xml:space="preserve"> 2022 RISE/8 </t>
    </r>
    <r>
      <rPr>
        <b/>
        <sz val="10"/>
        <color theme="1"/>
        <rFont val="Arial Narrow"/>
        <family val="2"/>
      </rPr>
      <t>Examen licență februarie 2022</t>
    </r>
    <r>
      <rPr>
        <sz val="10"/>
        <color theme="1"/>
        <rFont val="Arial Narrow"/>
        <family val="2"/>
      </rPr>
      <t xml:space="preserve">:RISE/1 </t>
    </r>
  </si>
  <si>
    <t>9:3=3x2=6</t>
  </si>
  <si>
    <r>
      <rPr>
        <b/>
        <sz val="10"/>
        <color theme="1"/>
        <rFont val="Arial Narrow"/>
        <family val="2"/>
      </rPr>
      <t xml:space="preserve">Examen disertație vară 2022 </t>
    </r>
    <r>
      <rPr>
        <sz val="10"/>
        <color theme="1"/>
        <rFont val="Arial Narrow"/>
        <family val="2"/>
      </rPr>
      <t xml:space="preserve">SRI/8 </t>
    </r>
    <r>
      <rPr>
        <b/>
        <sz val="10"/>
        <color theme="1"/>
        <rFont val="Arial Narrow"/>
        <family val="2"/>
      </rPr>
      <t>Examen disertație februarie 2022</t>
    </r>
    <r>
      <rPr>
        <sz val="10"/>
        <color theme="1"/>
        <rFont val="Arial Narrow"/>
        <family val="2"/>
      </rPr>
      <t xml:space="preserve"> SRI/1</t>
    </r>
  </si>
  <si>
    <t>9:3=3x3=9</t>
  </si>
  <si>
    <r>
      <rPr>
        <b/>
        <sz val="10"/>
        <color theme="1"/>
        <rFont val="Arial Narrow"/>
        <family val="2"/>
      </rPr>
      <t>Interviu Master</t>
    </r>
    <r>
      <rPr>
        <sz val="10"/>
        <color theme="1"/>
        <rFont val="Arial Narrow"/>
        <family val="2"/>
      </rPr>
      <t xml:space="preserve"> 14 (vară 2022), 5 (toamnă 2022)</t>
    </r>
  </si>
  <si>
    <t>14=5=19:3=6,33 x2=12,66</t>
  </si>
  <si>
    <r>
      <rPr>
        <b/>
        <sz val="10"/>
        <color theme="1"/>
        <rFont val="Arial Narrow"/>
        <family val="2"/>
      </rPr>
      <t>Evaluări/examene</t>
    </r>
    <r>
      <rPr>
        <sz val="10"/>
        <color theme="1"/>
        <rFont val="Arial Narrow"/>
        <family val="2"/>
      </rPr>
      <t xml:space="preserve"> </t>
    </r>
    <r>
      <rPr>
        <sz val="10"/>
        <color theme="1"/>
        <rFont val="Arial Narrow"/>
        <family val="2"/>
      </rPr>
      <t>SRI II/Curs CCI/33</t>
    </r>
    <r>
      <rPr>
        <sz val="10"/>
        <color theme="1"/>
        <rFont val="Arial Narrow"/>
        <family val="2"/>
      </rPr>
      <t xml:space="preserve"> SRI II/Seminar CCI/</t>
    </r>
    <r>
      <rPr>
        <sz val="10"/>
        <color theme="1"/>
        <rFont val="Arial Narrow"/>
        <family val="2"/>
      </rPr>
      <t>33; SS III/PEL/16; SS II/Curs NMSI/29; SS II ARNIS/29x0,5; SRI II ELD/33;  SS II CG/Curs/29; SS II CG/Seminar/29</t>
    </r>
  </si>
  <si>
    <t>Titular curs/ titular seminar</t>
  </si>
  <si>
    <t xml:space="preserve">33+33+16+29+29+33+29+29=231/3=77             </t>
  </si>
  <si>
    <r>
      <rPr>
        <b/>
        <sz val="10"/>
        <color theme="1"/>
        <rFont val="Arial Narrow"/>
        <family val="2"/>
      </rPr>
      <t xml:space="preserve">Evaluări pe parcurs </t>
    </r>
    <r>
      <rPr>
        <sz val="10"/>
        <color theme="1"/>
        <rFont val="Arial Narrow"/>
        <family val="2"/>
      </rPr>
      <t>SRI II/Seminar CCI/</t>
    </r>
    <r>
      <rPr>
        <sz val="10"/>
        <color theme="1"/>
        <rFont val="Arial Narrow"/>
        <family val="2"/>
      </rPr>
      <t>33</t>
    </r>
    <r>
      <rPr>
        <sz val="10"/>
        <color theme="1"/>
        <rFont val="Arial Narrow"/>
        <family val="2"/>
      </rPr>
      <t>;  SS II CG/Curs/29</t>
    </r>
  </si>
  <si>
    <t>33+29=62/3=20,66</t>
  </si>
  <si>
    <r>
      <rPr>
        <b/>
        <sz val="10"/>
        <color theme="1"/>
        <rFont val="Arial Narrow"/>
        <family val="2"/>
      </rPr>
      <t>Restanțe</t>
    </r>
    <r>
      <rPr>
        <sz val="10"/>
        <color theme="1"/>
        <rFont val="Arial Narrow"/>
        <family val="2"/>
      </rPr>
      <t xml:space="preserve"> </t>
    </r>
    <r>
      <rPr>
        <sz val="10"/>
        <color theme="1"/>
        <rFont val="Arial Narrow"/>
        <family val="2"/>
      </rPr>
      <t xml:space="preserve"> SRI II/Curs CCI/33 SRI II/Seminar CCI/33; SS III/PEL/16; SS II/Curs NMSI/29; SS II ARNIS/29X0,5; SRI II ELD/33;  SS II CG/Curs/29; SS II CG/Seminar/29</t>
    </r>
  </si>
  <si>
    <t xml:space="preserve">33+33+16+29+29+33+29+29=231/3=77         25%=32,46     </t>
  </si>
  <si>
    <r>
      <rPr>
        <b/>
        <sz val="10"/>
        <color theme="1"/>
        <rFont val="Arial Narrow"/>
        <family val="2"/>
      </rPr>
      <t>R</t>
    </r>
    <r>
      <rPr>
        <b/>
        <sz val="10"/>
        <color theme="1"/>
        <rFont val="Arial Narrow"/>
        <family val="2"/>
      </rPr>
      <t>eexaminări</t>
    </r>
    <r>
      <rPr>
        <sz val="10"/>
        <color theme="1"/>
        <rFont val="Arial Narrow"/>
        <family val="2"/>
      </rPr>
      <t xml:space="preserve"> SRI II/Curs CCI/33 SRI II/Seminar CCI/33; SS III/PEL/16; SS II/Curs NMSI/29; SS II ARNIS/29; SRI II ELD/33;  SS II CG/Curs/29; SS II CG/Seminar/29</t>
    </r>
  </si>
  <si>
    <t xml:space="preserve">33+33+16+29+29+33+29+29=231/3=77        10%=12,98   </t>
  </si>
  <si>
    <r>
      <rPr>
        <b/>
        <sz val="10"/>
        <color theme="1"/>
        <rFont val="Arial Narrow"/>
        <family val="2"/>
      </rPr>
      <t>Examen licență vară</t>
    </r>
    <r>
      <rPr>
        <sz val="10"/>
        <color theme="1"/>
        <rFont val="Arial Narrow"/>
        <family val="2"/>
      </rPr>
      <t xml:space="preserve"> 2022 SS III/8 (Sibiu), 14 (Tg.Mureș)</t>
    </r>
    <r>
      <rPr>
        <b/>
        <sz val="10"/>
        <color theme="1"/>
        <rFont val="Arial Narrow"/>
        <family val="2"/>
      </rPr>
      <t>/</t>
    </r>
    <r>
      <rPr>
        <sz val="10"/>
        <color theme="1"/>
        <rFont val="Arial Narrow"/>
        <family val="2"/>
      </rPr>
      <t xml:space="preserve">Examen licență februarie 2022: 3 Sibiu, 4 Tg. Mureș </t>
    </r>
  </si>
  <si>
    <t>Membru Comisie Licență</t>
  </si>
  <si>
    <r>
      <rPr>
        <b/>
        <sz val="10"/>
        <color rgb="FFC00000"/>
        <rFont val="Arial Narrow"/>
        <family val="2"/>
      </rPr>
      <t xml:space="preserve"> </t>
    </r>
    <r>
      <rPr>
        <b/>
        <sz val="10"/>
        <color theme="1"/>
        <rFont val="Arial Narrow"/>
        <family val="2"/>
      </rPr>
      <t>8+14+3+4=29</t>
    </r>
    <r>
      <rPr>
        <b/>
        <sz val="10"/>
        <color theme="1"/>
        <rFont val="Arial Narrow"/>
        <family val="2"/>
      </rPr>
      <t>/3=9,66x2=19,33</t>
    </r>
  </si>
  <si>
    <r>
      <rPr>
        <b/>
        <sz val="10"/>
        <color theme="1"/>
        <rFont val="Arial Narrow"/>
        <family val="2"/>
      </rPr>
      <t>Interviu Master</t>
    </r>
    <r>
      <rPr>
        <sz val="10"/>
        <color theme="1"/>
        <rFont val="Arial Narrow"/>
        <family val="2"/>
      </rPr>
      <t xml:space="preserve"> 14 (vară 2022), 5 (toamnă 2022)</t>
    </r>
  </si>
  <si>
    <t>Membru Comisie Admitere (interviu)</t>
  </si>
  <si>
    <t>14=5=19/3=6,33 x2=12,66</t>
  </si>
  <si>
    <t>Examen SS1 (sem 1)</t>
  </si>
  <si>
    <t>Examen SS2 (sem 1)</t>
  </si>
  <si>
    <t>Examen SS1 (sem 2)</t>
  </si>
  <si>
    <t>Examen SS2 (sem 2)</t>
  </si>
  <si>
    <t>Evaluare de parcurs SS2 (sem 2)</t>
  </si>
  <si>
    <t>Examen SS3 (sem 2)</t>
  </si>
  <si>
    <t>Finalizare studii/ licență - Sesiunea februarie 2022 (3 absolvenți Sibiu + 4 absolvenți Tg. Mureș)</t>
  </si>
  <si>
    <t>Titular/ președinte comisie licență</t>
  </si>
  <si>
    <t>Comisie licență</t>
  </si>
  <si>
    <t>Examene</t>
  </si>
  <si>
    <t>SAVU OVIDIU-HORIA</t>
  </si>
  <si>
    <t>SS 1, 19; RISE 2, 13; SRI II, 3; SRI 1, 13; MIEAP 1, 11; SS II, 29; SS III, 16 = 134:3=44,66</t>
  </si>
  <si>
    <t>Savo Ovidiu Horia</t>
  </si>
  <si>
    <t>SS 1, 19; RISE 2, 13; SRI II, 3; SRI 1, 13; MIEAP 1, 11; SS II, 29; SS III, 16 = 134:3=44,66  25%=11,16</t>
  </si>
  <si>
    <t>SS 1, 19; RISE 2, 13; SRI II, 3; SRI 1, 13; MIEAP 1, 11; SS II, 29; SS III, 16 = 134:3=44,66  10%=4,46</t>
  </si>
  <si>
    <r>
      <rPr>
        <b/>
        <sz val="10"/>
        <color theme="1"/>
        <rFont val="Arial Narrow"/>
        <family val="2"/>
      </rPr>
      <t>Examene</t>
    </r>
    <r>
      <rPr>
        <sz val="10"/>
        <color theme="1"/>
        <rFont val="Arial Narrow"/>
        <family val="2"/>
      </rPr>
      <t>: RISE I 15; RISE II 10; RISE III 14; SP I 9; SS II 28; SS III 12; SRI I 12</t>
    </r>
  </si>
  <si>
    <t>15+10+14+9+28+12+12 = 100/3 = 33.33</t>
  </si>
  <si>
    <r>
      <rPr>
        <b/>
        <sz val="10"/>
        <color theme="1"/>
        <rFont val="Arial Narrow"/>
        <family val="2"/>
      </rPr>
      <t>Restanțe</t>
    </r>
    <r>
      <rPr>
        <sz val="10"/>
        <color theme="1"/>
        <rFont val="Arial Narrow"/>
        <family val="2"/>
      </rPr>
      <t>: RISE I 15; RISE II 10; RISE III 14; SP I 9; SS II 28; SS III 12; SRI I 12</t>
    </r>
  </si>
  <si>
    <t>15+10+14+9+28+12+12 = 100/3 = 33.33/25% = 8.33</t>
  </si>
  <si>
    <r>
      <rPr>
        <b/>
        <sz val="10"/>
        <color theme="1"/>
        <rFont val="Arial Narrow"/>
        <family val="2"/>
      </rPr>
      <t>Examen licență vară</t>
    </r>
    <r>
      <rPr>
        <sz val="10"/>
        <color theme="1"/>
        <rFont val="Arial Narrow"/>
        <family val="2"/>
      </rPr>
      <t xml:space="preserve"> 2022 RISE/8 </t>
    </r>
    <r>
      <rPr>
        <b/>
        <sz val="10"/>
        <color theme="1"/>
        <rFont val="Arial Narrow"/>
        <family val="2"/>
      </rPr>
      <t>Examen licență februarie 2022</t>
    </r>
    <r>
      <rPr>
        <sz val="10"/>
        <color theme="1"/>
        <rFont val="Arial Narrow"/>
        <family val="2"/>
      </rPr>
      <t xml:space="preserve">:RISE/1 </t>
    </r>
  </si>
  <si>
    <r>
      <rPr>
        <b/>
        <sz val="10"/>
        <color theme="1"/>
        <rFont val="Arial Narrow"/>
        <family val="2"/>
      </rPr>
      <t xml:space="preserve">Examen disertație vară 2022 </t>
    </r>
    <r>
      <rPr>
        <sz val="10"/>
        <color theme="1"/>
        <rFont val="Arial Narrow"/>
        <family val="2"/>
      </rPr>
      <t xml:space="preserve">SRI/8 </t>
    </r>
    <r>
      <rPr>
        <b/>
        <sz val="10"/>
        <color theme="1"/>
        <rFont val="Arial Narrow"/>
        <family val="2"/>
      </rPr>
      <t>Examen disertație februarie 2022</t>
    </r>
    <r>
      <rPr>
        <sz val="10"/>
        <color theme="1"/>
        <rFont val="Arial Narrow"/>
        <family val="2"/>
      </rPr>
      <t xml:space="preserve"> SRI/1</t>
    </r>
  </si>
  <si>
    <r>
      <rPr>
        <b/>
        <sz val="10"/>
        <color theme="1"/>
        <rFont val="Arial Narrow"/>
        <family val="2"/>
      </rPr>
      <t>Interviu Master</t>
    </r>
    <r>
      <rPr>
        <sz val="10"/>
        <color theme="1"/>
        <rFont val="Arial Narrow"/>
        <family val="2"/>
      </rPr>
      <t xml:space="preserve"> 14 (vară 2022), 5 (toamnă 2022)</t>
    </r>
  </si>
  <si>
    <t xml:space="preserve">Titular seminar </t>
  </si>
  <si>
    <t>Analiza politicilor publice - evaluare pe parcurs seminar (SP anul 2, 13 studenți)</t>
  </si>
  <si>
    <t>Analiza politicilor publice - examen (SP anul 2 - 13 studenți)</t>
  </si>
  <si>
    <t>Filosofie politică - evaluare pe parcurs în cadrul cursului, examen parțial (SS2 - 30 studenți, SP1 - 9 studenți)</t>
  </si>
  <si>
    <t>Filosofie politică - examen (SS2 - 30 studenți, SP1 - 9 studenți)</t>
  </si>
  <si>
    <t>Filosofie politică - examen restanță</t>
  </si>
  <si>
    <t>Filosofie politică - re-examinări</t>
  </si>
  <si>
    <t>Politici publice: analiză, decizie și implementare - evaluare pe parcurs (MIEAP1 - 11 studenți)</t>
  </si>
  <si>
    <t>Politici publice: analiză, decizie și implementare - examen (MIEAP1 - 9 studenți)</t>
  </si>
  <si>
    <t>Metode cantitative de cercetare - evaluare pe parcurs (MIEAP1 - 9 studenți)</t>
  </si>
  <si>
    <t>Metode cantitative de cercetare - examen (MIEAP1 - 9 studenți)</t>
  </si>
  <si>
    <t>Licență (SP, iunie 2022, absolvenți ULBS și UTgMureș - 7 studenți)</t>
  </si>
  <si>
    <t>Membru al comisiei</t>
  </si>
  <si>
    <t xml:space="preserve">Admitere masterat MIEAP iunie 2022 </t>
  </si>
  <si>
    <t>Disertație (MIEAP februarie 2022 și iunie 2022, MIE iunie 2022 - 7 studenți)</t>
  </si>
  <si>
    <t>Președinte al comisiei</t>
  </si>
  <si>
    <t>evaluare de seminar Politici publice SPI, SSI, RISE III</t>
  </si>
  <si>
    <t>asistent al titularului disciplina</t>
  </si>
  <si>
    <t>evaluare de seminar Metode cantitative de analiza politica SPII</t>
  </si>
  <si>
    <t>evaluare de seminar Sociologie politica SPII</t>
  </si>
  <si>
    <t>evaluare de seminar Metodologia cercetarii in stiintele sociale SSII, RISEII</t>
  </si>
  <si>
    <t>evaluare de seminar Metodologie de cercetare sociala si politica RISE I</t>
  </si>
  <si>
    <t>evaluare de seminar Politici locale si regionale</t>
  </si>
  <si>
    <t>evaluare de seminar practia RISEIII</t>
  </si>
  <si>
    <t>evaluare de seminar Managemetul ONG</t>
  </si>
  <si>
    <t>evaluare de seminar Leadership si negociere SPII,SSIII</t>
  </si>
  <si>
    <t>Examene de semestru</t>
  </si>
  <si>
    <t>47X2</t>
  </si>
  <si>
    <t>21X3</t>
  </si>
  <si>
    <t>Examen admitere master SRI</t>
  </si>
  <si>
    <t>12X2</t>
  </si>
  <si>
    <t xml:space="preserve">Tomescu Emilia </t>
  </si>
  <si>
    <t>34:25%</t>
  </si>
  <si>
    <t>Asistent (94 studenți : 3 : 0,5)</t>
  </si>
  <si>
    <t xml:space="preserve">Teorii în Asistență Socială (curs), ASII - evaluare pe parcurs </t>
  </si>
  <si>
    <t>39 / 3</t>
  </si>
  <si>
    <t>Teorii în Asistență Socială (curs, ASII - evaluarea finală</t>
  </si>
  <si>
    <t>Teorii în Asistență Socială (curs), ASII - restanțe</t>
  </si>
  <si>
    <t>25 % din 39 / 3</t>
  </si>
  <si>
    <t>Teorii în Asistență Socială (curs), ASII - reexaminare</t>
  </si>
  <si>
    <t>10 % din 39 / 3</t>
  </si>
  <si>
    <t>Managementul și evaluarea programelor și a proiectelor în Asistență Socială (curs), ASIII- evaluare pe parcurs</t>
  </si>
  <si>
    <t>32 / 3</t>
  </si>
  <si>
    <t>Managementul și evaluarea programelor și a proiectelor în Asistență Socială (curs), ASIII - evaluare finală</t>
  </si>
  <si>
    <t>Managementul și evaluarea programelor și a proiectelor în Asistență Socială (curs), ASIII - restante</t>
  </si>
  <si>
    <t>25 % din 32 / 3</t>
  </si>
  <si>
    <t>Managementul și evaluarea programelor și a proiectelor în Asistență Socială (curs), ASIII - reexaminari</t>
  </si>
  <si>
    <t>10 % din 32 / 3</t>
  </si>
  <si>
    <t>Managementul și evaluarea programelor și a proiectelor în Asistență Socială (laborator), ASIII, gr. 1 - evaluare pe parcurs</t>
  </si>
  <si>
    <t>16./ 3</t>
  </si>
  <si>
    <t>Plasamentul și adopția copiilor (curs), ASIII - evaluare pe parcurs</t>
  </si>
  <si>
    <t>Plasamentul și adopția copiilor (curs), ASIII - evaluare finală</t>
  </si>
  <si>
    <t>Plasamentul și adopția copiilor (curs), ASIII - restanță</t>
  </si>
  <si>
    <t>Plasamentul și adopția copiilor (curs), ASIII - reexaminare</t>
  </si>
  <si>
    <t>Construcția socială a copilăriei (curs), ASIII - evaluare pe parcurs</t>
  </si>
  <si>
    <t>Construcția socială a copilăriei (curs), ASIII - evaluare finală</t>
  </si>
  <si>
    <t>Construcția socială a copilăriei (curs), ASIII - restanță</t>
  </si>
  <si>
    <t>Construcția socială a copilăriei (curs), ASIII - reexaminare</t>
  </si>
  <si>
    <t>Construcția socială a copilăriei (seminar), ASIII, evaluare pe parcurs</t>
  </si>
  <si>
    <t>Examen Semestru Disciplina Campanii de Relații Publice (C), IIICRP</t>
  </si>
  <si>
    <t>Evaluare de paracurs Disciplina Campanii de Relații Publice, (C), IIICRP</t>
  </si>
  <si>
    <t>Restanță Disciplina Campanii de Relații Publice, (C), IIICRP</t>
  </si>
  <si>
    <t>Reexaminare Disciplina Campanii de Relații Publice (C), IIICRP</t>
  </si>
  <si>
    <t>Examen Semestru Disciplina Comunicare și Media Digitale (C), ImPB</t>
  </si>
  <si>
    <t>Evaluare de paracurs Disciplina Comunicare și Media Digitale, (C), ImPB</t>
  </si>
  <si>
    <t>Restanță Disciplina Comuncare și Media Digitale, (C), ImPB</t>
  </si>
  <si>
    <t>Reexaminare Disciplina Comunicare și Media Digitale (C), ImPB</t>
  </si>
  <si>
    <t>Evaluare de paracurs Disciplina Comunicare și Media Digitale (L), ImPB</t>
  </si>
  <si>
    <t>Titular laborator</t>
  </si>
  <si>
    <t>Examen Semestru Disciplina Comportamentul Consumatorului (C), IIICRP, III RU</t>
  </si>
  <si>
    <t>Evaluare de paracurs Disciplina Comportamentul Consumatorului (C), IIICRP, III RU</t>
  </si>
  <si>
    <t>Restanță Disciplina Comportamentul Consumatorului (C), IIICRP, III RU</t>
  </si>
  <si>
    <t>Reexaminare Disciplina Comportamentul Consumatorului (C), IIICRP, III RU</t>
  </si>
  <si>
    <t>Evaluare de paracurs Disciplina Comportamentul Consumatorului (S), 1gr, IIICRP</t>
  </si>
  <si>
    <t>Titular seminar</t>
  </si>
  <si>
    <t>Evaluare de paracurs Disciplina Metode de cercetare și evaluare în relații publice (L), 1sgr., ImPB</t>
  </si>
  <si>
    <t>Evaluare de paracurs Disciplina Tehnici de promovare în social media (L), 1sgr, IImPB</t>
  </si>
  <si>
    <t>Examen Semestru Disciplina Mentorat și Coaching Organizațional IImLME, IImSGRU</t>
  </si>
  <si>
    <t>Evaluare de paracurs Disciplina Mentorat și Coaching Organizațional IImLME, IImSGRU</t>
  </si>
  <si>
    <t>Restanță Disciplina Mentorat și Coaching Organizațional IImLME, IImSGRU</t>
  </si>
  <si>
    <t>Reexaminare Disciplina Mentorat și Coaching Organizațional IImLME, IImSGRU</t>
  </si>
  <si>
    <t>Examen Semestru Disciplina Metodologia cercetării în științele sociale, ICRP, IJ</t>
  </si>
  <si>
    <t>Examen Semestru Disciplina Introducere în sociologia organzațiilor, ICRP</t>
  </si>
  <si>
    <t>Examen Semestru Disciplina Metode de cercetare în relații publice și publicitate, ImPB</t>
  </si>
  <si>
    <t>Examen Semestru Disciplina Comunicare Mediatizată, IIJ</t>
  </si>
  <si>
    <t>Examen Semestru Disciplina Conceperea și elaborarea ziarului, IIIJ</t>
  </si>
  <si>
    <t>Examen Semestru Disciplina Cultura media, IIIJ</t>
  </si>
  <si>
    <t xml:space="preserve">Examen Semestru Disciplina Practica de specialitate, ImPB </t>
  </si>
  <si>
    <t>Examen Semestru Disciplina Introducere în cultura română, ICRP</t>
  </si>
  <si>
    <t>Examen Semestru Disciplina Psihologie socială, ICRP</t>
  </si>
  <si>
    <t xml:space="preserve">Examen Semestru Disciplina Tehnici de promovare în social media, IImPB </t>
  </si>
  <si>
    <t>Examen de finalizare studii - Licență CRP</t>
  </si>
  <si>
    <t>Membru comisie</t>
  </si>
  <si>
    <t>Asistența socială a persoanelor cu adicții (AS3) examen</t>
  </si>
  <si>
    <t>Asistența socială a persoanelor cu adicții (AS3) parcurs</t>
  </si>
  <si>
    <t>Asistența socială a persoanelor cu adicții (AS3) 1 gr seminar</t>
  </si>
  <si>
    <t>Asistența socială a persoanelor cu adicții (AS3) restanțe</t>
  </si>
  <si>
    <t>Asistența socială a persoanelor cu adicții (AS3) reexaminare</t>
  </si>
  <si>
    <t>Asistența socială a persoanelor cu boli (AS3) examen</t>
  </si>
  <si>
    <t>Asistența socială a persoanelor cu boli (AS3) parcurs</t>
  </si>
  <si>
    <t>Asistența socială a persoanelor cu boli (AS3) 1 gr seminar</t>
  </si>
  <si>
    <t>Asistența socială a persoanelor cu boli (AS3) restanțe</t>
  </si>
  <si>
    <t>Asistența socială a persoanelor cu boli (AS3) reexaminare</t>
  </si>
  <si>
    <t>Asistența și integrarea socială a persoanelor abuzate (AS3) curs</t>
  </si>
  <si>
    <t>Asistența și integrarea socială a persoanelor abuzate (AS3) parcurs</t>
  </si>
  <si>
    <t>Asistența și integrarea socială a persoanelor abuzate (AS3) 1 gr seminar</t>
  </si>
  <si>
    <t>Asistența și integrarea socială a persoanelor abuzate (AS3) restanțe</t>
  </si>
  <si>
    <t>Asistența și integrarea socială a persoanelor abuzate (AS3) reexaminare</t>
  </si>
  <si>
    <t>Tehnici de intervenție în asistența socială (AS2) examen</t>
  </si>
  <si>
    <t>Tehnici de intervenție în asistența socială (AS2) parcurs</t>
  </si>
  <si>
    <t>Tehnici de intervenție în asistența socială (AS 2) 1 gr seminar</t>
  </si>
  <si>
    <t>Tehnici de intervenție în asistența socială (AS2) restanțe</t>
  </si>
  <si>
    <t>Tehnici de intervenție în asistența socială (AS2) reexaminare</t>
  </si>
  <si>
    <t>Introducere în asistența socială (AS1) examen</t>
  </si>
  <si>
    <t>Introducere în asistența socială (AS1) parcurs</t>
  </si>
  <si>
    <t>Introducere în asistența socială (AS1) restanțe</t>
  </si>
  <si>
    <t>Introducere în asistența socială (AS1) reexaminare</t>
  </si>
  <si>
    <t>Asistența socială a victimelor violenței (FRAS2) examen</t>
  </si>
  <si>
    <t>Asistența socială a victimelor violenței (FRAS2) parcurs</t>
  </si>
  <si>
    <t>Asistența socială a victimelor violenței (FRAS 2)</t>
  </si>
  <si>
    <t>Asistența socială a victimelor violenței (FRAS2) restanțe</t>
  </si>
  <si>
    <t>Asistența socială a victimelor violenței (FRAS2) reexaminare</t>
  </si>
  <si>
    <t>comisii de licență februarie 2022</t>
  </si>
  <si>
    <t>comisii de licență iulie 2022</t>
  </si>
  <si>
    <t>comisii de disertație iulie 2022</t>
  </si>
  <si>
    <t>Examen de semestru - Introducere în științele comunicării (ICRP)</t>
  </si>
  <si>
    <t>27/3*0,5</t>
  </si>
  <si>
    <t>Restanțe - Introducere în științele comunicării (CRP)</t>
  </si>
  <si>
    <t>27/4/3*0,5</t>
  </si>
  <si>
    <t>Examen de semestru - Introducere în științele comunicării (IJ)</t>
  </si>
  <si>
    <t>19/3*0,5</t>
  </si>
  <si>
    <t>Restanțe - Introducere în științele comunicării (J)</t>
  </si>
  <si>
    <t>19/4/4*0.5</t>
  </si>
  <si>
    <t>Examen de semestru - Introducere în științele sociale (CRP)</t>
  </si>
  <si>
    <t>Restanțe - Introducere în științele sociale (CRP)</t>
  </si>
  <si>
    <t>Examen de semestru - Introducere în științele sociale (IJ)</t>
  </si>
  <si>
    <t>Restanțe - Introducere în științele sociale (J)</t>
  </si>
  <si>
    <t>Examen de semestru - Stilistica presei (IIJ)</t>
  </si>
  <si>
    <t>21/3*0.5</t>
  </si>
  <si>
    <t>21/4/3*0.5</t>
  </si>
  <si>
    <t>Examen de semestru - Paradigme în presa europeană (IIJ)</t>
  </si>
  <si>
    <t>Restanță - Paradigme în presa europeană (IIJ)</t>
  </si>
  <si>
    <t>Evaluare periodică - Paradigme în presa europeană (IIJ)</t>
  </si>
  <si>
    <t>Examen de semestru - Presa de agenție (I J)</t>
  </si>
  <si>
    <t>Restanță - Presa de agenție (I J)</t>
  </si>
  <si>
    <t>Examen de semestru - Introducere în jurnalismul de radio (I J)</t>
  </si>
  <si>
    <t>Restanță - Introducere în jurnalismul de radio (I J)</t>
  </si>
  <si>
    <t>Examen de semestru - Tehnici de argumentare și prezentare (ICRP)</t>
  </si>
  <si>
    <t>Restanta - Tehnici de argumentare și prezentare (ICRP)</t>
  </si>
  <si>
    <t>27/4/3*0.5</t>
  </si>
  <si>
    <t>Examen de semestru - Comunicare publică (IICRP)</t>
  </si>
  <si>
    <t>24/3*0.5</t>
  </si>
  <si>
    <t>Restanță - Comunicare publică (IICRP)</t>
  </si>
  <si>
    <t>24/4/3*0.5</t>
  </si>
  <si>
    <t>Examen de semestru - Tehnici de persuasiune (IICRP)</t>
  </si>
  <si>
    <t>Restanță - Tehnici de persuasiune (IICRP)</t>
  </si>
  <si>
    <t>Examen de semestru - Comunicare interculturală (IIICRP)</t>
  </si>
  <si>
    <t>26/3*0.5</t>
  </si>
  <si>
    <t>Restanta - Comunicare interculturală (IIICRP)</t>
  </si>
  <si>
    <t>26/4/3*0.5</t>
  </si>
  <si>
    <t>Examen de semestru - Comunicare interculturală (III J)</t>
  </si>
  <si>
    <t>17/3*0.5</t>
  </si>
  <si>
    <t>Restanta - Comunicare interculturală (III J)</t>
  </si>
  <si>
    <t>17/4/3*0.5</t>
  </si>
  <si>
    <t>Examen de semestru - Introducere în slstemul mass-media (I CRP)</t>
  </si>
  <si>
    <t>27/3*0.5</t>
  </si>
  <si>
    <t>Restanta - Introducere în slstemul mass-media (I CRP)</t>
  </si>
  <si>
    <t>Evaluare periodică seminar - Introducere în sistemul mass-media (I CRP)</t>
  </si>
  <si>
    <t>9 (27/3)</t>
  </si>
  <si>
    <t>Examen de semestru - Introducere în slstemul mass-media (I J)</t>
  </si>
  <si>
    <t>19/3*0.5</t>
  </si>
  <si>
    <t>Restanta - Introducere în slstemul mass-media (I J)</t>
  </si>
  <si>
    <t>19/4/3*0.5</t>
  </si>
  <si>
    <t>Evaluare periodică seminar - Introducere în slstemul mass-media (I J)</t>
  </si>
  <si>
    <t>19 / 3</t>
  </si>
  <si>
    <t>Examen de semestru - Istoria presei. Publicistica în sec.XIX-XX (II J)</t>
  </si>
  <si>
    <t>7 (21/3)</t>
  </si>
  <si>
    <t>Restanță - Istoria presei. Publicistica în sec.XIX-XX (II J)</t>
  </si>
  <si>
    <t>Evaluare periodică - Istoria presei. Publicistica în sec.XIX-XX (II J)</t>
  </si>
  <si>
    <t>Evaluare periodica -seminar - Istoria presei. Publicistica în sec.XIX-XX (II J)</t>
  </si>
  <si>
    <t>Examen de semestru- Structurile limbajului jurnalistic (IIJ)</t>
  </si>
  <si>
    <t>Restanta- Structurile limbajului jurnalistic (IIJ)</t>
  </si>
  <si>
    <t>Examen de semestru - Practica de specialitate IPB</t>
  </si>
  <si>
    <t>Restanta - Practica de specialitate IPB</t>
  </si>
  <si>
    <t>Evaluare periodica - Practica de specialitate IPB</t>
  </si>
  <si>
    <t>Examen de semestru - Practica elaborarii lucrării de disertație (IIPB)</t>
  </si>
  <si>
    <t>Restanță - Practica elaborarii lucrării de disertație (IIPB)</t>
  </si>
  <si>
    <t>Evaluare periodică - Practica elaborarii lucrării de disertație (IIPB)</t>
  </si>
  <si>
    <t>Examen de semestru - Comunicare internă (IICRP)</t>
  </si>
  <si>
    <t>Restanță - Comunicare internă (IICRP)</t>
  </si>
  <si>
    <t>Examen de semestru - Marketing (IICRP)</t>
  </si>
  <si>
    <t>Restanță - Marketing (IICRP)</t>
  </si>
  <si>
    <t>Examen de semestru - Managementul relațiilor publice (III CRP)</t>
  </si>
  <si>
    <t>Restanta - Managementul relațiilor publice (III CRP)</t>
  </si>
  <si>
    <t>Examen de semestru - Jurnalism monden (III J)</t>
  </si>
  <si>
    <t>Restantă - Jurnalismul monden (IIIJ)</t>
  </si>
  <si>
    <t>Examen de semestru - Mesajul publicitar (IPB)</t>
  </si>
  <si>
    <t>13/3*0.5</t>
  </si>
  <si>
    <t>Restanță - Mesajul publicitar (IPB)</t>
  </si>
  <si>
    <t>13/4/3*0.5</t>
  </si>
  <si>
    <t>Examen de semestru - Managementul comunicării strategice (II CRP)</t>
  </si>
  <si>
    <t>Restanță Managementul comunicării strategice (II CRP)</t>
  </si>
  <si>
    <t>6/3*0.5</t>
  </si>
  <si>
    <t>Examen de semestru- Relații publice pentru organizații culturale și ONG-uri (IIICRP)</t>
  </si>
  <si>
    <t>Restanță- Relații publice pentru organizații culturale și ONG-uri (IIICRP)</t>
  </si>
  <si>
    <t>Examen- Comunicare și media digitale (IPB)</t>
  </si>
  <si>
    <t>Restanță Comunicare și media digitale (IPB)</t>
  </si>
  <si>
    <t>Examen de licență - Februarie 2022, CRP</t>
  </si>
  <si>
    <t>Secretar comisie</t>
  </si>
  <si>
    <t>3/3*2</t>
  </si>
  <si>
    <t>Examen de licență - Iulie 2022, Jurnalism</t>
  </si>
  <si>
    <t>13/3*2</t>
  </si>
  <si>
    <t>Evaluare pe parcurs Sistemul de AS curs - AS I</t>
  </si>
  <si>
    <t>47/ 3</t>
  </si>
  <si>
    <t>Evaluare pe parcurs Deontologie în AS - curs - AS I</t>
  </si>
  <si>
    <t>Evaluare pe parcurs Deontologie în AS - seminar - AS I</t>
  </si>
  <si>
    <t>Evaluare pe parcurs Asistența și integrarea persoanelor cu dizabilități - curs AS III</t>
  </si>
  <si>
    <t>32/ 3</t>
  </si>
  <si>
    <t>Evaluare pe parcurs Familia persoanei cu nevoi speciale curs FRAS II</t>
  </si>
  <si>
    <t>12/ 3</t>
  </si>
  <si>
    <t>Evaluare pe parcurs Familia persoanei cu nevoi speciale seminar FRAS II</t>
  </si>
  <si>
    <t>Evaluare pe parcurs Protecție și securitate socială curs AS III și RU II</t>
  </si>
  <si>
    <t>94/ 3</t>
  </si>
  <si>
    <t>31.33</t>
  </si>
  <si>
    <t xml:space="preserve">Evaluare de semestru Sistemul de AS </t>
  </si>
  <si>
    <t>Evaluare de semestru Deontologie în AS</t>
  </si>
  <si>
    <t>47/3</t>
  </si>
  <si>
    <t>Evaluare de semestru Asistența și integrarea persoanelor cu dizabilități</t>
  </si>
  <si>
    <t>Evaluare de semestru Familia persoanei cu nevoi speciale</t>
  </si>
  <si>
    <t>Evaluare de semestru Protecție și securitate socială</t>
  </si>
  <si>
    <t>Comisie admitere master ASGV</t>
  </si>
  <si>
    <t>12 / 3 * 2</t>
  </si>
  <si>
    <t>Comisie licență AS</t>
  </si>
  <si>
    <t>18/ 3 * 2</t>
  </si>
  <si>
    <t>Comisie disertație FRAS</t>
  </si>
  <si>
    <t>5/ 3 * 3</t>
  </si>
  <si>
    <t xml:space="preserve">Evaluări de parcurs: Abordari calitative AS 2, RU 2, S 2, </t>
  </si>
  <si>
    <t>Evaluări de parcurs: Analiza Factuala RU 2, S2</t>
  </si>
  <si>
    <t>examene de semestru:Analiza Factuala RU 2, S2</t>
  </si>
  <si>
    <t xml:space="preserve">examene de semestru: Metode de cercetare sociala RU 1 </t>
  </si>
  <si>
    <r>
      <rPr>
        <sz val="10"/>
        <color theme="1"/>
        <rFont val="Arial Narrow"/>
        <family val="2"/>
      </rPr>
      <t xml:space="preserve">examene de semestru: </t>
    </r>
    <r>
      <rPr>
        <b/>
        <sz val="10"/>
        <color theme="1"/>
        <rFont val="Arial Narrow"/>
        <family val="2"/>
      </rPr>
      <t xml:space="preserve">Abordari calitative AS 2, </t>
    </r>
    <r>
      <rPr>
        <sz val="10"/>
        <color theme="1"/>
        <rFont val="Arial Narrow"/>
        <family val="2"/>
      </rPr>
      <t>RU 2, S 2</t>
    </r>
  </si>
  <si>
    <t xml:space="preserve">examene de semestru: Practica cercetarii RU 2, </t>
  </si>
  <si>
    <t>examene de semestru: Sociologia Educatiei S 3</t>
  </si>
  <si>
    <t>examene de semestru: laborator licente S 3</t>
  </si>
  <si>
    <t>restanțe: Analiza Factuala RU 2, S2</t>
  </si>
  <si>
    <t xml:space="preserve">restanțe: Metode de cercetare sociala RU 1 </t>
  </si>
  <si>
    <t xml:space="preserve">restanțe: Abordari calitative AS 2, RU 2, S 2, </t>
  </si>
  <si>
    <t xml:space="preserve">restanțe: Practica cercetarii RU 2, </t>
  </si>
  <si>
    <t>restanțe: Sociologia Educatiei S 3</t>
  </si>
  <si>
    <t>restanțe: laborator licente S 3</t>
  </si>
  <si>
    <t xml:space="preserve">restanțe : Practica cercetarii RU 2, </t>
  </si>
  <si>
    <t xml:space="preserve"> examene de finalizare a studiilor (licență, disertație/modul psihopedagogic) RU 2</t>
  </si>
  <si>
    <t>Evaluare pe parcurs - Introducere în științele comunicării- ANUL I CRP+J</t>
  </si>
  <si>
    <t>(27+19)/3= 15</t>
  </si>
  <si>
    <t xml:space="preserve">Evaluare pe parcurs - Introducere în sistemul mass-media ANUL I CRP+J </t>
  </si>
  <si>
    <t>(27+19)/3=15</t>
  </si>
  <si>
    <t>Evaluare pe parcurs - Stilistica presei ANUL II J</t>
  </si>
  <si>
    <t xml:space="preserve">Evaluare pe parcurs - Structurile limbajului jurnalistic - ANUL II J </t>
  </si>
  <si>
    <t>Evaluare pe parcurs - Limba germană în științele comunicării - ANUL II J</t>
  </si>
  <si>
    <t>Examen de semestru: Introducere în științele comunicării- ANUL I CRP+J</t>
  </si>
  <si>
    <t xml:space="preserve">Examen de semestru - Introducere în sistemul mass-media ANUL I CRP+J </t>
  </si>
  <si>
    <t>Examen de semestru - Stilistica presei ANUL II J</t>
  </si>
  <si>
    <t xml:space="preserve">Examen de semestru - Structurile limbajului jurnalistic - ANUL II J </t>
  </si>
  <si>
    <t>Examen de semestru - Limba germană în științele comunicării - ANUL II J</t>
  </si>
  <si>
    <t>Examen de semestru - Jurnalism monden - ANUL III J</t>
  </si>
  <si>
    <t>17/3*0,5</t>
  </si>
  <si>
    <t>Examen de admitere - Master: Publicitate și brand - sesiunea iulie 2022</t>
  </si>
  <si>
    <t xml:space="preserve">Membru comisie </t>
  </si>
  <si>
    <t>Examen de admitere - Master: Publicitate și brand - sesiunea septembrie 2022</t>
  </si>
  <si>
    <t>Examen de absolvire - Master: Publicitate și brand - sesiunea februarie 2022</t>
  </si>
  <si>
    <t>1/3*3</t>
  </si>
  <si>
    <t>Examen de absolvire - Master: Publicitate și brand - sesiunea iulie 2022</t>
  </si>
  <si>
    <t>9/3*3</t>
  </si>
  <si>
    <t>Examen de absolvire - Licență: Jurnalism - sesiunea februarie 2022</t>
  </si>
  <si>
    <t>1/3*2</t>
  </si>
  <si>
    <t>Examen de restanță: februarie 2022</t>
  </si>
  <si>
    <t>11,5+5,25+5,25</t>
  </si>
  <si>
    <t>Examen de restanțe: iulie 2022</t>
  </si>
  <si>
    <t>11,5+5,25</t>
  </si>
  <si>
    <t>Examen de reexaminare: septembrie 2022</t>
  </si>
  <si>
    <t>0,46+0,21+0,46+0,21+0,21=</t>
  </si>
  <si>
    <t>Formarea și Dezvoltarea Resurselor Umane, An 3 Resurse Umane, 74 studenți, examen de semestru</t>
  </si>
  <si>
    <t>Formarea și Dezvoltarea Resurselor Umane, An 3 Resurse Umane, 74 studenți, evaluare pe parcurs</t>
  </si>
  <si>
    <t>Formarea și Dezvoltarea Resurselor Umane, An 3 Resurse Umane, 32 studenți - 2 sgr, evaluare laborator</t>
  </si>
  <si>
    <t>Formarea și Dezvoltarea Resurselor Umane, An 3 Resurse Umane, 74 studenți, restanțe (x 25%)</t>
  </si>
  <si>
    <t>Formarea și Dezvoltarea Resurselor Umane, An 3 Resurse Umane, 74 studenți, reexaminare (x 10%)</t>
  </si>
  <si>
    <t>Laborator de cercetare empirică, An 1 Resurse Umane, 31 studenți - 2 sgr, evaluare pe parcurs</t>
  </si>
  <si>
    <t>Laborator de cercetare empirică, An 1 Resurse Umane, 31 studenți - 2 sgr. colocviu</t>
  </si>
  <si>
    <t>Laborator de cercetare empirică, An 1 Sociologie - 29 studenți - 2 sgr, evaluare pe parcurs</t>
  </si>
  <si>
    <t>Laborator de cercetare empirică, An 1 Sociologie, 29 studenți - 2 sgr, colocviu</t>
  </si>
  <si>
    <t>Globalizare, seminar, An 1 Sociologie, 29 studenți - 1 gr, evaluare seminar</t>
  </si>
  <si>
    <t>Dezvoltarea Resurselor Umane, An 3 SGRU, 19 studenți, examen de semestru</t>
  </si>
  <si>
    <t>Dezvoltarea Resurselor Umane, An 3 SGRU, 19 studenți, evaluare pe parcurs</t>
  </si>
  <si>
    <t>Dezvoltarea Resurselor Umane, An 3 SGRU, 19 studenți, restanțe (x 25%)</t>
  </si>
  <si>
    <t>Dezvoltarea Resurselor Umane, An 3 SGRU, 19 studenți, reexaminare (x 10%)</t>
  </si>
  <si>
    <t>comisie licență Resurse Umane februarie, 7 studenți</t>
  </si>
  <si>
    <t>Examen de final de semestru:Tehnici de negociere, anul III, CRP (26 studenți), Introducere în publicitate, anul II CRP, (24 studenți), Noțiuni de publicitate, anul II Jurnalism (21 studenți), Jurnalism monden, anul III J, (17 studenți), Marketing, anul II CRP, (24 studenți), Managementul Relațiilor Publice, anul III CRP (26 studenți), Identitate vizuală, anul II, publicitate și brand, (19 masteranzi) Total 157 studenți și masteranzi</t>
  </si>
  <si>
    <t>Titular de curs</t>
  </si>
  <si>
    <t>157:3=32</t>
  </si>
  <si>
    <t xml:space="preserve">Examinare pe parcursul semestrului Curs:Tehnici de negociere, anul III, CRP (26 studenți), Introducere în publicitate, anul II CRP, (24 studenți), Noțiuni de publicitate, anul II Jurnalism (21 studenți), Jurnalism monden, anul III J, (17 studenți), Marketing, anul II CRP, (24 studenți), Managementul Relațiilor Publice, anul III CRP (26 studenți). Total 138 studenți </t>
  </si>
  <si>
    <t>138:3=46</t>
  </si>
  <si>
    <t>Examinare pe parcursul semestrului la Seminar:Tehnici de negociere, anul III, CRP (26 studenți), Jurnalism monden, anul III J, (17 studenți), Managementul Relațiilor Publice, anul III CRP (26 studenți),  Total 69 studenți</t>
  </si>
  <si>
    <t>69:3=23</t>
  </si>
  <si>
    <t>Examen de licență CRP: februaarie 2 studenți, iunie 20 studenți. Total 22</t>
  </si>
  <si>
    <t>Membru în Coisia de Licență CRP</t>
  </si>
  <si>
    <t>22:3x2=14</t>
  </si>
  <si>
    <t>Restanță: 39</t>
  </si>
  <si>
    <t>39:3=13</t>
  </si>
  <si>
    <t>Reexaminare: 16</t>
  </si>
  <si>
    <t>16:3=5</t>
  </si>
  <si>
    <t>evaluari de parcurs: Tehnici de redactare j și crp; Genurile jurnalismului de informare; Tehnici de documentare; Jurnalism sportiv.</t>
  </si>
  <si>
    <t>19:3+27:3+21:3+21:3+17:3=34,99 x2=69,98</t>
  </si>
  <si>
    <t>Examene de semestru: Tehnici de redactare j si crp; Genurile jurnalismului de informare; Practica; Tehnici de documentare; Jurnalism sportiv</t>
  </si>
  <si>
    <t>19:3+ 27:3+ 21:3+21:3+17:3=35</t>
  </si>
  <si>
    <t>restanțe și reexaminări: Tehnici de redactare jși crp; Genurile jurnalismului de informare; Practica; Tehnici de documentare; jurnalism sportiv</t>
  </si>
  <si>
    <t>1,58+2,25+1,75+1,75+1,41=8,74 și reexaminări: 1,9+2,7+2,1+2,1+1,7=8,8</t>
  </si>
  <si>
    <t>Examene de admitere: licență</t>
  </si>
  <si>
    <t>2,0x2=4</t>
  </si>
  <si>
    <t>examene de semestru</t>
  </si>
  <si>
    <t>examen de licență</t>
  </si>
  <si>
    <t>Examen final: Sociologia opiniei publice și analiză electorală (Sociologie III) - 28 studenți, Statistică socială (Sociologie II, RU II) - 78 studenți, Sociologie politică (Sociologie II) - 23 studenți, Gestiunea și analiza datelor sociale (LMO II, SGRU II, FRAS II) - 51 studenți.</t>
  </si>
  <si>
    <t>180 / 3</t>
  </si>
  <si>
    <t>Restanțe: Sociologia opiniei publice și analiză electorală (Sociologie III), Statistică socială (Sociologie II, RU II), Sociologie politică (Sociologie II), Gestiunea și analiza datelor sociale (LMO II, SGRU II, FRAS II).</t>
  </si>
  <si>
    <t>25% * 180 / 3</t>
  </si>
  <si>
    <t>Reexaminări: Sociologia opiniei publice și analiză electorală (Sociologie III), Statistică socială (Sociologie II, RU II), Sociologie politică (Sociologie II), Gestiunea și analiza datelor sociale (LMO II, SGRU II, FRAS II).</t>
  </si>
  <si>
    <t>10% * 180 / 3</t>
  </si>
  <si>
    <t>Evaluare intermediară curs: Sociologia opiniei publice și analiză electorală (Sociologie III) - 28 studenți, Statistică socială (Sociologie II, RU II) - 78 studenți, Sociologie politică (Sociologie II) - 23 studenți.</t>
  </si>
  <si>
    <t>129 / 3</t>
  </si>
  <si>
    <t>Evaluare intermediară seminar: Sociologia opiniei publice și analiză electorală (Sociologie III) - 28 studenți, Sociologie politică (Sociologie II) - 23 studenți, Gestiunea și analiza datelor sociale (LMO II, SGRU II, FRAS II) - 51 studenți.</t>
  </si>
  <si>
    <t>102 / 3</t>
  </si>
  <si>
    <t>Interviu admitere SGRU: 17 candidați (15.07.2022), 2 candidați (12.09.2022)</t>
  </si>
  <si>
    <t>Membru comisie de admitere</t>
  </si>
  <si>
    <t>19 / 3 * 2</t>
  </si>
  <si>
    <t>Examen de disertație LMO (februarie 2022): 1 candidat</t>
  </si>
  <si>
    <t>Președinte comisie</t>
  </si>
  <si>
    <t>1 / 3 * 3</t>
  </si>
  <si>
    <t>Examen de disertație SGRU (iulie 2022): 10 candidați</t>
  </si>
  <si>
    <t>10 / 3 * 3</t>
  </si>
  <si>
    <t>Examen de licență Sociologie (iulie 2022): 10 candidați</t>
  </si>
  <si>
    <t>Membru comisie de licență</t>
  </si>
  <si>
    <t>10 / 3 * 2</t>
  </si>
  <si>
    <t>Examen de semestru la curs</t>
  </si>
  <si>
    <t>Evaluare seminar</t>
  </si>
  <si>
    <t>Examen de admitere masterat (iulie și septembrie)</t>
  </si>
  <si>
    <t>Examen de disertație (februarie și iunie)</t>
  </si>
  <si>
    <t>Asistent al titularului examinator</t>
  </si>
  <si>
    <t>Colocviu - Informatică şi sisteme de baze de date, AS I</t>
  </si>
  <si>
    <t>Examen - Introducere în psihologie, RU I</t>
  </si>
  <si>
    <t>Colocviu - Laborator elaborare lucrare de licență, RU 3 sgr 1</t>
  </si>
  <si>
    <t>Colocviu - Laborator elaborare lucrare de licență, RU 3 sgr 3</t>
  </si>
  <si>
    <t xml:space="preserve">Examen - Consiliere și orientare în carieră, RU 3 </t>
  </si>
  <si>
    <t>Colocviu - Informatică şi sisteme de baze de date, S I sgr 1</t>
  </si>
  <si>
    <t>Colocviu - Informatică şi sisteme de baze de date, S I sgr 2</t>
  </si>
  <si>
    <t>Colocviu - Sociologie aplicată: practica
cercetării sociale, S 2</t>
  </si>
  <si>
    <t>Examen - Sociologia schimbărilor sociale, S3</t>
  </si>
  <si>
    <t>Restanță - Colocviu - Informatică şi sisteme de baze de date, AS I</t>
  </si>
  <si>
    <t>Restanță - Examen - Introducere în psihologie, RU I</t>
  </si>
  <si>
    <t>Restanță - Colocviu - Laborator elaborare lucrare de licență, RU 3 sgr 1</t>
  </si>
  <si>
    <t>Restanță - Colocviu - Laborator elaborare lucrare de licență, RU 3 sgr 3</t>
  </si>
  <si>
    <t xml:space="preserve">Restanță - Examen - Consiliere și orientare în carieră, RU 3 </t>
  </si>
  <si>
    <t>Restanță - Colocviu - Informatică şi sisteme de baze de date, S I sgr 1</t>
  </si>
  <si>
    <t>Restanță - Colocviu - Informatică şi sisteme de baze de date, S I sgr 2</t>
  </si>
  <si>
    <t>Restanță - Colocviu - Sociologie aplicată: practica
cercetării sociale, S 2</t>
  </si>
  <si>
    <t>Restanță - Examen - Sociologia schimbărilor sociale, S3</t>
  </si>
  <si>
    <t>Examen - Metode de cercetare socială, AS 1</t>
  </si>
  <si>
    <t>Examen - Politici Publice, RU 2</t>
  </si>
  <si>
    <t xml:space="preserve">Examen - Demografie și sociologia populației, S2 </t>
  </si>
  <si>
    <t xml:space="preserve">Colocviu - Laborator elaborare lucrare licență, RU 3 sgr </t>
  </si>
  <si>
    <t xml:space="preserve">Restanță - Colocviu - Laborator elaborare lucrare licență, RU 3 sgr </t>
  </si>
  <si>
    <t xml:space="preserve">Reexaminare -Colocviu - Laborator elaborare lucrare licență, RU 3 sgr </t>
  </si>
  <si>
    <t>Reexaminare - Colocviu - Sociologie aplicată: practica
cercetării sociale, S 2</t>
  </si>
  <si>
    <t>Restanță - Examen - Metode de cercetare socială, AS 1</t>
  </si>
  <si>
    <t>Restanță - Examen - Politici publice, RU2</t>
  </si>
  <si>
    <t>Restanță - Examen - Demografie și sociologia populației, S2</t>
  </si>
  <si>
    <t>Examen disertație - Selecția și gestiunea resurselor umane - secretar comisie</t>
  </si>
  <si>
    <t>Examen admitere sesiune vara- master- Selecția și gestiunea resurselor umane - secretar comisie</t>
  </si>
  <si>
    <t>Examen admitere sesiune titular- master- Selecția și gestiunea resurselor umane - secretar comisie</t>
  </si>
  <si>
    <t xml:space="preserve">Evaluări pe parcurs seminar/laborator: la disciplinele Comunicare mediatizată (II J), Conceperea și elaborarea ziarului (III J), Interculturalitate și branduri globale (PB II), Jurnalism de investigație (III J), Cultura media (III J) </t>
  </si>
  <si>
    <t>(21+17+19+17+17):3=91:3=30.33</t>
  </si>
  <si>
    <t xml:space="preserve">Evaluări pe parcurscurs: la disciplinele Comunicare mediatizată (II J), Conceperea și elaborarea ziarului (III J), Interculturalitate și branduri globale (PB II), Jurnalism de investigație (III J), Cultura media (III J) </t>
  </si>
  <si>
    <t xml:space="preserve">Examene de semestru: la disciplinele Comunicare mediatizată (II J), Conceperea și elaborarea ziarului (III J), Interculturalitate și branduri globale (PB II), Jurnalism de investigație (III J), Cultura media (III J) </t>
  </si>
  <si>
    <t>Examene de finalizare a studiilor de licență</t>
  </si>
  <si>
    <t>14/3=4.66x2</t>
  </si>
  <si>
    <t xml:space="preserve">Restanțe: Comunicare mediatizată (II J), Conceperea și elaborarea ziarului (III J), Interculturalitate și branduri globale (PB II), Jurnalism de investigație (III J), Cultura media (III J) </t>
  </si>
  <si>
    <t>25/100 x 91= 22,75/3=7.58</t>
  </si>
  <si>
    <t>Participare la examene în calitate de al doilea cadru didactic: Tehnici de redactare (I J), Genurile presei (II J), Copywriting (PB II), Branding corporatist (III CRP)</t>
  </si>
  <si>
    <t>Al doilea cadru didactic</t>
  </si>
  <si>
    <t>(19+21+19+26):3 x 0,5= 85 :3 x 0.5=28,33 x 0.5= 14,16</t>
  </si>
  <si>
    <t>14,16</t>
  </si>
  <si>
    <t>Evaluare finala Statistica an 2</t>
  </si>
  <si>
    <t>Evaluare finala Schimbare Sociala an 3</t>
  </si>
  <si>
    <t>Evaluare finala Sociologie generala an 1</t>
  </si>
  <si>
    <t>Evaluare finala Laborator licenta an 3</t>
  </si>
  <si>
    <t xml:space="preserve">Evaluare pe parcurs Statistica Sociologie an 2, sgr 1 </t>
  </si>
  <si>
    <t>Evaluare pe parcurs Statistica Sociologie an 2, sgr 2</t>
  </si>
  <si>
    <t xml:space="preserve">Evaluare pe parcurs RU an 2, sgr 1 </t>
  </si>
  <si>
    <t>Evaluare pe parcurs Statistica RU an 2, sgr 2</t>
  </si>
  <si>
    <t>Evaluare pe parcurs Statistica RU an 2, sgr 3</t>
  </si>
  <si>
    <t>Evaluare pe parcurs Schimbare sociala RU an 3, gr 1</t>
  </si>
  <si>
    <t>Evaluare pe parcurs Schimbare sociala RU an 3, gr 2</t>
  </si>
  <si>
    <t>Evaluare pe parcurs Schimbare sociala RU an 3, gr 3</t>
  </si>
  <si>
    <t>Evaluare pe parcurs Sociologie generala RU an 1, gr 1</t>
  </si>
  <si>
    <t>Evaluare pe parcurs Sociologie generala RU an 1, gr 2</t>
  </si>
  <si>
    <t>Evaluare pe parcurs Laborator Licentta S an 3, sgr 1</t>
  </si>
  <si>
    <t>Examen disertatie LMO - feb 2022</t>
  </si>
  <si>
    <t>Examen disertatie LMO - iulie 2022</t>
  </si>
  <si>
    <t>Evaluare de semestru Sociologia emoțiilor, Sociologie I</t>
  </si>
  <si>
    <t>Evaluare de semestru Sociologia timpului liber, Sociologie II</t>
  </si>
  <si>
    <t>23 studenți/3</t>
  </si>
  <si>
    <t>Evaluare de semestru Relații de putere și control în organizații, LMO II</t>
  </si>
  <si>
    <t>20 studenți/3</t>
  </si>
  <si>
    <t>Evaluare de semestru Strategii de negociere și mediere a conflictelor, Sociologie III+AS III</t>
  </si>
  <si>
    <t>28+32 studenți/3</t>
  </si>
  <si>
    <t>Evaluare de semestru Sociologie generală Sociologie I+RU I+AS I</t>
  </si>
  <si>
    <t>29+64+32 studenți/3</t>
  </si>
  <si>
    <t>Evaluare pe parcurs Sociologia emoțiilor curs, Sociologie I</t>
  </si>
  <si>
    <t>Evaluare pe parcurs Sociologia emoțiilor laborator, Sociologie I</t>
  </si>
  <si>
    <t>Evaluare pe parcurs Sociologia timpului liber curs, Sociologie II</t>
  </si>
  <si>
    <t>Evaluare pe parcurs Sociologia timpului liber seminar, Sociologie II</t>
  </si>
  <si>
    <t>Evaluare pe parcurs Strategii de negociere și mediere a conflictelor curs, Sociologie III+AS III</t>
  </si>
  <si>
    <t>Evaluare pe parcurs Strategii de negociere și mediere a conflictelor seminar, Sociologie III</t>
  </si>
  <si>
    <t>28studenți/3</t>
  </si>
  <si>
    <t>Evaluare pe parcurs Strategii de negociere și mediere a conflictelor seminar, AS III</t>
  </si>
  <si>
    <t>32 studenți/3</t>
  </si>
  <si>
    <t>Evaluare pe parcurs Sociologie generală curs,  Sociologie I+RU I+AS I</t>
  </si>
  <si>
    <t>Examen restanțe</t>
  </si>
  <si>
    <t>25% din 257 studenți total discipline 64/3</t>
  </si>
  <si>
    <t>Re-examinări</t>
  </si>
  <si>
    <t>10% din 257 studenți total discipline 26/3</t>
  </si>
  <si>
    <t>Examen licență RU sesiunea iulie, 2022</t>
  </si>
  <si>
    <t>37/3*2</t>
  </si>
  <si>
    <t>Examen licență RU sesiunea februarie, 2022</t>
  </si>
  <si>
    <t>7/3*2</t>
  </si>
  <si>
    <t>Examen disertație LMO sesiunea iulie, 2022</t>
  </si>
  <si>
    <t>10/3*3</t>
  </si>
  <si>
    <t>Examen de admitere LMO sesiunea vară, 2022</t>
  </si>
  <si>
    <t>32/3*2</t>
  </si>
  <si>
    <t>Examen semestru-Dreptul comunicării- anul I Jurnalism &amp; CRP</t>
  </si>
  <si>
    <t xml:space="preserve">titular </t>
  </si>
  <si>
    <t>Examen restanță-Dreptul comunicării- anul I Jurnalism &amp; CRP</t>
  </si>
  <si>
    <t>Examen reexaminare-Dreptul comunicării- anul I Jurnalism &amp; CRP</t>
  </si>
  <si>
    <t>Evaluare pe parcurs seminar-Dreptul comunicării- anul I CRP</t>
  </si>
  <si>
    <t>Evaluare pe parcurs-Dreptul comunicării- anul I Jurnalism &amp; CRP</t>
  </si>
  <si>
    <t>Examen semestru-Etică și deontologie profesională-anul II Jurnalism &amp; CRP</t>
  </si>
  <si>
    <t>Examen restanță-Etică și deontologie profesională-anul II Jurnalism &amp; CRP</t>
  </si>
  <si>
    <t>Examen reexaminare-Etică și deontologie profesională-anul II Jurnalism &amp; CRP</t>
  </si>
  <si>
    <t>Evaluare pe parcurs-Etică și deontologie profesională-anul II Jurnalism &amp; CRP</t>
  </si>
  <si>
    <t>Examen semestru-Organizarea evenimentlor- anul III CRP</t>
  </si>
  <si>
    <t>Examen restanță-Organizarea evenimentelor- anul III CRP</t>
  </si>
  <si>
    <t>Examen reexaminare-Organizarea evenimentelor- anul III CRP</t>
  </si>
  <si>
    <t>Evaluare pe parcurs-Organizarea evenimentelor- anul III CRP</t>
  </si>
  <si>
    <t>Examen semestru-Gestiunea crizei- anul III CRP</t>
  </si>
  <si>
    <t>Examen restanță-Gestiunea crizei- anul III CRP</t>
  </si>
  <si>
    <t>Examen reexaminare-Gestiunea crizei- anul III CRP</t>
  </si>
  <si>
    <t>Evaluare pe parcurs-Gestiunea crizei- anul III CRP</t>
  </si>
  <si>
    <t>Examen semestru-Responsabiltate socială corporatistă- anul II PB</t>
  </si>
  <si>
    <t>Examen restanță-Responsabiltate socială corporatistă- anul II PB</t>
  </si>
  <si>
    <t>Examen reexaminare-Responsabiltate socială corporatistă- anul II PB</t>
  </si>
  <si>
    <t>Evaluare pe parcurs-Responsabiltate socială corporatistă- anul II PB</t>
  </si>
  <si>
    <t>Examen semestru-Jurnalism cultural- anul III Jurnalism</t>
  </si>
  <si>
    <t>Examen semestru-Jurnalism prin media sociale- anul III Jurnalism</t>
  </si>
  <si>
    <t>Examen licență CRP - iunie 2022</t>
  </si>
  <si>
    <t>Examen licență CRP - februarie 2022</t>
  </si>
  <si>
    <t>colocviu Limba engleză în științele comunicării 1 anul I J</t>
  </si>
  <si>
    <t>colocviu Limba engleză în științele comunicării 1 anul I CRP</t>
  </si>
  <si>
    <t>colocviu Limba engleză în științele comunicării 3 anul II J</t>
  </si>
  <si>
    <t>colocviu Limba engleză în științele comunicării 3 anul II CRP</t>
  </si>
  <si>
    <t>FSUU6</t>
  </si>
  <si>
    <t>examen Presa de agenție anul I J</t>
  </si>
  <si>
    <t>examen Introducere în jurnalismul de radio I J</t>
  </si>
  <si>
    <t>examen Tehnici de persuasiune anul II CRP</t>
  </si>
  <si>
    <t>colocviu Limba engleză în științele comunicării 2 anul I J</t>
  </si>
  <si>
    <t>colocviu Limba engleză în științele comunicării 2 anul I CRP</t>
  </si>
  <si>
    <t>colocviu Limba engleză în științele comunicării 4 anul II J</t>
  </si>
  <si>
    <t>colocviu Limba engleză în științele comunicării 4 anul II CRP</t>
  </si>
  <si>
    <t>colocviu Specializare în jurnalismul de radio anul III J</t>
  </si>
  <si>
    <t>evaluare pe parcurs Specializare în jurnalismul de radio</t>
  </si>
  <si>
    <t>examen Comunicare publică anul II CRP</t>
  </si>
  <si>
    <t>evaluare pe parcurs Comunicare publică II CRP</t>
  </si>
  <si>
    <t>Comisie licență Jurnalism februarie 2022</t>
  </si>
  <si>
    <t>Restanțe Comunicare publică 2022</t>
  </si>
  <si>
    <t xml:space="preserve">FSSU6 </t>
  </si>
  <si>
    <t>Restanțe Limba engleză în științele comunicării 1,3</t>
  </si>
  <si>
    <t>Restanțe Limba engleză în științele comunicării 2,4</t>
  </si>
  <si>
    <t>Comisia de licență iarnă 2022</t>
  </si>
  <si>
    <t>Consiliere și orientare în carieră - RUIII 3grupe evaluare de parcurs</t>
  </si>
  <si>
    <t>25 studenți*3 grupe/3</t>
  </si>
  <si>
    <t>Laborator de analiză de date asistată de calculator - ASI 3 sgr. - evaluare de parcurs</t>
  </si>
  <si>
    <t>16 studenți*3sgr/3</t>
  </si>
  <si>
    <t>Laborator de analiză de date asistată de calculator - ASI 3 sgr. - evaluare de semestru</t>
  </si>
  <si>
    <t>Informatică și sisteme de baze de date - RU I 3 sgr. - evaluare laborator</t>
  </si>
  <si>
    <t>Practică de specialitate - RU II - 2 sgr. - evaluare de  parcurs</t>
  </si>
  <si>
    <t>14 studenți*2sgr./3</t>
  </si>
  <si>
    <t>Practică de specialitate - RU II - 2 sgr. - evaluare de semestru</t>
  </si>
  <si>
    <t>Psihosociologia conducerii - RUII-1 grupă - evaluare de parcurs</t>
  </si>
  <si>
    <t>19 studenți/3</t>
  </si>
  <si>
    <t>Licență Resurse Umane</t>
  </si>
  <si>
    <t>37 studenți/3*2</t>
  </si>
  <si>
    <t>Examen semestru Comunicare în organizații, LMO I</t>
  </si>
  <si>
    <t>19 studenți/3 = 6,33</t>
  </si>
  <si>
    <t>Examen semestru Comunicare în organizații, SGRU I</t>
  </si>
  <si>
    <t>21 studenți/3 = 7</t>
  </si>
  <si>
    <t>Examen semestru Sociologia comunicării, Socio I</t>
  </si>
  <si>
    <t>29 studenți/3 = 9,66</t>
  </si>
  <si>
    <t>Examen semestru Sociologie medicală, Socio III</t>
  </si>
  <si>
    <t>28 studenți/3 = 9,33</t>
  </si>
  <si>
    <t>Examen semestru Sociologie medicală, AS II</t>
  </si>
  <si>
    <t>39 studenți/3 = 13</t>
  </si>
  <si>
    <t>Examen semestru Sociologie medicală, RU II</t>
  </si>
  <si>
    <t>55 studenți/3 = 18,33</t>
  </si>
  <si>
    <t>Examen restanță Comunicare în organizații, LMO și SGRU</t>
  </si>
  <si>
    <t>40 studenți (LMO +SGRU)*25%/3 =3,33</t>
  </si>
  <si>
    <t xml:space="preserve">Examen restanță Sociologia Comunicării, Socio I </t>
  </si>
  <si>
    <t>29 studenți*25%/3 = 2,41</t>
  </si>
  <si>
    <t>Examen restanță Sociologie medicală, Socio III, AS II, RU II</t>
  </si>
  <si>
    <t>122 studenți *25%/3 = 10,1</t>
  </si>
  <si>
    <t>Examen reexaminare Comunicare în organizații, LMO și SGRU</t>
  </si>
  <si>
    <t>40 studenți (LMO +SGRU)*10%/3 =1,33</t>
  </si>
  <si>
    <t xml:space="preserve">Examen reexaminare Sociologia Comunicării, Socio I </t>
  </si>
  <si>
    <t>29 studenți*10%/3 = 0,96</t>
  </si>
  <si>
    <t>Examen reexaminare Sociologie medicală, Socio III, AS II, RU II</t>
  </si>
  <si>
    <t>122 studenți *10%/3 = 4,06</t>
  </si>
  <si>
    <t xml:space="preserve">Evaluare pe parcurs curs Comunicare în organizații, LMO I </t>
  </si>
  <si>
    <t>Evaluare pe parcurs curs Comunicare în organizații, SGRU I</t>
  </si>
  <si>
    <t>Evaluare pe parcurs curs Sociologia comunicării, Socio I</t>
  </si>
  <si>
    <t>Evaluare pe parcurs curs Sociologie medicală, Socio III</t>
  </si>
  <si>
    <t>Evaluare pe parcurs curs Sociologie medicală, ASII</t>
  </si>
  <si>
    <t>Evaluare pe parcurs curs Sociologie medicală, RU II</t>
  </si>
  <si>
    <t>Evaluare pe parcurs seminar Comunicare în organizații, LMO I</t>
  </si>
  <si>
    <t>Evaluare pe parcurs seminar Comunicare în organizații, SGRU I</t>
  </si>
  <si>
    <t>Examen licență RU februarie 2022</t>
  </si>
  <si>
    <t>7 studenți/3*2 = 4,66</t>
  </si>
  <si>
    <t>Examen licență Socio iulie 2022</t>
  </si>
  <si>
    <t>10 studenți/3*2=6,66</t>
  </si>
  <si>
    <t>Examen disertație LMO februarie 2022</t>
  </si>
  <si>
    <t>1 student /3*3 = 0,99</t>
  </si>
  <si>
    <t>Examen disertație LMO iulie 2022</t>
  </si>
  <si>
    <t>10 studenți/3*2=9,99</t>
  </si>
  <si>
    <t>Examen admitere master LMO iulie 2022</t>
  </si>
  <si>
    <t>32 studenți/3*2 = 21,33</t>
  </si>
  <si>
    <t>Examen admitere master LMO toamna 2022</t>
  </si>
  <si>
    <t>2 studenți/3*2 = 1,33</t>
  </si>
  <si>
    <t>examen de semestru (AS1 - Introducere în psihologie)</t>
  </si>
  <si>
    <t>47 / 3</t>
  </si>
  <si>
    <t>examen de semestru (RU1 - Introducere în psihologie)</t>
  </si>
  <si>
    <t>64 / 3</t>
  </si>
  <si>
    <t>examen de semestru (AS1 - Informatică și sisteme de baze de date)</t>
  </si>
  <si>
    <t>examen de semestru (RU1 - Informatică și sisteme de baze de date)</t>
  </si>
  <si>
    <t>examen de semestru (S1 - Informatică și sisteme de baze de date)</t>
  </si>
  <si>
    <t>29 / 3</t>
  </si>
  <si>
    <t>examen de semestru (SGRU2 - Motivare, satisfacție și performanță a muncii)</t>
  </si>
  <si>
    <t>examen de semestru (SGRU2 - Patologie organizațională)</t>
  </si>
  <si>
    <t>examen de semestru (RU1 - Noțiuni introductive de recrutare și selecție a resurselor umane)</t>
  </si>
  <si>
    <t>evaluare de parcurs la curs (AS1 - Introducere în psihologie)</t>
  </si>
  <si>
    <t>evaluare de parcurs la curs (RU1 - Introducere în psihologie)</t>
  </si>
  <si>
    <t>evaluare de parcurs la curs (AS1 - Informatică și sisteme de baze de date)</t>
  </si>
  <si>
    <t>evaluare de parcurs la curs (RU1 - Informatică și sisteme de baze de date)</t>
  </si>
  <si>
    <t>examen de parcurs la curs (S1 - Informatică și sisteme de baze de date)</t>
  </si>
  <si>
    <t>evaluare de parcurs la curs (SGRU2 - Motivare, satisfacție și performanță a muncii)</t>
  </si>
  <si>
    <t>evaluare de parcurs la curs (SGRU2 - Patologie organizațională)</t>
  </si>
  <si>
    <t>evaluare de parcurs la curs (RU1 - Noțiuni introductive de recrutare și selecție a resurselor umane)</t>
  </si>
  <si>
    <t>evaluare de parcurs la seminar (AS1 - Gr 1 - Introducere în psihologie)</t>
  </si>
  <si>
    <t>24 / 3</t>
  </si>
  <si>
    <t>evaluare de parcurs la seminar (SGRU2 - Gr 1 - Patologie organizațională)</t>
  </si>
  <si>
    <t>examen licență RU - feb 2022</t>
  </si>
  <si>
    <t>7 / 3 x 2</t>
  </si>
  <si>
    <t>examen licență RU - iul 2022</t>
  </si>
  <si>
    <t>37 / 3 x 2</t>
  </si>
  <si>
    <t>examen disertație SGRU - iul 2022</t>
  </si>
  <si>
    <t>10 / 3 x 3</t>
  </si>
  <si>
    <t>examen admitere master SGRU vară 2022</t>
  </si>
  <si>
    <t>17 / 3 x 2</t>
  </si>
  <si>
    <t>examen admitere master SGRU toamnă 2022</t>
  </si>
  <si>
    <t>2 / 3 x 2</t>
  </si>
  <si>
    <t xml:space="preserve">Examene (nivel licență): Laborator de dezvoltare personală, Consiliere în Asistență Socială, Practică de specialitate, Laborator de elaborare a lucrării de licență </t>
  </si>
  <si>
    <t>15,5+10,6+10,6+10,6</t>
  </si>
  <si>
    <t>Examene (nivel licență):Asistența socială a persoanelor cu dizabilități, Introducere în asistență socială, Sociologie generală</t>
  </si>
  <si>
    <t>(10,6+15,5+15,5)*0,5</t>
  </si>
  <si>
    <t>Examen finalizare studii (licență și master)</t>
  </si>
  <si>
    <t>(1*2)+(5*2)+(1+3)</t>
  </si>
  <si>
    <t>Examene finalizare studii (masterat)</t>
  </si>
  <si>
    <t>(4*3)</t>
  </si>
  <si>
    <t>Examen admitere masterat</t>
  </si>
  <si>
    <t>2*3</t>
  </si>
  <si>
    <t xml:space="preserve">Restanțe (nivel licență): Laborator de dezvoltare personală, Consiliere în Asistență Socială, Practică de specialitate, Laborator de elaborare a lucrării de licență </t>
  </si>
  <si>
    <t>(10,6+15,5+15,5)+0,25</t>
  </si>
  <si>
    <t>Evaluare pe parcurs (Metodologie an I sem I)</t>
  </si>
  <si>
    <t>Examen (Metodologie an I sem I)</t>
  </si>
  <si>
    <t>Examen restanta (Metodologie an I sem I)</t>
  </si>
  <si>
    <t>Reexaminare (Metodologie an I sem I)</t>
  </si>
  <si>
    <t>Evaluare pe parcurs (Introd Soc Org an I sem I)</t>
  </si>
  <si>
    <t>Examen (Introd Soc Org an I sem I)</t>
  </si>
  <si>
    <t>Examen restanta (Introd Soc Org an I sem I)</t>
  </si>
  <si>
    <t>Reexaminare (Introd Soc Org an I sem I)</t>
  </si>
  <si>
    <t>Evaluare pe parcurs (Planificare, recrutare și selectie - SGRU+LMO, an I sem II)</t>
  </si>
  <si>
    <t>Examen (Planificare, recrutare și selectie - SGRU+LMO, an I sem II)</t>
  </si>
  <si>
    <t>Examen restanta(Planificare, recrutare și selectie - SGRU+LMO, an I sem II)</t>
  </si>
  <si>
    <t>Reexaminare(Planificare, recrutare și selectie - SGRU+LMO, an I sem II)</t>
  </si>
  <si>
    <t>examen finalizare studii 02.2022 (program Resurse Umane)</t>
  </si>
  <si>
    <t>presedinte comisie licenta</t>
  </si>
  <si>
    <t>examen finalizare studii 06.2022 (program Resurse Umane)</t>
  </si>
  <si>
    <t>„Istoria gândirii sociale” - evaluare pe parcurs</t>
  </si>
  <si>
    <t xml:space="preserve">„Istoria gândirii sociale” - examen de semestru </t>
  </si>
  <si>
    <t>„Istoria gândirii sociale” - restanțe</t>
  </si>
  <si>
    <t>„Istoria gândirii sociale” - reexaminări</t>
  </si>
  <si>
    <t>„Teorii sociologice contemporane” - evaluare pe parcurs</t>
  </si>
  <si>
    <t xml:space="preserve">„Teorii sociologice contemporane” - examen de semestru </t>
  </si>
  <si>
    <t>„Teorii sociologice contemporane” - restanțe</t>
  </si>
  <si>
    <t>„Teorii sociologice contemporane” - reexaminări</t>
  </si>
  <si>
    <t>„Teorii organizaționale” - evaluare pe parcurs</t>
  </si>
  <si>
    <t xml:space="preserve">„Teorii organizaționale” - examen de semestru </t>
  </si>
  <si>
    <t>„Teorii organizaționale” - restanțe</t>
  </si>
  <si>
    <t>„Teorii organizaționale” - reexaminări</t>
  </si>
  <si>
    <t>„Psihologie socială” - evaluare pe parcurs</t>
  </si>
  <si>
    <t xml:space="preserve">„Psihologie socială” - examen de semestru </t>
  </si>
  <si>
    <t>„Psihologie socială” - restanțe</t>
  </si>
  <si>
    <t>„Psihologie socială” - reexaminări</t>
  </si>
  <si>
    <t>16,32</t>
  </si>
  <si>
    <t>4,33</t>
  </si>
  <si>
    <t>7,66</t>
  </si>
  <si>
    <t>12,75</t>
  </si>
  <si>
    <t>4,90</t>
  </si>
  <si>
    <t>9,33</t>
  </si>
  <si>
    <t xml:space="preserve">Evaluări pe parcurs: Practica de specialitate 4, III J; Practica elaborării lucrării de licență, III CRP; Relații publice pentru organizații culturale și ONG-uri, III CRP; Comunicare internă, II CRP; Tehnici de argumentare și prezentare, I CRP.  </t>
  </si>
  <si>
    <t xml:space="preserve">Evaluări pe parcurs: Mentalitate și istorie, I J; Analiza discursului publicitar, II PB. </t>
  </si>
  <si>
    <t>Examene de semestru: Practica de specialitate 4, III J;Practica elaborării lucrării de licență, III CRP; Relații publice pentru organizații culturale, III CRP; Tehnici de argumentare și prezentare, I CRP; Comunicare internă, II CRP.</t>
  </si>
  <si>
    <t>Examene de semestru: Mentalitate și istorie, I J; Analiza discursului publicitar, II PB.  .</t>
  </si>
  <si>
    <t>Restanțe: Practica de specialitate 4, III J; Practica elaborării lucrării de licență, III CRP; Relații publice pentru organizații culturale și ONG-uri, III CRP; Comunicare internă, II CRP; Tehnici de argumentare și prezentare, I CRP.</t>
  </si>
  <si>
    <t xml:space="preserve">Restanțe: Mentalitate și istorie, I J; Analiza discursului publicitar, II PB. </t>
  </si>
  <si>
    <t>examenului de semestru disciplina Politici Sociale AS II</t>
  </si>
  <si>
    <t>examenul de semestru disciplina Gen si politici publice, AS II</t>
  </si>
  <si>
    <t>examenul de semestru disciplina Politici Sociale, Sociologie III</t>
  </si>
  <si>
    <t>examenului de semestru disciplina Stratificare și mobilitate Socială (LMOI+ SGRU I+ASGV I)</t>
  </si>
  <si>
    <t>examenului de licență , seiunea februarie 2022, AS</t>
  </si>
  <si>
    <t>examenului de licență , seiunea iulie 2022, AS</t>
  </si>
  <si>
    <t xml:space="preserve">examenului de disertație iulie 2022- LMO </t>
  </si>
  <si>
    <t xml:space="preserve">examenului de admitere master iulie 2022- LMO </t>
  </si>
  <si>
    <t>Evaluare de parcurs la curs</t>
  </si>
  <si>
    <t>Evaluare seminar/laborator</t>
  </si>
  <si>
    <t xml:space="preserve">Asistent al titularului </t>
  </si>
  <si>
    <t>Colocviu, Redactarea materialelor de Relaţii Publice</t>
  </si>
  <si>
    <t>Evaluare de parcurs, Redactarea materialelor de Relaţii Publice</t>
  </si>
  <si>
    <t>Restanță Redactarea materialelor de Relaţii Publice</t>
  </si>
  <si>
    <t>Colocviu, Practica de specialitate 1</t>
  </si>
  <si>
    <t>Colocviu, Jurnalism online</t>
  </si>
  <si>
    <t>Evaluare de parcurs, Jurnalism online</t>
  </si>
  <si>
    <t>Restanta, Jurnalism online</t>
  </si>
  <si>
    <t>Colocviu, Practica de specialitate 2</t>
  </si>
  <si>
    <t>Colocviu, Laborator de cercetare empirică</t>
  </si>
  <si>
    <t>Colocviu, Metode de cercetare în științele comunicării</t>
  </si>
  <si>
    <t>Evaluare de oarcurs, Metode de cercetare în științele comunicării</t>
  </si>
  <si>
    <t>Examen, Sociologie medicală</t>
  </si>
  <si>
    <t>Evaluare de parcurs, Sociologie medicală</t>
  </si>
  <si>
    <t>Colocviu, Practica elaborării lucrării de licență. Elemente de etică și integritate academică</t>
  </si>
  <si>
    <t>Restanta, Practica elaborării lucrării de licență. Elemente de etică și integritate academică</t>
  </si>
  <si>
    <t>Examen finalizare studii licență + disertație</t>
  </si>
  <si>
    <t>secretar comisie</t>
  </si>
  <si>
    <t>ID11-Coordonarea de lucrări de finalizare a studiilor</t>
  </si>
  <si>
    <t>Licență/ disertație/ modul psihopedagogic</t>
  </si>
  <si>
    <t xml:space="preserve">Se punctează doar coordonarea lucrărilor care au fost aduse în stadiul de susținere.
</t>
  </si>
  <si>
    <r>
      <rPr>
        <b/>
        <sz val="10"/>
        <color rgb="FF000000"/>
        <rFont val="Arial Narrow"/>
        <family val="2"/>
      </rPr>
      <t>*Punctaje de referință:</t>
    </r>
    <r>
      <rPr>
        <sz val="10"/>
        <color rgb="FF000000"/>
        <rFont val="Arial Narrow"/>
        <family val="2"/>
      </rPr>
      <t xml:space="preserve">
•   10 p./ lucrare de finalizare (modul psihopedagogic);
•        20 p./ lucrare de licență;
•        30 p./ lucrare de disertație + licență programe de minim 5 ani. 
</t>
    </r>
  </si>
  <si>
    <t>Lucrare coordonată (nume student, titlul lucrării, nivelul de studii finalizat prin această lucrare)</t>
  </si>
  <si>
    <r>
      <rPr>
        <sz val="10"/>
        <color theme="1"/>
        <rFont val="Arial Narrow"/>
        <family val="2"/>
      </rPr>
      <t xml:space="preserve">RAMBULEA A. CĂTĂTLIN </t>
    </r>
    <r>
      <rPr>
        <i/>
        <sz val="10"/>
        <color theme="1"/>
        <rFont val="Arial Narrow"/>
        <family val="2"/>
      </rPr>
      <t>TEMA MAICA DOMNULUI CU PRUNCUL ÎN ICONOGRAFIA TRADIȚIONALĂ PE STICLĂ DIN SPAȚIUL TRANSILVĂNEAN</t>
    </r>
    <r>
      <rPr>
        <sz val="10"/>
        <color theme="1"/>
        <rFont val="Arial Narrow"/>
        <family val="2"/>
      </rPr>
      <t xml:space="preserve"> Licență</t>
    </r>
  </si>
  <si>
    <r>
      <rPr>
        <sz val="10"/>
        <color theme="1"/>
        <rFont val="Arial Narrow"/>
        <family val="2"/>
      </rPr>
      <t xml:space="preserve">OPREA T. TRAIAN ZĂNOVE </t>
    </r>
    <r>
      <rPr>
        <i/>
        <sz val="10"/>
        <color theme="1"/>
        <rFont val="Arial Narrow"/>
        <family val="2"/>
      </rPr>
      <t>REPREZENTĂRI ALE SF. NICOLAE ÎN ICOANA PE LEMN DIN TRANSILVANIA. RESTAURAREA ICOANEI SF. NICOLAE, NR.INV. 3014, DIN COL. MĂNĂSTIRII BRÎNCOVEANU</t>
    </r>
    <r>
      <rPr>
        <sz val="10"/>
        <color theme="1"/>
        <rFont val="Arial Narrow"/>
        <family val="2"/>
      </rPr>
      <t xml:space="preserve"> Licență</t>
    </r>
  </si>
  <si>
    <r>
      <rPr>
        <sz val="10"/>
        <color theme="1"/>
        <rFont val="Arial Narrow"/>
        <family val="2"/>
      </rPr>
      <t>CERNICA V. ANA-MARIA</t>
    </r>
    <r>
      <rPr>
        <i/>
        <sz val="10"/>
        <color theme="1"/>
        <rFont val="Arial Narrow"/>
        <family val="2"/>
      </rPr>
      <t xml:space="preserve"> REPREZENTAREA SFÂNTULUI GHEORGHE ÎN PICTURA PE STICLĂ DIN TRANSILVANIA. RESTAURAREA ICOANEI PE STICLĂ SFÂNTUL GHEORGHE</t>
    </r>
    <r>
      <rPr>
        <sz val="10"/>
        <color theme="1"/>
        <rFont val="Arial Narrow"/>
        <family val="2"/>
      </rPr>
      <t xml:space="preserve"> Licență</t>
    </r>
  </si>
  <si>
    <r>
      <rPr>
        <sz val="10"/>
        <color theme="1"/>
        <rFont val="Arial Narrow"/>
        <family val="2"/>
      </rPr>
      <t xml:space="preserve">GANEA F. NICOLAE VALENTIN </t>
    </r>
    <r>
      <rPr>
        <i/>
        <sz val="10"/>
        <color theme="1"/>
        <rFont val="Arial Narrow"/>
        <family val="2"/>
      </rPr>
      <t>INTRAREA ÎN BISERICĂ A MAICII DOMNULUI REPREZ. ÎN ICOANA PE LEMN DIN ROMÂNIA. RESTAURAREA ICOANEI INTRAREA ÎN BISERICĂ A MAICII DOMNULUI, NR. INV. 3165 DIN COL. MÂNĂSTIRII BRÂNCOVEANU Disertație</t>
    </r>
    <r>
      <rPr>
        <sz val="10"/>
        <color theme="1"/>
        <rFont val="Arial Narrow"/>
        <family val="2"/>
      </rPr>
      <t xml:space="preserve">
</t>
    </r>
  </si>
  <si>
    <r>
      <rPr>
        <sz val="10"/>
        <color theme="1"/>
        <rFont val="Arial Narrow"/>
        <family val="2"/>
      </rPr>
      <t xml:space="preserve">OPRIȘ V.C. CĂLIN </t>
    </r>
    <r>
      <rPr>
        <i/>
        <sz val="10"/>
        <color theme="1"/>
        <rFont val="Arial Narrow"/>
        <family val="2"/>
      </rPr>
      <t xml:space="preserve"> ICOANE ROMÂNEȘTI CU REPREZENTAREA TEMEI DUMINICA FLORIILOR. RESTAURAREA ICOANEI PE LEMN DUMINICA FLORIILOR, NR.INV. 3182, DIN COL. MÂNĂSTIRII BRÂNCOVEAN</t>
    </r>
    <r>
      <rPr>
        <sz val="10"/>
        <color theme="1"/>
        <rFont val="Arial Narrow"/>
        <family val="2"/>
      </rPr>
      <t>UDisertație</t>
    </r>
  </si>
  <si>
    <r>
      <rPr>
        <sz val="10"/>
        <color theme="1"/>
        <rFont val="Arial Narrow"/>
        <family val="2"/>
      </rPr>
      <t xml:space="preserve">VULCU – DAVEL CORINA ELENA </t>
    </r>
    <r>
      <rPr>
        <i/>
        <sz val="10"/>
        <color theme="1"/>
        <rFont val="Arial Narrow"/>
        <family val="2"/>
      </rPr>
      <t>DUMINICA TUTUROR SFINȚILOR – O TEMĂ RARĂ ÎN ICONOGRAFIA ROMÂNEASCĂ. RESTAURAREA ICOANEI PE LEMN DUMINICA TUTUROR SFINȚILOR, NR. INV. 3095 DIN COL. MÂNĂSTIRII BRÂNCOVEANU</t>
    </r>
    <r>
      <rPr>
        <sz val="10"/>
        <color theme="1"/>
        <rFont val="Arial Narrow"/>
        <family val="2"/>
      </rPr>
      <t xml:space="preserve"> Disertație</t>
    </r>
  </si>
  <si>
    <t>DINCĂ N. DIANA GABRIELA ICOANA CINCEZECIMII: VARIANTE ȘI EXEMPLE. RESTAURAREA ICOANEI POGORÂREA SFÂNTULUI DUH DIN COL. MÂNĂSTIRUU BRÎNCOVEANU DE LA SÂMBĂTA DE JOS Disertație februarie 22</t>
  </si>
  <si>
    <r>
      <rPr>
        <sz val="10"/>
        <color theme="1"/>
        <rFont val="Arial Narrow"/>
        <family val="2"/>
      </rPr>
      <t xml:space="preserve">DINCĂ N. DORINA TEODORA </t>
    </r>
    <r>
      <rPr>
        <i/>
        <sz val="10"/>
        <color theme="1"/>
        <rFont val="Arial Narrow"/>
        <family val="2"/>
      </rPr>
      <t xml:space="preserve">REPREZ. SF. GHEORGHE ÎN ICOANA ROMÂNEASCĂ. RESTAURAREA ICOANEI PE LEMN SF. GHEORGHE, NR. INV.38 DIN COL. COMPLEXULUIU MUZEAL BISTRIȚA-NĂSĂUD </t>
    </r>
    <r>
      <rPr>
        <sz val="10"/>
        <color theme="1"/>
        <rFont val="Arial Narrow"/>
        <family val="2"/>
      </rPr>
      <t>Disertație februarie 22</t>
    </r>
  </si>
  <si>
    <r>
      <rPr>
        <b/>
        <sz val="10"/>
        <color theme="1"/>
        <rFont val="Arial Narrow"/>
        <family val="2"/>
      </rPr>
      <t>Giura Eugenia Daniela</t>
    </r>
    <r>
      <rPr>
        <sz val="10"/>
        <color theme="1"/>
        <rFont val="Arial Narrow"/>
        <family val="2"/>
      </rPr>
      <t>,Imaginea Italiei fasciste reflectata in presa din Transilvania licenta</t>
    </r>
  </si>
  <si>
    <r>
      <rPr>
        <b/>
        <sz val="10"/>
        <color theme="1"/>
        <rFont val="Arial Narrow"/>
        <family val="2"/>
      </rPr>
      <t>Curiman Florina Mihaela</t>
    </r>
    <r>
      <rPr>
        <sz val="10"/>
        <color theme="1"/>
        <rFont val="Arial Narrow"/>
        <family val="2"/>
      </rPr>
      <t>, Razboiul din Golful Persic si reflectarea sa in presa romaneasca; licenta</t>
    </r>
  </si>
  <si>
    <r>
      <rPr>
        <b/>
        <sz val="10"/>
        <color theme="1"/>
        <rFont val="Arial Narrow"/>
        <family val="2"/>
      </rPr>
      <t>Bica Savina</t>
    </r>
    <r>
      <rPr>
        <sz val="10"/>
        <color theme="1"/>
        <rFont val="Arial Narrow"/>
        <family val="2"/>
      </rPr>
      <t>, Anschluss-ul in presa romaneasca din Transilvania; licenta</t>
    </r>
  </si>
  <si>
    <r>
      <rPr>
        <b/>
        <sz val="10"/>
        <color theme="1"/>
        <rFont val="Arial Narrow"/>
        <family val="2"/>
      </rPr>
      <t>Stanciu Cristian Miha</t>
    </r>
    <r>
      <rPr>
        <sz val="10"/>
        <color theme="1"/>
        <rFont val="Arial Narrow"/>
        <family val="2"/>
      </rPr>
      <t>i, Ilarion Puscariu (1842-1922); disertatie</t>
    </r>
  </si>
  <si>
    <r>
      <rPr>
        <b/>
        <sz val="10"/>
        <color theme="1"/>
        <rFont val="Arial Narrow"/>
        <family val="2"/>
      </rPr>
      <t>Sanfranciscus Ionut</t>
    </r>
    <r>
      <rPr>
        <sz val="10"/>
        <color theme="1"/>
        <rFont val="Arial Narrow"/>
        <family val="2"/>
      </rPr>
      <t>, Gabriel Marinescu si implicarea sa in sportul romanesc interbelic; disertatie</t>
    </r>
  </si>
  <si>
    <t>Bucur Iulia, Arta reflectata in opera lui Nicolae Iorga; disertatie</t>
  </si>
  <si>
    <t>Nicolau Annamaria Livia DOCUMENTAȚIA TEHNICO-ȘTIINȚIFICĂ PENTRU CONSERVAREA ȘI RESTAURAREA ALTARULUI BAROC AL BISERICII EVANGHELICE DIN SATUL BOARTA, JUD. SIBIU. CONSERVAREA ȘI RESTAURAREA SERAFIMILOR DIN PARTEA SUPERIOARĂ A ALTARULUI BISERICII EVANGHELICE DIN SATUL BOARTA, JUD. SIBIU - licenta</t>
  </si>
  <si>
    <t>Stoleru Alexandra Teodora TEHNICĂ ȘI EXPRESIE ARTISTICĂ ÎN ICOANELE LUI DUMITRU ZUGRAVU. RESTAURAREA ICOANEI PE LEMN ADORMIREA MAICII DOMNULUI, SEMNATĂ DE CĂTRE DUMITRU ZUGRAVU - licenta</t>
  </si>
  <si>
    <t>Bunea Paul   METODE DE PROMOVARE A BISERICII BUNA VESTIRE DIN SIBIU – RESTAURAREA ICOANEI PE LEMN SF NTUL PETRU DE PE ICONOSTASUL BISERICII BUNA VESTIRE DIN SIBIU - licenta</t>
  </si>
  <si>
    <t>Maior Francesca Lisa Partea I – SIMBOLUL OCHIULUI ATOTVĂZĂTOR: REPREZENTĂRI ȘI SEMNIFICAȚII.
  Partea II – RESTAURAREA SCULPTURII POLICROME OCHIULUI ATOTVĂZĂTOR DE PE BAZA CORONAMENTULUI ICONOSTASULUI DE LA BISERICA BUNA VESTIRE DIN SIBIU - disertatie</t>
  </si>
  <si>
    <t>Finica Andreea Nicoleta  Partea I CHIVOTUL BISERICESC – SEMNIFICAȚII ȘI FORME ARTISTICE
Partea II RESTAURAREA CHIVOTULUI DE LA BISERICA ”SF NTA CUVIOASĂ PARASCHIVA” DIN SATUL RĂȘINARI, JUD. SIBIU
 - disertatie</t>
  </si>
  <si>
    <t>Valean Laura Casandra IDENTIFICAREA TEHNICILOR MANUALE DE GRAVURĂ. STUDIU DE CAZ: XILOGRAVURA “SF. TREI IERARHI” – ANALIZAREA TEHNICII DE GRAVURĂ ȘI REALIZAREA UNEI COPII. RESTAURAREA XILOGRAVURILOR „SF. TREI IERARHI” ȘI „DEISIS” DIN COL. ARH. ORTODOXE DIN SIBIU
 - licenta</t>
  </si>
  <si>
    <r>
      <rPr>
        <sz val="10"/>
        <color theme="1"/>
        <rFont val="Arial Narrow"/>
        <family val="2"/>
      </rPr>
      <t xml:space="preserve">Mazălu Alexandru Dan, </t>
    </r>
    <r>
      <rPr>
        <i/>
        <sz val="10"/>
        <color theme="1"/>
        <rFont val="Arial Narrow"/>
        <family val="2"/>
      </rPr>
      <t>Titulatura și simbolistica împăraților bizantini/ Licență</t>
    </r>
  </si>
  <si>
    <r>
      <rPr>
        <sz val="10"/>
        <color theme="1"/>
        <rFont val="Arial Narrow"/>
        <family val="2"/>
      </rPr>
      <t xml:space="preserve">Neamțu Ion Alexie, </t>
    </r>
    <r>
      <rPr>
        <i/>
        <sz val="10"/>
        <color theme="1"/>
        <rFont val="Arial Narrow"/>
        <family val="2"/>
      </rPr>
      <t>Valorificarea materialului arheologic din nord-estul Olteniei și nord-vestul Munteniei în secolele XIII-XIV</t>
    </r>
  </si>
  <si>
    <t>Pașca Evelina Maria,Cimitire și monumente din al doilea război mondial, licență</t>
  </si>
  <si>
    <t>Drăghici Cătălin Ionuț, Scurtă incursiune în istoria caselor din Sibiu gotic, licență</t>
  </si>
  <si>
    <t xml:space="preserve">Maioru Maria Izabela,Paradoxul statutului femeii în comunism </t>
  </si>
  <si>
    <t xml:space="preserve">Zăldoiu Andreea Minodora, Imaginarul copilăriei în perioada comunistă din România </t>
  </si>
  <si>
    <t>Laura Vălean: Identificarea și descrierea tehnicilor de xilogravură - licență, parte teoretică</t>
  </si>
  <si>
    <t>Mioara Muntiu: Vopsirea firelor proteice - licență, parte teoretică</t>
  </si>
  <si>
    <t>Paul Bunea: Metode de promovare și conservare a Bisericii Buna Vestire din Sibiu - licență, parte teoretică</t>
  </si>
  <si>
    <t>ZAHARESCU V. ROBERT CRISTIAN, ASPECTE PRIVIND CONSERVAREA ȘI RESTAURAREA CERAMICII ETNOGRAFICE, licență</t>
  </si>
  <si>
    <t xml:space="preserve">ILIUȚ I. CARMEN, CERAMICA DE VADASTRA ȘI CERAMICA DE CORUND. STUDII DE CAZ, licență
</t>
  </si>
  <si>
    <t xml:space="preserve">BOGDAN D. ANDRADA-S NZIANA,DESALINIZAREA CERAMICII ARHEOLOGICE. CONSERVAREA ȘI RESTAURAREA CERAMICII. STUDII DE CAZ, licență
</t>
  </si>
  <si>
    <t>BREAZ O. ANA MARIA, CONSERVAREA PREVENTIVĂ A MATERIALULUI CERAMIC PE ȘANTIERUL ARHEOLOGIC. RESTAURAREA CERAMICII ETNOGRAFICE ȘI ARHEOLOGICE. STUDII DE CAZ, licență</t>
  </si>
  <si>
    <t>MICU I. VETURIA, RESTAURAREA A DOUĂ PIESE CERAMICE: FARFURIE DE HOREZU ȘI CAHLĂ DIN ȚARA CALATEI, licență -februarie 2022.</t>
  </si>
  <si>
    <t>2 studenti licenta, 1 student master</t>
  </si>
  <si>
    <t>BOIȘTEANU I. FLORIAN, FIBULELE NORICO-PANNONICA DIN DACIA ROMANĂ, licență</t>
  </si>
  <si>
    <t>Paula Popov, Relații ruso-franceze 1804-1815, liceență</t>
  </si>
  <si>
    <t>Mitu Claudiu,Monumente comemorative ale eroilor din Râmnicu-Vâlcea ( sec, XIX-1918), master</t>
  </si>
  <si>
    <t>Tudor Maria, OBICEIURI LEGATE DE NAȘTERE ÎN COMUNITATEA DE AROM NI DIN TULCEA, licență</t>
  </si>
  <si>
    <t>Grigore Lorena Gabriela, OBICEIURI DE NUNTĂ DIN LOCALITATEA MĂLDĂREȘTI, JUD. V LCEA, licență</t>
  </si>
  <si>
    <t>Corcodel Ștefania Alina, PREPARAREA HRANEI, MESE ȘI OBICEIURI ALIMENTARE ÎN LOCALITATEA BĂILEȘTI, JUD. DOLJ, licență</t>
  </si>
  <si>
    <t>Gabriel Bidilică, Particularități ale societății transilvănene la începutul secolului XX reflectate în periodicul umoristic Poznașul, licență</t>
  </si>
  <si>
    <t>Ioan Claudiu Trîmbițaș, Biserica Ortodoxă și Biserica Greco-Catolică din Transilvania în timpul Primului Război Mondial, licență</t>
  </si>
  <si>
    <t>Andreea Paula Corca, Activismul clerical ortodox în istoria Gărzii de Fier. Studiu de caz: Biografia preotului Valeriu Beleuță (1909-1974), licență</t>
  </si>
  <si>
    <t>Isabela Moldovan, CERAMICA MEDIEVALĂ DESCOPERITĂ ÎN SIBIU CENTRU ISTORIC, licență</t>
  </si>
  <si>
    <t>Negulescu Ioana, ROLUL ELITELOR POLITICE ÎN ELABORAREA ȘI IMPLEMENTAREA LEGISLAȚIEI CU PRIVIRE LA PROTEJAREA PATRIMONIULUI CULTURAL, disertație</t>
  </si>
  <si>
    <t>Constantinescu Larisa, CERAMICA SLAVĂ ÎN REVISTA STUDII ȘI CERCETĂRI DE ISTORIE VECHE DIN ANII ʼ50-ʼ60</t>
  </si>
  <si>
    <t xml:space="preserve">FSSU2 </t>
  </si>
  <si>
    <t xml:space="preserve">Riemer Valentin-Claudiu, Suizid. Biblische, theologische und ethische Aspekte, licență
, </t>
  </si>
  <si>
    <t>Taloș Ligia, Das Glaubensverständnis bei Luther, licență</t>
  </si>
  <si>
    <t>Palaloga Floria - Integrarea senzoriala si rolul sau in comportamentul auto-agresiv, miscarile stereotipe si atentie. Dizertație</t>
  </si>
  <si>
    <t>Trâmbițașu Andreea - Tatuajele ca expresie a unor conținuturi intrapsihice traumatice. Dizertație</t>
  </si>
  <si>
    <t>Vlăducu Paula - Anxietatea, funcțiile executive și calitatea vieții la adulții cu ADHD. Dizertație</t>
  </si>
  <si>
    <t>Pârvu Denisa – ANXIETATEA ȘI DEPRESIA LA COPIII CU AUTISM ÎNALT FUNCȚIONAL.  Dizertație</t>
  </si>
  <si>
    <t>GHINCEA Cristina - Implicațiile funcționării emoționale în obezitate. Dizertație</t>
  </si>
  <si>
    <t>CIUFUDEAN Simona -  IMPACTUL PROGRAMELOR DE PREVENȚIE A BULLYINGULUI ASUPRA SĂNĂTĂȚII MENTALE LA ADOLESCENȚI.  Dizertație</t>
  </si>
  <si>
    <t>Antal Timea - Caracteristicile autovătămării non-suicidare și rolul suportului social în derularea acesteia. Dizertație</t>
  </si>
  <si>
    <t>TOMESCU-MUȚIU Christiana -  Trăsăturile întunecate ale personalității și influența acestora asupra calității relațiilor de cuplu. Dizertație</t>
  </si>
  <si>
    <t>PIȚU Ștefan - Cogniția socială la indivizii cu risc înalt de psihoză. Dizertație</t>
  </si>
  <si>
    <t>SIMON Theodora-Bianca - STRESUL MINORITĂȚII DE GEN ȘI IDEAȚIA SUICIDARĂ LA PERSOANELE TRANSGENDER. Licență</t>
  </si>
  <si>
    <r>
      <rPr>
        <sz val="11"/>
        <color theme="1"/>
        <rFont val="Calibri"/>
        <family val="2"/>
      </rPr>
      <t xml:space="preserve">OLARIU Florina Maria - SUPORTUL SOCIAL ȘI AUTOVĂTĂMAREA NON SUICIDARĂ ÎN RÂNDUL PERSOANELOR CU TULBURARE DE PERSONALITATE BORDERLINE. </t>
    </r>
    <r>
      <rPr>
        <sz val="11"/>
        <color rgb="FF000000"/>
        <rFont val="Calibri"/>
        <family val="2"/>
      </rPr>
      <t>Licență</t>
    </r>
  </si>
  <si>
    <t>LUPAȘCU Mihai - Studiul funcționalității pacienților cu schizofrenie aflați în remisiune. Licență</t>
  </si>
  <si>
    <t>BARTHA Carmen-Raluca - Efectul moderator al suportului organizațional perceput în relația dintre triada întunecată a personalității și bullyingul la locul de muncă.  Licență</t>
  </si>
  <si>
    <t>CUGEREAN Adela-Nicoleta - Adicția de Social Media, Influența Socială și Impactul asupra Vieții Sociale ale Adolescenților. Licență</t>
  </si>
  <si>
    <t>CREȚEANU Alexandra-Adriana -MANIFESTĂRILE TULBURĂRII DE PERSONALITATE BORDERLINE ȘI ADAPTABILITATEA LA MEDIUL SOCIAL INFORMAL. Licență</t>
  </si>
  <si>
    <t>MOGHIOR Raluca-Iulia - PERIOADA PRODROMALĂ ÎN SCHIZOFRENIE. Licență</t>
  </si>
  <si>
    <t>GOLEA Alina - FACTORI TRANSGENERAȚIONALI EXPLICATIVI AI AFECTATĂRII IMAGINII DE SINE LA VÂRSTA ADULTĂ. Licență</t>
  </si>
  <si>
    <t>IVAN Andra - Depersonalizarea în Schizofrenie.  Licență</t>
  </si>
  <si>
    <t>BOTONE (VINTILA ) DANIELA - NICOLETA</t>
  </si>
  <si>
    <t>Manolache Anca Maria, Strategii de rezilienta a militarilor în activitatea operativă, licenta</t>
  </si>
  <si>
    <t>Iulia Jianu, Munca emoțională în organizațiile de tip medical, licenta</t>
  </si>
  <si>
    <t>Mohanu Iulia, PREDICTORI AI LEADERSHIP-ULUI CARISMATIC ÎN MEDIUL ORGANIZAȚIONAL, licenta</t>
  </si>
  <si>
    <t>Roman Roxana, Aspecte psihologice ale tranziției de la liceu la facultate, licenta</t>
  </si>
  <si>
    <t>Suma Denisa,INFLUENȚA GRUPULUI ASUPRA PERFORMANȚEI INDIVIDUALE LA LOCUL DE MUNCĂ, licenta</t>
  </si>
  <si>
    <t>Vestemean Alina -licenta P-Psihosomatica-tiroida autoimuna</t>
  </si>
  <si>
    <t xml:space="preserve">MUNTEAN ANDRA MARIA , master PCCPP-SATISFACȚIA MARITALĂ ÎN LEGĂTURĂ CU STILURILE DE ATAȘAMENT </t>
  </si>
  <si>
    <t>Ioniță Cristiana, master PCCPP-Impactul infidelității online asupra satisfacției vieții de cuplu</t>
  </si>
  <si>
    <t>NICOLAE JENICA, master PCCPP-REUȘITA ȘCOLARĂ A COPIILOR INTITUȚIONALIZAȚI</t>
  </si>
  <si>
    <t>BITEA Codruta-master PCCPP-Povara îngrijitorilor principali ai persoanelor adulte cu dizabilități fizice</t>
  </si>
  <si>
    <t>ȘUFANĂ Monica,master PCCPP-BULLYING ȘI CYBERBULLYING ÎN RÂNDUL PREADOLESCENȚILOR</t>
  </si>
  <si>
    <t>Răduleț Alexandra-Vasilica, master PCCPP-Diminuаreа аuto-stimulărilor copiilor cu аutism, cu аjutorul terаpiei de integrаre senzoriаlă. Studii de cаz.</t>
  </si>
  <si>
    <t>POPESCU Denisa-master PCCPP-INFERTILITATEA ȘI DIFERENȚELE DE GEN</t>
  </si>
  <si>
    <t xml:space="preserve">
 Sibisean Bianca-master PCCPP-  MENTINEREA SATISFACTIEI IN CUPLU PRIN TEHNICI DE MINDFULNESS SI PSIHOEDUCATIE</t>
  </si>
  <si>
    <t>IONAȘCU Simina, ”Furtul ca efect al comportamentelor adictive la adulți”, master</t>
  </si>
  <si>
    <t>POPESCU Andreea, ”Factori generatori de tendințe suiculade, în contextul pandemiei Codid-19”, master</t>
  </si>
  <si>
    <t>GRĂDINARU Aurora Valentina, ”Modificări ale comportamentelor adolescenților, după debutul vieții sexuale", licență</t>
  </si>
  <si>
    <t>ANDREI Irina-Maria, ”Influența relației tată-fiică asupra stimei de sine și stării de bine ale fiicei", licență</t>
  </si>
  <si>
    <t>DUMITRU Florentina-Roxana, ”Stilul de atașament ca predictor al geloziei în relația de cupluȚ, licență</t>
  </si>
  <si>
    <t>MĂTĂSARU Andreea, ”Modificări ale comportamentelor intim-sexuale ale cuplurilor monogame în perioada pandemieiȚ, licență</t>
  </si>
  <si>
    <t>PREDA Maria-Luiza, ”Efecte în sfera emoțională și strategii de coping la care recurg victimele infidelității
maritaleȚ, licență</t>
  </si>
  <si>
    <t>SURDU Diana, ”Stilul de atașament ca factor în formarea comportamentelor sexuale”, licență</t>
  </si>
  <si>
    <t>SULAREA Cătălina-Elena, ”Elemente ale educației sexuale provenite din mediul online, la adulții tineri (18-23 de ani)”, licență</t>
  </si>
  <si>
    <t>HERȚA Andra Maria, ”Specificul manifestarilor emotional-afective la persoanele ce sustin examenul psihologic in vederea obtinerii permisului de conducere auto", licență</t>
  </si>
  <si>
    <t>NIȚU Maria Diana, ”Adaptarea la munca în echipă, în contextul unei activități profesionale de grup", licență</t>
  </si>
  <si>
    <t>Betina Iordanescu, stitrile false aspecte psihologice, licenta</t>
  </si>
  <si>
    <t>Baciu Diana Lenuta, Traind pe timp de criza, licenta</t>
  </si>
  <si>
    <t>Giaacarel Monica Teodora, Factori psihologici in decizia de vaccinaree, licenta</t>
  </si>
  <si>
    <t>Polhac Paul Nicholas, licenta</t>
  </si>
  <si>
    <t>PAȘCA ȘTEFAN CRISTIAN, Oboseala cognitiva si activitatile online,  licenta feb 2022</t>
  </si>
  <si>
    <t>COMAN Andreea, Muzica și preferințele muzicale: influențe asupra nivelului de stres psihosocial la adulții tineri,  licenta iul 2022</t>
  </si>
  <si>
    <t>LIXANDRU Elena, Influența pandemiei Covid-19 asupra luării deciziei de alegere a unui partener pe termen lung,  licenta iul 2022</t>
  </si>
  <si>
    <t>POPA Monica-Anca, A arunca sau a păstra? Efectul bucuriei asupra regretului asociat pierderii în procesul decizional licenta iul 2022</t>
  </si>
  <si>
    <t>BOROI Andreea, Anxietatea și luarea deciziilor la locul de muncă,  licenta iul 2022</t>
  </si>
  <si>
    <t>ISDRĂILĂ Antonia-Viorica, Anxietatea și luarea deciziilor la locul de muncă licenta iul 2022</t>
  </si>
  <si>
    <t>Naiță LETITIA, Abuzul în copilărie factor în dezvotarea dependenței alimentare, master</t>
  </si>
  <si>
    <t>BÎRCEA ANDRADA, INFLUENȚA ALCOOLULUI ASUPRA PROCESULUI DECIZIONAL ȘI RĂSPUNSUL COMPORTAMENTAL, master</t>
  </si>
  <si>
    <t>Sima GEORGIANA, EFECTUL DEPENDENȚEI DE SOCIAL MEDIA ASUPRA STIMEI DE SINE ȘI A NARCISISMULUI LA TINERII ADULȚI,  master</t>
  </si>
  <si>
    <t>VAIDA MADALINA, Strategii de prevenție a fumatului adaptate pe populația foarte tânără (12-16 ani), master</t>
  </si>
  <si>
    <t>Popa Ana Maria, Comportament deviant în randul adolescenţilor. Cauze, prevenire şi consiliere , master</t>
  </si>
  <si>
    <t>Suilea Minodora, Tipare comportamentale in tulburarea de personalitate borderline, masterat</t>
  </si>
  <si>
    <t>Tamas/Deleanu Viorica . Construirea subiectiva a batranetii: rolul comportamentelor protective</t>
  </si>
  <si>
    <t>Vlad Marian: Aspecte privind relația între agresivitate și delincvență juvenilă (licență)</t>
  </si>
  <si>
    <t>Athena Gandilă: Afișarea emoțională în relație cu verdictul de vinovăție și empatia situațională (licență)</t>
  </si>
  <si>
    <t>Andrada Sima: Violența în familie și efectele negative asupra copiilor (licență)</t>
  </si>
  <si>
    <t>Adriana Dinică: Rolul imaginii de sine în procesul adaptării sociale la adolescenți (licență)</t>
  </si>
  <si>
    <t>Miruna Terteci: Psihologia interogatoriului în criminalistică (licență)</t>
  </si>
  <si>
    <t>Maria Mihai: Prostituția (licență)</t>
  </si>
  <si>
    <t>Claudia Mardari: Gestionarea emoțiilor aparținătorilor bolnavilor în ultimul stadiu al bolii (licență)</t>
  </si>
  <si>
    <t>Teodora Mara: Doliul-Intre normalitate si Patologie (licență)</t>
  </si>
  <si>
    <t>Liana Mușoiu: Tulburarea de personalitate antisocială în delincvența juvenilă (licență)</t>
  </si>
  <si>
    <t>Anca Manoloche: Strategii de reziliență a militarilor în activitatea operativă (licență)</t>
  </si>
  <si>
    <t>Diana Puia: Violența domestică asupra femeilor: legături între inteligența emoțională și stima de sine (licență)</t>
  </si>
  <si>
    <t>Diana Băcilă: Cuplul penal agresor-victima (licență)</t>
  </si>
  <si>
    <t>Andreea Muntean: Influența Bullying-ului asupra nivelului agresivității victimei (licență)</t>
  </si>
  <si>
    <t>Sandra Schuster: Cyberbullying-ul și relația sa cu depresia și stima de sine în rândul tinerilor (licență)</t>
  </si>
  <si>
    <t>Stefania Barbat: Implicațiile motivației și anxietății la sportivii de performanță în contextul pandemic (master)</t>
  </si>
  <si>
    <t>Alisa Terchilă: Profilul psihologic al infractorilor sexuali</t>
  </si>
  <si>
    <t>Eugen Bordea: Delincvența juvenilă - factori manifestări implicații</t>
  </si>
  <si>
    <t>Irina Vițălaru : Particularități sociale, psihologice, educaționale ale mediului penitenciar.planuri de intervenție. recomandate</t>
  </si>
  <si>
    <t>Andreea Dumitru : Reprezentări sociale ale consumului de droguri în familia dependentului</t>
  </si>
  <si>
    <t>Gabriela Budianu: Gelozia</t>
  </si>
  <si>
    <t xml:space="preserve">Iuliana Negrea: Reinserție socială a infractorilor. Studiu de caz și propunere de planuri de intervenție </t>
  </si>
  <si>
    <t>Alexandra Herțoiu : Analiza psihocriminalistică a actului infracțional. Studiu de caz</t>
  </si>
  <si>
    <t>Ana Dumitrana: Relația dintre schizofrenie și comportamentul suicidar în rândul infractorilor din mediul carceral</t>
  </si>
  <si>
    <t>Iulia Petrea: Aspecte psihologice ale cyberbullying-ului/hărțuirii asupra tinerilor în societatea contemporană</t>
  </si>
  <si>
    <t>Loredana Lăstun: Utilizarea analizei de rețea în mediul penitenciar</t>
  </si>
  <si>
    <t>Adnana Pudilic: Analiza comparativă a sistemului penitenciar Grecia - România</t>
  </si>
  <si>
    <r>
      <rPr>
        <sz val="11"/>
        <color theme="1"/>
        <rFont val="Calibri"/>
        <family val="2"/>
      </rPr>
      <t xml:space="preserve">Mitroi Loredana </t>
    </r>
    <r>
      <rPr>
        <i/>
        <sz val="10"/>
        <color theme="1"/>
        <rFont val="Arial Narrow"/>
        <family val="2"/>
      </rPr>
      <t>Stiluri parentale si influenta lor asupra performantelor academice a adolescentior</t>
    </r>
    <r>
      <rPr>
        <sz val="10"/>
        <color theme="1"/>
        <rFont val="Arial Narrow"/>
        <family val="2"/>
      </rPr>
      <t xml:space="preserve"> - Licență</t>
    </r>
  </si>
  <si>
    <r>
      <rPr>
        <sz val="11"/>
        <color theme="1"/>
        <rFont val="Calibri"/>
        <family val="2"/>
      </rPr>
      <t xml:space="preserve">Sandu Claudia </t>
    </r>
    <r>
      <rPr>
        <i/>
        <sz val="10"/>
        <color theme="1"/>
        <rFont val="Arial Narrow"/>
        <family val="2"/>
      </rPr>
      <t>TRIADA ÎNTUNECATĂ A PERSONALITĂȚII ÎN PANDEMIA COVID</t>
    </r>
    <r>
      <rPr>
        <sz val="10"/>
        <color theme="1"/>
        <rFont val="Arial Narrow"/>
        <family val="2"/>
      </rPr>
      <t xml:space="preserve"> 19- Licență</t>
    </r>
  </si>
  <si>
    <r>
      <rPr>
        <sz val="11"/>
        <color theme="1"/>
        <rFont val="Calibri"/>
        <family val="2"/>
      </rPr>
      <t xml:space="preserve">Chilianu Lăcrămioara </t>
    </r>
    <r>
      <rPr>
        <i/>
        <sz val="10"/>
        <color theme="1"/>
        <rFont val="Arial Narrow"/>
        <family val="2"/>
      </rPr>
      <t xml:space="preserve">Dezvoltarea conceptului de sine la preșcolari: factori psihologici relaționați </t>
    </r>
    <r>
      <rPr>
        <sz val="10"/>
        <color theme="1"/>
        <rFont val="Arial Narrow"/>
        <family val="2"/>
      </rPr>
      <t>- Licență</t>
    </r>
  </si>
  <si>
    <r>
      <rPr>
        <sz val="11"/>
        <color theme="1"/>
        <rFont val="Calibri"/>
        <family val="2"/>
      </rPr>
      <t xml:space="preserve">Necula Andrei </t>
    </r>
    <r>
      <rPr>
        <i/>
        <sz val="10"/>
        <color theme="1"/>
        <rFont val="Arial Narrow"/>
        <family val="2"/>
      </rPr>
      <t>Relația dintre factorii sociali-emoționali și performanța școlară a copiilor (școala primară)</t>
    </r>
    <r>
      <rPr>
        <sz val="10"/>
        <color theme="1"/>
        <rFont val="Arial Narrow"/>
        <family val="2"/>
      </rPr>
      <t xml:space="preserve"> - Licență</t>
    </r>
  </si>
  <si>
    <r>
      <rPr>
        <sz val="11"/>
        <color theme="1"/>
        <rFont val="Calibri"/>
        <family val="2"/>
      </rPr>
      <t>Bibolar Ștefania</t>
    </r>
    <r>
      <rPr>
        <i/>
        <sz val="10"/>
        <color theme="1"/>
        <rFont val="Arial Narrow"/>
        <family val="2"/>
      </rPr>
      <t xml:space="preserve"> Relaţia dintre dezvoltarea motorie (fină şi grosieră) şi funcţionarea executivă la preşcolari </t>
    </r>
    <r>
      <rPr>
        <sz val="10"/>
        <color theme="1"/>
        <rFont val="Arial Narrow"/>
        <family val="2"/>
      </rPr>
      <t>- Licență</t>
    </r>
  </si>
  <si>
    <r>
      <rPr>
        <sz val="11"/>
        <color theme="1"/>
        <rFont val="Calibri"/>
        <family val="2"/>
      </rPr>
      <t xml:space="preserve">Dumitru Georgiana </t>
    </r>
    <r>
      <rPr>
        <i/>
        <sz val="10"/>
        <color theme="1"/>
        <rFont val="Arial Narrow"/>
        <family val="2"/>
      </rPr>
      <t>Stiluri de parenting și efectele lor asupra dezvoltării emoționale a copiilor</t>
    </r>
    <r>
      <rPr>
        <sz val="10"/>
        <color theme="1"/>
        <rFont val="Arial Narrow"/>
        <family val="2"/>
      </rPr>
      <t xml:space="preserve"> - Licență</t>
    </r>
  </si>
  <si>
    <r>
      <rPr>
        <sz val="11"/>
        <color theme="1"/>
        <rFont val="Calibri"/>
        <family val="2"/>
      </rPr>
      <t xml:space="preserve">Făgețan Alina </t>
    </r>
    <r>
      <rPr>
        <i/>
        <sz val="10"/>
        <color theme="1"/>
        <rFont val="Arial Narrow"/>
        <family val="2"/>
      </rPr>
      <t xml:space="preserve">Factori psihologici implicați în structurarea capacităților și dificultăților la preșcolari </t>
    </r>
    <r>
      <rPr>
        <sz val="10"/>
        <color theme="1"/>
        <rFont val="Arial Narrow"/>
        <family val="2"/>
      </rPr>
      <t>- Licență</t>
    </r>
  </si>
  <si>
    <t>Modiga Crina Lăcrămioara - TEMPERAMENTUL SI DEFICIENTELE DE INVATARE - Master</t>
  </si>
  <si>
    <t>Petrianu Roxana-Rețelele de socializare și depresia la adolescenți; Licență</t>
  </si>
  <si>
    <t>Cocă Petrina Diana-Teama de Covid-19, anxietatea și stresul în rândul studenților; Licență</t>
  </si>
  <si>
    <t>Cristea Andra "Relația dintre inteligență, indaptarea și rezultatele școlare la ciclul gimnazial"; Disertație</t>
  </si>
  <si>
    <t>Duțu Diana -Terapia prin miscare în depresie și anxietate: Disertație</t>
  </si>
  <si>
    <t>Mondoc Adina Monica - Identificarea riscului de depresie postpartum și importanța prevenției; Disertație</t>
  </si>
  <si>
    <t>Morar Andra - Importanța terapiei asistată de animale în tulburarea spectrului autist; Disertație</t>
  </si>
  <si>
    <t>Olar Naomi Rolul reprezentărilor interne ale copiilor în contextul doliului; Disertație</t>
  </si>
  <si>
    <t>Prescurea Maria Tulburarea de stres post traumatic și distorsiunile cognitive la mamele ucrainiene refugiate; Disertație</t>
  </si>
  <si>
    <t>GRAMA BLANCA</t>
  </si>
  <si>
    <t>MIHAITA ANDRA Relația dintre munca emoțională și satisfacția la locul de muncă la cadrele din sectorul medical LICENTA</t>
  </si>
  <si>
    <t>OPRIS IULIA TEODORA, Efectele burnoutului parental asupra vietii de familie LICENTA</t>
  </si>
  <si>
    <t>SILVASAN TEODORA Adaptarea academică a studenților în contextul pandemic LICENTA</t>
  </si>
  <si>
    <t>BRADEANU IOANA Reputația organizațională,mediator al relației dintre potivirea persoanei cu vocația și atașamentul organizațional LICENTA</t>
  </si>
  <si>
    <t>DorisGuta-Ciucur- licenta</t>
  </si>
  <si>
    <t>Tărhaș Oana-Raluca-Rolul inteligenței emoționale în exercitarea tipului de leadership în organizații; LICENȚĂ</t>
  </si>
  <si>
    <t>DomnicaTimeea Demetria
Încrederea în leadership și performanța în organizații multinaționale-LICENȚĂ</t>
  </si>
  <si>
    <t>Călăfăteanu Dana- Teodosia
Implicarea în muncă și Sindromul de Burnout la personalul din Instituțiile de învățământ liceale LICENȚĂ</t>
  </si>
  <si>
    <t>Banu Amina
Reziliența, corelate ale stresului și factori de personalitate în ocupații cu risc psihosocial crescut;LICENȚĂ</t>
  </si>
  <si>
    <t>Barbu Teodora
Echilibrul casă-muncă, Burnout și reglare emoțională în context pandemic.LICENȚĂ</t>
  </si>
  <si>
    <t>Călinescu Elena Diana
Heterosexismul și decizia de angajare: rolul exprimării orientării sexuale și al nepotrivirii cu tipul jobului.LICENȚĂ</t>
  </si>
  <si>
    <t>Părău Flavius-Alexandru 
Impactul psihologic al jocurilor video asupra comportamentului psihosocial; LICENȚĂ</t>
  </si>
  <si>
    <t>Mihu Catrina-Claudia
Rolul diferențelor de gen în aderarea la comportamente contraproductive și civic-participative; LICENȚĂ</t>
  </si>
  <si>
    <t>Costea Cristina Andreea
Implicare, suport şi performanţă în organizaţii de asistenţă social; LICENȚĂ</t>
  </si>
  <si>
    <t>Rebega Cristina-Raluca
Relația dintre anxietate și procrastinarea academică la studenți. ADHD-ul ca și moderator.; LICENȚĂ</t>
  </si>
  <si>
    <t>Fleşariu Vezure Alexandra 
Trăsăturile de personalitate predictori ai sindromului de burnout la personalul medical în timpul pandemiei Covid-19;
LICENȚĂ</t>
  </si>
  <si>
    <t>Herkel Felicia Daniela - Efectele fricii de covid19 și gestionarea rezilienței la personalului feminin din domeniul manufacturier; DISERTAȚIE m PCCPP</t>
  </si>
  <si>
    <t>Buruiană Raluca Daniela - Corelate ale burnout-ului și implicării la personalul medical în context pandemic; DISERTAȚIE, mPCCPP</t>
  </si>
  <si>
    <t>Radu Anamaria - Percepția masculinității stereotipice la tineri în context pandemic. Studiu comparativ internațional. DISERTAȚIE mPMLCEI</t>
  </si>
  <si>
    <t>Bîzoi Bianca-Elena - Dezvoltarea și menținerea comportamentului deviant la adolescenții proveniți din familii monoparentale. Studiu de caz, DISERTAȚIE m PMLCEI</t>
  </si>
  <si>
    <t>ALDEA Ioana- Mecanismele de coping în prevenția depresiei la adolescenți, Master</t>
  </si>
  <si>
    <t>ȘAGĂU Maricela- Emoțiile, mâncatul emoțional,autoreglarea și mecanismele de coping în contextul pandemiei cu COVID-19, Master</t>
  </si>
  <si>
    <t>Stîngaciu Mihaela-Efectele psihologice ale adicției de social media asupra adulților emergenți. Strategii de prevenție și intervenție, Master</t>
  </si>
  <si>
    <t>SÂRBU Elena- Satisfacția în viață la persoanele de vârsta a III-a instituționalizate, Master</t>
  </si>
  <si>
    <t>AFRIM Florina- Schemele cognitive ca mediator între tulburarea de conduită și tulburarea de comportament antisocial, Master</t>
  </si>
  <si>
    <t>OPREA Marina- Loc de control, anxietate, depresie și atitudinea față de boală la pacienții oncologici, Master</t>
  </si>
  <si>
    <t>HOCIOTA Elena- Prevenirea comportamentelor deviante la persoanele adulte cu dizabilități intelectuale din mediul instituțional, Master</t>
  </si>
  <si>
    <t>Mera Ruxandra,PROFILE PSIHOLOGICE ALE LIDERILOR INFORMALI DIN GRUPURILE INFRACTIONALE, disertație MPMLC</t>
  </si>
  <si>
    <t>Blajan Madalina Adriana,Selecţia şi integrarea resurselor umane, disertație MLMO</t>
  </si>
  <si>
    <t>Floriță Dalina, Educația incluzivă în învățământul liceal, Nivelul II</t>
  </si>
  <si>
    <t>Mărgărit Sebastian, Dezvoltarea creativității elevilor în context metodic-psihologic-pedagogic, Nivelul II</t>
  </si>
  <si>
    <t>Arcomiță Remus, Consiliere educațională și pastorală, Nivelul II</t>
  </si>
  <si>
    <t>Zancu Nicolae, Educația religioasă ca proces ascetic de maturizare a ființei umane, Nivelul II</t>
  </si>
  <si>
    <t>Ciolac Marius, Religia în școală, Nivelul II</t>
  </si>
  <si>
    <t>Zinca Alexandru, Strategii de stimulare a creativității la religie, Nivelul II</t>
  </si>
  <si>
    <t>Toader (Rotaru) Oana, Rolul autocunoașterii în educație și în dezvoltarea personală, Nivelul II</t>
  </si>
  <si>
    <t>Pavel Florin, Strategii de stimulare a creativității la religie, Nivelul II</t>
  </si>
  <si>
    <t>Coman Daniel, Parteneriatul Școală-Biserică în realizarea educației religioase, Nivelul II</t>
  </si>
  <si>
    <t>Tudor Vasile,Rolul profesorului de religie, Nivelul II</t>
  </si>
  <si>
    <t>Mărilă (Safta) Antonia, Parteneriatul Școală-Biserică în realizarea educației religioase, Nivelul II</t>
  </si>
  <si>
    <t>Vlad-Anton Ștefănoaia portofoliu ev finală</t>
  </si>
  <si>
    <t>MAGDA AMARGHEOALEI portofoliu ev finală</t>
  </si>
  <si>
    <t>VICTORIA BAILA</t>
  </si>
  <si>
    <t>STEFAN-DANIIL CERBU portofoliu ev finală</t>
  </si>
  <si>
    <t>GEORGE-ALEXANDRU CIOTÂRNEL portofoliu ev finală</t>
  </si>
  <si>
    <t>Adrian Mihai Cornea portofoliu ev finală</t>
  </si>
  <si>
    <t>Matei Cotigă portofoliu ev finală</t>
  </si>
  <si>
    <t>Andrei Fărcaş portofoliu ev finală</t>
  </si>
  <si>
    <t>NICOLETA TIRNOVAN portofoliu ev finală</t>
  </si>
  <si>
    <t>MIHAI-RADU SĂCĂREANU portofoliu ev finală</t>
  </si>
  <si>
    <t>IONUȚ UNGUREANU portofoliu ev finală</t>
  </si>
  <si>
    <t>VASILE STROE portofoliu ev finală</t>
  </si>
  <si>
    <t>MIHAELA PANA portofoliu ev finală</t>
  </si>
  <si>
    <t>Nicolae Muntean portofoliu ev finală</t>
  </si>
  <si>
    <t>VICTOR-GEORGE MOGA portofoliu ev finală</t>
  </si>
  <si>
    <t>ILIE MOCANU portofoliu ev finală</t>
  </si>
  <si>
    <t>TIMOTEI MISTREAN portofoliu ev finală</t>
  </si>
  <si>
    <t>CIPRIAN-ILIE MARIN portofoliu ev finală</t>
  </si>
  <si>
    <t>MARIA LUNGU portofoliu ev finală</t>
  </si>
  <si>
    <t>BUZILA IOAN-OCTAVIAN portofoliu ev finală</t>
  </si>
  <si>
    <t>IOAN-ALEXANDRU HUNUZĂU portofoliu ev finală</t>
  </si>
  <si>
    <t>IONUT GOGU portofoliu ev finală</t>
  </si>
  <si>
    <t>MARIAN GABOR portofoliu ev finală</t>
  </si>
  <si>
    <t>SILVIA VACAR portofoliu ev finală</t>
  </si>
  <si>
    <t>Băcilă Eusebiu, Consilere educațională și pastorală, Nivelul II</t>
  </si>
  <si>
    <t>finalizare N1 MoPed 27zi+27 PU* - portofoliu de evaluare finală N1</t>
  </si>
  <si>
    <t>Finalizare N2 MoPed - Vasilica Neamu- Trans-disciplinaritate și interdisciplinaritate</t>
  </si>
  <si>
    <t>N2 MoPed - Trecerea de la învățarea prin proiect spre învățarea bazată pe proiecte (PBL).-Ferenz 
Madalina</t>
  </si>
  <si>
    <t>N2.MoPed- Leadership-ul în cariera didactică – deziderat sau necesitate. - Maties Iulia</t>
  </si>
  <si>
    <t>N2 MoPed- Dezvoltarea competențelor de gândire prin predare – Teaching to Think- Nicoleta Iulia 
Capâlnean</t>
  </si>
  <si>
    <t>N2 MoPed - Adaptarea predării pentru realizarea competențelor secolului XXI - Tea-Daria Sânziana Aron</t>
  </si>
  <si>
    <t>N2 MoPed - Competențe de învățare și învățarea prin colaborare. - Groza Camelia</t>
  </si>
  <si>
    <t>N2 MoPed - Evaluarea unui proces continuu de predare-învățare. Necesități de adaptare a evaluării la 
diversitatea strategiilor de predare. - Maties Ioana</t>
  </si>
  <si>
    <t>N2 Moped- Learning by doing – aplicabilitate, avantaje și limitări. - Cheran Raluca Ioana</t>
  </si>
  <si>
    <t>N2 MoPed - Interactivitate în predarea online - Ofelia Banu</t>
  </si>
  <si>
    <t>Dizertatie ME - Anca Lia Danbratu - Managementul schimbării și gestionarea crizelor în educatie</t>
  </si>
  <si>
    <t>Timariu Eunice, PARTICULARITĂȚILE INCLUZIUNII ÎN ÎNVĂȚĂMÂNTUL DE MASĂ A ELEVILOR CU DIZABILITĂȚI DE VEDERE, licenta</t>
  </si>
  <si>
    <t>Ignuta Andreea - Luciana, Modalități de organizare a spațiului educativ pentru elevii cu dizabilități motorii incluși în învățământul de masă, licenta</t>
  </si>
  <si>
    <t>Hozat (Vișa) Andreea-Luminița, Incluziunea copiilor cu tulburări din spectrul autist în învățământul de masă, licenta</t>
  </si>
  <si>
    <t>Găgeanu Gheorghița- Violeta, Particularități ale incluziunii elevilor cu dizabilitate de auz,licenta</t>
  </si>
  <si>
    <t>Brânzoiu Octavia Dana,EDUCAȚIA INCLUZIVĂ ȘI COPIII SUPRADOTAȚI, licenta</t>
  </si>
  <si>
    <t>Gheorghe Cristea Iuliana Valentina, INCLUZIUNEA ELEVILOR CU TULBURĂRI DE COMPORTAMENT ÎN ȘCOLILE DE MASĂ, master</t>
  </si>
  <si>
    <t>Muntean Elena Cristina, Rolul inteligentelor multiple in educatia elevilor, nivelul 2, modul psihopedagogic</t>
  </si>
  <si>
    <t>Schneider-Palade Anita, Strategii de prevenire a cyberbullying-ului în școli, nivelul 2, modul psihopedagogic</t>
  </si>
  <si>
    <t>Zete Silvia Maria, Strategii creative utilizate in predarea limbii germane</t>
  </si>
  <si>
    <t>GOGAN (căs. DĂNILĂ) ROXANA- ADRIANA, UTILIZAREA ÎNVĂŢĂRII PRIN COOPERARE
LA DISCIPLINA LIMBA ŞI LITERATURA ROMÂNĂ, nivrlul 2, modulul psihopedagogic</t>
  </si>
  <si>
    <t>Costache Margareta Maria, Modalitati de crestere a motivatiei pentru invatare la elevi, nivelul 2, modul psihopedagogic</t>
  </si>
  <si>
    <t>Cârstoc Cosmin - Petre, Creativitatea ca produs si proces asociat invatarii, nivelul 2, modulul psihopedagogic</t>
  </si>
  <si>
    <t>Dascălu Daciana - Nicoleta, “PRINCIPII DE ÎNVĂȚARE PRIN COOPERARE ÎN ÎNVĂȚĂMÂNTUL SUPERIOR, nivelul 2, modul psihopedagogic
MEDICAL”</t>
  </si>
  <si>
    <t>Vaso Edvin, Invatarea prin cooperare la elevi, nivelul 2, modulul psihopedagogic</t>
  </si>
  <si>
    <t>Urluescu Mădălina finalizare modul psihopedagogic</t>
  </si>
  <si>
    <t>Bârsan Alin finalizare modul psihopedagogic</t>
  </si>
  <si>
    <t>Mening Edidia lucrare de licență</t>
  </si>
  <si>
    <t>Ionescu Sofia lucrare de licență</t>
  </si>
  <si>
    <t>Salomia Elena Adriana lucrare de licență</t>
  </si>
  <si>
    <t>TOTOROANȚĂ DANIELA lucrare de licență</t>
  </si>
  <si>
    <t>Farcaș Sara lucrare de licență</t>
  </si>
  <si>
    <t>Feldeoiu Denisa Manuela lucrare de licență</t>
  </si>
  <si>
    <t>Ciorogar Elena Emanuela</t>
  </si>
  <si>
    <t>Mărginean Denisa lucrare de licență</t>
  </si>
  <si>
    <t>Camelia Munteanu lucrare de licență</t>
  </si>
  <si>
    <t>Fântână Elena Disertatie Master</t>
  </si>
  <si>
    <t>Bonțida Ioana</t>
  </si>
  <si>
    <t>Lază Mayer Anca</t>
  </si>
  <si>
    <t>Stoia Adelina Maria</t>
  </si>
  <si>
    <t>Bărbat Alexandra Ioana, Formarea deprinderilor de ortografie și punctație în învățământul primar, studii de licență, PIPP</t>
  </si>
  <si>
    <t>Năstase Ionela, Strategii didactice utilizate în formarea deprinderilor și priceperilor de citit/scris la școlarul mic, studii de licență, PIPP</t>
  </si>
  <si>
    <t>Dubău Simona Maria, Modalități de valorificare a povestirii în grădiniță, studii de licență, PIPP</t>
  </si>
  <si>
    <t>Porojan Marilena, Caracteristici ale formării deprinderilor de comunicare și socializare ale școlarului mic, studii de licență, PIPP</t>
  </si>
  <si>
    <t>Rotar Maria Roxana, Modalități de dezvoltare a vocabularului la vârsta școlară mică, studii de licență PIPP</t>
  </si>
  <si>
    <t>Șnaider Oana Georgiana, Jocul didactic - modalitate de dezvoltare a comunicării la vârsta preșcolară, studii de licență, PIPP</t>
  </si>
  <si>
    <t>Stoica Iulia Teodora, Rolul formativ al memorizării în dezvoltarea limbajului la disciplina comunicare în limba română la
clasa pregătitoare, studii de licență, PIPP</t>
  </si>
  <si>
    <t>Drăghici Andreea Grațiela, Formarea deprinderilor de citit/scris, studii de licență, PIPP</t>
  </si>
  <si>
    <t>Bădilă Anamaria, Dramatizarea - Reper în dezvoltarea limbajului și a comunicării preșcolarilor, studii de licență, PIPP</t>
  </si>
  <si>
    <t>Ghirbomean Petra - Temele pentru acasa – aspecte legislative, perspective și practici în învățământul primar - PIPP (licenta)</t>
  </si>
  <si>
    <t>Albu Valentina - Programul național ”Școala altfel” - modalități de valorificare în învățământul primar - PIPP (licenta)</t>
  </si>
  <si>
    <t>Bujoreanu Carmen - Curriculum la decizia școlii – posibilități de realizare în învățământul primar - PIPP (licenta)</t>
  </si>
  <si>
    <t>Zgavarogea Teodora - Aspecte specifice ale predării-învățării și evaluării la disciplina Dezvoltare personală - PIPP (licenta)</t>
  </si>
  <si>
    <t>Mihu Angela - Bullying-ul în mediul școlar - modalități de prevenire și intervenție - PIPP (licenta)</t>
  </si>
  <si>
    <t>Rus Luminita - Specificul activităților pentru dezvoltare personală din grădiniță - PIPP (licenta)</t>
  </si>
  <si>
    <t>Farcas Catalina - Organizarea și valorificarea centrelor de activitate în învățământul preșcolar - PIPP (licenta)</t>
  </si>
  <si>
    <t>Zoldi Diana - Managementul programului Școala Altfel în învățământul preuniversitar - ME (disertatie)</t>
  </si>
  <si>
    <t>Scheau Daniela - Rigoare și relevanță în învățare – un cadru utilizabil de către cadrele didactice, Lucrare de finalizare Nivelul II modulul psihopedagogic</t>
  </si>
  <si>
    <t>Socaciu Ramona - Modalități de prevenire și gestionare a bullying-ului în școli, Lucrare de finalizare Nivelul II modulul psihopedagogic</t>
  </si>
  <si>
    <t>Iosif Larisa Stefania- Aspecte legislative, perspective și practici în învățământul preuniversitar cu privire la temele pentru acasă, Lucrare de finalizare Nivelul II modulul psihopedagogic</t>
  </si>
  <si>
    <t>TEACOE DUMITRU ALIN, Dezvoltarea competentelor de viata la adolescenti, modul psihopedagogic, nivel 2</t>
  </si>
  <si>
    <t>ERHAN BIANCA LUMINITA, Sanatatea mentala a cadrului didactic, modul psihopedagogic, nivel 2</t>
  </si>
  <si>
    <t>CRACIUNEAN DANIEL CRISTIAN, tehnici de motivare a generaliei de nativi digitali, modul psihopedagogic, nivel 2</t>
  </si>
  <si>
    <t>BOTORAN STEFAN, Dezvoltarea competențelor etice la adolescenți, modul psihopedagogic, nivel 2</t>
  </si>
  <si>
    <t>VIRCHEA LIDIA IOANA, Gamification in psihopedagogia tinerilor, modul psihopedagogic, nivel 2</t>
  </si>
  <si>
    <t>BARBALATA MARIA DANIELA, Sanatatea mentala a cadrului didactic, modul psihopedagogic, nivel 2</t>
  </si>
  <si>
    <t>DRAGOMIR ADELINA, Starea de bine in scoli, modul psihopedagogic, nivel 2</t>
  </si>
  <si>
    <t>PIRVU BOGDAN MARIAN, Gamification in psihopedagogia tinerilor, modul psihopedagogic, nivel 2</t>
  </si>
  <si>
    <t>NITA PAULA, Consilierea in cariera destinata studentilor la medicina , , modul psihopedagogic, nivel 2</t>
  </si>
  <si>
    <t>PARAU NICOLETA MARIA, Predarea bazata pe teoriile atasamentului</t>
  </si>
  <si>
    <t>PAUNESCU ELENA ANDRA, Consilierea privind orientarea in cariera,, modul psihopedagogic, nivel 2</t>
  </si>
  <si>
    <t>ADAM ADINA ALEXANDRA, Strategii de optimizare a programelor de formare destinate adultilor, , modul psihopedagogic, nivel 2</t>
  </si>
  <si>
    <t>PAUN CRISTINA MIHAELA, Dezvoltarea socio-emotionala in gimnaziu, , modul psihopedagogic, nivel 2</t>
  </si>
  <si>
    <t>BALAN LETITIA CORINA, Dezvoltarea socio-emotionala in scoala, , modul psihopedagogic, nivel 2</t>
  </si>
  <si>
    <t>CHIREA ELENA CRISTINA, Managementul stresului scolar la elevii de clasa a XII-a, modul psihopedagogic, nivel 2</t>
  </si>
  <si>
    <t>PITAN MARIA MIHAELA, decizia de cariera: factori si implicatii, modul psihopedagogic, nivel 2</t>
  </si>
  <si>
    <t>NOOR HASSAN, Educatia in perioada de emergenta adulta, modul psihopedagogic, nivel 2</t>
  </si>
  <si>
    <t xml:space="preserve">Erbasu Georgiana-Bianca -Rolul și eficiența proiectelor în educația universitară, Nivelul II zi
</t>
  </si>
  <si>
    <t>Constantin Oprea Georgiana Minodora- Roluri ale profesorului in invatamantul preuniversitar, Nivelul II zi</t>
  </si>
  <si>
    <t>Tîrban Emilian- Profesor, mentor sau coach? O analiză a rolului profesorului în epoca digitalizării, Nivelul II, zi</t>
  </si>
  <si>
    <t>Konnert Manfred-Mihail Studiu comparativ între relațiile profesor-elevi în mediul rural și urban, Nivelul II, zi</t>
  </si>
  <si>
    <t>Ognean Maria Livia- Despre mentor și mentorat în învățământul superior, Nivelul II, PU</t>
  </si>
  <si>
    <t>Carabageac Ionuţ-Petre -Rolul și importanța inteligenței emoționale în formarea pentru cariera didactică, Nivelul II, zi</t>
  </si>
  <si>
    <t>Gheorghe Vlad-George Forme și cauze ale agresivității elevilor aflați la nivelul învățământului gimnazial, Nivelul II, zi</t>
  </si>
  <si>
    <t>Gîndilă Claudia-Maria- Disciplina pozitivă și asertivitatea, Nivelul II, PU</t>
  </si>
  <si>
    <t>Ghibu Andreea-Magdalena - Rolul mentoratului în educație, Nivelul II, zi</t>
  </si>
  <si>
    <t>Pătrașcu Ruth- Despre bullying și reducerea sa în învățământul gimnazial și în cel liceal, Nivelul II, zi</t>
  </si>
  <si>
    <t>Simionescu Muntenas Daniela- Educatia financiara intre realitate si normalitate, Nivelul II, PU</t>
  </si>
  <si>
    <t>Vîncea Maria-Daniela-Roluri jucate de profesor: mentor sau coach?, Nivelul II, zi</t>
  </si>
  <si>
    <t>Bota Cibu Andra-Maria, Modalitati de combatere a bullying-ului in mediul scolar, Nivelul II, zi</t>
  </si>
  <si>
    <t>Vîncea Adelina - Exigențe și cerințe adresate profesorului în învățământul preuniversitar, Nivelul II, zi</t>
  </si>
  <si>
    <t>Butnărașu Simona- Rolul și importanța inteligenței emoționale al profesorului, Nivelul II, zi</t>
  </si>
  <si>
    <t>Munteanu Gligor Mihaela-Romanița- Teacher- Mentor- Coach pentru un grup de studenți din Universitstea ”Lucian Blaga” Sibiu specialitatea Tehnică Dentară, Nivelul II, PU</t>
  </si>
  <si>
    <t>Galață Țichindelean Bianca-Ioana-Strategii pentru o școală fără bullying, Nivelul II, PU</t>
  </si>
  <si>
    <t>Tocănel Andreea Mariana Managementul formării continue în grădinița Tălmăcel</t>
  </si>
  <si>
    <t>Someșan Angela Managementul activităților de combatere a bullyingului prin teatru sau pictură</t>
  </si>
  <si>
    <t>Ciobanu Raluca-Maria Impactul stilurilor de conducere ale managerului asupra calității climatului școlar</t>
  </si>
  <si>
    <t>Brabete Andreea Livia Impactul stilurilor de conducere ale managerului asupra calității climatului gradinitei nr. 28</t>
  </si>
  <si>
    <t>Stroila Mirela Paraschiva Managementul activitatilor de combatere a bullying-ului prin arta</t>
  </si>
  <si>
    <t>Marc Naomi Evaluarea internă a calităţii educaţiei furnizate de Şcoala Gimnazială Nr. 8, Sibiu</t>
  </si>
  <si>
    <t>Munteanu Cristina-Maria Managementul formării continue şi a perfecţionării resurselor umane în învăţământul preșcolar</t>
  </si>
  <si>
    <t>MODUL PSIHOPEDAGOGIC nivel II: 1.Antonovici Anca, Activătăți specifice practicii de specialitate a studenților de la Drept;2. Aculai Monica, Cum evaluăm competențeleformate prin studiul Educației sociale; 3. Birt Ioana , Utilizarea studiului de caz în predarea -învățarea științelor juridice;4. Bisericaru Miruna, Învățarea științelor juridice prin proiecte; 5. Berindea Sergiu, ASpecte ale inserției profesionale ale absolvenților de Drept; 6. Guțoiu Georgian, Activități de semniar pentru elaborarea licrărilor științifice în doemniul științelor politice;7. Șaramăt Mihai, Învățarea istotiei; 8. Sanfranciscus Ionuț, Surse și resurse utilizate pentru proiectarea istoriei la nivel liceal/ superior; 9. Tonie Roxana, Motivația în alegerea programului de studiu</t>
  </si>
  <si>
    <t>10X 9 (nr lucrări disertație modul, nivel 2)</t>
  </si>
  <si>
    <t>LICENȚĂ 1.Mihu Bianca, Poveștile și jocul de rol pentru asimilarea valorilor morale și formarea atitudinilor corespunzătoare în educația preșcolarilor; 2. Stănilă Raluca, Elemente de istorie locală pentru inițierea scolarilor în studiul istoriei( cls a IV); 3. Stiuanof Diana, Inițierea preșcolarilor în exersarea valorilor morale în domeniul experiențial Om și societate; 4. Vonica Maria, Elemente de istoria familiei pentru inițierea elevilor în studiul istoriei la clasa a IV-a; 5. Vlad Denisa, Evaluarea menualelor alternative în predarea istoriei la clasa a IV-a</t>
  </si>
  <si>
    <t>20x5 lucrări (licență)</t>
  </si>
  <si>
    <t>DISERTAȚIE (IESI) 1. Baciu Daniela, Princiipulechității în crearea de opertunități de învățare pentru copiii cu CES în calsa incluzivă- Aspecte practice</t>
  </si>
  <si>
    <t>30x1 Lucare (disertație)</t>
  </si>
  <si>
    <r>
      <rPr>
        <b/>
        <sz val="10"/>
        <color rgb="FF000000"/>
        <rFont val="Arial Narrow"/>
        <family val="2"/>
      </rPr>
      <t>Albu (Chiriță) Andreea</t>
    </r>
    <r>
      <rPr>
        <sz val="10"/>
        <color rgb="FF000000"/>
        <rFont val="Arial Narrow"/>
        <family val="2"/>
      </rPr>
      <t xml:space="preserve">, Formarea atitudinii estetice prin educația plastică în învățământul primar, </t>
    </r>
    <r>
      <rPr>
        <b/>
        <sz val="10"/>
        <color rgb="FF000000"/>
        <rFont val="Arial Narrow"/>
        <family val="2"/>
      </rPr>
      <t>licență 2022</t>
    </r>
  </si>
  <si>
    <r>
      <rPr>
        <b/>
        <sz val="10"/>
        <color rgb="FF000000"/>
        <rFont val="Arial Narrow"/>
        <family val="2"/>
      </rPr>
      <t>ŞOROŞTINEAN Alina-Elena</t>
    </r>
    <r>
      <rPr>
        <sz val="10"/>
        <color rgb="FF000000"/>
        <rFont val="Arial Narrow"/>
        <family val="2"/>
      </rPr>
      <t xml:space="preserve">, Modalităţi de stimulare a creativităţii copiilor în cadrul activităţilor de educaţie plastică, </t>
    </r>
    <r>
      <rPr>
        <b/>
        <sz val="10"/>
        <color rgb="FF000000"/>
        <rFont val="Arial Narrow"/>
        <family val="2"/>
      </rPr>
      <t>licență 2022</t>
    </r>
  </si>
  <si>
    <r>
      <rPr>
        <b/>
        <sz val="10"/>
        <color rgb="FF000000"/>
        <rFont val="Arial Narrow"/>
        <family val="2"/>
      </rPr>
      <t>Lăcătuș Ioana-Gabriela</t>
    </r>
    <r>
      <rPr>
        <sz val="10"/>
        <color rgb="FF000000"/>
        <rFont val="Arial Narrow"/>
        <family val="2"/>
      </rPr>
      <t>, STIMULAREA CREATIVITĂȚII, FORMAREA ȘI DEZVOLTAREA CAPACITĂȚII DE AUTOEVALUARE A COPIILOR ÎN CADRUL ACTIVITĂȚILOR DE EDUCAȚIE PLASTICĂ,</t>
    </r>
    <r>
      <rPr>
        <b/>
        <sz val="10"/>
        <color rgb="FF000000"/>
        <rFont val="Arial Narrow"/>
        <family val="2"/>
      </rPr>
      <t xml:space="preserve"> licență 2022</t>
    </r>
  </si>
  <si>
    <r>
      <rPr>
        <b/>
        <sz val="10"/>
        <color rgb="FF000000"/>
        <rFont val="Arial Narrow"/>
        <family val="2"/>
      </rPr>
      <t>Andreea TILVIC</t>
    </r>
    <r>
      <rPr>
        <sz val="10"/>
        <color rgb="FF000000"/>
        <rFont val="Arial Narrow"/>
        <family val="2"/>
      </rPr>
      <t>, Rolul strategiilor de învăţare şi practicilor didactice concrete în cadrul orelor de educație plastică,</t>
    </r>
    <r>
      <rPr>
        <b/>
        <sz val="10"/>
        <color rgb="FF000000"/>
        <rFont val="Arial Narrow"/>
        <family val="2"/>
      </rPr>
      <t xml:space="preserve"> licență 2022</t>
    </r>
  </si>
  <si>
    <r>
      <rPr>
        <b/>
        <sz val="10"/>
        <color rgb="FF000000"/>
        <rFont val="Arial Narrow"/>
        <family val="2"/>
      </rPr>
      <t>Topîrcean Cristina-Andreea</t>
    </r>
    <r>
      <rPr>
        <sz val="10"/>
        <color rgb="FF000000"/>
        <rFont val="Arial Narrow"/>
        <family val="2"/>
      </rPr>
      <t xml:space="preserve">, Rolul culorii în dezvoltarea sensibilității estetice la preșcolari, </t>
    </r>
    <r>
      <rPr>
        <b/>
        <sz val="10"/>
        <color rgb="FF000000"/>
        <rFont val="Arial Narrow"/>
        <family val="2"/>
      </rPr>
      <t>licență 2022</t>
    </r>
  </si>
  <si>
    <r>
      <rPr>
        <b/>
        <sz val="10"/>
        <color rgb="FF000000"/>
        <rFont val="Arial Narrow"/>
        <family val="2"/>
      </rPr>
      <t>Marinescu Ștefania-Bianca</t>
    </r>
    <r>
      <rPr>
        <sz val="10"/>
        <color rgb="FF000000"/>
        <rFont val="Arial Narrow"/>
        <family val="2"/>
      </rPr>
      <t xml:space="preserve">, STIMULAREA MOTIVAȚIEI ÎNVĂȚĂRII LA ELEVI PRIN INTERMEDIUL ARTELOR PLASTICE, </t>
    </r>
    <r>
      <rPr>
        <b/>
        <sz val="10"/>
        <color rgb="FF000000"/>
        <rFont val="Arial Narrow"/>
        <family val="2"/>
      </rPr>
      <t>licență 2022</t>
    </r>
  </si>
  <si>
    <r>
      <rPr>
        <b/>
        <sz val="10"/>
        <color rgb="FF000000"/>
        <rFont val="Arial Narrow"/>
        <family val="2"/>
      </rPr>
      <t>Puștea Andreea Ioana</t>
    </r>
    <r>
      <rPr>
        <sz val="10"/>
        <color rgb="FF000000"/>
        <rFont val="Arial Narrow"/>
        <family val="2"/>
      </rPr>
      <t xml:space="preserve">, VALORIFICAREA ELEMENTELOR DE LIMBAJ PLASTIC LA COPIII DIN ÎNVĂȚĂMÂNTUL PREȘCOLAR, </t>
    </r>
    <r>
      <rPr>
        <b/>
        <sz val="10"/>
        <color rgb="FF000000"/>
        <rFont val="Arial Narrow"/>
        <family val="2"/>
      </rPr>
      <t>licență 2022</t>
    </r>
  </si>
  <si>
    <r>
      <rPr>
        <b/>
        <sz val="10"/>
        <color rgb="FF000000"/>
        <rFont val="Arial Narrow"/>
        <family val="2"/>
      </rPr>
      <t>Streza (Mohanu) Corina Ioana</t>
    </r>
    <r>
      <rPr>
        <sz val="10"/>
        <color rgb="FF000000"/>
        <rFont val="Arial Narrow"/>
        <family val="2"/>
      </rPr>
      <t xml:space="preserve">, Strategii de educație muzeală, programe și proiecte cu specific educativ, </t>
    </r>
    <r>
      <rPr>
        <b/>
        <sz val="10"/>
        <color rgb="FF000000"/>
        <rFont val="Arial Narrow"/>
        <family val="2"/>
      </rPr>
      <t xml:space="preserve">disertație2022 - </t>
    </r>
    <r>
      <rPr>
        <sz val="10"/>
        <color rgb="FF000000"/>
        <rFont val="Arial Narrow"/>
        <family val="2"/>
      </rPr>
      <t>IESI</t>
    </r>
  </si>
  <si>
    <r>
      <rPr>
        <b/>
        <sz val="10"/>
        <color rgb="FF000000"/>
        <rFont val="Arial Narrow"/>
        <family val="2"/>
      </rPr>
      <t>Simulescu Iulia</t>
    </r>
    <r>
      <rPr>
        <sz val="10"/>
        <color rgb="FF000000"/>
        <rFont val="Arial Narrow"/>
        <family val="2"/>
      </rPr>
      <t xml:space="preserve">, I. Biserica de lemn din satul Comănești, județul Gorj, strămutată în Muzeul în aer liber din Dumbrava Sibiului; II Restaurarea icoanei pe lemn Nașterea Precestei, nr. inv. AL 19972-CN Comănești, din colecția C.N.M. ASTRA, </t>
    </r>
    <r>
      <rPr>
        <b/>
        <sz val="10"/>
        <color rgb="FF000000"/>
        <rFont val="Arial Narrow"/>
        <family val="2"/>
      </rPr>
      <t xml:space="preserve">disertație 2022 </t>
    </r>
    <r>
      <rPr>
        <sz val="10"/>
        <color rgb="FF000000"/>
        <rFont val="Arial Narrow"/>
        <family val="2"/>
      </rPr>
      <t>-</t>
    </r>
    <r>
      <rPr>
        <b/>
        <sz val="10"/>
        <color rgb="FF000000"/>
        <rFont val="Arial Narrow"/>
        <family val="2"/>
      </rPr>
      <t xml:space="preserve"> </t>
    </r>
    <r>
      <rPr>
        <sz val="10"/>
        <color rgb="FF000000"/>
        <rFont val="Arial Narrow"/>
        <family val="2"/>
      </rPr>
      <t>CR</t>
    </r>
  </si>
  <si>
    <t>Luise Hultsch: Lese- und Schreiblernmethoden an Grundschulen mit deutscher Unterrichtssprache in Rumänien
(Metode de alfabetizare în școli cu limbă de predare germană), licenta</t>
  </si>
  <si>
    <t>Dan Maria, Portofoliu final</t>
  </si>
  <si>
    <t>Dan Andreea, Portofoliu final</t>
  </si>
  <si>
    <t>Braicu Maria Cristina, Portofoliu final</t>
  </si>
  <si>
    <t>Capatina Teodora. Portofoliu final</t>
  </si>
  <si>
    <t>Chivu Alexandra Maria, Portofoliu final</t>
  </si>
  <si>
    <t>Ene Sorina Iulia. Portofoliu final</t>
  </si>
  <si>
    <t>Gheata Alexandra Ioana, Portofoliu final</t>
  </si>
  <si>
    <t>Mesea Nicoleta, Portofoliu final</t>
  </si>
  <si>
    <t>Mihut Stefania, Portofoliu final</t>
  </si>
  <si>
    <t>Nedelcu Andreea. Portofoliu final</t>
  </si>
  <si>
    <t>Nistor Teodora Ovidiana, Portofoliu final</t>
  </si>
  <si>
    <t>Obrist Anna Iulia Elisa, Portofoliu final</t>
  </si>
  <si>
    <t>Ovesia Andreea, Portofoliu final</t>
  </si>
  <si>
    <t>Pastean Dana, Portofoliu final</t>
  </si>
  <si>
    <t>Plesa Antonia, Portofoliu final</t>
  </si>
  <si>
    <t>Roberts Emma, Portofoliu final</t>
  </si>
  <si>
    <t>Ropotin Cristina Andreea</t>
  </si>
  <si>
    <t>Stroia Daniel Robert, Portofoliu final</t>
  </si>
  <si>
    <t>finalizare N1 MoPed 75</t>
  </si>
  <si>
    <t>Bozdoc Anca - Utilizarea metodelor de explorare a realității în cadrul orelor de cunoaştere a mediului - ciclul primar/ LICENTA</t>
  </si>
  <si>
    <t>Medrea Denisa Mihaela - Cultivarea comportamentului responsabil prin educația pentru protecția mediului înconjurător / LICENTA</t>
  </si>
  <si>
    <t>Florea Diana - Metode de stimulare a creativității la preșcolari prin activitǎți de cunoașterea mediului/ LICENTA</t>
  </si>
  <si>
    <t>Huculeci Anamaria - Instrumente digitale de învăţare utilizate în 
învăţământul primar/ LICENTA</t>
  </si>
  <si>
    <t>Moldovan Ramona - Platforme educaționale de învățare utilizate în ciclul primar/LICENTA</t>
  </si>
  <si>
    <t>Ivan Georgeta - Instrumente digitale utilizate în evaluarea formativă la biologie/NIV 2</t>
  </si>
  <si>
    <t>Croitoru Larisa - Utilizarea platformelor educaționale interactive on-line în activităţile de predare-învăţare/NIV2</t>
  </si>
  <si>
    <t>Mutiu Nicolaev - Softuri educaționale pentru predarea disciplinelor inginerești/Niv2</t>
  </si>
  <si>
    <t>Petric Denis-Iulian, Oferte de promovare a sănătății și de activitate fizică în școala primară (Gesundheitsförderung und Bewegungsangebote in der Grundschule), studii de licență, PIPPDe</t>
  </si>
  <si>
    <t>Moldovan (Tofan) Liliana, Incluziunea copiilor din spectrul autist prin muzică și mișcare. Un studiu de caz bazat pe interacțiuni muzicale în grădiniță (Inklusion von Kindern mit Autismusspektrum durch Musik und Bewegung
Eine Einzelfallstudie auf Basis von musischen Interaktionen im Kindergarten)studii de licență, PIPPDe</t>
  </si>
  <si>
    <t>Coman Olivia-Maria, Deschiderea orizonturilor! Importanţa jocului în aer liber pentru dezvoltarea preşcolari (Horizonte öffnen! Zur Bedeutung des Spielens im Freien in der Entwicklung des Kleinkindes), studii de licență, PIPP</t>
  </si>
  <si>
    <t>Briciu Anca-Gabriela, Rollen spieln und sich neu entdecken. Förderung der Persönlichkeitsentwicklung von Kindern im Rollenspiel und im Theater (Joacă roluri și descoperă-te. Promovarea dezvoltării personaliții la copii în jocul de rol și teatru), studii de licență, PIPP</t>
  </si>
  <si>
    <t>Zgunea Teodora, Ist jedes Kind musikalisch? Beobachtung von Musikalität in der Grundschule mittels eines ganzheitlichen Testverfahrens (Are orice copil aptitudini muzicale? Observarea muzicalității în școala primară utilizând testarea holistică)</t>
  </si>
  <si>
    <t>Tania Claudia Răspop, Nevoia de încredere și siguranță în educația copiilor mici. Modele de intervenție educațională, licență PIPP</t>
  </si>
  <si>
    <t>Manuela Mașca, Strategii simple pentru lecții pline de bună dispoziție în ciclul primar, licență PIPP</t>
  </si>
  <si>
    <t>Voica Ioana Livia, Nevoia de mișcare la vârsta timpurie - aplicații practice specifice domeniului Dezvoltare fizică, sănătate și igienă personală, licență PIPP</t>
  </si>
  <si>
    <t>Neamțu Georgiana, Stimularea dezvoltării sociale și emoționale în copilăria timpurie, licență PIPP</t>
  </si>
  <si>
    <t>Șovăr Alexandra, Școala încrederii - perspective actuale pentru dezvoltarea unei comunități a bunăstării și bucuriei, licență PIPP</t>
  </si>
  <si>
    <t>Ghergina Marina Luciana, Disciplina pozitivă a copiilor. Consecințe și măsuri aplicate în grupă și în grădiniță, licență PIPP</t>
  </si>
  <si>
    <t>Szekely Roxana Mădălina, Gestionarea comportamentelor neadecvate la vârsta preșcolară, licență PIPP</t>
  </si>
  <si>
    <t>Topîrcean Adnana, Stimularea curiozității și interesului pentru studiu la preșcolari - aplicații practice specifice domeniului Capacități și atitudini de învățare, licență PIPP</t>
  </si>
  <si>
    <t>Rațiu (Anghel) Elena, Srategii de stimulare a creativității preșcolarului prin jocul didactic, licență PIPP</t>
  </si>
  <si>
    <t>Cătăuță (Lică) Claudia, Educația nonformală între provocare și necesitate pentru incluziunea cu succes a școlarilor mici, disertație IESI</t>
  </si>
  <si>
    <t>Andreea-Florina Solomon, Eficientizarea relațiilor de comunicare cu familiile copiilor într-o grădiniță incluzivă, disertație IESI</t>
  </si>
  <si>
    <t>Iakób János-Ervin, Promovarea și protejarea drepturilor copiilor în școala românească, Nivelul II</t>
  </si>
  <si>
    <t>Bibu Maria Alexandra, Incluziunea educațională în școala de masă între realitate și necesitate, Nivelul II</t>
  </si>
  <si>
    <t>Dobră Dan Alexandru, Starea de bine a elevilor din învățământul liceal, Nivelul II</t>
  </si>
  <si>
    <t>Opriș Călin, Educația plastică, argument în formarea abilităților artistice și de comunicare ale tinerilor adolescenți, Nivelul II</t>
  </si>
  <si>
    <t>Bușu Magdalena, Calitatea vieții de student la Medicină în contextul pandemic, Nivelul II</t>
  </si>
  <si>
    <t>Vasiu Ioan Mihai, Autoritatea profesorului - cum se câștigă?, Nivelul II</t>
  </si>
  <si>
    <t>Popescu Ionela Diana,Predarea cu stil - a abordare inovativă și creativă, Nivelul II</t>
  </si>
  <si>
    <t>Gabriela Achim, Portofoliu de evaluare finală, Nivelul I</t>
  </si>
  <si>
    <t>Calina Arcaș, Portofoliu de evaluare finală, Nivelul I</t>
  </si>
  <si>
    <t>Andreea Bacanu, Portofoliu de evaluare finală, Nivelul I</t>
  </si>
  <si>
    <t>Maria Boghe, Portofoliu de evaluare finală, Nivelul I</t>
  </si>
  <si>
    <t>Diana Borza, Portofoliu de evaluare finală, Nivelul I</t>
  </si>
  <si>
    <t>Andreea Catana, Portofoliu de evaluare finală, Nivelul I</t>
  </si>
  <si>
    <t>Eugenia Cîrstea, Portofoliu de evaluare finală, Nivelul I</t>
  </si>
  <si>
    <t>Cristina Chiriac, Portofoliu de evaluare finală, Nivelul I</t>
  </si>
  <si>
    <t>Alexia Ciobanu, Portofoliu de evaluare finală, Nivelul I</t>
  </si>
  <si>
    <t>Maria Ciorcârlan, Portofoliu de evauare finală, Nivelul I</t>
  </si>
  <si>
    <t>Cismaru Oana Maria, Portofoliu de evaluare finală, Nivelul I</t>
  </si>
  <si>
    <t>Flavius Costea, Portofoliu de evaluare finală, Nivelul I</t>
  </si>
  <si>
    <t>Alina Ferencz, Portofoliu de evaluare finală, Nivelul I</t>
  </si>
  <si>
    <t>Amyna Hamideh, Portofoliu de evaluare finală, Nivelul I</t>
  </si>
  <si>
    <t>Raluca Manescu, Portofoliu de evaluare finală, Nivelul I</t>
  </si>
  <si>
    <t>Anda Mihu, Portofoliu de evaluare finală, Nivelul I</t>
  </si>
  <si>
    <t>Corina Moldovan, Portofoliu de evaluare finală, Nivelul I</t>
  </si>
  <si>
    <t>Iulia Natea, Portofoliu de evaluare finală, Nivelul I</t>
  </si>
  <si>
    <t>Serban Dimitrie Popa, Portofoliu de evaluare finală, Nivelul I</t>
  </si>
  <si>
    <t>Maria Prodan, Portofoliu de evaluare finală, Nivelul I</t>
  </si>
  <si>
    <t>Corina Radescu, Portofoliu de evaluare finală, Nivelul I</t>
  </si>
  <si>
    <t>Sabina Sassu, Portofoliu de evaluare finală, Nivelul I</t>
  </si>
  <si>
    <t>Seserman Diana Mihaela, Portofoliu de evaluare finală, Nivelul I</t>
  </si>
  <si>
    <t>Cristian Socol, Portofoliu de evaluare finală, Nivelul I</t>
  </si>
  <si>
    <t>Dumitrana Tudor, Portofoliu de evaluare finală, Nivelul I</t>
  </si>
  <si>
    <t>Vlad Urzică, Portofoliu de evaluare finală, Nivelul I</t>
  </si>
  <si>
    <t>Cristina Telea, Portofoliu de evaluare finală, Nivelul I</t>
  </si>
  <si>
    <t>Gavrilă Ionelia, Efectele formative ale activităților extracurriculare în școala incluzivă, studii de masterat Intervenții educaționale în școala incluzivă</t>
  </si>
  <si>
    <t>Martin Ana-Maria, Managementul parteneriatului educațional grădiniță - comunitatea locală, studii de masterat Management educațional</t>
  </si>
  <si>
    <t>Mutu Rizoiu George Cristian, Conexiuni între predare, învățare și evaluare, lucrare de finalizare (modul psihopedagogic) nivel II</t>
  </si>
  <si>
    <t>Stoica Sebastian, Modalități de depistare și integrare a tulburărilor de limbaj la preșcolari, lucrare de finalizare (modul psihopedagogic) nivel II</t>
  </si>
  <si>
    <t>Bîrluțiu Rareș-Mircea, Rolul educației medicale continue în menținerea calității actului medical, lucrare de finalizare (modul psihopedagogic) nivel II</t>
  </si>
  <si>
    <t>Tarcea Iuliana Mihaela, Rolul trainingului in educatia adultilor, lucrare de finalizare (modul psihopedagogic) nivel II</t>
  </si>
  <si>
    <t>Doicin Mirela, Tendințe actuale în educația adulților, lucrare de finalizare (modul psihopedagogic) nivel II</t>
  </si>
  <si>
    <t>Lehaci Florin- Petrică, Educație incluzivă în sistemul de învățământ românesc, lucrare de finalizare (modul psihopedagogic) nivel II</t>
  </si>
  <si>
    <t>Barna Ligia-Daniela, Pedagogia diferențială-orientări și modele de implementare, lucrare de finalizare (modul psihopedagogic) nivel II</t>
  </si>
  <si>
    <t>Antonescu Oana-Raluca, Educația adulților și educația permanentă, lucrare de finalizare (modul psihopedagogic) nivel II</t>
  </si>
  <si>
    <t>Mucălău Roxana-Elena, Valorificarea parteneriatului școală-familie-comunitate în procesul de integrare socială a elevilor din învățământul primar, lucrare de licență PIPP</t>
  </si>
  <si>
    <t>Balea Simona, Valorificarea parteneriatului școală-familie-comunitate în procesul de integrare socială a preșcolarilor, lucrare de licență PIPP</t>
  </si>
  <si>
    <t>Cojocariu Anca-Gabriela, Strategii de dezvoltare a motivației învățării la elevii din învățământul primar, lucrare de licență PIPP</t>
  </si>
  <si>
    <t>Roman Ioana Giorgiana,Stimularea motivatiei învățării la elevii din învățământul primar, lucrare de licență PIPP</t>
  </si>
  <si>
    <t>Bădilă Alina, ROLUL FORMATIV AL BASMULUI ÎN DEZVOLTAREA LIMBAJULUI ÎN DOMENIUL EXPERIENŢIAL LIMBĂ ȘI COMUNICARE, studii de licență, PIPP</t>
  </si>
  <si>
    <t>BOTĂREL ANDRADA-ELENA, METODE COMPLEMENTARE DE EVALUARE. PROIECTUL LA DISCIPLINA LIMBA ȘI LITERATURA ROMÂNĂ, CLASA a IV-a, studii de licență, PIPP</t>
  </si>
  <si>
    <t>Rorărescu Paula-Nicoleta, Rolul formativ al convorbirii în dezvoltarea limbajului în domeniul experiențial Limbă și comunicare, studii de licență, PIPP</t>
  </si>
  <si>
    <t>Rotărescu Iuliana-Paraschiva, Predarea integrată a activităților din domeniul experiențial Limbă și comunicare, studii de licență, PIPP</t>
  </si>
  <si>
    <t>Fleacă Veronica-Iulia, Rolul jocurilor didactice specifice domeniului experiențial Limbă și comunicare, în dezvoltarea limbajului preșcolarilor, studii de licență PIPP</t>
  </si>
  <si>
    <t>Tudora Andra-Maria, PREDAREA INTEGRATĂ A ACTIVITĂȚILOR DIN ARIA CURRICULARĂ LIMBĂ ȘI COMUNICARE, LA CLASA PREGĂTITOARE, studii de licență, PIPP</t>
  </si>
  <si>
    <t>Achim Ioana-Lavinia, Rolul formativ al povestirii în dezvoltarea limbajului la disciplina Limba și literatura română, clasa a IV-a, studii de licență, PIPP</t>
  </si>
  <si>
    <t>Buș Denisa-Maria, Literatura pentru copii, curriculum la decizia școlii. Aplicație la clasa a II-a, studii de licență, PIPP</t>
  </si>
  <si>
    <t>Hașegan Denisa-Teodora, Dezvoltarea limbajului verbal, nonverbal și paraverbal la preșcolari prin intermediul întâlnirilor de dimineață, studii de licență, PIPP</t>
  </si>
  <si>
    <t>Gligorea Cristina-Ioana, STRATEGII DIDACTICE DE STIMULARE A PREȘCOLARILOR CAPABILI DE PERFORMANȚE SUPERIOARE, studii de masterat, IESI</t>
  </si>
  <si>
    <t>Popa Claudia, Evaluarea la aria curriculară Limbă și comunicare: tradițională vs alternativă, Modul psihopedagigic, nivel II</t>
  </si>
  <si>
    <t>Afodorcei Florența-Oana, Metode tradiționale vs metode moderne utilizate în proiectarea cursurilor în învățământul universitar în domeniul Științelor Informării și Documentării, Modul psihopedagogic, nivel II</t>
  </si>
  <si>
    <t>Toader Ionela, Dezvoltarea motivației învățării în ciclul liceal, Modul psihopedagogic, nivel II</t>
  </si>
  <si>
    <t>Boștiog Ovidiu-Lucian, Stilurile de predare în învățământul preuniversitar, Modul psihopedagogic, nivel II</t>
  </si>
  <si>
    <t>Dobrin Elena, Stiluri de predare în sistemul preuniversitar, Modul psihopedagogic, nivel II</t>
  </si>
  <si>
    <t>Mădularu-Oprinescu Florin-Daniel, Metode și tehnici active de predare-învățare care încurajează participarea în cadrul orelor de limba germană, Modul Psihopedagogic, nivel II</t>
  </si>
  <si>
    <t>Marina Marilena-Angela, METODE DE PREDARE LA LIMBA ȘI LITERATURA FRANCEZĂ NIVEL LICEAL: munca individuală vs. munca în grup, Modul psihopedagogic, nivel II</t>
  </si>
  <si>
    <t>Tibori Andreea-Ana-Maria, METODE DE PREDARE LA LIMBA ȘI LITERATURA ROMÂNĂ ÎN LICEU:MUNCA INDIVIDUALĂvsMUNCA ÎN GRUP, Modul Psihopedagogic, nivel II</t>
  </si>
  <si>
    <t>Simulete Andreea-Roxana, METODE DE PREDARE LA LIMBA ȘI LITERATURA ROMÂNĂ ÎN LICEU: MUNCA INDIVIDUALĂ vs. MUNCA ÎN GRUP, Modul Psihopedagogic, nivel II</t>
  </si>
  <si>
    <t>Alicsandru Denisa, STILURI DE PREDARE ÎN ÎNVĂȚĂMÂNTUL PREUNIVERSITAR, Modul psihopedagogic, nivel II</t>
  </si>
  <si>
    <t>Balea Sabrina, Metode de predare a poeziei moderne la limba și literatura română în liceu: munca individuală vs. munca în grup, Modul psihopedagogic, nivel II</t>
  </si>
  <si>
    <t>Bârla Mădălina-Elena, Dezvoltarea motivației învățării în învățământul preuniversitar, Modul psihopedagogic nivel II</t>
  </si>
  <si>
    <t>Banu Angelica-Cristina, Evaluarea la aria curriculară Limbă și comunicare: tradițională vs. alternativă, Modul psihopedagogic, nivel II</t>
  </si>
  <si>
    <t>Rus Cristiana-Maria, Rolul activităților extrașcolare în formarea profesorilor debutanți, Modul psihopedagogic, nivel II</t>
  </si>
  <si>
    <t>Dîrloșan Denisa-Ana, Dezvoltarea motivației de învățare la elevii de liceu., Modul psihopedagogic, nivel II</t>
  </si>
  <si>
    <t>Visu Diana-Silvia, STRATEGII INOVATIVE DE PREDARE-ÎNVĂȚARE-EVALUARE A LITERATURII GERMANE ÎN DOMENIUL LICEAL, Modul psihopedagogic, nivel II</t>
  </si>
  <si>
    <t>Matei Maria-Luiza, Stiluri de predare în liceu, Modul psihopedagogic, nivel II</t>
  </si>
  <si>
    <t>Dürr Johanna-Adela, Dezvoltarea motivaţiei învaţării in ciclul liceal/universitar, Modul psihopedagogic, nivel II</t>
  </si>
  <si>
    <t>Pirpidel Elena, Strategii interactive de predare-învățare la nivel universitar, Modul psihopedagogic, nivel II</t>
  </si>
  <si>
    <t>Gherghin Maria-Adina, Dezvoltarea motivației învățării în ciclul universitar, Modul psihopedagogic, nivel II</t>
  </si>
  <si>
    <t>Drăghiceanu Loredana-Florentina, Metode tradiționale vs metode moderne utilizate în proiectarea cursurilor în învățământul universitar în domeniul limbii și literaturii, Modul psihopedagogic, nivel II</t>
  </si>
  <si>
    <t>Oltean Andrada-Nicoleta, Dezvoltarea creativității elevilor prin metoda studiului de caz, Modul psihopedagogic, nivel II</t>
  </si>
  <si>
    <t>Stan Maria-Alexandra, Portofoliul digital al elevilor de liceu în evaluarea activităților de limbă și literatură română în ciclul liceal, Modul psihopedagogic, nivel II</t>
  </si>
  <si>
    <t>Piloiu Andreea-Ioana, Dezvoltarea creativității elevilor de liceu prin studiul de caz, Modul psihopedagogic, nivel II</t>
  </si>
  <si>
    <t>Țerbea Florina, METODE MODERNE ȘI TRADIȚIONALE IN LUCRUL INDIVIDUAL SI CEL PE GRUPE, Modul Psihopedagogic, nivel II</t>
  </si>
  <si>
    <t>Minculete Iunis-Ștefana, Mijloace noi de abordare a textelor canonice pentru examenul de bacalaureat , Modul psihopedagogic, nivel II</t>
  </si>
  <si>
    <t>BADARAU MIHAILESCU ALINA : INTERVENTIA PENTRU CORECTAREA DISLALIEI LA PRESCOLARUL MARE (DISERTATIE)</t>
  </si>
  <si>
    <t>CANDEA FULEA MARIA LICENTA : PARTICULARITĂȚILE EVALUĂRII PROGRESULUI ȘCOLAR LA ELEVII CU CES ( LICENTA)</t>
  </si>
  <si>
    <t>ASOLTANEI PETRINELA: METODE DE DEZVOLTAE A SCRIS CITITULUI LA ELEVII CU CES (LICENTA)</t>
  </si>
  <si>
    <t>NECHIFOR MARCELA: PARTICULARITĂȚILE PROCESELOR COGNITIVE LA ELEVII CU CES</t>
  </si>
  <si>
    <t>DUMITREU ELENA ALEXANDRA. ADAPTARAE CURRICULARA LA ELEVII CU CES (LICENTA)</t>
  </si>
  <si>
    <t>Banu Amina -Portofoliu Final Niv I zi</t>
  </si>
  <si>
    <t>Barbu Teodora -Portofoliu Final Niv I zi</t>
  </si>
  <si>
    <t>BARTHA CARMEN-RALUCA -Portofoliu Final Niv I zi</t>
  </si>
  <si>
    <t>Boicu Codruța-Adelina-Portofoliu Final Niv I zi</t>
  </si>
  <si>
    <t>Bolohan Otilia-Elena-Portofoliu Final Niv I zi</t>
  </si>
  <si>
    <t>Boroi Andreea-Portofoliu Final Niv I zi</t>
  </si>
  <si>
    <t>Brădeanu Ioana Cristina-Portofoliu Final Niv I zi</t>
  </si>
  <si>
    <t>Călinescu Elena Diana-Portofoliu Final Niv I zi</t>
  </si>
  <si>
    <t>Coman Andreea-Ștefana-Portofoliu Final Niv I zi</t>
  </si>
  <si>
    <t>CRISTEA MIHAI-CĂTĂLIN-Portofoliu Final Niv I zi</t>
  </si>
  <si>
    <t>Cugerean Adela-Nicoleta -Portofoliu Final Niv I zi</t>
  </si>
  <si>
    <t>Dumitra Gabriela-Alexandra-Portofoliu Final Niv I zi</t>
  </si>
  <si>
    <t>Fetean Denisa-Ioana</t>
  </si>
  <si>
    <t>GAVRILĂ KARINA-ELENA-Portofoliu Final Niv I zi</t>
  </si>
  <si>
    <t>ISDRAILĂ ANTONIA-VIORICA-Portofoliu Final Niv I zi</t>
  </si>
  <si>
    <t>Lixandru Elena Elena-Portofoliu Final Niv I zi</t>
  </si>
  <si>
    <t>Manolache Anca-Maria-Portofoliu Final Niv I zi</t>
  </si>
  <si>
    <t>MOGHIOR RALUCA- IULIA-Portofoliu Final Niv I zi</t>
  </si>
  <si>
    <t>Mohanu Iulia-Andreea-Portofoliu Final Niv I zi</t>
  </si>
  <si>
    <t>Munteanu Andreea-Roberta-Portofoliu Final Niv I zi</t>
  </si>
  <si>
    <t>MUȘOIU ELENA-LIANA -Portofoliu Final Niv I zi</t>
  </si>
  <si>
    <t>Poenar Andreea-Cosmina-Portofoliu Final Niv I zi</t>
  </si>
  <si>
    <t>POP DELIA-ELENA-Portofoliu Final Niv I zi</t>
  </si>
  <si>
    <t>POPESCU COSMINA-FLORINA -Portofoliu Final Niv I zi</t>
  </si>
  <si>
    <t>Preda Maria-Luiza -Portofoliu Final Niv I zi</t>
  </si>
  <si>
    <t>Răboacă Maria-Claudia -Portofoliu Final Niv I zi</t>
  </si>
  <si>
    <t>Rebega Cristina-Raluca -Portofoliu Final Niv I zi</t>
  </si>
  <si>
    <t>SULAREA CĂTĂLINA-ELENA</t>
  </si>
  <si>
    <t>SUMA DENISA</t>
  </si>
  <si>
    <t>Surdu Diana</t>
  </si>
  <si>
    <t>Sandu Claudia-Rodica-Portofoliu Final Niv I zi</t>
  </si>
  <si>
    <t>SZÁSZ APOR-Portofoliu Final Niv I zi</t>
  </si>
  <si>
    <t>Șerban Simona Rut-Portofoliu Final Niv I zi</t>
  </si>
  <si>
    <t>Tărhaș Oana-Raluca-Portofoliu Final Niv I zi</t>
  </si>
  <si>
    <t>FILKER DIANA -Niv II -Valorificarea valenţelor formative ale activităţilor non-formale</t>
  </si>
  <si>
    <t>Drăghici Nicolae Tiberiu Niv II 5. Rolul managerului de proiect în implementarea proiectelor de dezvoltare educațională a organizațiilor școlare</t>
  </si>
  <si>
    <t>Vlăducu Paula-Livia Niv II- Factorii perturbatori în comunicare adidactică</t>
  </si>
  <si>
    <t>Prihoi Andrada-Oana Niv II -Strategii de intervenție ale cadrului didactic în situații de criză educațională</t>
  </si>
  <si>
    <t>POPA EMANUELA-ELENA Niv II Eficientizarea relațiilor de comunicare cu studenții</t>
  </si>
  <si>
    <t>OPREA ELENA-MIHAELA Portofoliu Final Niv I Postuniv</t>
  </si>
  <si>
    <t>Cioconea NicoletaPortofoliu Final Niv I Postuniv</t>
  </si>
  <si>
    <t>OROSAN FLAVIA Portofoliu Final Niv I Postuniv</t>
  </si>
  <si>
    <t>MOLDOVAN IONELA RODICA Portofoliu Final Niv I Postuniv</t>
  </si>
  <si>
    <t>Bogdan Radu Portofoliu Final Niv I Postuniv</t>
  </si>
  <si>
    <t>BĂDINA MARIA Portofoliu Final Niv I Postuniv</t>
  </si>
  <si>
    <t>Popa Bianca Mădălina Portofoliu Final Niv I Postuniv</t>
  </si>
  <si>
    <t>BĂILĂ DOINA-OLIMPIA Portofoliu Final Niv I Postuniv</t>
  </si>
  <si>
    <t>PĂTRU VICTORIA Portofoliu Final Niv I Postuniv</t>
  </si>
  <si>
    <t>Gancea Ana-Raluca Portofoliu Final Niv I Postuniv</t>
  </si>
  <si>
    <t>Șiancu Paul Portofoliu Final Niv I Postuniv</t>
  </si>
  <si>
    <t>Vulcu Andra-Cecilia Portofoliu Final Niv I Postuniv</t>
  </si>
  <si>
    <t>DENGHEL ADELA Portofoliu Final Niv I Postuniv</t>
  </si>
  <si>
    <t>Iancu Bianca Maria Portofoliu Final Niv I Postuniv</t>
  </si>
  <si>
    <t>LUPEA GEORGIANA ALINA GEORGIANA Portofoliu Final Niv I Postuniv</t>
  </si>
  <si>
    <t>Manea Elena Andreea Portofoliu Final Niv I Postuniv</t>
  </si>
  <si>
    <t>Bîrză Ioana - Bianca Portofoliu Final Niv I Postuniv</t>
  </si>
  <si>
    <t>BOANCHEȘ DANIEL Portofoliu Final Niv I Postuniv</t>
  </si>
  <si>
    <t>Mîrza Maria Larisa Portofoliu Final Niv I Postuniv</t>
  </si>
  <si>
    <t>BOZDOG MARIA - PATRICIA Portofoliu Final Niv I Postuniv</t>
  </si>
  <si>
    <t>Vîlvoi Elena-Georgiana Portofoliu Final Niv I Postuniv</t>
  </si>
  <si>
    <t>Mănescu Ion-Bogdan Portofoliu Final Niv I Postuniv</t>
  </si>
  <si>
    <t>Ursu Ana-Maria Portofoliu Final Niv I Postuniv</t>
  </si>
  <si>
    <t>DOROBANȚU ION-OVIDIU Portofoliu Final Niv I Postuniv</t>
  </si>
  <si>
    <t>Dragomir Adrian Portofoliu Final Niv I Postuniv</t>
  </si>
  <si>
    <t>Jidveianu Cristina-Alexandra Portofoliu Final Niv I Postuniv</t>
  </si>
  <si>
    <t>Ciuciuc Adriana Portofoliu Final Niv I Postuniv</t>
  </si>
  <si>
    <t>ROȘCA NICOLAE-ALEXANDRU Portofoliu Final Niv I Postuniv</t>
  </si>
  <si>
    <t>Radu Ioana-Andrada Portofoliu Final Niv I Postuniv</t>
  </si>
  <si>
    <t>Corneanu Andrada-Veronica Portofoliu Final Niv I Postuniv</t>
  </si>
  <si>
    <t>Mutică Ioana Bianca Portofoliu Final Niv I Postuniv</t>
  </si>
  <si>
    <t>Avram Cristina Maria Portofoliu Final Niv I Postuniv</t>
  </si>
  <si>
    <t>Rașcu Irina-Bianca Portofoliu Final Niv I Postuniv</t>
  </si>
  <si>
    <t>Mănescu Elena Andreea Portofoliu Final Niv I Postuniv</t>
  </si>
  <si>
    <t>CRÎNGUȘ COSTIN-MARIAN Portofoliu Final Niv I Postuniv</t>
  </si>
  <si>
    <t>Știrbeț Ioan Portofoliu Final Niv I Postuniv</t>
  </si>
  <si>
    <t>BABOIU RODICA Portofoliu Final Niv I Postuniv</t>
  </si>
  <si>
    <t>Ștefan Maria-Denisa Portofoliu Final Niv I Postuniv</t>
  </si>
  <si>
    <t>Tâlvan Paraschiva Portofoliu Final Niv I Postuniv</t>
  </si>
  <si>
    <t>VASIU MIOARA-ADINA Portofoliu Final Niv I Postuniv</t>
  </si>
  <si>
    <t>Șerb Melinda Portofoliu Final Niv I Postuniv</t>
  </si>
  <si>
    <t>Banc Alina -PIPP ROLUL JOCULUI DIDACTIC ÎN DEZVOLTAREA AUTONOMIEI PREȘCOLARULUI</t>
  </si>
  <si>
    <t>Buzaș А drі а nа Ioana- PIPP- DЕ MЕ RЅU RІ  PRА СTІ С-А PLІ СА TІ VЕ  PЕ NTRU  FΟ RMА RЕ А  ȘІ  DЕ ZVΟ LTА RЕ А  U NU І  СLІ MА T ȘСΟ LА R PΟ ZІ TІ V</t>
  </si>
  <si>
    <t>Crețu Mădălina -PIPP -IMPORTANȚA ACTIVITĂȚILOR EXTRACURRICULARE ÎN PREVENIREA ABANDONULUI ȘCOLAR ÎN CAZUL ELEVILOR DIN ÎNVĂȚĂMÂNTUL PRIMAR</t>
  </si>
  <si>
    <t>Filip Ioana -PIPP Valoarea şi influența educativă a sistemului de recompense în grădiniță</t>
  </si>
  <si>
    <t>Petrovai Delia -PIPP -Burnout și satisfacția în muncă în învățământul primar</t>
  </si>
  <si>
    <t>Steau Denisa -DEZVOLTAREA SPIRITULUI DE OBSERVAȚIEI LA PREȘCOLARI</t>
  </si>
  <si>
    <t>Ganea Carmen -IESI- Modalitți de educațe pozitivă în școlile speciale</t>
  </si>
  <si>
    <t>Chiș Ioana-Elena: „Soluții pentru reducerea barierelor de incluziune educaționale în școala” - Master IESI</t>
  </si>
  <si>
    <t>Teodorescu Maria: „Strategii de educație remedială în comunitățile cu grupuri vulnerabile” - Master IESI</t>
  </si>
  <si>
    <t>Mandache Diana Camelia: „Managementul activităților extracurriculare în grădinița de copii” - Master ME</t>
  </si>
  <si>
    <t>Muntean Valentina-Ioana: „Managementul activităților integrate în contextul domeniului experiențial om și societate” - Master ME</t>
  </si>
  <si>
    <t>Șandru Diana-Florina: „Analiza problemelor şi provocărilor actuale în managementul evaluării preşcolarilor” - Master ME</t>
  </si>
  <si>
    <t>Grădinaru Constantina Mariana: „Instrumente de formare a capacității de autoevaluare la vârsta școlară mică” – Licență PIPP-IF</t>
  </si>
  <si>
    <t>Greab Viorela: „Formarea de reprezentări prin utilizarea jocului în centrele de interes” - Licență PIPP-ID</t>
  </si>
  <si>
    <t>Mija Maria Andreea: „Analiza jocului didactic în ipostaza de metodă de evaluare” - Licență PIPP-IF</t>
  </si>
  <si>
    <t>MITITELU Silvia: „Analiza psihopedagogică a jocului de creație cu subiect din povești și basme la vârsta preșcolară mare” - Licență PIPP-ID</t>
  </si>
  <si>
    <t>Nicula Cristina-Teodora: „Metode de autoevaluare și interevaluare în cadrul învățării prin cooperare” – Licență PIPP-IF</t>
  </si>
  <si>
    <t>Pittini Iuliana Cosmina: „Analiza psihopedagogică a jocului de construcție la vârsta preșcolară mare” - Licență PIPP-IF</t>
  </si>
  <si>
    <t>Stanila Ramona: „Studiul corelațiilor dintre competențele specifice și instrumentele de evaluare. Aplicație clasa a IV-a/ disciplina Educație civică”- Licență PIPP-ID</t>
  </si>
  <si>
    <t>Văcăruș Roxana-Maria: „Utilizarea proiectului ca metodă de evaluare complementară la clasa a III-a” - Licență PIPP-IF</t>
  </si>
  <si>
    <t>Broscățeanu Ștefan-Cezar: „Pregătirea personalului didactic: amenințări și oportunități” - Nivel II</t>
  </si>
  <si>
    <t>Ștefan Ioana-Ramona: „Atitudinea studenților privind învățarea online” - Nivel II</t>
  </si>
  <si>
    <t>Tănasie Ana-Maria: „Metode de evaluare la nivelul învățământului superior”- Nivel II</t>
  </si>
  <si>
    <t>KLEIN, Lydia, Erziehung zur Verantwortung in der Grundschule, licenta</t>
  </si>
  <si>
    <t>Oana Armean Proiectarea și susținerea activității integrate în grădiniță</t>
  </si>
  <si>
    <t>Nistor AncaDezvoltarea gândirii critice prin mijloacele de realizare specifice activității matematice în grădiniță</t>
  </si>
  <si>
    <t>Camelia Crăciun Rolul domeniului estetic și creativ în dezvoltarea armonioasă a copilului preșcolar</t>
  </si>
  <si>
    <t>Ilie MihaelaEvaluarea în educația timpurie</t>
  </si>
  <si>
    <t>Marcu Cristina ElenaPlanificarea calendaristică – suport în abordarea integrată în grădiniță</t>
  </si>
  <si>
    <t>Răspop ionela Ana-MariaEducația estetică și rolul ei în dezvoltarea armonioasă a copilului preșcolar</t>
  </si>
  <si>
    <t>Condrea Ana MariaUtilizarea mijloacele moderne în educația timpurie</t>
  </si>
  <si>
    <t>BALASA GHEORGHITA---IULIANAFilosofia Montessori și jocul copilului preșcolar</t>
  </si>
  <si>
    <t>Huci (Diaconescu) CarmenJocul copilului preșcolar</t>
  </si>
  <si>
    <t>Ispas Andrada IonelaInstrumente de evaluare în educația timpurie</t>
  </si>
  <si>
    <t>ALINA COTINESCU</t>
  </si>
  <si>
    <t>Rogozanu Costi</t>
  </si>
  <si>
    <t>Butean Diana</t>
  </si>
  <si>
    <t>RADOI ESTERA</t>
  </si>
  <si>
    <t>RASTEIU IOANA-MARIA</t>
  </si>
  <si>
    <t>Burchea Laura</t>
  </si>
  <si>
    <t>Chioveanu Loredana</t>
  </si>
  <si>
    <t>PAICU MARIA-ALEXANDRA</t>
  </si>
  <si>
    <t>ALINA ELENA DUMITRU, Drepturile și îndatoririle funcționarilor publici - Studiu de caz - Încălcarea legislației incompatibilității de către funcționarul public, Primăria com. Bujoreni</t>
  </si>
  <si>
    <t xml:space="preserve">CRIȘAN MARIAN DANIEL, Recrutarea și promovareafuncționarilor publici, Lucrare disertație </t>
  </si>
  <si>
    <t xml:space="preserve">DANIELA HĂPRIANU DAVID, Răspunderea funcționarilor publici în România, Lucrare de disertație </t>
  </si>
  <si>
    <t xml:space="preserve">MINULESCU (IONAȘCU) DELIA LORENA, ETICA ȘI INTEGRITATEA ÎN ADMINISTRAȚIA PUBLICĂ DIN ROMÂNIA ȘI UE, Lucrare disertație </t>
  </si>
  <si>
    <t xml:space="preserve">JEFLEA CĂLIN GHEORGHE, Etica și Deontologia funcționarului public. Studiu de caz Administrația Județeană a Finanțelor Publice Sibiu, Lucrare de disertație </t>
  </si>
  <si>
    <t xml:space="preserve">BIANCA EMILIA PĂCURAR , MАNАGEMENTUL FUNCŢІІLOR PUBLІCE ŞІ АL FUNCŢІONАRІLOR PUBLІCІ ÎN CONTEXTUL DІGІTАLІZĂRІІ SІSTEMULUІ DE EVІDENȚĂ А FUNCȚІІLOR PUBLІCE, Lucrare disertație </t>
  </si>
  <si>
    <t xml:space="preserve">Iulia Maria Nistor, TRANSPARENȚA DECIZIONALĂ ȘI IMPLICAREA CETĂȚENILOR ÎN PROCEDURA DE ADOPTARE A DOCUMENTAȚIILOR DE URBANISM ȘI AMENAJARE TERITORIALĂ, Lucrare de disertație </t>
  </si>
  <si>
    <t>OANĂ ADELINA, Formarea și evaluarea profesională funcționarilor publici</t>
  </si>
  <si>
    <t>Tiberiu PASERE, Dimensiuni ale ideologiei naziste, licență</t>
  </si>
  <si>
    <t xml:space="preserve">Logaroudi Konstantina, Societatea civilă și protecția femeilor în România în perioada 2010-2021, Licență
</t>
  </si>
  <si>
    <t>Nicolae Florian Robert, Emigrarea din România în contextul pandemiei de COVID-19, Licență</t>
  </si>
  <si>
    <t>Ologu Andreea Elena, Reprezentări sociale ale populației din România asupra romilor, Licență</t>
  </si>
  <si>
    <t xml:space="preserve">Simion Raul, Condiția femeii în România în perioada comunistă, Licență
</t>
  </si>
  <si>
    <t>Ursu Marcel, „Evoluția Republicii Moldova pe direcția intergrării europene” (teză de licență).</t>
  </si>
  <si>
    <t>Vacarciuc Eugen, „”Relațiile politice dintre SUA și Israel în anii 1989-2021” (teză de licență).</t>
  </si>
  <si>
    <t>Cazacliu Cristina, „Evoluția relațiilor ruso-britanice în anii 1991-2020” (teză de licență).</t>
  </si>
  <si>
    <t>Toma Marius Claudiu, „Lumea islamică și disputele politico-religioase dintre Arabia Saudită și Iran” (teză de licență).</t>
  </si>
  <si>
    <t>Păun Vlad-Dragoș, „Relațiile SUA - Coreea de Nord și problema nucleară” (teză de disertație).</t>
  </si>
  <si>
    <t>Iriciuc Ioan-Marius, „Inteligența artificială și perspectiva implementării ei în domeniul apărării” (teză de disertație).</t>
  </si>
  <si>
    <t>Proteasa Georgiana-Alexandra, „Relațiile americano-israeliene în perioada președinților Barack Obama și Donald Trump” (teză de disertație).</t>
  </si>
  <si>
    <r>
      <rPr>
        <sz val="10"/>
        <color theme="1"/>
        <rFont val="Arial Narrow"/>
        <family val="2"/>
      </rPr>
      <t>Negoiță Marius/</t>
    </r>
    <r>
      <rPr>
        <i/>
        <sz val="10"/>
        <color theme="1"/>
        <rFont val="Arial Narrow"/>
        <family val="2"/>
      </rPr>
      <t>Războiul nuclear. Efecte asupra societății moderne și factori care pot contribui la declanșarea acestuia/</t>
    </r>
    <r>
      <rPr>
        <sz val="10"/>
        <color theme="1"/>
        <rFont val="Arial Narrow"/>
        <family val="2"/>
      </rPr>
      <t>Master SRI</t>
    </r>
  </si>
  <si>
    <r>
      <rPr>
        <sz val="10"/>
        <color theme="1"/>
        <rFont val="Arial Narrow"/>
        <family val="2"/>
      </rPr>
      <t>Egri (Pleșca) Ileana Roxana/</t>
    </r>
    <r>
      <rPr>
        <i/>
        <sz val="10"/>
        <color theme="1"/>
        <rFont val="Arial Narrow"/>
        <family val="2"/>
      </rPr>
      <t>Comunicarea publică în contextlș crizei energetice din Republica Moldova/</t>
    </r>
    <r>
      <rPr>
        <sz val="10"/>
        <color theme="1"/>
        <rFont val="Arial Narrow"/>
        <family val="2"/>
      </rPr>
      <t>Master SRI</t>
    </r>
  </si>
  <si>
    <r>
      <rPr>
        <sz val="10"/>
        <color theme="1"/>
        <rFont val="Arial Narrow"/>
        <family val="2"/>
      </rPr>
      <t>Gavril Bogdan Gabriel/</t>
    </r>
    <r>
      <rPr>
        <i/>
        <sz val="10"/>
        <color theme="1"/>
        <rFont val="Arial Narrow"/>
        <family val="2"/>
      </rPr>
      <t>Asigurarea securității informaționale și combaterea manipulării privind fenomenul fake news în România pe parcursul perioadei pandemice covid-19</t>
    </r>
    <r>
      <rPr>
        <sz val="10"/>
        <color theme="1"/>
        <rFont val="Arial Narrow"/>
        <family val="2"/>
      </rPr>
      <t>/Master SRI</t>
    </r>
  </si>
  <si>
    <r>
      <rPr>
        <sz val="10"/>
        <color theme="1"/>
        <rFont val="Arial Narrow"/>
        <family val="2"/>
      </rPr>
      <t>Petri Diana Maria/</t>
    </r>
    <r>
      <rPr>
        <i/>
        <sz val="10"/>
        <color theme="1"/>
        <rFont val="Arial Narrow"/>
        <family val="2"/>
      </rPr>
      <t>Activitatea de lobby-element esențial al organizațiilor non-guvernamentale.Studiu de caz: Amnesty International</t>
    </r>
    <r>
      <rPr>
        <sz val="10"/>
        <color theme="1"/>
        <rFont val="Arial Narrow"/>
        <family val="2"/>
      </rPr>
      <t>/Master MIE</t>
    </r>
  </si>
  <si>
    <r>
      <rPr>
        <sz val="10"/>
        <color theme="1"/>
        <rFont val="Arial Narrow"/>
        <family val="2"/>
      </rPr>
      <t xml:space="preserve">Avram Daria-Georgiana, ALTERAREA MEDIULUI DE SECURITATE INTERNAȚIONAL POST AFGANISTAN. IMPACTUL TERORISMULUI ȘI ACTORILOR NON-STATALI DE LA NIVEL REGIONAL LA NIVEL GLOBAL, </t>
    </r>
    <r>
      <rPr>
        <b/>
        <sz val="10"/>
        <color theme="1"/>
        <rFont val="Arial Narrow"/>
        <family val="2"/>
      </rPr>
      <t>licență</t>
    </r>
  </si>
  <si>
    <r>
      <rPr>
        <sz val="10"/>
        <color theme="1"/>
        <rFont val="Arial Narrow"/>
        <family val="2"/>
      </rPr>
      <t xml:space="preserve">Dumitrașcu Jenica, Perspectivele geopolitice post-Brexit ale Regatului Unit al Marii Britanii și ale Uniunii Europene, efectele asupra regiunii Mării Negre, </t>
    </r>
    <r>
      <rPr>
        <b/>
        <sz val="10"/>
        <color theme="1"/>
        <rFont val="Arial Narrow"/>
        <family val="2"/>
      </rPr>
      <t>licență</t>
    </r>
  </si>
  <si>
    <r>
      <rPr>
        <sz val="10"/>
        <color theme="1"/>
        <rFont val="Arial Narrow"/>
        <family val="2"/>
      </rPr>
      <t xml:space="preserve">Nicula George, Efectele strategiei de afirmare a Republicii Populare Chineze asupra mediului internațional de securitate și a relațiilor internaționale, </t>
    </r>
    <r>
      <rPr>
        <b/>
        <sz val="10"/>
        <color theme="1"/>
        <rFont val="Arial Narrow"/>
        <family val="2"/>
      </rPr>
      <t>licență</t>
    </r>
  </si>
  <si>
    <r>
      <rPr>
        <sz val="10"/>
        <color theme="1"/>
        <rFont val="Arial Narrow"/>
        <family val="2"/>
      </rPr>
      <t xml:space="preserve">Muntean Vlad, O analiză asupra perspectivelor geopolitice și dilemelor de securitate ale ultimelor două decade. Studiu de caz: Caucazul de Sud, </t>
    </r>
    <r>
      <rPr>
        <b/>
        <sz val="10"/>
        <color theme="1"/>
        <rFont val="Arial Narrow"/>
        <family val="2"/>
      </rPr>
      <t>licență</t>
    </r>
  </si>
  <si>
    <r>
      <rPr>
        <sz val="10"/>
        <color theme="1"/>
        <rFont val="Arial Narrow"/>
        <family val="2"/>
      </rPr>
      <t xml:space="preserve">Laura Șandru, Perspective privind Uniunea Belarus-Federația Rusă.
Implicații pentru Regiunea Extinsă a Mării Negre, flancul estic al NATO, </t>
    </r>
    <r>
      <rPr>
        <b/>
        <sz val="10"/>
        <color theme="1"/>
        <rFont val="Arial Narrow"/>
        <family val="2"/>
      </rPr>
      <t>licență</t>
    </r>
  </si>
  <si>
    <r>
      <rPr>
        <sz val="10"/>
        <color theme="1"/>
        <rFont val="Arial Narrow"/>
        <family val="2"/>
      </rPr>
      <t xml:space="preserve">Miclea Răzvan, POLITICA TURCIEI ÎN RELAȚIE CU ACTORII DIN REGIUNEA MĂRII NEGRE ȘI URMĂRILE EI, </t>
    </r>
    <r>
      <rPr>
        <b/>
        <sz val="10"/>
        <color theme="1"/>
        <rFont val="Arial Narrow"/>
        <family val="2"/>
      </rPr>
      <t>master</t>
    </r>
  </si>
  <si>
    <r>
      <rPr>
        <sz val="10"/>
        <color theme="1"/>
        <rFont val="Arial Narrow"/>
        <family val="2"/>
      </rPr>
      <t xml:space="preserve">Preoteasa Oana, Mize și provocări privind geopolitica energetică a Rusiei în Europa, </t>
    </r>
    <r>
      <rPr>
        <b/>
        <sz val="10"/>
        <color theme="1"/>
        <rFont val="Arial Narrow"/>
        <family val="2"/>
      </rPr>
      <t>master</t>
    </r>
  </si>
  <si>
    <t>BEREȘ R. ROMINA BIANCA -Implicațiile Federației Ruse și Iranului în conflictul din Siria, Master</t>
  </si>
  <si>
    <t>CEGLAKOVA K. DIMITRIA-Efectele politice și economice ale sistemului social de evaluare ale Republicii Comuniste China, Master</t>
  </si>
  <si>
    <t>CIOBANU I. NICOLETA - Diplomația în era digitală, Master</t>
  </si>
  <si>
    <t>PUȘCAȘ M.M. MIHAI- BOGDAN-Guvernare bazată pe inteligență artificială-Master</t>
  </si>
  <si>
    <t>Diana Joca, Piața muncii și politicile publice: o analiză comparativă, licență, specializarea Relații internaționale și studii europene</t>
  </si>
  <si>
    <t>Mioara Balu (Gedert), Studiu de politici privind consilierea psihopedagogică în învățământul preuniversitar, master, MIEAP</t>
  </si>
  <si>
    <t>Sorina Șofariu, Managementul deșeurilor în comuna Viștea, județul Brașov, master, MIEAP</t>
  </si>
  <si>
    <t>Coman Maria,COOPERAREA NATO CU INSTITUȚIILE INTERNAȚIONALE DE SECURITATE, dizertatie</t>
  </si>
  <si>
    <t>Melania Postelnicu, CRIMA ORGANIZATĂ ÎN JAPONIA ȘI ITALIA. O ANALIZĂ COMPARATIVĂ, licență</t>
  </si>
  <si>
    <t>Dorin Breazu, MEDIUL DE SECURITATE. CONCEPTE ȘI APLICAȚII, licență</t>
  </si>
  <si>
    <t>Mădălina Partole, Identitae națională și schimbare politică în Rpublica Moldova după 2016, licență</t>
  </si>
  <si>
    <t>Marius Sultan, Imaginea națiunii în discursul public românesc după 2007</t>
  </si>
  <si>
    <t>ASPRICIOIU ELENA-ANDREEA - Factorii de risc și reziliență în adaptarea socială și educațională a copiilor instituționalizați / licență</t>
  </si>
  <si>
    <t>DACHIN FLAVIANA-MIHAELA - Impactul migrației părinților asupra traiectoriei socio-educaționale a copiilor rămași acasă / licență</t>
  </si>
  <si>
    <t>DUMITRU  FLORENTINA LUIZA - Rolul centrelor de zi in prevenirea separarii copilului de familie 
 / licență</t>
  </si>
  <si>
    <t xml:space="preserve">PĂTRAȘCU FLORIN CORNELIU - Impactul migrației părinților asupra adolescenților/ tinerilor rămași acasă./ licență
</t>
  </si>
  <si>
    <t>Pătrulete Alexandra - Impactul migrației părinților asupra copiilor rămași acasă / licență</t>
  </si>
  <si>
    <t>POENAR ANDREEA-COSMINA - Istorisiri de viață ale tinerilor din sistemul de protecție a copilului: între risc și reziliență / licență</t>
  </si>
  <si>
    <t>NIȚU CRISTINA-IONELA - Nevoile și resursele familiei monoparentale</t>
  </si>
  <si>
    <t>ȘEICAN LUCIANA - Tranziția spre parentalitate a mamelor minore: factori de stres, strategii de coping și resurse</t>
  </si>
  <si>
    <t>PRUNDARU OANA - Nevoile și resursele familiei monoparentale / disertatie</t>
  </si>
  <si>
    <t>ZUGRĂVESCU DIANA-MARIA - Tranziția spre parentalitate a mamelor minore: factori de stres, strategii de coping și resurse / disertatie</t>
  </si>
  <si>
    <t xml:space="preserve">Hodîrnău P. Petronela – Mara, Strategia omnichannel utilizată în vederea stabilirii de recrutare pentru compania Ausy Technologies România, Disertație, Nivel studii - Master </t>
  </si>
  <si>
    <t xml:space="preserve">Mohammed M.-B. Moamen Magdy Bakry, Strategii de comunicare pe parcursul afacerii: Un studiu analitic al performanței, Disertație, Nivel studii - Master </t>
  </si>
  <si>
    <t>Ciocan Ioana-Tatiana, Damian Ovidiu</t>
  </si>
  <si>
    <t>Duhomnicu V. Alberto – Andrei, Aspecte tehnici și de conținut ale interpretării în limbaj mimico-gestual în televiziunile din România, licență</t>
  </si>
  <si>
    <t>Luca N. Gabriela – Elena, Jurnalism și trauma. Factori de risc și strategii de reziliență, licență</t>
  </si>
  <si>
    <t>Dodu Ioana Mihaela, Impactul instituţionalizării asupra vieţii vârstnicilor aflaţi în căminele pentru persoane vârstnice, masterat FRAS</t>
  </si>
  <si>
    <t>30p./ lucrare de disertație</t>
  </si>
  <si>
    <t>Vereș Elena Denisa, Rolul familiei în diminuarea problemelor prezente în viața vârstnicului, masterat FRAS</t>
  </si>
  <si>
    <t>Bivolu Florena Amalia, Discriminarea elevilor cu dizabilități în școală,licență AS</t>
  </si>
  <si>
    <t>20p./ lucrare de licență</t>
  </si>
  <si>
    <t>Herșu Ioana Laura, Rolul specialiștilor în recuperarea persoanelor dependente de alcool din perspectiva pacienților - studiu de caz: Centrul Nazaret, licență AS</t>
  </si>
  <si>
    <t>Kara-Dobref Ana-Maria, Problematicile persoanelor vârstnice instituționalizate, licență AS</t>
  </si>
  <si>
    <t>Comșa Irina, IMPLICAȚIILE MIGRAȚIEI FORȚEI DE MUNCĂ DIN CADRUL COMPANIILOR MULTINAȚIONALE ASUPRA PRODUCTIVITĂȚII ACESTORA, Licenta Resurse Umane, cotutela</t>
  </si>
  <si>
    <t>Aldea Maria Alexandra - Comunicarea nonverbală în publicitate, licență CRP</t>
  </si>
  <si>
    <t>Novăceanu Maria Andreea - Comunicarea nonverbală în spațiul public, licență CRP</t>
  </si>
  <si>
    <t>Mikola Andra - Folosirea anglicismelor în presa de informare, licență J</t>
  </si>
  <si>
    <t>Orga Carmen Andreea, Factori care influențează motivația într-o organizație, disertatie LMO</t>
  </si>
  <si>
    <t>CÎMPEANU DENISA-ANA, CAUZE ȘI FACTORI CARE INFLUENȚEAZĂ INTENȚII DE EMIGRARE DIN ROMÂNIA, licență Sociologie</t>
  </si>
  <si>
    <t>ONESCU DALIA-MIRELA, CAPITALUL SOCIAL ÎN RELAȚIE CU PROCESUL DE RECRUTARE ȘI SELECȚIE A RESURSELOR UMANE, licență Resurse Umane</t>
  </si>
  <si>
    <t>PREDESCU ANDREEA-GEORGIANA, FORMAREA PROFESIONALĂ CONTINUĂ ȘI SATISFACȚIA PERSONALULUI DIN ÎNVĂȚĂM NTUL PREUNIVERSITAR, licență Resurse Umane</t>
  </si>
  <si>
    <t>Șerban Simona, Incluziunea socială a refugiaților și a solicitanților de azil în România, licență Asistență Socială</t>
  </si>
  <si>
    <t>Bărbătei Gabriela, ADAPTAREA FAMILIEI CARE SE CONFRUNTĂ CU FENOMENUL MIGRAȚIEI. ANALIZĂ COMPARATIVĂ DIN PERSPECTIVA COPIILOR ȘI A PĂRINȚILOR, licență Asistență Socială</t>
  </si>
  <si>
    <t>Popescu Patricia-Melissa, Analiza experiențelor de migrație internațională pentru studii: cazul tinerilor români, licență Resurse Umane</t>
  </si>
  <si>
    <t>Barbu D. Andreea, Marketing online – campanii de promovare, licență CRP</t>
  </si>
  <si>
    <t>Benghea F. Cătălina – Maria, Evoluția marketingului – de la marketing tradițional la marketing digital, licență CRP</t>
  </si>
  <si>
    <t>Ciocănia A.-S. Stelian – Radu, Marketingul sportiv într-un club de fotbal, licență CRP</t>
  </si>
  <si>
    <t>Coscodari M. Marius – Ionuț, Importanța imaginii în campaniile publicitare. Licență CRP</t>
  </si>
  <si>
    <t xml:space="preserve">Dragoman O. Andrei – Marian,Programul Work &amp; Travel și experiența americană, licență CRP </t>
  </si>
  <si>
    <t>Posa G. Andra – Iulia, Marketingul personal comparat al liderilor (Steve Jobs, Bill Gates, Donald Trump), licență CRP</t>
  </si>
  <si>
    <t>Roșca M.-T. Sergiu – Gabriel, Promovarea unui eveniment de tip ”Concert” în Blockhain, licență CRP</t>
  </si>
  <si>
    <t>Șanta M. Darius – Ilie, Facebook – instrument de marketing online, licență CRP</t>
  </si>
  <si>
    <t>Vlad I.-C. Răzvan – Mihai, Persuasiunea în marketing, licență CRP</t>
  </si>
  <si>
    <t>Dună I.-M. Maria – Eliza, Comportamentul consumatorilor în mediul online, licență CRP</t>
  </si>
  <si>
    <t>Cojocaru Ion-Mălin, Jurnalismul sportiv: Esports, licență</t>
  </si>
  <si>
    <t>Tomuleasa Ionela-Roxana, Reportajul jurnalistic în publicația Formula As, licență</t>
  </si>
  <si>
    <t>Guisenova, A.. Leila, Semne și simboluri în publicitate (specializarea Comunicare și Relații Publice, Licență)</t>
  </si>
  <si>
    <t>Dobre I. Ștefan, UE - între deziderat, democrație și control instituțional (Publicitate și Brand, Master)</t>
  </si>
  <si>
    <t>Cristea Andreea Maria, ECHILIBRUL DINTRE VIAȚA PROFESIONALĂ ȘI CEA PERSONALĂ, licență, specializare Resurse umane, realizat în cotutelă</t>
  </si>
  <si>
    <t>Mucălău Elena Aurelia, Managementul conflictelor, licență, specializare Resurse umane, realizat în cotutelă</t>
  </si>
  <si>
    <t>Nicola Andreea Izabela, Recrutarea prin intermediul rețelelor sociale, licență, specializare Resurse umane, realizat în cotutelă</t>
  </si>
  <si>
    <t>Teliceanu Florentina, RELAȚIA DINTRE ANGAJAMENTUL ORGANIZAȚIONAL, PROFESIONAL, ȘI MOTIVAREA PROFESORILOR LA LOCUL DE MUNCĂ, licență, specializare Resurse umane, realizat în cotutelă</t>
  </si>
  <si>
    <t>Țetcu Roxana Maria, RELAȚIA DINTRE AUTOEVALUAREA COMPETENȚELOR PROFESIONALE ȘI PROCESUL DE DEZVOLTARE AL PERFORMANȚELOR ANGAJAȚILOR, licență, specializare Resurse umane, realizat în cotutelă</t>
  </si>
  <si>
    <t>Lăcătușu Ana Maria, Interacțiunea socială în mediul virtual în perioada de carantină, licență, specializare Resurse umane, realizat în cotutelă</t>
  </si>
  <si>
    <t>Vlădaia Elena Bianca, MUNCA ÎN SCHIMBURI ȘI INFLUENȚA SA ASUPRA VIEȚII DE FAMILIE licență, specializare Resurse umane, realizat în cotutelă</t>
  </si>
  <si>
    <t>Olariu (Aron) C. Florentina, 
Filmarea și montajul emisiunilor de televiziune, LICENȚĂ</t>
  </si>
  <si>
    <t xml:space="preserve">Tatu T. Diana, Revistele pentru copii. Studiu de caz: Felinarul copiilor și Kamratposten, LICENȚĂ
</t>
  </si>
  <si>
    <t xml:space="preserve">Tofan O. Lavinia, Influența mass-media asupra opiniilor tinerilor în perioada pandemiei de Covid-19, LICENȚA
</t>
  </si>
  <si>
    <t xml:space="preserve">Trif A. Aura – Maria
aura. Jurnalismul de investigație în universul filmelor. Promovarea modelelor, documentarea, relațiile cu sursele și impactul motivațional, LICENȚĂ
</t>
  </si>
  <si>
    <t xml:space="preserve">Deaconescu C. Elena-Diana, Jurnalism de investigație . Documentarea sub acoperire-LICENȚA
</t>
  </si>
  <si>
    <t xml:space="preserve">VEZA ANDA-TEODORA,
IMPORTANȚA SĂNĂTĂȚII MINTALE LA LOCUL DE MUNCĂ. O ANALIZĂ A FACTORILOR CARE CREEAZĂ STRES LA LOCUL DE MUNCĂ ȘI AFECTEAZĂ PRODUCTIVITATEA ANGAJAȚILOR, Licenta 
</t>
  </si>
  <si>
    <t xml:space="preserve">MILEA FLORINA-IOANA-DENISA, ACCEPTAREA DIVERITĂȚII CULTURALE ÎNTR-O ORGANIZAȚIE DIN INDUSTRIA TEXTILĂ, Licenta </t>
  </si>
  <si>
    <t xml:space="preserve">GAVRILĂ KARINA-ELENA, INFLUENȚA UTILIZĂRII REȚELELOR SOCIALE ASUPRA IMAGINII CORPORALE ÎN R NDUL TINERILOR, Licenta </t>
  </si>
  <si>
    <t xml:space="preserve">POP DELIA-ELENA, FACTORI ASOCIAȚI CU EXPERIENȚA DE A FI VICTIMĂ A BULLYNG-ULUI LA ȘCOALĂ, Licenta </t>
  </si>
  <si>
    <t>Dicoi Adriana, Echilibrul viață profesională-viață personală în rândul  persoanelor care ocupă o funcție de conducere într-o  organizație privată din județul Sibiu, masterat LMO</t>
  </si>
  <si>
    <t>Stroe Floariana, INFLUENȚA MANAGEMENTULUI ASUPRA MOTIVAȚIEI CADRELOR DIDACTICE DIN ÎNVĂȚĂMÂNTUL PREȘCOLAR, masterat LMO</t>
  </si>
  <si>
    <t xml:space="preserve">Stănică Andreea, PERCEPȚIA SOCIALĂ A PĂRINȚILOR CU PRIVIRE LA EFECTELE STILURILOR PARENTALE ASUPRA DEZVOLTĂRII COPILULUI, licență Sociologie
</t>
  </si>
  <si>
    <t xml:space="preserve">Chițu Cosmina, IMPACTUL STĂRII DE BINE A ANGAJAȚILOR ASUPRA PERFORMANȚEI LA LOCUL DE MUNCĂ, licență RU
</t>
  </si>
  <si>
    <t>Maftei Cristina, PERCEPȚIA ANGAJAȚILOR ASUPRA CONFLICTELOR ORGANIZAȚIONALE. STRATEGII DE SOLUȚIONARE A CONFLICTELOR, licență RU</t>
  </si>
  <si>
    <t xml:space="preserve">Tatu Daniel, TELEMUNCA ÎN CONTEXTUL PANDEMIEIE DE COVID-19, licență RU
</t>
  </si>
  <si>
    <t>Roth Georgiana, ECHILIBRUL DINTRE VIAȚA PERSONALĂ ȘI VIAȚA PROFESIONALĂ ÎN CONTEXTUL TELEMUNCII, licență RU</t>
  </si>
  <si>
    <t>Plugaru Mihaela, EXPERIENȚELE ȘI PERCEPȚIILE STUDENȚILOR ASUPRA DISCRIMINĂRII DE GEN PE PIAȚA MUNCII, licență RU</t>
  </si>
  <si>
    <t>Algeorge Emilia, FACTORI CARE ASIGURĂ MOTIVAȚIA ÎN MUNCĂ PENTRU ANGAJAȚII CARE LUCREAZĂ ÎN REGIM DE TELEMUNCĂ, licență RU</t>
  </si>
  <si>
    <t>Blaj Daiana, IMPACTUL DISCRIMINĂRII DE GEN ASUPRA PARTICIPĂRII FEMEILOR PE PIAȚA MUNCII, licență RU</t>
  </si>
  <si>
    <t>Bratu V. Valentina – Laura, Promovarea prin Relații Publice, licență CRP</t>
  </si>
  <si>
    <t>Petrea V. Mariana, Influencer marketing – responsabilități legale și morale, licență CRP</t>
  </si>
  <si>
    <t>Preja V. Bogdan – Alexandru, Etica în publicitate, licență CRP</t>
  </si>
  <si>
    <t>Voicu M. Marina, Comunicarea de criză în contextul pandemiei de Covid-19, licență CRP</t>
  </si>
  <si>
    <t>Mărginean I. Ioana – Felicia, Încălcarea libertății de exprimare și dezinformarea mediatică pe timp de pandemie, licență Jurnalism</t>
  </si>
  <si>
    <t>Hăprean D. Diana – Ioana, Creșterea vizibilității unui brand prin intermediul evenimentelor speciale, disertație PB</t>
  </si>
  <si>
    <t>Apriotesei M. Andreea – Mădălina, Publicitatea campaniilor de Responsabilitate socială, disertație PB</t>
  </si>
  <si>
    <t>Anca V. Alexandru – Vasile, Fenomenul „Fake News”, licență CRP februarie</t>
  </si>
  <si>
    <t>Găbureanu D.-G. Paula - Georgiana, Particularități ale organizării evenimentelor de relații publice în cadrul instituțiilor publice, licență CRP februarie</t>
  </si>
  <si>
    <r>
      <rPr>
        <sz val="11"/>
        <color rgb="FF202124"/>
        <rFont val="Times New Roman"/>
        <family val="1"/>
      </rPr>
      <t xml:space="preserve">Bedelean S.Andreea, Jurnalism cultural în secolul XXI în Sibiu. Revista </t>
    </r>
    <r>
      <rPr>
        <i/>
        <sz val="11"/>
        <color rgb="FF202124"/>
        <rFont val="Times New Roman"/>
        <family val="1"/>
      </rPr>
      <t>Capital Cultural, Licență</t>
    </r>
  </si>
  <si>
    <t xml:space="preserve">DIACONU TEODORA-COSTINA
Licență RESURSE UMANE
„RELAȚIA MOTIVAȚIE-SATISFACȚIE ÎN CADRUL UNEI FABRICI DE MAROCHINĂRIE”
</t>
  </si>
  <si>
    <t xml:space="preserve">ANTON RĂZVAN-MATEI
Licență RESURSE UMANE
„MANAGEMENTUL PARTICIPATIV ȘI INFLUENȚA LUI ASUPRA MOTIVAȚIEI PERSONALULUI”
</t>
  </si>
  <si>
    <t xml:space="preserve">BLAJ DAIANA-ȘTEFANIA
Licență RESURSE UMANE
IMPACTUL DISCRIMINĂRII DE GEN ASUPRA PARTICIPĂRII FEMEILOR PE PIAȚA MUNCII
</t>
  </si>
  <si>
    <t>BUNEA DIANA-MARIA
Licență RESURSE UMANE
MOTIVAȚIA ANGAJAȚILOR DIN MEDIUL PUBLIC VS. MEDIUL PRIVAT</t>
  </si>
  <si>
    <t>ȘEICAN VIVIANE-LAVINIA
2022
RESURSE UMANE
STRESUL OCUPAȚIONAL LA CADRELE MEDICALE PE TIMPUL PANDEMIEI</t>
  </si>
  <si>
    <r>
      <rPr>
        <sz val="11"/>
        <color rgb="FF000000"/>
        <rFont val="Calibri"/>
        <family val="2"/>
      </rPr>
      <t xml:space="preserve">Halmaghi Ioana, </t>
    </r>
    <r>
      <rPr>
        <sz val="12"/>
        <color rgb="FF000000"/>
        <rFont val="Calibri"/>
        <family val="2"/>
      </rPr>
      <t>CALITATEA VIEȚII PROFESIONALE 
ȘI TENDINȚA DE MIGRAȚIE A PERSONALULUI DIN SISTEMUL SANITAR</t>
    </r>
    <r>
      <rPr>
        <sz val="11"/>
        <color rgb="FF000000"/>
        <rFont val="Calibri"/>
        <family val="2"/>
      </rPr>
      <t>, Licență RU, iulie 2022</t>
    </r>
  </si>
  <si>
    <t xml:space="preserve">Boțan Larisa, INTEGRAREA TINERILOR CONSUMATORI DE SUBSTANȚE ADICTIVE PE PIAȚA MUNCII, licență RU, iulie 2022
</t>
  </si>
  <si>
    <t>Cristea Mihai, IMPACTUL STRESULUI ÎNTR-O INSTIT, iulie 2022UȚIE PUBLICĂ CU PROFIL MILITAR, licență RU</t>
  </si>
  <si>
    <t>Lungu Romina, IMPACTUL EMOȚIILOR ASUPRA BUNĂSTĂRII ANGAJAȚILOR, licență RU, iulie 2022</t>
  </si>
  <si>
    <t>Suba Lorenzo, EFECTELE PANDEMIEI DE COVID-19 ÎN RELAȚIONAREA DINTRE ANGAJAȚI ÎN MEDIUL ORGANIZAȚIONAL, licenta RU, iulie 2022</t>
  </si>
  <si>
    <t>Vasile Diana, ABANDONUL UNIVERSITAR ÎN ROMANIA, licență Socio, iulie 2022</t>
  </si>
  <si>
    <t>Cocioran Catalina, Relația între medicul de familie și pacienții cu afecțiuni oncologice: aspecte psiho-sociale, licenta AS, iulie 2022</t>
  </si>
  <si>
    <t>Iancu Magdalena, Revenirea și reintegrarea la locul de muncă a persoanelor cu boli cronice, licență RU, februarie 2022</t>
  </si>
  <si>
    <t>Radu Diana, Integrarea la locul de muncă a persoanelor cu dizabilități, licenta februarie, master LMO, 2022</t>
  </si>
  <si>
    <t>Vasiu Alice, Diversitate și incluziune la locul de muncă, master LMO</t>
  </si>
  <si>
    <t>Costache Raluca, TELEMUNCA ȘI EDUCAȚIA ONLINE ÎN CONTEXTUL PANDEMIEI CU COVID-19, master SGRU, iulie 2022</t>
  </si>
  <si>
    <t>Sopirla Adriana, ATITUDINEA INDIVIZILOR VIS-A-VIS DE ROLUL AGENȚIILOR INTERMEDIARE DE RECRUTARE PERSONAL ÎN RAPORT CU CERINȚELE PIEȚEI MUNCII, master SGRU, iulie 2022</t>
  </si>
  <si>
    <t xml:space="preserve">Baciu Daniela, Influența comunicării și interacțiunii informale la locul de muncă asupra colaborării între angajați în cadrul organizației și asupra motivației și fidelității acestora, master LMO februarie 2022
</t>
  </si>
  <si>
    <t>Crăciun Andreea-Eugenia - Importanța cursurilor de formare în dezvoltarea resurselor umane din mediul organizațional sibian. Licență RU - feb 2022</t>
  </si>
  <si>
    <t>Cîrpătorea Nicoleta-Denisa - Absorbția pe piața muncii a absolvenților licențiați în domeniul științelor sociale din Sibiu. Disertație SGRU - iul 2022</t>
  </si>
  <si>
    <t>Bolohan M. Otilia-Elena - Persoanele cu dizabilități și experiența angajării. Bariere și facilitatori în mediul organizațional. Licență RU - iul 2022</t>
  </si>
  <si>
    <t>Diaconu C. Teodora-Costina - Relația motivație-satisfacție în cadrul unei fabrici de marochinărie. Licență RU - iul 2022 (cotutelă)</t>
  </si>
  <si>
    <t>Santa L.-A. Diana-Maria - Digitalizarea muncii în departamentele de Resurse umane - atitudini, tendințe și schimbări în context organizațional românesc. Licență RU - iul 2022 (cotutelă)</t>
  </si>
  <si>
    <t>Șeican L.-S. Viviane-Lavinia - Stresul ocupațional la cadrele medicale pe timpul pandemiei. Licență RU - iul 2022 (cotutelă)</t>
  </si>
  <si>
    <t>Herciu Denisa-Florentina - Implicații ale telemuncii în context organizațional. Disertație LMO - iul 2022</t>
  </si>
  <si>
    <t>Lepindea Cristina-Raveca - Burnout, climat organizațional și calitatea vieții profesionale. Disertație LMO - iul 2022</t>
  </si>
  <si>
    <t>Țiplic Roxana Dorina, Influența terapiei ocupaționale asupra calității vieții persoanelor cu dizabilității (nivel licență)</t>
  </si>
  <si>
    <t>Gyorgy Agnes, Influența mediului de proveniență asupra abandoului școlar (nivel licență)</t>
  </si>
  <si>
    <t>Verdeș Judith-Andreea, Rolul familiei în integrarea socială a copilului adoptat (nivel licență)</t>
  </si>
  <si>
    <t>Santa Diana, Digitalizarea muncii în departamentele de Resurse umane - atitudini, tendințe și schimbări în context organizațional românesc</t>
  </si>
  <si>
    <t>Bujdei	Maria-Elisabeta	V.I 2022. Analiza experienței studenților care sunt într-un program de internship. Studiu de caz realizat în organizațiile din județul Sibiu (master SGRU)</t>
  </si>
  <si>
    <t>Dumbrăveanu	Luisa-Maria. 2022. FACTORI CARE CONTRIBUIE LA LOIALITATEA ANGAJAȚILOR (master SGRU)</t>
  </si>
  <si>
    <t>POPA ANA-MARIA.2022.IMPACTUL FACTORILOR MOTIVAȚIONALI ASUPRA PERFORMANȚEI ANGAJAȚILOR DIN DOMENIUL V NZĂRILOR (licenta Resurse Umane)</t>
  </si>
  <si>
    <t>Barac Damaris. 2022. Munca de acasă și starea de sănătate autopercepută. Studiu de caz în județul Sibiu.(licenta Resurse Umane)</t>
  </si>
  <si>
    <t>Benchea Andreea.2022. RELAȚII ÎNTRE RELIGIOZITATE ȘI ATITUDINILE FAȚĂ DE ACTIVITĂȚILE DE ÎNTREȚINERE CORPORALĂ CARE VIZEAZĂ ASPECTUL ESTETIC (licenta  Sociologie)</t>
  </si>
  <si>
    <t>Găitănaru Georgiana-Diana, Modalități de soluționare a conflictelor în organizațiile de stat din România, Resurse Umane licență</t>
  </si>
  <si>
    <t>Lăcătușu Ana-Maria, Interacțiunea socială în mediul virtual în perioada de carantină, Sociologie licență</t>
  </si>
  <si>
    <t>Hășegan Silvana Georgiana, Relații de muncă, conformism și obediență în societatea post comunistă, LMO master</t>
  </si>
  <si>
    <t>Ceaușescu I.-D. Maria – Magdalena, Analiza umorului în reclamele publicitare. Studiu de caz: Brandul Heineken, Master</t>
  </si>
  <si>
    <t>Torop Adina, ONG-uri românești și campaniile lor de relații publice (2019-2021) ”Act for Tomorrow”, ”Dăruiește viață” și ”Zi de bine”, Master</t>
  </si>
  <si>
    <t>Popescu Alexandra, Tendințe în jurnalismul cultural românesc, Licență</t>
  </si>
  <si>
    <t>Teodorescu Cristian, Presa regională și locală. Studiu de caz: dezvoltarea unui site de tip portal de știri, Licență</t>
  </si>
  <si>
    <t>Cătălin Cioriciu (LMO): Efectul muncii în schimburi asupra stării de sănătate a polițiștilor</t>
  </si>
  <si>
    <t>Eșanu Camelia (SGRU) Determinarea factorilor contribuitori la intenția de plecare a angajaților unei bănci comerciale din Chișinău</t>
  </si>
  <si>
    <t>Păunesc Brănescu Raluca (SGRuU) Analiza procesului de recrutare și selecție din perspectiva recrutorilor din Sibiu</t>
  </si>
  <si>
    <t>Boțoc Timea (SGRU) PROCESELE DE RECRUTARE, SELECŢIE ŞI MOTIVARE ÎN FIRMELE CU CAPITAL STRĂIN.STUDIU DE CAZ ÎN CADRUL CELOR DOUA ORGANIZAŢII S.C CONECON EN.RG.SRL. ŞI WAECHTER SHOPFITTING INTERNAŢIONAL S.R.L</t>
  </si>
  <si>
    <t>Floca Mplina (SGRU) PLAFONUL DE STICLĂ, UN FACTOR DETERMINANT ÎN EVOLUȚIA CARIEREI FEMEILOR</t>
  </si>
  <si>
    <t xml:space="preserve">Oniga Andreea, Simetrie și asimetrie în limbajul fotografic, licență
</t>
  </si>
  <si>
    <t xml:space="preserve">Stan Andra-Maria, Imaginea vizuală în identitatea brandului, licență
</t>
  </si>
  <si>
    <t>Nistor Andreea-Annemarie, Analiza comparativă a campaniilor de publicitate online pentru produse cosmetice. Studiu de caz: Too Faces și Benefit Cosmetics, masterat</t>
  </si>
  <si>
    <t>Oana Maria-Antonia, Analiză comparativă Oriflame – Avon, masterat</t>
  </si>
  <si>
    <t>ID12 - Calitatea de membru în diverse consilii și comisii care funcționează la nivelul ULBS/ local/ național</t>
  </si>
  <si>
    <t xml:space="preserve">Calitatea de membru în mai multe consilii și comisii se punctează separat.
</t>
  </si>
  <si>
    <r>
      <rPr>
        <b/>
        <sz val="10"/>
        <color rgb="FF000000"/>
        <rFont val="Arial Narrow"/>
        <family val="2"/>
      </rPr>
      <t>*Punctaje de referință:</t>
    </r>
    <r>
      <rPr>
        <sz val="10"/>
        <color rgb="FF000000"/>
        <rFont val="Arial Narrow"/>
        <family val="2"/>
      </rPr>
      <t xml:space="preserve">
•       40 p. = membru în consiliile din Organigrama ULBS sau în Comisia de Etică;
•       60 p. = membru în Consiliul Departamentului;
•       60 p. = membru în Consiliul Facultății;
•       80 p. = membru în Senatul ULBS/ CSD/ CSUD;
•       100 p. = membru în Consiliul de Administrație;
•       comisii de concurs pentru ocuparea posturilor didactice și de cercetare: 30 p. – președinte / 20 p. – membru;
•       comisii de expertiză la nivel național/local (ca reprezentanți ai ULBS, cu mandat oficial): 20 p./comisie;
•       alte comisii de analiză a activității didactice: valoarea punctajului este stabilită de către instanța care instituie comisia, cu aprobarea forului decizional superior (nivel minim: Consiliul Facultății).</t>
    </r>
    <r>
      <rPr>
        <b/>
        <sz val="10"/>
        <color rgb="FF000000"/>
        <rFont val="Arial Narrow"/>
        <family val="2"/>
      </rPr>
      <t xml:space="preserve">
</t>
    </r>
    <r>
      <rPr>
        <sz val="10"/>
        <color rgb="FF000000"/>
        <rFont val="Arial Narrow"/>
        <family val="2"/>
      </rPr>
      <t xml:space="preserve">
</t>
    </r>
  </si>
  <si>
    <t>Consiliul sau comisa (denumirea)</t>
  </si>
  <si>
    <t>Lector universitar poziția 14</t>
  </si>
  <si>
    <t xml:space="preserve">Conferențiar poziția 33 </t>
  </si>
  <si>
    <t>Asistent poziția 30</t>
  </si>
  <si>
    <t>Membru în Consiliul FSSU</t>
  </si>
  <si>
    <t>comisii de concurs pentru ocuparea posturilor didactice și de cercetare. Membru comisie concurs sem I asist. univ. dr. poziția 30 (perioadă nedeterminată - candidat Langa Paul)</t>
  </si>
  <si>
    <t>membru în ConsiliulFSSU</t>
  </si>
  <si>
    <t>membru comisie concurs sem I asist. univ. dr. poziția 30 (perioadă nedeterminată - candidat Langa Paul)</t>
  </si>
  <si>
    <t>Comisia de contestații: Lector, poz. 14</t>
  </si>
  <si>
    <t>Comisia de contestații: Asistent, poz. 17</t>
  </si>
  <si>
    <t>Membru supleant în Comisia de finalizare a studiilor de licență Istorie și Studiul Patrimoniului (sesiunile iulie/septembrie 2022-februarie/martie 2023)</t>
  </si>
  <si>
    <t>lector universitar, poz. 14, semestrul II</t>
  </si>
  <si>
    <t>membru comisii concurs DIPTP: Lect. univ. poz. 14 + asist. univ. poz. 17</t>
  </si>
  <si>
    <t>20 p</t>
  </si>
  <si>
    <t>Comisie concurs lector universitar poziția 14</t>
  </si>
  <si>
    <t>Comisie concurs asistent universitar poziția 17</t>
  </si>
  <si>
    <t>Comisie concurs asistent universitar poziția 30</t>
  </si>
  <si>
    <t>Consiliul Facultății</t>
  </si>
  <si>
    <t>membru în Consiliul Departamentului IPTP</t>
  </si>
  <si>
    <t>președinte comisie concurs sem II lect. univ. dr. poziția 14 (perioadă determinată - candidat Pop Răzvan Codruț)</t>
  </si>
  <si>
    <t>președinte comisie concurs sem I asist. univ. dr. poziția 30 (perioadă nedeterminată - candidat Langa Paul)</t>
  </si>
  <si>
    <t>Consiliul Strategic al ULBS</t>
  </si>
  <si>
    <t>Senat</t>
  </si>
  <si>
    <t>Consiliul de Administrație</t>
  </si>
  <si>
    <t>conferențiar, poz. 33</t>
  </si>
  <si>
    <t>Comisie pentru examenul de finalizare a studiilor, Programele de studii universitare de master - Protejarea și valorificarea patrimoniului istoric,
Europa Centrali și de Sud Est în primul mileniu al Erei Creștine</t>
  </si>
  <si>
    <t>Comisie tehnică de admitere</t>
  </si>
  <si>
    <t>Senat, CSUD</t>
  </si>
  <si>
    <t>Comisia de concurs pentru postul de conferențiar Vechiul Testament; membru</t>
  </si>
  <si>
    <t>Membru în comisia pentru ocuparea postului de Lector universitaro pozi{ia 14</t>
  </si>
  <si>
    <t>Membru în comisia de ocupare a postrului de Asistent universitar poziția 30.</t>
  </si>
  <si>
    <t>Membru în Consiliul Facultății</t>
  </si>
  <si>
    <t>Comisia de Etică https://www.ulbsibiu.ro/ro/despre/organizare/structura/consilii-si-comisii/comisia-de-etica-in-cercetarea-stiintifica-cecs/</t>
  </si>
  <si>
    <t>Comisie pentru ocuparea posturilor didactice  https://www.ulbsibiu.ro/ro/despre/organizare/cariera/concursuri-posturi-didactice-academice/semestrul-i-2021-2022/</t>
  </si>
  <si>
    <t>Membru comisie concurs  post lector, pozitia  16</t>
  </si>
  <si>
    <t>Membru comisie concurs  post lector, pozitia  17</t>
  </si>
  <si>
    <t xml:space="preserve">Comisie ocupare poz. 16 </t>
  </si>
  <si>
    <t xml:space="preserve">Comisie ocupare poz. 17 </t>
  </si>
  <si>
    <t>comisie concurs lector universitar pozitia 16</t>
  </si>
  <si>
    <t>comisie concurs lector universitar pozitia 17</t>
  </si>
  <si>
    <t>Comisia de Etica</t>
  </si>
  <si>
    <t>Comisie concurs post didactic lector poz 16</t>
  </si>
  <si>
    <t>Comisie concurs post didactic lector poz 17</t>
  </si>
  <si>
    <t>Membru în comisia de concurs la postul didactic lector poziția 16</t>
  </si>
  <si>
    <t>Membru în comisia de concurs la postul didactic lector poziția 17</t>
  </si>
  <si>
    <t>Membru comisie de concurs post didactic lector poz 16</t>
  </si>
  <si>
    <t>Membru Consiliul Departamentului</t>
  </si>
  <si>
    <t>Membru Consiliul Facultații</t>
  </si>
  <si>
    <t>Consiliul Departamentului</t>
  </si>
  <si>
    <t xml:space="preserve">Consiliul de Administrație </t>
  </si>
  <si>
    <t>Membru comisie de concurs post didactic lector poz 17</t>
  </si>
  <si>
    <t>Comisia de etică în cercetarea științifică a ULBS</t>
  </si>
  <si>
    <r>
      <rPr>
        <sz val="10"/>
        <color rgb="FF000000"/>
        <rFont val="Arial Narrow"/>
        <family val="2"/>
      </rPr>
      <t xml:space="preserve">Membru în Cosniliul Departamentului </t>
    </r>
    <r>
      <rPr>
        <sz val="10"/>
        <color rgb="FF4F81BD"/>
        <rFont val="Arial Narrow"/>
        <family val="2"/>
      </rPr>
      <t>https://socioumane.ulbsibiu.ro/departamente/</t>
    </r>
  </si>
  <si>
    <r>
      <rPr>
        <sz val="10"/>
        <color rgb="FF000000"/>
        <rFont val="Arial Narrow"/>
        <family val="2"/>
      </rPr>
      <t xml:space="preserve">Membru în consiliul Facultății </t>
    </r>
    <r>
      <rPr>
        <sz val="10"/>
        <color rgb="FF4F81BD"/>
        <rFont val="Arial Narrow"/>
        <family val="2"/>
      </rPr>
      <t>https://socioumane.ulbsibiu.ro/conducere/</t>
    </r>
  </si>
  <si>
    <t>Președinte Comisie concurs post lector poz 17</t>
  </si>
  <si>
    <t>membru comisie concurs post lector poz.16</t>
  </si>
  <si>
    <t>Membru comisie concurs post lector poz.16</t>
  </si>
  <si>
    <t>Membru comisie concurs post lector poz.17</t>
  </si>
  <si>
    <t>membru în Consiliul Facultății</t>
  </si>
  <si>
    <t>membru comisie concurs post lector poz 16</t>
  </si>
  <si>
    <t>membru comisie concurs post lector poz 17</t>
  </si>
  <si>
    <t>Comisie concurs lector universitar poziția 17</t>
  </si>
  <si>
    <t>Comisie concurs/contestații lector universitar poziția 16</t>
  </si>
  <si>
    <t>membru in Senatul ULBS</t>
  </si>
  <si>
    <t>https://senat.ulbsibiu.ro/wp-content/uploads/Componenta-comisiei-programe-de-studii-si-asigurarea-calitatii_sept2021.pdf</t>
  </si>
  <si>
    <t>Comisia de soluționare a contestațiilor in urma desfășurării concursului 
pentru acordarea gradației de merit 2022-2026</t>
  </si>
  <si>
    <t>Comisie interviu - concurs directori/directori adjuncti ISJ Sibiu</t>
  </si>
  <si>
    <t>Comisie posturi didactice sem.1, , 2021-202, 2, Departamentul de Pregatirea Personalului Didactic, Lector universitar, pozi{ia 35,</t>
  </si>
  <si>
    <t>Comisia 35</t>
  </si>
  <si>
    <t>Comisia 38</t>
  </si>
  <si>
    <t>Duse, C.S.</t>
  </si>
  <si>
    <t>Comisie concurs lector iunie 2022_Verificare îndeplinire standarde ULBS</t>
  </si>
  <si>
    <t>Comisie admitere iulie 2022_PIPP DE</t>
  </si>
  <si>
    <t>Comisie licență iunie 2022_PIPP DE_Președinte</t>
  </si>
  <si>
    <t>Consiliul Facultatii</t>
  </si>
  <si>
    <t>Comisie concurs</t>
  </si>
  <si>
    <t>Comisie ERASMUS facultate</t>
  </si>
  <si>
    <t>membru în Comisia de Etică și Deontologie FSSU ULBS</t>
  </si>
  <si>
    <t>membru în Comisia de Evaluarea și Asigurarea Calității FSSU ULBS</t>
  </si>
  <si>
    <t>membru în Consiliul Departamentului DPPD</t>
  </si>
  <si>
    <t>membru în Consiliul Facultății FSSU</t>
  </si>
  <si>
    <t>Senatul ULBS</t>
  </si>
  <si>
    <t>Comisii de concurs pentru ocuparea posturilor didactice și de cercetare:</t>
  </si>
  <si>
    <t>Comisia de etică în cercetarea științifică (CECS)</t>
  </si>
  <si>
    <t>Comise concurs</t>
  </si>
  <si>
    <t>Consiliul Facutatii</t>
  </si>
  <si>
    <t>Consiliul facultății</t>
  </si>
  <si>
    <t xml:space="preserve">Consiliul departamentului </t>
  </si>
  <si>
    <t>Comisia de activități studențești</t>
  </si>
  <si>
    <t>membru comisie de concurs pentru ocuparea posturilor didactice și de cercetare (13.07.2021)</t>
  </si>
  <si>
    <t>Munteanu Nicoleta Anne</t>
  </si>
  <si>
    <t>Comisie concurs Anexa 3 CA 47/08.12.2021</t>
  </si>
  <si>
    <t>membru în Senatul ULBS</t>
  </si>
  <si>
    <t>Feb. 2022, membru în comisie de concurs pentru ocuparea postului didactic de lector (specializarea: Studii de securitate) - candidat Marius Șpechea</t>
  </si>
  <si>
    <t>COMISIA DE CONCURS PENTRU OCUPAREA POSTULUI DE LECTOR, Anexa 3 la Hotărârea CA nr. 47/08.12.2021</t>
  </si>
  <si>
    <t>Membru 20</t>
  </si>
  <si>
    <t>Președinte comisie de concurs post asistent, poziția 30 - 13 iulie 2021</t>
  </si>
  <si>
    <t xml:space="preserve">Comisie selectie Erasmus </t>
  </si>
  <si>
    <t xml:space="preserve">Comisie de concurs </t>
  </si>
  <si>
    <t>Membru in Consiliul Departamentului ASJRPS</t>
  </si>
  <si>
    <t>Membru - Comisie concurs pentru ocuparea posturilor didactice, Asistent universitar, poziția 52,</t>
  </si>
  <si>
    <t>Comisia de analiză a indeplinirii standardelor ULBS (ocupare post didactic)</t>
  </si>
  <si>
    <t>Comisia de etică</t>
  </si>
  <si>
    <t>Comisia de calitate</t>
  </si>
  <si>
    <t>Comisie concurs post, poz 35</t>
  </si>
  <si>
    <t>Comisie concurs post, poz 53</t>
  </si>
  <si>
    <t>Comisie concurs post, poz 54</t>
  </si>
  <si>
    <t>Comisia studențească</t>
  </si>
  <si>
    <t>Comisia ERASMUS</t>
  </si>
  <si>
    <t>Comisie concurs, poz.52 Asistent (președinte)</t>
  </si>
  <si>
    <t>Postul de asistent universitar, poziția 54 din statul de funcții al DASJRPS (iulie 2022)</t>
  </si>
  <si>
    <t xml:space="preserve">Postul de cercetător științific- Spitalul de Psihiatrie Sibiu </t>
  </si>
  <si>
    <t>Consiliul DASJRPS</t>
  </si>
  <si>
    <t>Consiliul FSSU</t>
  </si>
  <si>
    <t>Comisii concurs: asistent 53 (membru), asistent 55 (președinte), conferențiar 12 (președinte)</t>
  </si>
  <si>
    <t>Comisie concurs conferențiar AFT (membru)</t>
  </si>
  <si>
    <t>Comisie concurs analist/cercetător date Spitalul de Psihiatrie Sibiu</t>
  </si>
  <si>
    <t>Cornisia de etică in
cercetarea științifică din domeniile de științe socio-umane</t>
  </si>
  <si>
    <t>Comisie concurs  Asistent universitar, poziția 55 din Statul de funcții al DASJRPS</t>
  </si>
  <si>
    <t xml:space="preserve">membru în Senatul ULBS </t>
  </si>
  <si>
    <t>membru în Comisia de Etica Cercetării Științifice</t>
  </si>
  <si>
    <t>comisie concurs ocupare post didactic pe perioadă nedeterminată Asistent universitar, poziția 52</t>
  </si>
  <si>
    <t>Comisie concurs ocupare post didactic, post asistent, pozitia 54, iulie 2022, pe perioada determinata</t>
  </si>
  <si>
    <t>Comisie concurs ocupare post didactic, post conferențiar, pozitia 11, iulie 2022, pe perioada nedeterminata</t>
  </si>
  <si>
    <t>Membru în Consiliul Științific al ULBS</t>
  </si>
  <si>
    <t>membru comisie de concurs - post asistent poz 53</t>
  </si>
  <si>
    <t>membru comisie de concurs - post asistent poz 54</t>
  </si>
  <si>
    <t>membru comisie de echivalare cereri de admitere și reînmatriculare în an superior</t>
  </si>
  <si>
    <t>Consiliu Departament</t>
  </si>
  <si>
    <t>Consiliu Facultate</t>
  </si>
  <si>
    <t>Comisie post didactic (presedinte, conferentiar, pozitia 11, ULBS)</t>
  </si>
  <si>
    <t>Comisie post didactic (presedinte, asistent, pozitia 53, ULBS)</t>
  </si>
  <si>
    <t>Comisie post didactic (presedinte, asistent, pozitia 54, ULBS)</t>
  </si>
  <si>
    <t>Comisie doctorat UAIC (https://www.fssp.uaic.ro/departamente/scoala-doctorala/sustineri-teze/sunda-i-irina)</t>
  </si>
  <si>
    <t>Comisie doctorat UAIC (https://www.fssp.uaic.ro/departamente/scoala-doctorala/sustineri-teze/parju-t-dennis-theodor)</t>
  </si>
  <si>
    <t>Comisie post didactic (membru, profesor, pozitia 5, UNITBV)</t>
  </si>
  <si>
    <t>Comisie post didactic (membru, profesor, pozitia 6, UNITBV)</t>
  </si>
  <si>
    <t>Comisie post didactic (membru conferentiar, pozitia 20, UNITBV)</t>
  </si>
  <si>
    <t>Comisie post didactic (membru, profesor, pozitia 5, UBB)</t>
  </si>
  <si>
    <t>Comisie abilitare (membru, Universitatea din Craiova - https://www.ucv.ro/invatamant/educatie/arhiva_scoala_doctorala_2022.php)</t>
  </si>
  <si>
    <t>Comisie abilitare (membru, UVT)</t>
  </si>
  <si>
    <t>Comisia de concurs, concurs didactic Asistent universitar, poz. 54</t>
  </si>
  <si>
    <t>Comisia de concurs, concurs didactic Asistent universitar, poz. 55</t>
  </si>
  <si>
    <t>Comisia de concurs, concurs didactic Lector universitar, poz. 35</t>
  </si>
  <si>
    <t>Comisia de Etică, https://www.ulbsibiu.ro/ro/despre/organizare/structura/consilii-si-comisii/comisia-de-etica/</t>
  </si>
  <si>
    <t>Comisia de Etică în Cercetarea Științifică, https://www.ulbsibiu.ro/ro/despre/organizare/structura/consilii-si-comisii/comisia-de-etica-in-cercetarea-stiintifica-cecs/</t>
  </si>
  <si>
    <t xml:space="preserve">ID13-Coordonarea activității individuale a studenților
</t>
  </si>
  <si>
    <t>Consultații, tutorat, practică</t>
  </si>
  <si>
    <t xml:space="preserve">Consultații: punctajele se acordă se acordă cu condiția anunțării publice, la început de an universitar, a intervalului de consultații al cadrului didactic respectiv, la avizierul / pe site-ul departamentului;
</t>
  </si>
  <si>
    <t>Tutorat: punctajele se acordă se acordă cu condiția anunțării publice, la început de an universitar, a listei de tutori, la avizierul / pe site-ul departamentului; punctajele se acordă proporțional cu eficiența activității desfășurate, pe baza unor indicatori preciși, prin decizia consiliului structurii administrative care organizează programul de studiu (departament/ facultate);</t>
  </si>
  <si>
    <t>Practică de specialitate: punctajul nu se acordă atunci când practica este inclusă în norma de predare; punctajul nu se împarte între coordonatorii care coordonează formații diferite de practică.</t>
  </si>
  <si>
    <r>
      <rPr>
        <b/>
        <sz val="10"/>
        <color rgb="FF000000"/>
        <rFont val="Arial Narrow"/>
        <family val="2"/>
      </rPr>
      <t>*Punctaje de referință:</t>
    </r>
    <r>
      <rPr>
        <sz val="10"/>
        <color rgb="FF000000"/>
        <rFont val="Arial Narrow"/>
        <family val="2"/>
      </rPr>
      <t xml:space="preserve">
•       consultații = 56 de ore;
•       tutorat = 200 de ore;
•       practică de specialitate = un număr de ore egal cu acela din planurile de învățământ ale programului.
</t>
    </r>
  </si>
  <si>
    <t>Tipul activității coordonate (consultații, tutorat, practică de specialitate)</t>
  </si>
  <si>
    <t>consultații</t>
  </si>
  <si>
    <t>tutorat anul I</t>
  </si>
  <si>
    <t>tutorat anul 2</t>
  </si>
  <si>
    <t>practică de specialitate anul II</t>
  </si>
  <si>
    <t>practică de specialitate anul III</t>
  </si>
  <si>
    <t>practică de specialitate anul IIII</t>
  </si>
  <si>
    <t>Consultatii si Tutorat</t>
  </si>
  <si>
    <t xml:space="preserve">consultații </t>
  </si>
  <si>
    <t>Consultații</t>
  </si>
  <si>
    <t>Tutorat</t>
  </si>
  <si>
    <t>FSSSU2</t>
  </si>
  <si>
    <t>consultatii</t>
  </si>
  <si>
    <t>tutoriat an 2 master</t>
  </si>
  <si>
    <t>tutore CR II</t>
  </si>
  <si>
    <t>Herlea Simona</t>
  </si>
  <si>
    <t>tutorat</t>
  </si>
  <si>
    <t>Practică de specialitate</t>
  </si>
  <si>
    <t>Practica arheologică (de specialitate)anii I-II</t>
  </si>
  <si>
    <t>90x2</t>
  </si>
  <si>
    <t>Practică</t>
  </si>
  <si>
    <t>Valeria Soroștineanu</t>
  </si>
  <si>
    <t>practica de specialitate</t>
  </si>
  <si>
    <t>200 ore</t>
  </si>
  <si>
    <t>practică</t>
  </si>
  <si>
    <t>45 ore</t>
  </si>
  <si>
    <t>practică de specialitate</t>
  </si>
  <si>
    <t>Tutoriat masterat an I mPCCPP</t>
  </si>
  <si>
    <t>BOTONE (VINTILA) DANIELA -NICOLETA</t>
  </si>
  <si>
    <t>TUTORAT</t>
  </si>
  <si>
    <t>CUNSULTATII</t>
  </si>
  <si>
    <t>Tutor an activitate master PCCPP, an 2</t>
  </si>
  <si>
    <t>Consultatii</t>
  </si>
  <si>
    <t>Sumedrea Cristian Mihai, Vintila Daniela</t>
  </si>
  <si>
    <t>CONSULTATII</t>
  </si>
  <si>
    <t>Tutorat anul I mPMLCEI</t>
  </si>
  <si>
    <t>Consultatții studenți</t>
  </si>
  <si>
    <t>CONSULTATII STUDENTI</t>
  </si>
  <si>
    <t>tutorat an 1 PMLC</t>
  </si>
  <si>
    <t>practică de specialitate 4 studenti cf. Conventie nr. 73</t>
  </si>
  <si>
    <t>Tutorat- anul II m PMLCEI</t>
  </si>
  <si>
    <t>tutorat an 1 ME</t>
  </si>
  <si>
    <t>tutorat, anul I Master IESI</t>
  </si>
  <si>
    <t>Duşe, C.S</t>
  </si>
  <si>
    <t>tutorat an II Master ME</t>
  </si>
  <si>
    <t>FSSU%</t>
  </si>
  <si>
    <t>Iunesch Liane</t>
  </si>
  <si>
    <t>Consultatii IAC</t>
  </si>
  <si>
    <t>Consultatii TIC</t>
  </si>
  <si>
    <t>Consultatii practica pedagogica</t>
  </si>
  <si>
    <t>tutorat master IESI anul I</t>
  </si>
  <si>
    <t>consultații - coordonare lucrări (licență, master, Nivelul 1 și 2)</t>
  </si>
  <si>
    <t>Consultați</t>
  </si>
  <si>
    <t>TUTORE PIPP AN 2 ID</t>
  </si>
  <si>
    <t>Tutorat anul I, PIPP ID</t>
  </si>
  <si>
    <t xml:space="preserve">Luca Sabina </t>
  </si>
  <si>
    <t xml:space="preserve">Tutorat </t>
  </si>
  <si>
    <t>Tutorat - Studii de securitate anul II</t>
  </si>
  <si>
    <t xml:space="preserve"> tutorat</t>
  </si>
  <si>
    <t xml:space="preserve">Consultatii </t>
  </si>
  <si>
    <t>Tutorat master - Asistența Socială a Grupurilor Vulnerabile</t>
  </si>
  <si>
    <t>CONSULTAȚII</t>
  </si>
  <si>
    <t>Tutore anul I CRP</t>
  </si>
  <si>
    <t>Fssu6</t>
  </si>
  <si>
    <t>Tutore de an SGRU I</t>
  </si>
  <si>
    <t>Tutorat Resurse umane III</t>
  </si>
  <si>
    <t>tutorat  - anul II CRP</t>
  </si>
  <si>
    <t>Tutorat, master SGRU, anul II</t>
  </si>
  <si>
    <t>consultații licență și master</t>
  </si>
  <si>
    <t>tutorat RU</t>
  </si>
  <si>
    <t>Tutore an II LMO</t>
  </si>
  <si>
    <t>Consultatii programe master și licenta</t>
  </si>
  <si>
    <t>ID14 -Organizarea de evenimente/activități destinate studenților</t>
  </si>
  <si>
    <t xml:space="preserve">Evenimente științifice, educaționale, culturale ș.a.m.d.; se includ în categoria destinatarilor și rezidenții, masteranzii și elevii.
</t>
  </si>
  <si>
    <t xml:space="preserve">Se punctează doar activitățile desfășurate sub egida ULBS;
</t>
  </si>
  <si>
    <t>Nu se punctează activitățile remunerate din surse externe (de ex.: școli de vară pontate și remunerate în cadrul unor proiecte).</t>
  </si>
  <si>
    <r>
      <rPr>
        <b/>
        <sz val="10"/>
        <color rgb="FF000000"/>
        <rFont val="Arial Narrow"/>
        <family val="2"/>
      </rPr>
      <t>*Punctaje de referință:</t>
    </r>
    <r>
      <rPr>
        <sz val="10"/>
        <color rgb="FF000000"/>
        <rFont val="Arial Narrow"/>
        <family val="2"/>
      </rPr>
      <t xml:space="preserve">
•      coordonare cerc științific studențesc (minim 10 întâlniri/an): 100 p.
•       manifestare științifică studențească (inclusiv competiții/concursuri): 60 p. = organizator principal/ 30 p. = membru în comitetul de organizare/ 30 p. = membru în comitetul științific/ 20 p. = recenzor/ 20 p. = asistență în organizare (calitățile anterioare nu se pot cumula); 10 p. = coordonare lucrare studențească prezentată la conferință; 50 p. = coordonare de echipă pentru competiții studențești naționale și internaționale.
•       școli de vară: 50 p./eveniment;
•       excursii de studii și vizite de documentare cu studenții: 8 p./zi;
•       evenimente cultural-artistice (lansări de carte, spectacole teatrale sau muzicale destinate studenților): 10 p./eveniment;
•       evenimente  sportive destinate studenților: 10 p./eveniment;
•       organizarea de: prelegeri ale unor personalități din domeniu; întâlniri dintre studenți și mediul de afaceri; procese simulate: 10 p./eveniment;
•       pregătirea elevilor pentru bacalaureat: 10 p./ședință;
•       prelegeri pe teme științifice, culturale și/sau civice, destinate mediului studențesc sau preuniversitar și ținute de către persoana care raportează: 10 p./prelegere.
</t>
    </r>
  </si>
  <si>
    <t>Informații complete despre eveniment (denumire, tip de eveniment științific, cultural, etc. Perioada de desfăsurare, nr de participanți, calitatea de coordonator/membru în comitetul de organizare, recenzor sau alta)</t>
  </si>
  <si>
    <t>Cerc de pictura</t>
  </si>
  <si>
    <t>Excursie de studiu si documentare la Atelierele "Ion Art Glas", 2 zile.</t>
  </si>
  <si>
    <t>Scoala de vara. Comunicare prin culoare, galerie, workshop.</t>
  </si>
  <si>
    <t>„Artă și Restaurare” Expoziție a studenților de la specializarea Conservare și Restaurare a Universității „Lucian Blaga” din Sibiu, 24 iunie-8 iulie 2022, Biblioteca Județeană Astra Sibiu. (Membru în comitetul de organizare)</t>
  </si>
  <si>
    <t>Scoala de vara. Restaurarea lemnului policrom. Mobilier pictat, 4-16 iulie 2022, manastirea Brâncoveanu</t>
  </si>
  <si>
    <t>Arta si Restaurare - expozitia studentilor 24 iunie 8 iulie 2022 - Biblioteca ASTRA, Sibiu</t>
  </si>
  <si>
    <r>
      <rPr>
        <sz val="10"/>
        <color theme="1"/>
        <rFont val="Arial Narrow"/>
        <family val="2"/>
      </rPr>
      <t>„</t>
    </r>
    <r>
      <rPr>
        <i/>
        <sz val="10"/>
        <color theme="1"/>
        <rFont val="Arial Narrow"/>
        <family val="2"/>
      </rPr>
      <t xml:space="preserve">Cultura noastră, referința noastră”, </t>
    </r>
    <r>
      <rPr>
        <sz val="10"/>
        <color theme="1"/>
        <rFont val="Arial Narrow"/>
        <family val="2"/>
      </rPr>
      <t xml:space="preserve">Ediția a V-a, Făgăraș, 25. 04. 2023.. Organizatori: Colegiul Național „Radu Negru” Făgăraș, Primăria Municipiului Făgăraș și Inspectoratul Școlar Județean Brașov. Prelegere: </t>
    </r>
    <r>
      <rPr>
        <i/>
        <sz val="10"/>
        <color theme="1"/>
        <rFont val="Arial Narrow"/>
        <family val="2"/>
      </rPr>
      <t>Voievodatul lui Gyula între păgânism și creștinism în jurul anului 1000.</t>
    </r>
  </si>
  <si>
    <t>Herlea Simoan Maria</t>
  </si>
  <si>
    <t>Expoziția „Artă și Restaurare”,organizată la Biblioteca județeană ASTRA Sibiu perioada de desfășurare 24 iunie-8 iulie 2022, membru în comitetul de organizare;  https://bjastrasibiu.ro/expozitia-arta-si-restaurare-la-biblioteca-astra-sibiu/</t>
  </si>
  <si>
    <t xml:space="preserve">„Artă și Restaurare” Expoziție a studenților de la specializarea Conservare și Restaurare a Universității „Lucian Blaga” din Sibiu, 24 iunie-8 iulie 2022, Biblioteca Județeană Astra Sibiu. (Membru în comitetul de organizare)
</t>
  </si>
  <si>
    <r>
      <rPr>
        <sz val="10"/>
        <color theme="1"/>
        <rFont val="Arial Narrow"/>
        <family val="2"/>
      </rPr>
      <t xml:space="preserve">Școala de vară </t>
    </r>
    <r>
      <rPr>
        <i/>
        <sz val="10"/>
        <color theme="1"/>
        <rFont val="Arial Narrow"/>
        <family val="2"/>
      </rPr>
      <t xml:space="preserve">RESTAURAREA LEMNULUI POLICROM. Mobilier pictat </t>
    </r>
    <r>
      <rPr>
        <sz val="10"/>
        <color theme="1"/>
        <rFont val="Arial Narrow"/>
        <family val="2"/>
      </rPr>
      <t xml:space="preserve">
organizată la Centrul de Patrimoniu Cultural „Radu Brâncoveanu” 
de la  Mănăstirea Brâncoveanu, Sâmbăta de Sus</t>
    </r>
  </si>
  <si>
    <t>Coordonator: Cercul de Istorie Veche și Arheologie</t>
  </si>
  <si>
    <t>Excursie Limesul roman din zona Masivului Cozia/Castrul Arutela 9.04/12 participanți</t>
  </si>
  <si>
    <t>Eveniment cultural organizat ăn parteneriat cu Consiliul Județan Vâlcea, Muzeul Județean Vâlcea și Inspectoratul Școlar Vâlcea 6-7.10</t>
  </si>
  <si>
    <t>Revista de Antropologie Culturală 2022</t>
  </si>
  <si>
    <t>Conferința studențească “Noi provocări în Ştiinţele socio-umane la începutul mileniului III” (27 mai 2022), aprox 90 de participanți</t>
  </si>
  <si>
    <t>Coordonare lucrare studențească prezentată la conferința studențească “Noi provocări în Ştiinţele socio-umane la începutul mileniului III” (27 mai 2022),</t>
  </si>
  <si>
    <t>4X10</t>
  </si>
  <si>
    <t>Coordonator - Cercul de Medievistică ”Radu Popa” - 2 întâlniri pe lună - cca. 25 participanți</t>
  </si>
  <si>
    <t>Conferința ștudențească: Noi provocări în științele socio-umane, la începutul mileniului III, 27 mai 2022, membru în comitetul științific, membru în comitetul de organizare</t>
  </si>
  <si>
    <t>Pregătirea studenților pentru Bacalaureat la disciplina Istorie</t>
  </si>
  <si>
    <t>coordonator stiintific ASPS -  Am coordonat cercul stiintific al studentilor inscrisi in ASPS, care editeaza inclusive o revista scoala al carui nume este Profile. Au avut loc mai mult de 10 intalniri cu studentii</t>
  </si>
  <si>
    <t>Conferinta “Istoria unui pasaj” a avut loc in data de 28 aprilie 2023 si a reunit studentii din anul II. Au fost prezentate 8 lucrari de grup, fiind sumarizate si interpretate aproximativ 80 de interviuri ideografice.</t>
  </si>
  <si>
    <t>Coorodnator cerc analiza ideografica-Am initiat cercul de cercetare stiintifica numit Atelierele de Psihologie. S-au inscris peste 100 de student din toti anii de studio, intalnirile au avut loc saptamanal in sem. I, lunea de la ora 18.00</t>
  </si>
  <si>
    <t>Scientific International Student Conference New Challenges in the Social Sciences and Humanities at the Beginning of the 3rd Millennium. 5th edition (online)- membru in comitetul de organizare (conferință studențiasca)</t>
  </si>
  <si>
    <t xml:space="preserve">Târg Educațional (TeD ULBS), 13-14.04.2022, 300 elevi, organizator </t>
  </si>
  <si>
    <t xml:space="preserve">Târg Educațional (TeD ULBS), 23.11.2022, 500 elevi, organizator </t>
  </si>
  <si>
    <t xml:space="preserve">Târg de Joburi pentru Studenți, 16.10.2022, 200 studenți, organizator </t>
  </si>
  <si>
    <t>Focus-grupuri angajatori-ULBS, iulie - octombrie, 220 studenți, 40 anjajatori, organizator (1 focus-grup x 9 facultăți)</t>
  </si>
  <si>
    <t xml:space="preserve">Prelegere / workshop Academic writing (5 ws) - oct, nov., dec. 2022, 57 studenți, organizator </t>
  </si>
  <si>
    <t>5 buc x 10 p.</t>
  </si>
  <si>
    <t xml:space="preserve">Prelegere / workshop Public speaking (3 ws) - oct, nov., dec. 2022, 42 studenți, organizator </t>
  </si>
  <si>
    <t>3 buc x 10 p.</t>
  </si>
  <si>
    <t>Scientific International Student Conference New Challenges in the Social Sciences and Humanities at the Beginning of the 3rd Millennium. 5th edition (online)- membru in comitetul de organizare</t>
  </si>
  <si>
    <r>
      <rPr>
        <sz val="10"/>
        <color theme="1"/>
        <rFont val="Arial Narrow"/>
        <family val="2"/>
      </rPr>
      <t>International Student Conference</t>
    </r>
    <r>
      <rPr>
        <i/>
        <sz val="10"/>
        <color theme="1"/>
        <rFont val="Arial Narrow"/>
        <family val="2"/>
      </rPr>
      <t>: New Challenges in the Social Sciences and Humanities at the Beginning of The 3rd
Millennium</t>
    </r>
    <r>
      <rPr>
        <sz val="10"/>
        <color theme="1"/>
        <rFont val="Arial Narrow"/>
        <family val="2"/>
      </rPr>
      <t>, Fifth Edition (online), May 27, 2022 https://socioumane.ulbsibiu.ro/studenti/conferinta-studenteasca/ Membru în comitetul de organizare / științific</t>
    </r>
  </si>
  <si>
    <t>Daniela Dumulescu</t>
  </si>
  <si>
    <t>Speaker invitat pe tema "Bullying si cyberbullying. Cauze si consecinte. Preventie si interventie" Webinar destinat cadrelor didactice din invatamantul preuniversitar si elevilor, desfasurat in cadrul Laboratorului virtual de pedagogie organizat de Prof. psiholog. Dr. Secretar de Stat Antoaneta Bolchis, 2 iunie 2022</t>
  </si>
  <si>
    <t>Moderator workshop in cadrul Conference on Mentoring in Teacher Education and Professional Training , 25-26 noiembrie 2021 organizata de MEN in parteneriat cu ULBS</t>
  </si>
  <si>
    <t>Coordonare cerc științific și artistic studențesc finalizat cu Expoziția studenților PIPP DE An I - 15 Decembrie 2022, ULBS, locație: Facultatea de Științe Socio-Umane, Departamentul de Istorie, Patrimoniu și Teologie Protestantă, Bulevardul Victoriei 40_dovadă atașată</t>
  </si>
  <si>
    <t>Coordonare cerc științific și artistic studențesc finalizat cu Expoziția studenților PIPP DE An II - 14 Septembrie 2022, ULBS, locație: Facultatea de Științe Socio-Umane, Departamentul de Istorie, Patrimoniu și Teologie Protestantă, Bulevardul Victoriei 40_dovadă atașată</t>
  </si>
  <si>
    <t>Coordonare cerc științific și artistic studențesc finalizat cu Expoziția studenților IESI AN II - 17 Decembrie 2022, ULBS, locație: Facultate de Drept, Calea Dumbrăvii 34_dovadă atașată</t>
  </si>
  <si>
    <t>Coordonare cerc științific studențesc în domeniul CR finalizat cu Expoziția studenților CR An III - 20 Decembrie 2022, ULBS, locație: Pădurea Dumbrava Nr. 16-20, Poarta 3_dovadă atașată</t>
  </si>
  <si>
    <t>Vizite de documentare cu studenții_Centrul ASTRA pentru Patrimoniu</t>
  </si>
  <si>
    <t>8x10</t>
  </si>
  <si>
    <t>Evenimente cultural-artistice: 1. Expoziția Goya și Dali. Blestemul războiului - Palatul Brukenthal; 2. Expoziția Dragoș Pătrașcu Athanor - Muzeul de Artă Contemporană; 3. Lansare catalog - Călătorie în lumea stampelor Meiji, Palatul Brukenthal; 4. Expoziția Felix Aftene NOI și ELE, o perspectivă asupra lumii animalelor, Palatul Brukenthal; 5. Expoziția Pretexte @ Sibiu UAP, Muzeul de Artă Contemporană; 6. Expoziția Nichita azi. Expoziție bibliofilă Mircia Dumitrescu, Muzeul de Artă Contemporană; 7. Expoziția Transmigrația spațiului @ Sibiu, Muzeul de Artă Contemporană; 8. Salonul Interjudețean de Arte Vizuale @ Sibiu, Galeria UAP Sibiu; 9. Expoziție Ion Mândrescu. Sculptură, Palatul Brukenthal.</t>
  </si>
  <si>
    <t>10x9</t>
  </si>
  <si>
    <t>Workshop de pedagogie experientiala (excursie de studii 3 zile), 4. 11. - 06. 11. 2022, 25 de participanti, coordonator</t>
  </si>
  <si>
    <t>3 spectacole muzicale/performative (spectavol de crăciun, 17.12.21: biserica luterana Sf Ioanis, spectacol la curs festiv, 1.7.22: Sală oglinzilor, FDGR, spectacol la conferința Kultur. Sprache Bildung, Sală oglinzilor, 22.09.22)</t>
  </si>
  <si>
    <t>prelegera ale unor personalități din domeniu; procese simulate: Seminar cu Gunda Wittich, "Kollegiale Beratung": 22.1.22</t>
  </si>
  <si>
    <t>Elena Macavei-Educatia pentru pace si comunicare interculturala, 22.03.2022, 100 studenti, coordonator</t>
  </si>
  <si>
    <t>Recitalul de Colinde al studenților Facultății de Științe Socio-Umane, specializarea Pedagogia Învățământului Primar și Preșcolar, an I și III, în 13.12.2022, ora 16.30, desfățurat la Muzeul Astra din Sibiu. - coordonator</t>
  </si>
  <si>
    <t>Conferința Științifică Studențească Națională cu participare internațională „Noi provocări în științele socio-umane la începutul mileniului III”, 27 mai 2022, 95 de participanți, organizator principal</t>
  </si>
  <si>
    <t>Ziua Cititului Împreună, 22 februarie 2022, 20 de participanți</t>
  </si>
  <si>
    <t>Educația pentru pace și comunicare interculturală, 22 martie 2022, 45 de participanți</t>
  </si>
  <si>
    <t>Săptămâna Magică</t>
  </si>
  <si>
    <t>Săptămâna de Orientare</t>
  </si>
  <si>
    <t>Conferința Științifică Studențească Națională cu participare internațională „Noi provocări în științele socio-umane la începutul mileniului III”, 27 mai 2022, 95 de participanți, membru în comitetul de organizare</t>
  </si>
  <si>
    <t>Școala de vară ULBS, cu CinemaPolis</t>
  </si>
  <si>
    <t>Saptamana de orientare (prima saptamana din octombrie)</t>
  </si>
  <si>
    <t>Saptamana magică (saptamana de dinaintea vacantei de Craciun)</t>
  </si>
  <si>
    <t>Proiectul CinemaPolis pentru licee (2 clase Liceul Economic, 2 clase Octavian Goga)</t>
  </si>
  <si>
    <t>Coordonare lucrari studentesti prezentate la conferinta (2) (Logaroudi Konstantina si Raul Simion)</t>
  </si>
  <si>
    <r>
      <rPr>
        <sz val="10"/>
        <color theme="1"/>
        <rFont val="Arial Narrow"/>
        <family val="2"/>
      </rPr>
      <t xml:space="preserve">Coordonare lucrare studențească pentru publicarea în Revista „Studia Securitatis”, (în urma coordonării lucrării de licență).  Dumitru Dumitrașcu </t>
    </r>
    <r>
      <rPr>
        <i/>
        <sz val="10"/>
        <color theme="1"/>
        <rFont val="Arial Narrow"/>
        <family val="2"/>
      </rPr>
      <t>HEADQUARTERS MULTINATIONAL CORPS SOUTH-EAST. LOCAL IMPLICATIONS IN SIBIU</t>
    </r>
    <r>
      <rPr>
        <sz val="10"/>
        <color theme="1"/>
        <rFont val="Arial Narrow"/>
        <family val="2"/>
      </rPr>
      <t xml:space="preserve"> https://magazines.ulbsibiu.ro/studiasecuritatis/category/ss2-december-2021/page/2/</t>
    </r>
  </si>
  <si>
    <r>
      <rPr>
        <sz val="10"/>
        <color theme="1"/>
        <rFont val="Arial Narrow"/>
        <family val="2"/>
      </rPr>
      <t xml:space="preserve">Prelegere cu tema </t>
    </r>
    <r>
      <rPr>
        <i/>
        <sz val="10"/>
        <color theme="1"/>
        <rFont val="Arial Narrow"/>
        <family val="2"/>
      </rPr>
      <t>Human Security in a War Zone. Brief Analysis of the Situation in Syria</t>
    </r>
    <r>
      <rPr>
        <sz val="10"/>
        <color theme="1"/>
        <rFont val="Arial Narrow"/>
        <family val="2"/>
      </rPr>
      <t>, PH.D. Dan Sandovici, Ambasadorul României în Republica Arabă Siriană, 23.10.2022, https://conferences.ulbsibiu.ro/hstapa/2022-2/keynote-speaker-2022/</t>
    </r>
  </si>
  <si>
    <t>Conferința Studențească „Noi provocări în științele socio-umane la începutul mileniului III”, eveniment științific, 27 mai 2022, membru în organizare</t>
  </si>
  <si>
    <t>Coordonare lucrare studențească (Alberto Duhomnicu, Aspecte tehnice şi de conţinut ale interpretării în limbaj mimico-gestual în televiziunile din România) prezentată la Conferința Studențească „Noi provocări în științele socio-umane la începutul mileniului III”, 27 mai 2022</t>
  </si>
  <si>
    <t>Coordonare lucrare studențească (Gabriela Luca, Jurnalism și trauma. Factori de risc și reziliență) prezentată la Conferința Studențească „Noi provocări în științele socio-umane la începutul mileniului III”, 27 mai 2022</t>
  </si>
  <si>
    <t>Conferința științifică studențească "Noi provocări în științele socio-umane la începutul mileniului III (ediția a V-a), Sibiu, 27 mai 2022, 100 participanți,  (membru în comitetul de organizare), https://socioumane.ulbsibiu.ro/studenti/conferinta-studenteasca/</t>
  </si>
  <si>
    <r>
      <rPr>
        <sz val="10"/>
        <color theme="1"/>
        <rFont val="Arial Narrow"/>
        <family val="2"/>
      </rPr>
      <t xml:space="preserve">Coordonare lucrare studențească, Fawzie Rehejeh, </t>
    </r>
    <r>
      <rPr>
        <i/>
        <sz val="10"/>
        <color theme="1"/>
        <rFont val="Arial Narrow"/>
        <family val="2"/>
      </rPr>
      <t>Centre interculturale în spațiul românesc</t>
    </r>
    <r>
      <rPr>
        <sz val="10"/>
        <color theme="1"/>
        <rFont val="Arial Narrow"/>
        <family val="2"/>
      </rPr>
      <t>, Conferința științifică studențească "Noi provocări în științele socio-umane la începutul mileniului III (ediția a V-a), Sibiu, 27 mai 2022, https://socioumane.ulbsibiu.ro/wp-content/uploads/2022/05/NoiProvocari_2022_Program.pdf</t>
    </r>
  </si>
  <si>
    <t>Coordonare lucrare studențească, Andra Mikola, Folosirea anglicismelor în presa de informare, Conferința științifică studențească "Noi provocări în științele socio-umane la începutul mileniului III (ediția a V-a), Sibiu, 27 mai 2022, https://socioumane.ulbsibiu.ro/wp-content/uploads/2022/05/NoiProvocari_2022_Program.pdf</t>
  </si>
  <si>
    <r>
      <rPr>
        <sz val="10"/>
        <color theme="1"/>
        <rFont val="Arial Narrow"/>
        <family val="2"/>
      </rPr>
      <t xml:space="preserve">Prelegere cu personalități din domeniu: </t>
    </r>
    <r>
      <rPr>
        <i/>
        <sz val="10"/>
        <color theme="1"/>
        <rFont val="Arial Narrow"/>
        <family val="2"/>
      </rPr>
      <t>Despre libertatea presei,</t>
    </r>
    <r>
      <rPr>
        <sz val="10"/>
        <color theme="1"/>
        <rFont val="Arial Narrow"/>
        <family val="2"/>
      </rPr>
      <t xml:space="preserve"> invitat: Jos Gisberts, Țările de Jos</t>
    </r>
    <r>
      <rPr>
        <sz val="10"/>
        <color theme="1"/>
        <rFont val="Arial Narrow"/>
        <family val="2"/>
      </rPr>
      <t>, Sibiu, 28.02.2022</t>
    </r>
  </si>
  <si>
    <t>iWeek 2022, Carlos Castro, Universidad Cientifica del Sur, Lima, Peru, Narratives of the future in Lima's students in media and communications, 23 mai, https://www.ulbsibiu.ro/wp-content/uploads/news//1_FINAL-PROGRAMME-iWEEK-2022_ULBS-1.pdf</t>
  </si>
  <si>
    <t>IWeek 2022, Olga Skaverinova, University of SS. Cyril and Methodius, Slovacia, Online learningh environment and "Zoom fatigue", 24 mai, https://www.ulbsibiu.ro/wp-content/uploads/news//1_FINAL-PROGRAMME-iWEEK-2022_ULBS-1.pdf</t>
  </si>
  <si>
    <t>participare eveniment Caravana ULBS organizat de asociațiile stiudențești de la nivel FSSU</t>
  </si>
  <si>
    <t>participare Târg educațional organizat la nivel de universitate</t>
  </si>
  <si>
    <t xml:space="preserve"> Atelier Școala altfel  Cum să atragem aprecierea celor din jur și să obținem ceea ce dorim, liceul Economic</t>
  </si>
  <si>
    <t xml:space="preserve">Organizator Conferință studențească New Challenges in the Social Sciences and
Humanities at the Beginning of the 3rd Millennium. https://socioumane.ulbsibiu.ro/studenti/conferinta-studenteasca/ https://socioumane.ulbsibiu.ro/wp-content/uploads/2022/05/NoiProvocari_2022_Program.pdf  </t>
  </si>
  <si>
    <t>Coordonare lucrare studențească prezentată la conferință (studenți Popa Bianca, Raduly Szillard  https://socioumane.ulbsibiu.ro/wp-content/uploads/2022/05/NoiProvocari_2022_Program.pdf  )</t>
  </si>
  <si>
    <t>Social Europe Days, conferință internațională științifică, 20.04 - 24.05.2022, delegația RO - 2 studenți de la AS, 9 studenți de la RU. Organizator principal.</t>
  </si>
  <si>
    <t>Games of Science, competiție științifică studențească, 16 - 17.04.2022, membru al comitetului științific, juriu</t>
  </si>
  <si>
    <t>Scientific International Student Conference „New Challenges in the Social Sciences and Humanities at the Beginning of the 3rd Millenium.” 5th Edition</t>
  </si>
  <si>
    <t>Drepturile avertizorilor de integritate, întâlnire pe teme civice cu ActiveWatch, 19.05.2022, 40 studenți participanți, coordonator</t>
  </si>
  <si>
    <t>Ateliere socio-educative (eveniment socio-cultural, mai-iunie 2022, 30 studenți, coordonator) (https://sites.google.com/ulbsibiu.ro/univercity/implementare-univercity/da-pentru-educa%C8%9Bie)</t>
  </si>
  <si>
    <t xml:space="preserve">ID15-Aplicații câștigătoare la competiții de proiecte didactice  (II)
</t>
  </si>
  <si>
    <t xml:space="preserve">Proiecte internaționale (altele decât cele de la ID02), POCU (altele decât la ID02: practică studențească, antreprenoriat ș.a.), CNFP, AFCN, FDI, ROSE (doar liniile competitive), Consiliul Local, Consiliul Județean ș.a.
</t>
  </si>
  <si>
    <t xml:space="preserve">Se punctează doar proiectele pentru care directorul a contribuit la scrierea aplicației; </t>
  </si>
  <si>
    <t>Punctajul se acordă o singură dată pe proiect, pentru anul în care a avut loc contractarea, indiferent dacă este vorba despre un proiect/buget multianual;</t>
  </si>
  <si>
    <r>
      <rPr>
        <b/>
        <sz val="10"/>
        <color rgb="FF000000"/>
        <rFont val="Arial Narrow"/>
        <family val="2"/>
      </rPr>
      <t>*Punctaje de referință:</t>
    </r>
    <r>
      <rPr>
        <sz val="10"/>
        <color rgb="FF000000"/>
        <rFont val="Arial Narrow"/>
        <family val="2"/>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       Punctajele de referință vizează proiectele în care ULBS este partener. În cazul în care ULBS este </t>
    </r>
    <r>
      <rPr>
        <b/>
        <sz val="10"/>
        <color rgb="FF000000"/>
        <rFont val="Arial Narrow"/>
        <family val="2"/>
      </rPr>
      <t>coordonator/ beneficiar</t>
    </r>
    <r>
      <rPr>
        <sz val="10"/>
        <color rgb="FF000000"/>
        <rFont val="Arial Narrow"/>
        <family val="2"/>
      </rPr>
      <t xml:space="preserve"> al proiectului, se aplică un </t>
    </r>
    <r>
      <rPr>
        <b/>
        <sz val="10"/>
        <color rgb="FF000000"/>
        <rFont val="Arial Narrow"/>
        <family val="2"/>
      </rPr>
      <t>coeficient de multiplicare de 2.</t>
    </r>
    <r>
      <rPr>
        <sz val="10"/>
        <color rgb="FF000000"/>
        <rFont val="Arial Narrow"/>
        <family val="2"/>
      </rPr>
      <t xml:space="preserve">
</t>
    </r>
  </si>
  <si>
    <t>Buget ULBS</t>
  </si>
  <si>
    <t>Studenți în practică: arheologia de la hobby la specializare</t>
  </si>
  <si>
    <t>FDI</t>
  </si>
  <si>
    <t xml:space="preserve">Marius Milcu </t>
  </si>
  <si>
    <t xml:space="preserve">ULBS și piața muncii: dezvoltarea în mediul educațional a unor competențe corelate cu cerințele pieței muncii </t>
  </si>
  <si>
    <t>http://www.cnfis.ro/wp-content/uploads/2022/03/FDI2022-rezultate-preliminare-comisii-centralizare-20220316.pdf</t>
  </si>
  <si>
    <t>ULBS= șanse egale la educație tinerilor din medii defavorizate prin facilitarea accesului la învățământul superior și oferirea de servicii specializate de consiliere-orientare profesională</t>
  </si>
  <si>
    <t>coordonator/beneficiar</t>
  </si>
  <si>
    <t>176.000 lei</t>
  </si>
  <si>
    <t xml:space="preserve">ID16-Mobilități de predare și formare
</t>
  </si>
  <si>
    <t xml:space="preserve">Se punctează activități de mobilitate de tip Erasmus+, SEE, CEEPUS ș.a. </t>
  </si>
  <si>
    <t>Se punctează atât mobilitățile de predare (STA), cât și acelea de formare (STT), câștigate în urma unui proces de selecție publică și în care cadrul didactic reprezintă ULBS; se punctează doar mobilitățile efectuate în format fizic.</t>
  </si>
  <si>
    <r>
      <rPr>
        <b/>
        <sz val="10"/>
        <color rgb="FF000000"/>
        <rFont val="Arial Narrow"/>
        <family val="2"/>
      </rPr>
      <t>*Punctaje de referință:</t>
    </r>
    <r>
      <rPr>
        <sz val="10"/>
        <color rgb="FF000000"/>
        <rFont val="Arial Narrow"/>
        <family val="2"/>
      </rPr>
      <t xml:space="preserve">
•      50 p./mobilitate;
</t>
    </r>
  </si>
  <si>
    <t>Informații complete despre mobilitatea efectuată (tip de mobilitate, instituția gazdă, localitatea, țara, perioada mobilității)</t>
  </si>
  <si>
    <t>Man Gabriela-Maria</t>
  </si>
  <si>
    <t xml:space="preserve">mobilitate de predare, în cadrul programului Erasmus+ Programme with Partner Countries, la Tashkent State Pedagogical University  din  Uzbekistan, 07.06.2022-13.06.2022 </t>
  </si>
  <si>
    <t>Mobilitate predare, Universita degli Studi di Padova</t>
  </si>
  <si>
    <t>Mobilitate de formare STT, Universitatea de Științe Aplicate Wurzburg, mai 2022</t>
  </si>
  <si>
    <t>Erasmus +, Brusov Univerrsity Yerevan, Armenia, 15-22. June</t>
  </si>
  <si>
    <t>Hochschule Düsseldorf, University of Applied Sciences. Staff mobility training , 11.05-15.05.2022</t>
  </si>
  <si>
    <t>Mobilitate Erasmus, Granada Spania, proiectul RESPOND, Learning teaching training activity 1, 
UNIVERSITY OF GRANADA, 13-15 septembrie 2022</t>
  </si>
  <si>
    <t>STA, Royal University of Law and Economics, Phnom Penh, Cambodia, 18.04.2022-27.04.2022</t>
  </si>
  <si>
    <t>STT, Kanagawa University, Yokohama, Japonia, 20.06.2022-24.06.2022</t>
  </si>
  <si>
    <t>STT/ Universitatea Erciyes, Turcia, 20-28.04.2022</t>
  </si>
  <si>
    <t>STA/ Universidad del Salvador, Argentina,16-25.05.2022</t>
  </si>
  <si>
    <t>STT/Universitatea Airlangga, Indonezia, 14.06.2022-20.06.2022</t>
  </si>
  <si>
    <t>MOBILITATE DE PREDARE (STA)
UNIVERSIDAD DEL SALVADOR, BUENOS AIRES, ARGENTINA
06.06.2022 - 17.06.2022</t>
  </si>
  <si>
    <t>MOBILITATE DE PREDARE (STA)
MYKOLAS ROMERIS UNIVERSITY, VILNIUS, LITUANIA
25.10.2022 - 31.10.2022</t>
  </si>
  <si>
    <t>Erasmus STT, VIA University College, Viborg, Danemarca, 5-7  aprilie 2022</t>
  </si>
  <si>
    <t>ERASMUS+, Daffodil University Dhaka, Bangladesh, 13.02.2022-18.02.2022</t>
  </si>
  <si>
    <t xml:space="preserve">ID17-Publicarea de materiale didactice (II)
</t>
  </si>
  <si>
    <t>Manuale, cursuri, auxiliare, caiete de seminar, culegeri de exerciții, antologii de texte, ș.a., publicate cu ISBN, la edituri din România sau la edituri din străinătate care nu se află pe lista editurilor de prestigiu a ULBS</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</si>
  <si>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</si>
  <si>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Dovada publicării volumului se face prin link către prezentarea volumului de pe site-ul editurii; prezentarea trebuie să conțină: titlul și data publicării volumului; ISBN-ul; numărul de pagini; numele autorilor, coordonatorilor și al traducătorilor; cuprinsul volumului; în cazul în care informațiile de pe site nu sunt complete, se vor furniza dovezi adiționale;</t>
  </si>
  <si>
    <t>O lucrare este considerată în mod obligatoriu didactică și, prin urmare, nu poate fi raportată la componenta științifică a GRADIS atunci când ea conține cel puțin unul dintre următoarele elemente: (a) își precizează în mod explicit caracterul didactic (prin specificații precum „curs”, „note de curs”, „manual”, „caiet de seminar” ș.a.m.d.); (b) cel puțin o treime din lucrare constituie o antologie de texte semnate de alți autori decât aceia ai volumului raportat; (c) conține, indiferent în ce proporție, sarcini didactice (teme, exerciții, probleme de rezolvat ș,a.m.d.); dincolo de aceste elemente, orice probleme de încadrare vor fi soluționate de către consiliul departamentului/centrului de cercetare la care se face raportarea;</t>
  </si>
  <si>
    <r>
      <rPr>
        <sz val="10"/>
        <color rgb="FF000000"/>
        <rFont val="Arial Narrow"/>
        <family val="2"/>
      </rPr>
      <t xml:space="preserve">În oricare domeniu, în cazul traducerilor de materiale didactice care, conform clasificării Academiei Române, sunt realizate în/din „limbi vechi” (latină, greacă veche, ebraică, slavonă) sau în/din „limbi străine mai puțin curente” (chineză, hindi, suedeză ș.a.), se aplică un </t>
    </r>
    <r>
      <rPr>
        <b/>
        <sz val="10"/>
        <color rgb="FF000000"/>
        <rFont val="Arial Narrow"/>
        <family val="2"/>
      </rPr>
      <t>coeficient de multiplicare de 2.</t>
    </r>
  </si>
  <si>
    <r>
      <rPr>
        <b/>
        <sz val="10"/>
        <color rgb="FF000000"/>
        <rFont val="Arial Narrow"/>
        <family val="2"/>
      </rPr>
      <t>*Punctaje de referință:</t>
    </r>
    <r>
      <rPr>
        <sz val="10"/>
        <color rgb="FF000000"/>
        <rFont val="Arial Narrow"/>
        <family val="2"/>
      </rPr>
      <t xml:space="preserve">
•       autor de volume/capitole: 2 p./pagină; 
•       coordonare/editare de volum: 1 p./pagină; se împarte la numărul de coordonatori;
•       traducere de volume/capitole: 1 p./pagină;
•       15 p./ fiecare material didactic publicat online pe platforma TeachOn
</t>
    </r>
  </si>
  <si>
    <t>Competente academice prin invatamantul digital si blemded-learning / Predare creativa si pentru creativitate</t>
  </si>
  <si>
    <t>Diana Mihaescu (Ed) /Andron Daniela Roxana</t>
  </si>
  <si>
    <t>Editura ULBS</t>
  </si>
  <si>
    <t>978-606-12-1884-4</t>
  </si>
  <si>
    <t>dec</t>
  </si>
  <si>
    <t>113-146</t>
  </si>
  <si>
    <t>33px2p</t>
  </si>
  <si>
    <t>International Online Teaching Experiences (Ed.)</t>
  </si>
  <si>
    <t>978-606-12-1885-1</t>
  </si>
  <si>
    <t>62 x1p</t>
  </si>
  <si>
    <t>TeachOn - Atelier Pedagogie Digitala</t>
  </si>
  <si>
    <t>TeachOn - Ateliee de formare</t>
  </si>
  <si>
    <t>TeachOn - Instrumentar digital pentru managementul timpului si carierei</t>
  </si>
  <si>
    <t>TeachOn - Realizarea prezentarilor PowerPoint</t>
  </si>
  <si>
    <t>Platforma digitala TechOn</t>
  </si>
  <si>
    <t>TeachOn</t>
  </si>
  <si>
    <t>Metoda Mozaicul https://projects.ulbsibiu.ro/teachon/teachon/?page_id=1535</t>
  </si>
  <si>
    <t>Metoda Cvintetul https://projects.ulbsibiu.ro/teachon/teachon/?page_id=1517</t>
  </si>
  <si>
    <t>Metoda Știu Vreau să știu Am invatat https://projects.ulbsibiu.ro/teachon/teachon/?page_id=1001</t>
  </si>
  <si>
    <t>Metoda Termeni chie în avans. Termeni cheie revizuiti https://projects.ulbsibiu.ro/teachon/teachon/?page_id=1019</t>
  </si>
  <si>
    <t>Metoda SINELG https://projects.ulbsibiu.ro/teachon/teachon/?page_id=1017</t>
  </si>
  <si>
    <t>Metoda Cubul https://projects.ulbsibiu.ro/teachon/teachon/?page_id=1012</t>
  </si>
  <si>
    <t>Deutschbuch 2</t>
  </si>
  <si>
    <t>Dengel, Elke, Hermann Adriana, Iunesch, Liana Regina, Mihaiu Tita</t>
  </si>
  <si>
    <t>EDP</t>
  </si>
  <si>
    <t>159x2</t>
  </si>
  <si>
    <t>Platforma TeachON - Tableta grafică</t>
  </si>
  <si>
    <t>Platforma TeachON - Eficientizarea abordării vizuale a predării II: Tabla virtuală</t>
  </si>
  <si>
    <t>Platforma TeachON - Eficientizarea abordării vizuale a predării I: Tabla interactivă</t>
  </si>
  <si>
    <t>Platforma TeachON - Aplicaţia Quizizz</t>
  </si>
  <si>
    <t>Platforma TeachON - Aplicaţia Mentimeter</t>
  </si>
  <si>
    <t>Platforma TeachON -Inknoe ClassPoint</t>
  </si>
  <si>
    <t>Platforma TeachON -Idei de integrare a hărţii conceptuale în activitatea didactică</t>
  </si>
  <si>
    <t>Platforma TeachON - Idei de integrare a aplicaţiei Padlet în activitatea didactică la clasă</t>
  </si>
  <si>
    <t>Platforma TeachON - Cum (mai) învată studenții?</t>
  </si>
  <si>
    <t>Platforma TeachON - Platforma TeachON - PDFescape</t>
  </si>
  <si>
    <t>Platforma TeachON - Distribuirea şi promovarea materialelor video prin canalul YouTube</t>
  </si>
  <si>
    <t>Platforma TeachON - Google Sites</t>
  </si>
  <si>
    <t>Platforma TeachON - Platforma TeachON Kahoot!</t>
  </si>
  <si>
    <t xml:space="preserve">ID18-Alte activități-suport
</t>
  </si>
  <si>
    <t>Formare, promovare, admitere ș.a.m.d.</t>
  </si>
  <si>
    <r>
      <rPr>
        <sz val="10"/>
        <color rgb="FF000000"/>
        <rFont val="Arial Narrow"/>
        <family val="2"/>
      </rPr>
      <t xml:space="preserve">La activitățile de </t>
    </r>
    <r>
      <rPr>
        <b/>
        <sz val="10"/>
        <color rgb="FF000000"/>
        <rFont val="Arial Narrow"/>
        <family val="2"/>
      </rPr>
      <t>formare</t>
    </r>
    <r>
      <rPr>
        <sz val="10"/>
        <color rgb="FF000000"/>
        <rFont val="Arial Narrow"/>
        <family val="2"/>
      </rPr>
      <t>, se punctează doar activitățile la care cadrul didactic a participat la solicitarea instituției; nu se punctează activitățile de dezvoltare personală;</t>
    </r>
  </si>
  <si>
    <r>
      <rPr>
        <sz val="10"/>
        <color rgb="FF000000"/>
        <rFont val="Arial Narrow"/>
        <family val="2"/>
      </rPr>
      <t xml:space="preserve">La activitățile de </t>
    </r>
    <r>
      <rPr>
        <b/>
        <sz val="10"/>
        <color rgb="FF000000"/>
        <rFont val="Arial Narrow"/>
        <family val="2"/>
      </rPr>
      <t>promovare</t>
    </r>
    <r>
      <rPr>
        <sz val="10"/>
        <color rgb="FF000000"/>
        <rFont val="Arial Narrow"/>
        <family val="2"/>
      </rPr>
      <t>, pentru vizitele de promovare, punctajul/zi se împarte la membrii echipei, dacă vizita s-a desfășurat în Sibiu și se acordă fiecărui membru al echipei dacă a acut loc în afara localității;</t>
    </r>
    <r>
      <rPr>
        <sz val="10"/>
        <color rgb="FF000000"/>
        <rFont val="Arial Narrow"/>
        <family val="2"/>
      </rPr>
      <t xml:space="preserve">
Pentru materialele și acțiunile de promovare, punctajul se acordă per an universitar, nu per material/acțiune; în cazul în care mai multe persoane au contribuit la realizarea materialelor, punctajul se împarte între ele;
Pentru materialele și acțiunile de promovare, punctajul se acordă per an universitar, nu per material/acțiune; în cazul în care mai multe persoane au contribuit la realizarea materialelor, punctajul se împarte între ele;
Se poate puncta cel mult 1 coordonator de promovare la nivelul fiecărui departament și cel mult 1 coordonator la nivelul facultății (diferit de coordonatorii de la nivelul departamentelor);</t>
    </r>
  </si>
  <si>
    <r>
      <rPr>
        <sz val="10"/>
        <color rgb="FF000000"/>
        <rFont val="Arial Narrow"/>
        <family val="2"/>
      </rPr>
      <t xml:space="preserve">La </t>
    </r>
    <r>
      <rPr>
        <b/>
        <sz val="10"/>
        <color rgb="FF000000"/>
        <rFont val="Arial Narrow"/>
        <family val="2"/>
      </rPr>
      <t>activități administrative</t>
    </r>
    <r>
      <rPr>
        <sz val="10"/>
        <color rgb="FF000000"/>
        <rFont val="Arial Narrow"/>
        <family val="2"/>
      </rPr>
      <t xml:space="preserve">, punctajele se acordă după cum urmează:
-participarea la realizarea site-ului departamentului/facultății/centrului de cercetare ș.a.: 30 p./persoană, max. 2 persoane/structură administrativă;
-gestionarea paginii/paginilor de social media a(le) departamentului/facultății/centrului ș.a.: 30 p./persoană (pentru toate paginile de social media); max. 2 persoane/structură administrativă
</t>
    </r>
  </si>
  <si>
    <r>
      <rPr>
        <sz val="10"/>
        <color rgb="FF000000"/>
        <rFont val="Arial Narrow"/>
        <family val="2"/>
      </rPr>
      <t xml:space="preserve">La </t>
    </r>
    <r>
      <rPr>
        <b/>
        <sz val="10"/>
        <color rgb="FF000000"/>
        <rFont val="Arial Narrow"/>
        <family val="2"/>
      </rPr>
      <t>Alte activități-suport,</t>
    </r>
    <r>
      <rPr>
        <sz val="10"/>
        <color rgb="FF000000"/>
        <rFont val="Arial Narrow"/>
        <family val="2"/>
      </rPr>
      <t xml:space="preserve"> punctajele se acordă cu acordul Consiliului Departamentului.</t>
    </r>
  </si>
  <si>
    <r>
      <rPr>
        <b/>
        <sz val="10"/>
        <color rgb="FF000000"/>
        <rFont val="Arial Narrow"/>
        <family val="2"/>
      </rPr>
      <t>*Punctaje de referință:</t>
    </r>
    <r>
      <rPr>
        <sz val="10"/>
        <color rgb="FF000000"/>
        <rFont val="Arial Narrow"/>
        <family val="2"/>
      </rPr>
      <t xml:space="preserve">
a) </t>
    </r>
    <r>
      <rPr>
        <b/>
        <sz val="10"/>
        <color rgb="FF000000"/>
        <rFont val="Arial Narrow"/>
        <family val="2"/>
      </rPr>
      <t>Formare:</t>
    </r>
    <r>
      <rPr>
        <sz val="10"/>
        <color rgb="FF000000"/>
        <rFont val="Arial Narrow"/>
        <family val="2"/>
      </rPr>
      <t xml:space="preserve">
 •       participarea la workshopuri, seminare, programe de formare profesională: 8 p./zi
b) </t>
    </r>
    <r>
      <rPr>
        <b/>
        <sz val="10"/>
        <color rgb="FF000000"/>
        <rFont val="Arial Narrow"/>
        <family val="2"/>
      </rPr>
      <t>Promovare:</t>
    </r>
    <r>
      <rPr>
        <sz val="10"/>
        <color rgb="FF000000"/>
        <rFont val="Arial Narrow"/>
        <family val="2"/>
      </rPr>
      <t xml:space="preserve">
•       vizite de promovare a ofertei educaționale a ULBS în licee: 8 p./zi
•       realizarea de materiale promoționale cu oferta ULBS: 50 p.
•       coordonator acțiuni de promovare la nivelul departamentului/facultății: 20 p. </t>
    </r>
    <r>
      <rPr>
        <b/>
        <sz val="10"/>
        <color rgb="FF000000"/>
        <rFont val="Arial Narrow"/>
        <family val="2"/>
      </rPr>
      <t xml:space="preserve">
</t>
    </r>
    <r>
      <rPr>
        <sz val="10"/>
        <color rgb="FF000000"/>
        <rFont val="Arial Narrow"/>
        <family val="2"/>
      </rPr>
      <t xml:space="preserve">c) </t>
    </r>
    <r>
      <rPr>
        <b/>
        <sz val="10"/>
        <color rgb="FF000000"/>
        <rFont val="Arial Narrow"/>
        <family val="2"/>
      </rPr>
      <t>Activități administrative:</t>
    </r>
    <r>
      <rPr>
        <sz val="10"/>
        <color rgb="FF000000"/>
        <rFont val="Arial Narrow"/>
        <family val="2"/>
      </rPr>
      <t xml:space="preserve">
•       coordonare programe ID: 80 p./ program;
•       coordonare programe postuniversitare și/sau programe de formare continuă: 50 p./program
•       participarea la realizarea orarului: 80 p./persoană
•       participarea la realizarea site-ului departamentului/facultății/centrului de cercetare ș.a.: 30 p.
•       gestionarea paginii/paginilor de social media a(le) departamentului/facultății/centrului ș.a.: 30 p.
•       participarea la admitere (asistență): 8 p./zi.
d) </t>
    </r>
    <r>
      <rPr>
        <b/>
        <sz val="10"/>
        <color rgb="FF000000"/>
        <rFont val="Arial Narrow"/>
        <family val="2"/>
      </rPr>
      <t>Alte activități-suport:</t>
    </r>
    <r>
      <rPr>
        <sz val="10"/>
        <color rgb="FF000000"/>
        <rFont val="Arial Narrow"/>
        <family val="2"/>
      </rPr>
      <t xml:space="preserve">
•       max. 100 p. 
</t>
    </r>
  </si>
  <si>
    <t>Informații complete despre activitatea suport (tipul, denumirea, perioada desfășurării)</t>
  </si>
  <si>
    <t>Comisie admitere FSSU</t>
  </si>
  <si>
    <t>8p/zi/2zile</t>
  </si>
  <si>
    <t>realizare orar</t>
  </si>
  <si>
    <t>Participare la  Atelierele de scriere academică (susținute de domnul prof. dr. ing. Dan Dobrotă). 26. 10 2021-3.11. 2021( întâlnirile s-au desfășurat astfel: 26.10.2021, ora 18-20
2.11.2021, ora 18-20
3.11.2021, ora 18-20</t>
  </si>
  <si>
    <t>8x3</t>
  </si>
  <si>
    <t>8p/zi</t>
  </si>
  <si>
    <t>Participare la realizarea orarului</t>
  </si>
  <si>
    <t>Realizarea de materiale promoționale cu oferta ULBS, DPIPT</t>
  </si>
  <si>
    <t>Participare la realizarea site-ului Facultății și a centrelor de cercetare</t>
  </si>
  <si>
    <t>Gestionarea paginii de social-media a DIPTP</t>
  </si>
  <si>
    <t>Activități administrative – participare la admitere/activități suport confirmare înscrieri</t>
  </si>
  <si>
    <t>8/zi</t>
  </si>
  <si>
    <t>d)Alte activități-suport: participare la ședințele colectivului Psihologie, alte activități alocate de către directorul de departament</t>
  </si>
  <si>
    <t>Participare la admitere-asistenta  call center, inscriere, 15.06-11.07 (6 zx 8 h /zi)</t>
  </si>
  <si>
    <t xml:space="preserve">8p./ zi x 10 zile </t>
  </si>
  <si>
    <t xml:space="preserve">Participare la admitere asistenta  </t>
  </si>
  <si>
    <t xml:space="preserve">8p./ zi x 2 zile </t>
  </si>
  <si>
    <t>Alte activitati suport: participare la sedintele colectivului, membru in echipa de verificare SIEPAS, alte activitati alocate de catre directorul de departament.</t>
  </si>
  <si>
    <t>Participare la admitere-asistenta perioada desfasurarii iulie 2022</t>
  </si>
  <si>
    <t>8x2</t>
  </si>
  <si>
    <t>Alte activitati suport-participare la activitatile departamentului</t>
  </si>
  <si>
    <t>Admin. pagină Facebook a departamentului</t>
  </si>
  <si>
    <t>Participare admitere (asistență înscriere, call center; confirmări; 4.06-20.07)</t>
  </si>
  <si>
    <t>Alte activități-suport: participare la ședințele colectivului; activități alocate de către directorul de departament</t>
  </si>
  <si>
    <t>asistenta admitere, 2 zile</t>
  </si>
  <si>
    <t>Alte activități-suport: participare la ședințele colectivului Psihologie, alte activități alocate de către directorul de departament.</t>
  </si>
  <si>
    <t>Participare la admitere-activități suport confirmare înscrieri</t>
  </si>
  <si>
    <t>d)Alte activități-suport: participare la ședințele colectivului Psihologie, coordonator echipa de verificare a raportărilor rezultatelor științifice (SIEPAS; CNFIS, concursuri et al) alte activități alocate de către directorul de departament.</t>
  </si>
  <si>
    <t>a) Formare: Curs postuniversitar - managementul calității proceselor educaționale - sept.-nov.2022; 96 ore; Titlul obținut: Analist calitate Cod COR 214131</t>
  </si>
  <si>
    <t>a) Formare: Curs postuniversitar - Managementul riscului în procesele educaționale - sept.-nov.2022; 96 ore; Titlul obținut: Specialist în managementul riscului Cod COR 214140</t>
  </si>
  <si>
    <t>8 p/zi</t>
  </si>
  <si>
    <t>Activitati administrative la dispozitia directorului de departament (participare la ședințele colectivului; membru în echipa de verificare a raportării activității științifice SIEPAS; concursuri; ale activități alocate de către directorul de departament)</t>
  </si>
  <si>
    <t>Participare la admitere (asistență înscriere, validare dosare, verificare liste, confirmări ; 4-25 iulie 2022, 13z*8h/zi)</t>
  </si>
  <si>
    <t>Activitati administrative: participarea la ședințele Colectivului Psihologie, la întâlniri de lucru, alte sarcini alocate de către directorul de departament</t>
  </si>
  <si>
    <t>Activitati administrative: participarea la admitere_asistență/confirmare loc în perioada 15-24 iulie 2022 (8p*2=16p)</t>
  </si>
  <si>
    <t xml:space="preserve">activitati suport </t>
  </si>
  <si>
    <t>ASISTENTA ADMITERE</t>
  </si>
  <si>
    <t>realizarea orarului</t>
  </si>
  <si>
    <t>c) Activități administrative 
participare la admitere-activități suport confirmare înscrieri</t>
  </si>
  <si>
    <t>8x2zile</t>
  </si>
  <si>
    <t>d)Alte activități-suport: participare la ședințele colectivului Psihologie, alte activități alocate de către directorul de departament.</t>
  </si>
  <si>
    <t>c) Activități administrative 
participare la realizarea site-ului centrului de cercetare</t>
  </si>
  <si>
    <t>c) Activități administrative 
participare la realizarea site-ului centrului de servicii integrate pt. studenti</t>
  </si>
  <si>
    <t>c) Activități administrative 
gestionarea retelelor sociale ale centrului de cercetare</t>
  </si>
  <si>
    <t>c) Activități administrative 
gestionarea reșelelor sociale ale centrului de servicii integrate pt. studenti</t>
  </si>
  <si>
    <t>a) Formare - Trainer of trainers (sept. 2022)</t>
  </si>
  <si>
    <t>8 x 3 zile</t>
  </si>
  <si>
    <t>c) activități administrative- membru în Comisia de admitere FSSU-ian 2022-31 iulie 2022</t>
  </si>
  <si>
    <t>Alte activitati suport</t>
  </si>
  <si>
    <t>Participare la admitere - asistență</t>
  </si>
  <si>
    <t>participare la realizarea orarului</t>
  </si>
  <si>
    <t>participare la admitere (validare dosare)</t>
  </si>
  <si>
    <t>activitati suport</t>
  </si>
  <si>
    <t>Activități administrative 
participare la admitere-activități suport confirmare înscrieri</t>
  </si>
  <si>
    <t>8p/zix2zile</t>
  </si>
  <si>
    <t xml:space="preserve">Alte activități-suport: participare la ședințele colectivului Psihologie, alte activități alocate de către directorul de departament.
</t>
  </si>
  <si>
    <t>Asistență admitere</t>
  </si>
  <si>
    <t>Alte activități suport</t>
  </si>
  <si>
    <t>participarea la admitere MPMLC</t>
  </si>
  <si>
    <t>participare la atelierele proiectului CNFIS-FDI-2022-0232, 17 octombrie-20 noiembrie 2022
https://senat.ulbsibiu.ro/wp-content/uploads/260123/5_Raport%20actv%20fonduri%20nerambursabile_Senat_ianuarie2023.pdf
3 atiliere x 2 zile</t>
  </si>
  <si>
    <t>call center - inscriere facultate</t>
  </si>
  <si>
    <t>admitere master IESI</t>
  </si>
  <si>
    <t>admitere master ME</t>
  </si>
  <si>
    <t>comisie - indrumare admitere</t>
  </si>
  <si>
    <t>comisie verificare SIEPAS la nivel de FSSU</t>
  </si>
  <si>
    <t>realizare 25 materiale promotionale (vizuale respectand manualul de identitate ULBS) cu oferta masterat IESI (https://www.facebook.com/IESI.ULBS)</t>
  </si>
  <si>
    <t>Membru Comsie Admitere PIPP RO</t>
  </si>
  <si>
    <t>Participarea la realizarea site-ului Centrului de cercetare CCAPP</t>
  </si>
  <si>
    <t>Gestionarae site-ului Centrului de cercetare CCAPP</t>
  </si>
  <si>
    <t>Comisie Departament Verificare Rapoarte Gradis</t>
  </si>
  <si>
    <t>Atelierele pentru dezvoltarea și îmbunătățirea competențelor digitale în domeniul cercetării pentru utilizarea cât mai avansată a softurilor și platformelor” din cadrul proiectului FDI D6 „Transfer de know-how pentru cercetarea de excelență la ULBS” •Utilizarea aplicației EViews pentru analiza statistică a datelor, estimare și prognoză, 03.11.2021, 10:00 – 12:00, Formator: Conf. univ. dr. Marian-Pompiliu CRISTESCU •Utilizarea aplicației VosViewer pentru crearea hărților de rețea, 10.11.2021, , Formator: Conf. univ. dr. Marian-Pompiliu CRISTESCU
•Utilizarea aplicației Zotero pentru colectarea, administrarea și citarea referințelor bibliografice, 17.11.2021, 10:00 – 12:00, Formator: Conf. univ. dr. Marian-Pompiliu CRISTESCU
• Aplicatii academice de regasire a cercetarii personale si colaborative, 15.10.2021, 18-20, Formator: Conf. univ. dr. Nicolae Stelian CONSTANTINESCU</t>
  </si>
  <si>
    <t>ULBS: Ateliere pentru formarea competențelor pentru creșterea calității în informare și diseminare a rezultatelor cercetării – Formator: Silvia Florea: 29 oct. 2021, 3 nov. 2021, 12 nov. 2021</t>
  </si>
  <si>
    <t>ULBS - Ateliere de scriere academica – Formator Prof. dr. ing.Dan Dobrota
27 oct. 2021, 2 nov. 2021, 3 nov. 2021</t>
  </si>
  <si>
    <t>ULBS - Atelier de schimburi de bune practici în domeniul metodologiei cercetării științifice prin prezentarea celor mai noi metodologii folosite în cercetarea științifică, (9.11.2021), Formator: Raluca Grosescu</t>
  </si>
  <si>
    <t>ULBS - Ateliere Proiectul DIGI_EDU21, 
Instrumente digitale pentru eficientizarea predării (Formator: Maria Cristina Popa) 
Pedagogie digitală (Adriana Nicu și Stefania Kifor) 24.11.2021 
Tehnici de gândire creativă (Daniela Andron) 4.11.2021 
Webinar International – Schimb de bune practici in predarea online, 29. 10.2021</t>
  </si>
  <si>
    <t>Conferinta internationala Învățarea prin joc, EduMagic, 16.12.2021 (certificat)</t>
  </si>
  <si>
    <t>Foloseste tabla interactiva virtuala Vboard, EduMagic_24.11.2021 (certificat)</t>
  </si>
  <si>
    <t>ULBS, Conferinta Educatie nonformala (INEC 2021), 9.10.2021 (certificat)</t>
  </si>
  <si>
    <t>Enformation, Webex Clarivate Analytics, Formator: Adriana Filip
Ediția 2021 a Journal Citation Reports, 27.10.2021; InCites Benchmarking &amp; Analytics, 2.11.2021; InCites Benchmarking &amp; Analytics , 3.11.2021; Luarea deciziilor cu ajutorul datelor Clarivate – 23.11.2021; Noutăți Emerging Sources Citation Index, 25.11.2021; Metode de ameliorare a profilului de autor, 14.12. 2021; Principalele noutăți Web of Science &amp; InCites, 16.12.2021; Sustainable Development Goals în InCites, 27.01.2022; Identificarea principalilor lideri de opinie cu ajutorul datelor Web of Science, 23.02.2022; 
Emerging Sources Citation Index, 24.02.2022; Sprijinirea inițiativelor de cercetare deschisă cu date de încredere și instrumente scalabile, 21.03.2022; O evoluție continuă în evaluarea revistelor, 25.03.2022; Abordați cu încredere revizuirile de literatură, 23.05.2022; Utilizarea InCites pentru analiza SWOT și evaluarea comparativă, 25.05.2022;
Vizibilitatea activității de cercetare a instituției tale, 21.07.2022</t>
  </si>
  <si>
    <t>Webinare internationale
•How to promote your research and track its engagement in the Altmetric Explorer, 25.09.2021, Altmetric Team
•"PUBLICATION PLANNING: your MAP to SUCCESS!", Edanz Innovative Scientific Solutions, 15.10. 2021, Formator: Gareth Dyke
•Navigating JOURNAL SELECTION, Edanz Innovative Scientific Solutions, 19.11.2021, Formator: Gareth Dyke
•TOP HITS of 2021: Your Biggest Research QUESTIONS of the Year ANSWERED, Edanz Innovative Scientific Solutions, 17 XII 2021, Formator: Gareth Dyke
•Quirkos - Making Qualitative Analysis Constant, Comparative and Collaborative, 22.02.2022, Daniel Turner
•How to write impact statements with Altmetric data, 2.03.2022
•Web of Science Essentials, 4.03.2022, Formator: Rachel Mangan
•"I Didn't Mean It!" How ADHD Affects Communication — and Strategies to Improve It, 22.03.2022, Formator: Mark Bertin
•How to Get Published in an Academic Journal, Wiley, 23.03.2022
•Guide to reference managers: How to effectively manage your references, 4.04.2022. Researcher Academy (ceritifcat)
•I Can’t Focus!' When ADHD Impacts Your Child’s Math &amp; Writing Performance, Ann Dolin, 20 aprilie 2022, ADDITUDE</t>
  </si>
  <si>
    <t>ULBS: Webinar: Acces electronic la literatura ştiinţifică pentru susținerea și promovarea sistemului de cercetare și educaţie din România, 2.03.2022, Formator: Rareș Vasilică</t>
  </si>
  <si>
    <t>Evaluator la colocviu de admitere gradul didactic I - 13 februarie 2022</t>
  </si>
  <si>
    <t>Pregatire si sutinere cursuri pentru profesori în vederea obtinerii gradului didactic II - iunie 2022</t>
  </si>
  <si>
    <t>Evaluator examen gradul didactic I - 29-30 august 2022</t>
  </si>
  <si>
    <t>Actualizare ghid de disertatie master IESI (standarde de citare, resurse)</t>
  </si>
  <si>
    <t>realizarea de materiale promotionale cu oferta FSSU pe facebook</t>
  </si>
  <si>
    <t>participare la realizarea orarelor</t>
  </si>
  <si>
    <t>admitere iulie-septembrie</t>
  </si>
  <si>
    <t>Workshop Diversitate și complementaritte în restaurarea și valorizarea patrimoniului cultural_1-12 august 2022 https://www.oradesibiu.ro/2022/08/01/workshop-de-restaurare-la-muzeul-astra-sibiu-diversitate-si-complementaritate-in-restaurarea-si-valorizarea-patrimoniului-cultural/</t>
  </si>
  <si>
    <t>8x12</t>
  </si>
  <si>
    <t>Colegiul Național Pedagogic Andrei Șaguna_mai 2022</t>
  </si>
  <si>
    <t>8x5</t>
  </si>
  <si>
    <t>Materiale promoționale cu oferta ULBS_PIPP DE</t>
  </si>
  <si>
    <t>Participare la realizarea orarului PIPP DE</t>
  </si>
  <si>
    <t>Alte activități suport: Comisii de verificare Standarde - Concursuri didactice 2022; 24 Octombrie 2022 Workshop „Un-/Zugehörigkeit heute“, B-dul Victoriei 40
Organizator: Dr. Eveline Cioflec, Karina Damian und Alexandra Suciu (Deutsche Abteilung für Grund-und Vorschulpädagogik, Fakultät für Geistes- und Sozial- wissenschaften, Lucian Blaga Universität in Hermannstadt 
Concept Foto Afiș - Ionescu Alina Geanina; Caietele studentului - Idei creative - material didactic; Realizare Film documentar științific Biserica din Vința. Strămutare. Restaurare pictură pe lemn. Muzeul ASTRA Sibiu 2018-2021, Editura ASTRA Museum, Sibiu 2022, ISBN 978-606-733-348-0, 2022</t>
  </si>
  <si>
    <t>Orar</t>
  </si>
  <si>
    <t>2x8 p / zi</t>
  </si>
  <si>
    <t>workshop (PEDAGOGIE DIGITALĂ
DIGI_EDU21-CNFIS-FDI-2021-0027)</t>
  </si>
  <si>
    <t>gestionarea pagina de social media a programului de studii PIPP De, incepand cu 2020: https://www.facebook.com/people/PIPP-De-ULBS/100063248829835/, in curs de 2020</t>
  </si>
  <si>
    <t>participarea la admitere sept 21 si iulie 22</t>
  </si>
  <si>
    <t>realizarea de materiale promoționale cu oferta ULBS: flyer-ul de si video-uri de promovare PIPPDe, 2021-22</t>
  </si>
  <si>
    <t>realizarea oralrului PIPPde</t>
  </si>
  <si>
    <t>gestionarea paginii media</t>
  </si>
  <si>
    <t>PARTICIPARE IN COMISII DE ADMIRETE SI ASISTENTA</t>
  </si>
  <si>
    <t>Participarea la admitere/asistență</t>
  </si>
  <si>
    <t>Coordonator acțiuni de promovare la nivelul departamentului/facultății</t>
  </si>
  <si>
    <t>coordonare program PIPP-ID</t>
  </si>
  <si>
    <t>programe de formare profesională: pregătire grad didactic II; colocviu de admitere grad didactic I</t>
  </si>
  <si>
    <t>8X2</t>
  </si>
  <si>
    <t>Realizarea noului site al Centrului de Cercetare și Analiză Psihopedagogică</t>
  </si>
  <si>
    <t>Inscrieri și validări de dosare la Admitere - 9 zile</t>
  </si>
  <si>
    <t>Asociația Tinerilor pedagogi din Sibiu, activă din 2019, cu implicarea studentelor PIPP în activități remediale în lucru online cu copii din medii defavorizate</t>
  </si>
  <si>
    <t>gestionare pagina admitere departament</t>
  </si>
  <si>
    <t>inițiator platforma TeachOn</t>
  </si>
  <si>
    <t>Admitere master ME secratar</t>
  </si>
  <si>
    <t>Participarea la realizarea site-ului facultății</t>
  </si>
  <si>
    <t>Comisia de admitere facultate</t>
  </si>
  <si>
    <t>Gestionarea paginilor social media facultate</t>
  </si>
  <si>
    <t>Gestionarea paginilor social media departament</t>
  </si>
  <si>
    <t>Realizarea de materiale promoționale cu oferta FSSU</t>
  </si>
  <si>
    <t>Realizarea de materiale promoționale cu oferta departamentului</t>
  </si>
  <si>
    <t>Coordonator activități de promovare la nivelul facultății</t>
  </si>
  <si>
    <t>Prezentare ofertă educațională Liceul de Turism Călimănești, 11 mai 2022</t>
  </si>
  <si>
    <t>Prezentare ofertă educațională Liceul Teoretic Iulia Hașdeu Lugoj, 8 iunie 2022</t>
  </si>
  <si>
    <t>Prezentare ofertă educațională Liceul Teoretic Iulia Hașdeu Lugoj, 14 septembrie 2022</t>
  </si>
  <si>
    <t>Prezentare ofertă educațională liceeni din Slatina, Craiova și Sibiu, 21 iulie 2022</t>
  </si>
  <si>
    <t>Prezentare ofertă educațională Liceul de Turism Călimănești, 28 mai 2022</t>
  </si>
  <si>
    <t>Coordonator activități de promovare la nivelul departamentului</t>
  </si>
  <si>
    <t>Participare la workshopul sustinut de prof Andron (DPPD), „AFD3 DIGI_EDU21-CNFIS-FDI-2021-0027”, în 21.11.2021</t>
  </si>
  <si>
    <t>Participare la admitere (10 zile)</t>
  </si>
  <si>
    <t>Realizare de materiale promotionale pt DRISPSS</t>
  </si>
  <si>
    <t>Vizite de promovare in licee (2 licee in Medias: St Roth si Axente Sever, 2 licee in Sibiu: Goga si Economic)</t>
  </si>
  <si>
    <t>Participarea la realizarea orarului</t>
  </si>
  <si>
    <t>Participare la admitere</t>
  </si>
  <si>
    <t>Gestionarea site-ului Centrului de Studii Globale pe întreaga perioadă a anului 2022: https://centers.ulbsibiu.ro/csg/</t>
  </si>
  <si>
    <t>Gestionarea paginii social media/Facebook a Centrului de Studii Globale pe întreaga perioadă a anului 2022: https://www.facebook.com/csgULBS</t>
  </si>
  <si>
    <t>Realizarea orarului</t>
  </si>
  <si>
    <t>Membru al Comisiei de admitere la nivelul Facultății</t>
  </si>
  <si>
    <t xml:space="preserve">orar </t>
  </si>
  <si>
    <t>admitere</t>
  </si>
  <si>
    <t xml:space="preserve">administrarea  Site ului Laboratorului pentru Analiza Conflictului Transnistrean LACT </t>
  </si>
  <si>
    <t>Alte activități suport, la solicitarea directorului de departament</t>
  </si>
  <si>
    <t>Participarea la realizarea site-ului CCSPRISE, 2022</t>
  </si>
  <si>
    <t>Construire/gestionare site Laboratorul pentru Analiza Securității Umane https://centers.ulbsibiu.ro/ccsprise/sample-page/</t>
  </si>
  <si>
    <t>Constuire/gestionare site Conferința Internațională ”Human Security. Theoretical Approach. Practical Applications”, 2022 https://conferences.ulbsibiu.ro/hstapa/2022-2/general-information-2022/</t>
  </si>
  <si>
    <t>Construire/gestionare pagina Facebook Revista ”Studia Securitatis” https://www.facebook.com/studiasecuritatis</t>
  </si>
  <si>
    <t>Construire/gestionare pagina Facebook Laboratorul pentru Analiza Securității Umane https://www.facebook.com/Laboratorul-pentru-Analiza-Securit%C4%83%C8%9Bii-Umane-113410704704221</t>
  </si>
  <si>
    <t xml:space="preserve">Munteanu Nicoleta Annmarie </t>
  </si>
  <si>
    <r>
      <rPr>
        <sz val="10"/>
        <color theme="1"/>
        <rFont val="Arial Narrow"/>
        <family val="2"/>
      </rPr>
      <t>Participare la admitere (call center)</t>
    </r>
    <r>
      <rPr>
        <b/>
        <sz val="10"/>
        <color theme="1"/>
        <rFont val="Arial Narrow"/>
        <family val="2"/>
      </rPr>
      <t>VARĂ</t>
    </r>
    <r>
      <rPr>
        <sz val="10"/>
        <color theme="1"/>
        <rFont val="Arial Narrow"/>
        <family val="2"/>
      </rPr>
      <t xml:space="preserve">https://stiinte.ulbsibiu.ro/admitere/arhiva/2022/fluturasi%20admitere%202022/sport.pdf#:~:text=Perioada%20de%20%C3%AEnscriere%3A%2004%20%E2%80%93%2017%20iulie%202022,01%20august%202022%20Rezultate%20finale%3A%2002%20august%202022 </t>
    </r>
    <r>
      <rPr>
        <b/>
        <sz val="10"/>
        <color theme="1"/>
        <rFont val="Arial Narrow"/>
        <family val="2"/>
      </rPr>
      <t>TOAMNĂ</t>
    </r>
    <r>
      <rPr>
        <sz val="10"/>
        <color theme="1"/>
        <rFont val="Arial Narrow"/>
        <family val="2"/>
      </rPr>
      <t>https://socioumane.ulbsibiu.ro/admitere-2022/</t>
    </r>
  </si>
  <si>
    <t>14 zile Vară + 7 zile ToamnăX8=72</t>
  </si>
  <si>
    <t>Workshop ,,Instrumente și tehnici OSINT pentru detecția și analiza știrilor false”, 23.11.2022 https://teams.microsoft.com/dl/launcher/launcher.html?url=%2F_%23%2Fl%2Fmeetup-join%2F19%3Ameeting_ZGNlODM4MTctZTNmMi00OTA0LWFkZTMtMzQ3MTA4NzM1NmFl%40thread.v2%2F0%3Fcontext%3D%257b%2522Tid%2522%253a%252249a2adbf-6ce3-46f7-a131-75cffd52ac9c%2522%252c%2522Oid%2522%253a%25225ac7e5ec-1c00-4b34-b6fc-bb69f77ad1a6%2522%257d%26anon%3Dtrue&amp;type=meetup-join&amp;deeplinkId=d9b152f3-895d-4da7-bb3d-12831fec8d5f&amp;directDl=true&amp;msLaunch=true&amp;enableMobilePage=true&amp;suppressPrompt=true (ATAȘAT DOVADĂ MAIL)</t>
  </si>
  <si>
    <t>1 zix8</t>
  </si>
  <si>
    <r>
      <rPr>
        <sz val="10"/>
        <color theme="1"/>
        <rFont val="Arial Narrow"/>
        <family val="2"/>
      </rPr>
      <t xml:space="preserve">Școala de vară European Youth Today, Europe`s Leaders of Tomorrow "Together for a Better Europe", Ediția a 2-a, 2022, eveniment științific, Work paper: </t>
    </r>
    <r>
      <rPr>
        <i/>
        <sz val="10"/>
        <color theme="1"/>
        <rFont val="Arial Narrow"/>
        <family val="2"/>
      </rPr>
      <t>Special 
Operation in Ukraine and its effects on Europe. Fake news</t>
    </r>
    <r>
      <rPr>
        <sz val="10"/>
        <color theme="1"/>
        <rFont val="Arial Narrow"/>
        <family val="2"/>
      </rPr>
      <t xml:space="preserve"> 11.07.2022-14.07.2022, 56 participanți, guest-speaker;                              file:///C:/A%20NICOLE%20WORK/nicole%20cercetare/2022/scoala%20de%20vara%20cluj%20iulie%202022%20operatiunea%20speciala%20fake%20news%20ukraine/Agenda%20Scoala%20de%20vara%20European%20Youth%20today,%20Euope%20s%20Leaders%20of%20Tomorrow%2011-14.07.2022.pdf (ATAȘAT DOVADĂ MAIL)</t>
    </r>
  </si>
  <si>
    <t xml:space="preserve">4 zileX8= 32 </t>
  </si>
  <si>
    <t>c. Activități administrative - participare la admitere</t>
  </si>
  <si>
    <t>d. Alte activități suport: (cf. adresei directorului de departament)</t>
  </si>
  <si>
    <t xml:space="preserve">Participare comisie de verificare SIEPAS la nivelul de departament </t>
  </si>
  <si>
    <t>Participare Admiterea 2022</t>
  </si>
  <si>
    <t>Comisie verificare fise SIEPAS - mai 2022</t>
  </si>
  <si>
    <t>Alte activități de suport</t>
  </si>
  <si>
    <r>
      <rPr>
        <sz val="10"/>
        <color theme="1"/>
        <rFont val="Arial Narrow"/>
        <family val="2"/>
      </rPr>
      <t xml:space="preserve">Promovare: Săptămâna </t>
    </r>
    <r>
      <rPr>
        <i/>
        <sz val="10"/>
        <color theme="1"/>
        <rFont val="Arial Narrow"/>
        <family val="2"/>
      </rPr>
      <t xml:space="preserve">Scoala altfel </t>
    </r>
    <r>
      <rPr>
        <sz val="10"/>
        <color theme="1"/>
        <rFont val="Arial Narrow"/>
        <family val="2"/>
      </rPr>
      <t xml:space="preserve"> - Workshop-ul „Jurnalist pentru o zi”, 10 mai 2022</t>
    </r>
  </si>
  <si>
    <t>Activitati administrative (participarea la realizarea orarului)</t>
  </si>
  <si>
    <t>Activitati administrative (participarea la admitere, call center)</t>
  </si>
  <si>
    <t>Promovare-Târgul Educațional TED ULBS, 13-14 aprilie 2022</t>
  </si>
  <si>
    <t>Activități suport - Comisie verificare SIEPAS</t>
  </si>
  <si>
    <t>8p/zi*5</t>
  </si>
  <si>
    <t xml:space="preserve">Secretar CCA (ianuarie - octombrie) 60 zile </t>
  </si>
  <si>
    <t>Supraveghere la examene/concursuri, raportări în diferite formate, trecerea fișelor de disciplină în formatul nou al universității, pregătirea informațiilor pentru noul site al universității, implicarea în diferite alte activități ale departamentului.</t>
  </si>
  <si>
    <t>admitere 2022</t>
  </si>
  <si>
    <t>categoria D – Alte activități-suport</t>
  </si>
  <si>
    <t>Activitate de promovare, workshop "Jurnalist pentru o zi" în cadrul săptămânii Școala Altfel, 10 mai 2022</t>
  </si>
  <si>
    <t>Alte activități - suport</t>
  </si>
  <si>
    <t>participare la admitere (asistență) - secretar admitere FSSU</t>
  </si>
  <si>
    <t>alte activități suport</t>
  </si>
  <si>
    <t>Realizarea de materiale audio video promoționale cu oferta ULBS în cadrul ULBS TV, Coordonare Studioul ULBS TV, 5 ediții de știri 15 întâlniri</t>
  </si>
  <si>
    <t>A. Alte activități suport: 
supraveghere la examene/concursuri, raportări în diferite formate, trecerea fișelor de disciplină în formatul nou al universității, pregătirea informațiilor pentru noul site al universității, implicarea în diferite alte activități ale departamentului.</t>
  </si>
  <si>
    <t>activități administrative</t>
  </si>
  <si>
    <t>Membru comisia de admitere FSSU</t>
  </si>
  <si>
    <t>Supraveghere examene/ concursuri, raportări în diferite formate, trecerea șișelor de disciplină în formatul nou al universității, pregătirea informațiilor pentru noul site al universității, participare activitați în cadrul departamentului.</t>
  </si>
  <si>
    <t>Participare la admitere (asistență)</t>
  </si>
  <si>
    <t>A. Supraveghere la examene/concursuri, raportări în diferite formate, trecerea fișelor de disciplină în formatul nou al universității, pregătirea informațiilor pentru noul site al universității, implicarea în diferite alte activități ale departamentului.</t>
  </si>
  <si>
    <t>B. Alte activități suport: comisii verificare SIEPAS</t>
  </si>
  <si>
    <t>C. Participarea la admitere</t>
  </si>
  <si>
    <t xml:space="preserve">Activitati administrative-participarea la admitere, </t>
  </si>
  <si>
    <t xml:space="preserve">Alte activitati suport </t>
  </si>
  <si>
    <t>participare la admitere</t>
  </si>
  <si>
    <t>Comisie verificare SIEPAS la nivel DASJRPS</t>
  </si>
  <si>
    <t>8p./zi*5zile</t>
  </si>
  <si>
    <t xml:space="preserve">alte activități suport </t>
  </si>
  <si>
    <t>Raportări în diferite formate, trecerea fișelor de disciplină în formatul nou al universității, pregătirea informațiilor pentru noul site al universității, implicarea în diferite alte activități ale departamentului.</t>
  </si>
  <si>
    <t>Orarul specializărilor Jurnalism și Comunicare și Relații Publice</t>
  </si>
  <si>
    <t>Alte activități suport (d)</t>
  </si>
  <si>
    <t>max. 100</t>
  </si>
  <si>
    <t>Realizarea orarului (septembrie2021, Februarie 2022)</t>
  </si>
  <si>
    <t>Participare la admitere - coordonare sală orientare Iulie 2022</t>
  </si>
  <si>
    <t>Alte activități de suport - decizia directorului de departament</t>
  </si>
  <si>
    <t>Gestionarea paginii de social media a specializărilor din cadrul departamentului</t>
  </si>
  <si>
    <t>Participare la realizarea site-ului Centrului pentru Cercetare Socială</t>
  </si>
  <si>
    <t>Participare la admitere (call-centre)</t>
  </si>
  <si>
    <t>Raportări în diferite formate, trecerea fișelor de disciplină în formatul nou al universității, pregătirea informațiilor pentru noul site al universității</t>
  </si>
  <si>
    <t>TeachOn Atelier de formare - AFD1. Pedagogie digitală DIGI-EDU21-CNFIS-2021-0027. 23-25.11.2021</t>
  </si>
  <si>
    <t>8p/zix3 zile</t>
  </si>
  <si>
    <t>Participare la instalarea hardware și software a rețelei și laboratorului Centrului pentru Cercetare Socială a ULBS</t>
  </si>
  <si>
    <t>participare la admitere (asistență)</t>
  </si>
  <si>
    <t>alte activități de suport</t>
  </si>
  <si>
    <t>comisie de verificare SIEPAS</t>
  </si>
  <si>
    <t>8p/zi x 5 zile</t>
  </si>
  <si>
    <t>supraveghere la examene/concursuri, raportări în diferite formate, trecerea fișelor de disciplină în formatul nou al universității, pregătirea informațiilor pentru noul site al universității, implicarea în diferite alte activități ale departamentului</t>
  </si>
  <si>
    <t>participare la admitere 2022</t>
  </si>
  <si>
    <t>Rusu Horatiu Mihai</t>
  </si>
  <si>
    <t>C (participare la admitere)</t>
  </si>
  <si>
    <t xml:space="preserve">Rusu Horatiu </t>
  </si>
  <si>
    <t>D (alte activități suport)</t>
  </si>
  <si>
    <t>Alte activități-suport</t>
  </si>
  <si>
    <t>Gestionarea paginii de FB a Specializărilor Jurnalism, Comunicare și Relații Publice. https://www.facebook.com/comunicare.ulbs</t>
  </si>
  <si>
    <t>Alte activități suport: supraveghere la examene/concursuri, raportări în diferite formate, trecerea fișelor de disciplină în formatul nou al universității, pregătirea informațiilor pentru noul site al universității, implicarea în diferite alte activități ale departamentului.</t>
  </si>
  <si>
    <t>Supraveghere examene/ concursuri, raportări în diferite formate, trecerea fișelor de disciplină în formatul nou al universității, pregătirea informațiilor pentru noul site al universității, participare activitați în cadrul departamentului.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</si>
</sst>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Red]0.00"/>
    <numFmt numFmtId="165" formatCode="#,##0\ [$€-1];[Red]\-#,##0\ [$€-1]"/>
    <numFmt numFmtId="166" formatCode="[$-F400]h:mm:ss\ AM/PM"/>
    <numFmt numFmtId="167" formatCode="d\ mmmm\ yyyy"/>
    <numFmt numFmtId="168" formatCode="0.00_ "/>
    <numFmt numFmtId="169" formatCode="_-* #,##0.00_-;\-* #,##0.00_-;_-* &quot;-&quot;??_-;_-@"/>
    <numFmt numFmtId="170" formatCode="0.0"/>
  </numFmts>
  <fonts count="233">
    <font>
      <sz val="11"/>
      <color theme="1"/>
      <name val="Calibri"/>
      <scheme val="minor"/>
    </font>
    <font>
      <sz val="10"/>
      <color rgb="FF000000"/>
      <name val="Arial Narrow"/>
      <family val="2"/>
    </font>
    <font>
      <sz val="11"/>
      <color theme="1"/>
      <name val="Calibri"/>
      <family val="2"/>
    </font>
    <font>
      <b/>
      <sz val="10"/>
      <color theme="1"/>
      <name val="Arial Narrow"/>
      <family val="2"/>
    </font>
    <font>
      <sz val="10"/>
      <color theme="1"/>
      <name val="Arial Narrow"/>
      <family val="2"/>
    </font>
    <font>
      <b/>
      <sz val="11"/>
      <color rgb="FF000000"/>
      <name val="Calibri"/>
      <family val="2"/>
    </font>
    <font>
      <sz val="11"/>
      <color rgb="FF000000"/>
      <name val="Arial Narrow"/>
      <family val="2"/>
    </font>
    <font>
      <b/>
      <sz val="12"/>
      <color rgb="FF000000"/>
      <name val="Arial Narrow"/>
      <family val="2"/>
    </font>
    <font>
      <sz val="11"/>
      <name val="Calibri"/>
      <family val="2"/>
    </font>
    <font>
      <b/>
      <sz val="10"/>
      <color rgb="FF000000"/>
      <name val="Arial Narrow"/>
      <family val="2"/>
    </font>
    <font>
      <b/>
      <sz val="9"/>
      <color rgb="FF000000"/>
      <name val="Arial Narrow"/>
      <family val="2"/>
    </font>
    <font>
      <b/>
      <sz val="9"/>
      <color rgb="FF000000"/>
      <name val="Calibri"/>
      <family val="2"/>
    </font>
    <font>
      <u/>
      <sz val="11"/>
      <color theme="10"/>
      <name val="Calibri"/>
      <family val="2"/>
    </font>
    <font>
      <sz val="11"/>
      <color theme="1"/>
      <name val="Calibri"/>
      <family val="2"/>
      <scheme val="minor"/>
    </font>
    <font>
      <u/>
      <sz val="11"/>
      <color theme="10"/>
      <name val="Calibri"/>
      <family val="2"/>
    </font>
    <font>
      <u/>
      <sz val="11"/>
      <color theme="10"/>
      <name val="Calibri"/>
      <family val="2"/>
    </font>
    <font>
      <u/>
      <sz val="10"/>
      <color rgb="FF000000"/>
      <name val="Arial Narrow"/>
      <family val="2"/>
    </font>
    <font>
      <i/>
      <sz val="10"/>
      <color theme="1"/>
      <name val="Arial Narrow"/>
      <family val="2"/>
    </font>
    <font>
      <u/>
      <sz val="10"/>
      <color theme="10"/>
      <name val="Arial Narrow"/>
      <family val="2"/>
    </font>
    <font>
      <u/>
      <sz val="10"/>
      <color theme="10"/>
      <name val="Calibri"/>
      <family val="2"/>
    </font>
    <font>
      <u/>
      <sz val="10"/>
      <color theme="10"/>
      <name val="Calibri"/>
      <family val="2"/>
    </font>
    <font>
      <b/>
      <sz val="11"/>
      <color theme="1"/>
      <name val="Calibri"/>
      <family val="2"/>
    </font>
    <font>
      <sz val="11"/>
      <color theme="1"/>
      <name val="Arial"/>
      <family val="2"/>
    </font>
    <font>
      <u/>
      <sz val="11"/>
      <color theme="10"/>
      <name val="Calibri"/>
      <family val="2"/>
    </font>
    <font>
      <u/>
      <sz val="11"/>
      <color theme="10"/>
      <name val="Calibri"/>
      <family val="2"/>
    </font>
    <font>
      <u/>
      <sz val="11"/>
      <color theme="10"/>
      <name val="Calibri"/>
      <family val="2"/>
    </font>
    <font>
      <u/>
      <sz val="11"/>
      <color theme="10"/>
      <name val="Calibri"/>
      <family val="2"/>
    </font>
    <font>
      <u/>
      <sz val="10"/>
      <color theme="10"/>
      <name val="Arial Narrow"/>
      <family val="2"/>
    </font>
    <font>
      <u/>
      <sz val="11"/>
      <color theme="10"/>
      <name val="Calibri"/>
      <family val="2"/>
    </font>
    <font>
      <sz val="10"/>
      <color rgb="FFFF0000"/>
      <name val="Arial Narrow"/>
      <family val="2"/>
    </font>
    <font>
      <u/>
      <sz val="11"/>
      <color theme="10"/>
      <name val="Calibri"/>
      <family val="2"/>
    </font>
    <font>
      <u/>
      <sz val="10"/>
      <color theme="10"/>
      <name val="Arial Narrow"/>
      <family val="2"/>
    </font>
    <font>
      <u/>
      <sz val="10"/>
      <color theme="10"/>
      <name val="Arial Narrow"/>
      <family val="2"/>
    </font>
    <font>
      <u/>
      <sz val="10"/>
      <color theme="10"/>
      <name val="Arial Narrow"/>
      <family val="2"/>
    </font>
    <font>
      <u/>
      <sz val="10"/>
      <color rgb="FF0000FF"/>
      <name val="Arial Narrow"/>
      <family val="2"/>
    </font>
    <font>
      <u/>
      <sz val="10"/>
      <color rgb="FF0000FF"/>
      <name val="Arial Narrow"/>
      <family val="2"/>
    </font>
    <font>
      <u/>
      <sz val="11"/>
      <color theme="10"/>
      <name val="Arial Narrow"/>
      <family val="2"/>
    </font>
    <font>
      <u/>
      <sz val="10"/>
      <color theme="1"/>
      <name val="Arial Narrow"/>
      <family val="2"/>
    </font>
    <font>
      <sz val="11"/>
      <color rgb="FF000000"/>
      <name val="Calibri"/>
      <family val="2"/>
    </font>
    <font>
      <sz val="11"/>
      <color rgb="FF333333"/>
      <name val="Calibri"/>
      <family val="2"/>
    </font>
    <font>
      <sz val="10"/>
      <color theme="1"/>
      <name val="Cambria"/>
      <family val="1"/>
    </font>
    <font>
      <b/>
      <sz val="10"/>
      <color rgb="FFDD0806"/>
      <name val="Arial Narrow"/>
      <family val="2"/>
    </font>
    <font>
      <b/>
      <sz val="10"/>
      <color rgb="FF000000"/>
      <name val="Calibri"/>
      <family val="2"/>
    </font>
    <font>
      <u/>
      <sz val="11"/>
      <color theme="10"/>
      <name val="Calibri"/>
      <family val="2"/>
    </font>
    <font>
      <sz val="11"/>
      <color theme="10"/>
      <name val="Calibri"/>
      <family val="2"/>
    </font>
    <font>
      <b/>
      <sz val="8"/>
      <color rgb="FF000066"/>
      <name val="Roboto"/>
    </font>
    <font>
      <sz val="11"/>
      <color theme="1"/>
      <name val="Arial Narrow"/>
      <family val="2"/>
    </font>
    <font>
      <u/>
      <sz val="11"/>
      <color theme="10"/>
      <name val="Calibri"/>
      <family val="2"/>
    </font>
    <font>
      <u/>
      <sz val="11"/>
      <color rgb="FF0070C0"/>
      <name val="Calibri"/>
      <family val="2"/>
    </font>
    <font>
      <u/>
      <sz val="10"/>
      <color rgb="FF0000FF"/>
      <name val="Arial Narrow"/>
      <family val="2"/>
    </font>
    <font>
      <u/>
      <sz val="10"/>
      <color rgb="FF0000FF"/>
      <name val="Arial Narrow"/>
      <family val="2"/>
    </font>
    <font>
      <u/>
      <sz val="11"/>
      <color theme="10"/>
      <name val="Calibri"/>
      <family val="2"/>
    </font>
    <font>
      <u/>
      <sz val="11"/>
      <color theme="10"/>
      <name val="Calibri"/>
      <family val="2"/>
    </font>
    <font>
      <sz val="11"/>
      <color rgb="FFDD0806"/>
      <name val="Calibri"/>
      <family val="2"/>
    </font>
    <font>
      <u/>
      <sz val="11"/>
      <color theme="10"/>
      <name val="Calibri"/>
      <family val="2"/>
    </font>
    <font>
      <u/>
      <sz val="10"/>
      <color theme="10"/>
      <name val="Arial Narrow"/>
      <family val="2"/>
    </font>
    <font>
      <u/>
      <sz val="10"/>
      <color rgb="FF0000FF"/>
      <name val="Arial Narrow"/>
      <family val="2"/>
    </font>
    <font>
      <u/>
      <sz val="11"/>
      <color theme="10"/>
      <name val="Calibri"/>
      <family val="2"/>
    </font>
    <font>
      <u/>
      <sz val="11"/>
      <color theme="10"/>
      <name val="Calibri"/>
      <family val="2"/>
    </font>
    <font>
      <u/>
      <sz val="11"/>
      <color rgb="FF000000"/>
      <name val="Calibri"/>
      <family val="2"/>
    </font>
    <font>
      <u/>
      <sz val="10"/>
      <color rgb="FF000000"/>
      <name val="Arial Narrow"/>
      <family val="2"/>
    </font>
    <font>
      <u/>
      <sz val="11"/>
      <color rgb="FF0000FF"/>
      <name val="Calibri"/>
      <family val="2"/>
    </font>
    <font>
      <sz val="10"/>
      <color rgb="FF333333"/>
      <name val="Arial Narrow"/>
      <family val="2"/>
    </font>
    <font>
      <u/>
      <sz val="10"/>
      <color theme="10"/>
      <name val="Arial Narrow"/>
      <family val="2"/>
    </font>
    <font>
      <u/>
      <sz val="11"/>
      <color theme="10"/>
      <name val="Calibri"/>
      <family val="2"/>
    </font>
    <font>
      <u/>
      <sz val="11"/>
      <color rgb="FF0000FF"/>
      <name val="Calibri"/>
      <family val="2"/>
    </font>
    <font>
      <u/>
      <sz val="10"/>
      <color theme="10"/>
      <name val="Calibri"/>
      <family val="2"/>
    </font>
    <font>
      <u/>
      <sz val="10"/>
      <color theme="10"/>
      <name val="Calibri"/>
      <family val="2"/>
    </font>
    <font>
      <sz val="10"/>
      <color rgb="FF424242"/>
      <name val="Arial Narrow"/>
      <family val="2"/>
    </font>
    <font>
      <u/>
      <sz val="10"/>
      <color theme="10"/>
      <name val="Calibri"/>
      <family val="2"/>
    </font>
    <font>
      <sz val="10"/>
      <color theme="1"/>
      <name val="Arial"/>
      <family val="2"/>
    </font>
    <font>
      <sz val="8"/>
      <color theme="1"/>
      <name val="Arial"/>
      <family val="2"/>
    </font>
    <font>
      <sz val="8"/>
      <color theme="1"/>
      <name val="Arial Narrow"/>
      <family val="2"/>
    </font>
    <font>
      <u/>
      <sz val="11"/>
      <color theme="10"/>
      <name val="Calibri"/>
      <family val="2"/>
    </font>
    <font>
      <i/>
      <sz val="10"/>
      <color rgb="FF000000"/>
      <name val="Arial Narrow"/>
      <family val="2"/>
    </font>
    <font>
      <u/>
      <sz val="10"/>
      <color theme="10"/>
      <name val="Arial Narrow"/>
      <family val="2"/>
    </font>
    <font>
      <u/>
      <sz val="10"/>
      <color theme="10"/>
      <name val="Arial Narrow"/>
      <family val="2"/>
    </font>
    <font>
      <u/>
      <sz val="10"/>
      <color theme="10"/>
      <name val="Arial Narrow"/>
      <family val="2"/>
    </font>
    <font>
      <u/>
      <sz val="11"/>
      <color theme="10"/>
      <name val="Calibri"/>
      <family val="2"/>
    </font>
    <font>
      <u/>
      <sz val="11"/>
      <color theme="10"/>
      <name val="Calibri"/>
      <family val="2"/>
    </font>
    <font>
      <u/>
      <sz val="11"/>
      <color theme="10"/>
      <name val="Calibri"/>
      <family val="2"/>
    </font>
    <font>
      <i/>
      <sz val="10"/>
      <color rgb="FF000000"/>
      <name val="Palatino Linotype"/>
      <family val="1"/>
    </font>
    <font>
      <sz val="10"/>
      <color theme="1"/>
      <name val="Palatino Linotype"/>
      <family val="1"/>
    </font>
    <font>
      <u/>
      <sz val="11"/>
      <color rgb="FF0000FF"/>
      <name val="Calibri"/>
      <family val="2"/>
    </font>
    <font>
      <u/>
      <sz val="11"/>
      <color rgb="FF0000FF"/>
      <name val="Calibri"/>
      <family val="2"/>
    </font>
    <font>
      <u/>
      <sz val="10"/>
      <color theme="10"/>
      <name val="Arial Narrow"/>
      <family val="2"/>
    </font>
    <font>
      <u/>
      <sz val="10"/>
      <color theme="10"/>
      <name val="Arial Narrow"/>
      <family val="2"/>
    </font>
    <font>
      <u/>
      <sz val="10"/>
      <color theme="10"/>
      <name val="Arial Narrow"/>
      <family val="2"/>
    </font>
    <font>
      <u/>
      <sz val="10"/>
      <color rgb="FF0000FF"/>
      <name val="Arial Narrow"/>
      <family val="2"/>
    </font>
    <font>
      <u/>
      <sz val="10"/>
      <color theme="1"/>
      <name val="Arial Narrow"/>
      <family val="2"/>
    </font>
    <font>
      <sz val="10"/>
      <color theme="1"/>
      <name val="Helvetica Neue"/>
    </font>
    <font>
      <b/>
      <sz val="10"/>
      <color theme="1"/>
      <name val="Helvetica Neue"/>
    </font>
    <font>
      <u/>
      <sz val="11"/>
      <color theme="10"/>
      <name val="Arial Narrow"/>
      <family val="2"/>
    </font>
    <font>
      <u/>
      <sz val="10"/>
      <color theme="1"/>
      <name val="Arial Narrow"/>
      <family val="2"/>
    </font>
    <font>
      <sz val="10"/>
      <color rgb="FF222222"/>
      <name val="Arial Narrow"/>
      <family val="2"/>
    </font>
    <font>
      <u/>
      <sz val="10"/>
      <color theme="10"/>
      <name val="Arial Narrow"/>
      <family val="2"/>
    </font>
    <font>
      <sz val="10"/>
      <color rgb="FF0000D4"/>
      <name val="Arial Narrow"/>
      <family val="2"/>
    </font>
    <font>
      <b/>
      <sz val="12"/>
      <color theme="1"/>
      <name val="Arial Narrow"/>
      <family val="2"/>
    </font>
    <font>
      <b/>
      <sz val="11"/>
      <color rgb="FF000000"/>
      <name val="Arial Narrow"/>
      <family val="2"/>
    </font>
    <font>
      <u/>
      <sz val="10"/>
      <color theme="1"/>
      <name val="Arial Narrow"/>
      <family val="2"/>
    </font>
    <font>
      <u/>
      <sz val="11"/>
      <color theme="10"/>
      <name val="Calibri"/>
      <family val="2"/>
    </font>
    <font>
      <b/>
      <sz val="12"/>
      <color theme="1"/>
      <name val="Times New Roman"/>
      <family val="1"/>
    </font>
    <font>
      <sz val="12"/>
      <color theme="1"/>
      <name val="Times New Roman"/>
      <family val="1"/>
    </font>
    <font>
      <i/>
      <sz val="12"/>
      <color theme="1"/>
      <name val="Times New Roman"/>
      <family val="1"/>
    </font>
    <font>
      <u/>
      <sz val="11"/>
      <color theme="10"/>
      <name val="Calibri"/>
      <family val="2"/>
    </font>
    <font>
      <u/>
      <sz val="10"/>
      <color rgb="FF000000"/>
      <name val="Arial Narrow"/>
      <family val="2"/>
    </font>
    <font>
      <sz val="11"/>
      <color rgb="FF333333"/>
      <name val="Arial"/>
      <family val="2"/>
    </font>
    <font>
      <u/>
      <sz val="10"/>
      <color theme="1"/>
      <name val="Arial Narrow"/>
      <family val="2"/>
    </font>
    <font>
      <b/>
      <sz val="10"/>
      <color rgb="FFFF0000"/>
      <name val="Arial Narrow"/>
      <family val="2"/>
    </font>
    <font>
      <sz val="9"/>
      <color theme="1"/>
      <name val="Arial Narrow"/>
      <family val="2"/>
    </font>
    <font>
      <u/>
      <sz val="11"/>
      <color rgb="FF0000FF"/>
      <name val="Calibri"/>
      <family val="2"/>
    </font>
    <font>
      <sz val="11"/>
      <color theme="1"/>
      <name val="Times New Roman"/>
      <family val="1"/>
    </font>
    <font>
      <sz val="10"/>
      <color theme="1"/>
      <name val="Times New Roman"/>
      <family val="1"/>
    </font>
    <font>
      <u/>
      <sz val="11"/>
      <color theme="10"/>
      <name val="Calibri"/>
      <family val="2"/>
    </font>
    <font>
      <u/>
      <sz val="11"/>
      <color theme="10"/>
      <name val="Calibri"/>
      <family val="2"/>
    </font>
    <font>
      <u/>
      <sz val="11"/>
      <color theme="10"/>
      <name val="Arial Narrow"/>
      <family val="2"/>
    </font>
    <font>
      <u/>
      <sz val="11"/>
      <color theme="10"/>
      <name val="Calibri"/>
      <family val="2"/>
    </font>
    <font>
      <u/>
      <sz val="11"/>
      <color theme="10"/>
      <name val="Calibri"/>
      <family val="2"/>
    </font>
    <font>
      <u/>
      <sz val="11"/>
      <color theme="10"/>
      <name val="Calibri"/>
      <family val="2"/>
    </font>
    <font>
      <u/>
      <sz val="10"/>
      <color theme="1"/>
      <name val="Arial Narrow"/>
      <family val="2"/>
    </font>
    <font>
      <u/>
      <sz val="9"/>
      <color theme="10"/>
      <name val="Arial Narrow"/>
      <family val="2"/>
    </font>
    <font>
      <u/>
      <sz val="9"/>
      <color theme="10"/>
      <name val="Arial Narrow"/>
      <family val="2"/>
    </font>
    <font>
      <b/>
      <sz val="9"/>
      <color theme="1"/>
      <name val="Arial Narrow"/>
      <family val="2"/>
    </font>
    <font>
      <u/>
      <sz val="9"/>
      <color theme="10"/>
      <name val="Calibri"/>
      <family val="2"/>
    </font>
    <font>
      <sz val="8"/>
      <color theme="1"/>
      <name val="Verdana"/>
      <family val="2"/>
    </font>
    <font>
      <sz val="8"/>
      <color rgb="FF111111"/>
      <name val="Arial"/>
      <family val="2"/>
    </font>
    <font>
      <u/>
      <sz val="11"/>
      <color theme="10"/>
      <name val="Calibri"/>
      <family val="2"/>
    </font>
    <font>
      <u/>
      <sz val="11"/>
      <color rgb="FF0000FF"/>
      <name val="Calibri"/>
      <family val="2"/>
    </font>
    <font>
      <sz val="8"/>
      <color rgb="FF333333"/>
      <name val="Arial"/>
      <family val="2"/>
    </font>
    <font>
      <sz val="11"/>
      <color rgb="FF0000FF"/>
      <name val="Calibri"/>
      <family val="2"/>
    </font>
    <font>
      <sz val="9"/>
      <color theme="1"/>
      <name val="Verdana"/>
      <family val="2"/>
    </font>
    <font>
      <u/>
      <sz val="9"/>
      <color theme="10"/>
      <name val="Calibri"/>
      <family val="2"/>
    </font>
    <font>
      <sz val="9"/>
      <color rgb="FF111111"/>
      <name val="Arial"/>
      <family val="2"/>
    </font>
    <font>
      <u/>
      <sz val="9"/>
      <color rgb="FF0000FF"/>
      <name val="Arial"/>
      <family val="2"/>
    </font>
    <font>
      <u/>
      <sz val="9"/>
      <color theme="10"/>
      <name val="Arial Narrow"/>
      <family val="2"/>
    </font>
    <font>
      <u/>
      <sz val="10"/>
      <color rgb="FF0000FF"/>
      <name val="Arial Narrow"/>
      <family val="2"/>
    </font>
    <font>
      <u/>
      <sz val="11"/>
      <color theme="10"/>
      <name val="Calibri"/>
      <family val="2"/>
    </font>
    <font>
      <u/>
      <sz val="11"/>
      <color rgb="FF0000FF"/>
      <name val="Calibri"/>
      <family val="2"/>
    </font>
    <font>
      <b/>
      <sz val="8"/>
      <color theme="1"/>
      <name val="Arial"/>
      <family val="2"/>
    </font>
    <font>
      <u/>
      <sz val="11"/>
      <color theme="10"/>
      <name val="Calibri"/>
      <family val="2"/>
    </font>
    <font>
      <sz val="8"/>
      <color rgb="FF333333"/>
      <name val="Arial Narrow"/>
      <family val="2"/>
    </font>
    <font>
      <u/>
      <sz val="11"/>
      <color theme="10"/>
      <name val="Calibri"/>
      <family val="2"/>
    </font>
    <font>
      <u/>
      <sz val="11"/>
      <color theme="10"/>
      <name val="Calibri"/>
      <family val="2"/>
    </font>
    <font>
      <u/>
      <sz val="11"/>
      <color theme="10"/>
      <name val="Calibri"/>
      <family val="2"/>
    </font>
    <font>
      <u/>
      <sz val="11"/>
      <color rgb="FF0000FF"/>
      <name val="Arial Narrow"/>
      <family val="2"/>
    </font>
    <font>
      <u/>
      <sz val="11"/>
      <color theme="10"/>
      <name val="Calibri"/>
      <family val="2"/>
    </font>
    <font>
      <b/>
      <sz val="11"/>
      <color theme="1"/>
      <name val="Arial Narrow"/>
      <family val="2"/>
    </font>
    <font>
      <u/>
      <sz val="11"/>
      <color theme="10"/>
      <name val="Calibri"/>
      <family val="2"/>
    </font>
    <font>
      <sz val="10"/>
      <color rgb="FF111111"/>
      <name val="Arial Narrow"/>
      <family val="2"/>
    </font>
    <font>
      <u/>
      <sz val="11"/>
      <color theme="10"/>
      <name val="Arial Narrow"/>
      <family val="2"/>
    </font>
    <font>
      <u/>
      <sz val="10"/>
      <color theme="1"/>
      <name val="Arial Narrow"/>
      <family val="2"/>
    </font>
    <font>
      <u/>
      <sz val="11"/>
      <color theme="10"/>
      <name val="Arial Narrow"/>
      <family val="2"/>
    </font>
    <font>
      <u/>
      <sz val="11"/>
      <color theme="10"/>
      <name val="Arial Narrow"/>
      <family val="2"/>
    </font>
    <font>
      <u/>
      <sz val="11"/>
      <color theme="10"/>
      <name val="Arial Narrow"/>
      <family val="2"/>
    </font>
    <font>
      <u/>
      <sz val="11"/>
      <color theme="10"/>
      <name val="Arial Narrow"/>
      <family val="2"/>
    </font>
    <font>
      <u/>
      <sz val="11"/>
      <color theme="10"/>
      <name val="Arial Narrow"/>
      <family val="2"/>
    </font>
    <font>
      <sz val="10"/>
      <color rgb="FF000000"/>
      <name val="Arial"/>
      <family val="2"/>
    </font>
    <font>
      <u/>
      <sz val="11"/>
      <color rgb="FF0000FF"/>
      <name val="Calibri"/>
      <family val="2"/>
    </font>
    <font>
      <u/>
      <sz val="11"/>
      <color rgb="FF0000FF"/>
      <name val="Calibri"/>
      <family val="2"/>
    </font>
    <font>
      <u/>
      <sz val="8"/>
      <color theme="10"/>
      <name val="Calibri"/>
      <family val="2"/>
    </font>
    <font>
      <u/>
      <sz val="10"/>
      <color theme="10"/>
      <name val="Arial Narrow"/>
      <family val="2"/>
    </font>
    <font>
      <u/>
      <sz val="10"/>
      <color rgb="FF000000"/>
      <name val="Arial Narrow"/>
      <family val="2"/>
    </font>
    <font>
      <u/>
      <sz val="10"/>
      <color rgb="FF000000"/>
      <name val="Arial Narrow"/>
      <family val="2"/>
    </font>
    <font>
      <u/>
      <sz val="11"/>
      <color theme="10"/>
      <name val="Calibri"/>
      <family val="2"/>
    </font>
    <font>
      <sz val="10"/>
      <color rgb="FF222222"/>
      <name val="Arial"/>
      <family val="2"/>
    </font>
    <font>
      <sz val="8"/>
      <color rgb="FF020C37"/>
      <name val="Arial"/>
      <family val="2"/>
    </font>
    <font>
      <sz val="10"/>
      <color rgb="FF020C37"/>
      <name val="Arial Narrow"/>
      <family val="2"/>
    </font>
    <font>
      <u/>
      <sz val="11"/>
      <color theme="10"/>
      <name val="Calibri"/>
      <family val="2"/>
    </font>
    <font>
      <sz val="10"/>
      <color rgb="FF020C37"/>
      <name val="Arial"/>
      <family val="2"/>
    </font>
    <font>
      <sz val="10"/>
      <color theme="1"/>
      <name val="Calibri"/>
      <family val="2"/>
    </font>
    <font>
      <u/>
      <sz val="11"/>
      <color theme="10"/>
      <name val="Calibri"/>
      <family val="2"/>
    </font>
    <font>
      <u/>
      <sz val="11"/>
      <color theme="10"/>
      <name val="Calibri"/>
      <family val="2"/>
    </font>
    <font>
      <i/>
      <sz val="10"/>
      <color rgb="FF000000"/>
      <name val="Arial"/>
      <family val="2"/>
    </font>
    <font>
      <u/>
      <sz val="11"/>
      <color rgb="FF0000FF"/>
      <name val="Calibri"/>
      <family val="2"/>
    </font>
    <font>
      <u/>
      <sz val="10"/>
      <color theme="10"/>
      <name val="Arial Narrow"/>
      <family val="2"/>
    </font>
    <font>
      <u/>
      <sz val="10"/>
      <color theme="10"/>
      <name val="Arial Narrow"/>
      <family val="2"/>
    </font>
    <font>
      <u/>
      <sz val="10"/>
      <color rgb="FF0000FF"/>
      <name val="Arial Narrow"/>
      <family val="2"/>
    </font>
    <font>
      <u/>
      <sz val="10"/>
      <color rgb="FF0000FF"/>
      <name val="Arial Narrow"/>
      <family val="2"/>
    </font>
    <font>
      <sz val="9"/>
      <color rgb="FF000000"/>
      <name val="Open Sans"/>
      <family val="2"/>
    </font>
    <font>
      <u/>
      <sz val="11"/>
      <color theme="10"/>
      <name val="Calibri"/>
      <family val="2"/>
    </font>
    <font>
      <u/>
      <sz val="10"/>
      <color theme="1"/>
      <name val="Arial Narrow"/>
      <family val="2"/>
    </font>
    <font>
      <u/>
      <sz val="10"/>
      <color theme="1"/>
      <name val="Arial Narrow"/>
      <family val="2"/>
    </font>
    <font>
      <u/>
      <sz val="10"/>
      <color theme="10"/>
      <name val="Calibri"/>
      <family val="2"/>
    </font>
    <font>
      <u/>
      <sz val="11"/>
      <color theme="10"/>
      <name val="Calibri"/>
      <family val="2"/>
    </font>
    <font>
      <u/>
      <sz val="10"/>
      <color theme="1"/>
      <name val="Arial Narrow"/>
      <family val="2"/>
    </font>
    <font>
      <u/>
      <sz val="10"/>
      <color theme="1"/>
      <name val="Arial Narrow"/>
      <family val="2"/>
    </font>
    <font>
      <u/>
      <sz val="10"/>
      <color theme="1"/>
      <name val="Arial"/>
      <family val="2"/>
    </font>
    <font>
      <sz val="8"/>
      <color rgb="FF2D2415"/>
      <name val="Arial"/>
      <family val="2"/>
    </font>
    <font>
      <u/>
      <sz val="10"/>
      <color rgb="FF0000FF"/>
      <name val="Arial Narrow"/>
      <family val="2"/>
    </font>
    <font>
      <sz val="12"/>
      <color theme="1"/>
      <name val="Calibri"/>
      <family val="2"/>
    </font>
    <font>
      <sz val="12"/>
      <color rgb="FF000000"/>
      <name val="Helvetica Neue"/>
    </font>
    <font>
      <sz val="10"/>
      <color rgb="FF1F1F1F"/>
      <name val="Cambria"/>
      <family val="1"/>
    </font>
    <font>
      <u/>
      <sz val="11"/>
      <color theme="10"/>
      <name val="Arial Narrow"/>
      <family val="2"/>
    </font>
    <font>
      <u/>
      <sz val="11"/>
      <color theme="10"/>
      <name val="Calibri"/>
      <family val="2"/>
    </font>
    <font>
      <u/>
      <sz val="10"/>
      <color theme="1"/>
      <name val="Arial Narrow"/>
      <family val="2"/>
    </font>
    <font>
      <u/>
      <sz val="11"/>
      <color theme="10"/>
      <name val="Arial Narrow"/>
      <family val="2"/>
    </font>
    <font>
      <u/>
      <sz val="11"/>
      <color theme="10"/>
      <name val="Arial Narrow"/>
      <family val="2"/>
    </font>
    <font>
      <sz val="9"/>
      <color rgb="FF000000"/>
      <name val="Arial"/>
      <family val="2"/>
    </font>
    <font>
      <u/>
      <sz val="11"/>
      <color rgb="FF0000FF"/>
      <name val="Calibri"/>
      <family val="2"/>
    </font>
    <font>
      <u/>
      <sz val="11"/>
      <color rgb="FF0000FF"/>
      <name val="Calibri"/>
      <family val="2"/>
    </font>
    <font>
      <u/>
      <sz val="10"/>
      <color theme="10"/>
      <name val="Arial Narrow"/>
      <family val="2"/>
    </font>
    <font>
      <sz val="12"/>
      <color rgb="FF000000"/>
      <name val="Arial Narrow"/>
      <family val="2"/>
    </font>
    <font>
      <sz val="11"/>
      <color rgb="FF000000"/>
      <name val="Times New Roman"/>
      <family val="1"/>
    </font>
    <font>
      <sz val="11"/>
      <color rgb="FF202124"/>
      <name val="Times New Roman"/>
      <family val="1"/>
    </font>
    <font>
      <u/>
      <sz val="11"/>
      <color theme="10"/>
      <name val="Calibri"/>
      <family val="2"/>
    </font>
    <font>
      <u/>
      <sz val="10"/>
      <color rgb="FF000000"/>
      <name val="Arial Narrow"/>
      <family val="2"/>
    </font>
    <font>
      <sz val="8"/>
      <color theme="1"/>
      <name val="Century Gothic"/>
      <family val="2"/>
    </font>
    <font>
      <sz val="11"/>
      <color rgb="FFFF0000"/>
      <name val="Calibri"/>
      <family val="2"/>
    </font>
    <font>
      <i/>
      <vertAlign val="superscript"/>
      <sz val="10"/>
      <color theme="1"/>
      <name val="Arial Narrow"/>
      <family val="2"/>
    </font>
    <font>
      <i/>
      <sz val="11"/>
      <color theme="1"/>
      <name val="Calibri"/>
      <family val="2"/>
    </font>
    <font>
      <i/>
      <sz val="10"/>
      <color rgb="FF222222"/>
      <name val="Arial"/>
      <family val="2"/>
    </font>
    <font>
      <b/>
      <sz val="10"/>
      <color rgb="FF222222"/>
      <name val="Arial Narrow"/>
      <family val="2"/>
    </font>
    <font>
      <sz val="12"/>
      <color theme="1"/>
      <name val="Arial Narrow"/>
      <family val="2"/>
    </font>
    <font>
      <i/>
      <sz val="10"/>
      <color rgb="FF222222"/>
      <name val="Arial Narrow"/>
      <family val="2"/>
    </font>
    <font>
      <i/>
      <sz val="11"/>
      <color rgb="FF000000"/>
      <name val="Calibri"/>
      <family val="2"/>
    </font>
    <font>
      <i/>
      <sz val="10"/>
      <color theme="1"/>
      <name val="Palatino Linotype"/>
      <family val="1"/>
    </font>
    <font>
      <sz val="10"/>
      <color rgb="FF548DD4"/>
      <name val="Palatino Linotype"/>
      <family val="1"/>
    </font>
    <font>
      <sz val="10"/>
      <color rgb="FF000000"/>
      <name val="Palatino Linotype"/>
      <family val="1"/>
    </font>
    <font>
      <sz val="10"/>
      <color rgb="FF548DD4"/>
      <name val="Arial Narrow"/>
      <family val="2"/>
    </font>
    <font>
      <i/>
      <sz val="10"/>
      <color rgb="FF333333"/>
      <name val="Arial Narrow"/>
      <family val="2"/>
    </font>
    <font>
      <b/>
      <sz val="10"/>
      <color rgb="FF333333"/>
      <name val="Arial Narrow"/>
      <family val="2"/>
    </font>
    <font>
      <b/>
      <i/>
      <sz val="10"/>
      <color theme="1"/>
      <name val="Arial Narrow"/>
      <family val="2"/>
    </font>
    <font>
      <b/>
      <u/>
      <sz val="10"/>
      <color theme="1"/>
      <name val="Arial Narrow"/>
      <family val="2"/>
    </font>
    <font>
      <b/>
      <sz val="10"/>
      <color rgb="FF222222"/>
      <name val="Arial"/>
      <family val="2"/>
    </font>
    <font>
      <u/>
      <sz val="11"/>
      <color rgb="FF008080"/>
      <name val="Palatino Linotype"/>
      <family val="1"/>
    </font>
    <font>
      <sz val="11"/>
      <color theme="1"/>
      <name val="Palatino Linotype"/>
      <family val="1"/>
    </font>
    <font>
      <b/>
      <sz val="8"/>
      <color rgb="FF333333"/>
      <name val="Open Sans"/>
      <family val="2"/>
    </font>
    <font>
      <sz val="8"/>
      <color rgb="FF333333"/>
      <name val="Open Sans"/>
      <family val="2"/>
    </font>
    <font>
      <b/>
      <sz val="10"/>
      <color rgb="FF000000"/>
      <name val="Arial"/>
      <family val="2"/>
    </font>
    <font>
      <b/>
      <sz val="10"/>
      <color rgb="FFC00000"/>
      <name val="Arial Narrow"/>
      <family val="2"/>
    </font>
    <font>
      <i/>
      <sz val="11"/>
      <color rgb="FF202124"/>
      <name val="Times New Roman"/>
      <family val="1"/>
    </font>
    <font>
      <sz val="12"/>
      <color rgb="FF000000"/>
      <name val="Calibri"/>
      <family val="2"/>
    </font>
    <font>
      <sz val="10"/>
      <color rgb="FF4F81BD"/>
      <name val="Arial Narrow"/>
      <family val="2"/>
    </font>
  </fonts>
  <fills count="13">
    <fill>
      <patternFill patternType="none"/>
    </fill>
    <fill>
      <patternFill patternType="gray125"/>
    </fill>
    <fill>
      <patternFill patternType="solid">
        <fgColor rgb="FFFBD4B4"/>
        <bgColor rgb="FFFBD4B4"/>
      </patternFill>
    </fill>
    <fill>
      <patternFill patternType="solid">
        <fgColor rgb="FFCCC0D9"/>
        <bgColor rgb="FFCCC0D9"/>
      </patternFill>
    </fill>
    <fill>
      <patternFill patternType="solid">
        <fgColor rgb="FFEAF1DD"/>
        <bgColor rgb="FFEAF1DD"/>
      </patternFill>
    </fill>
    <fill>
      <patternFill patternType="solid">
        <fgColor rgb="FFFFFF00"/>
        <bgColor rgb="FFFFFF00"/>
      </patternFill>
    </fill>
    <fill>
      <patternFill patternType="solid">
        <fgColor rgb="FFFFFFFF"/>
        <bgColor rgb="FFFFFFFF"/>
      </patternFill>
    </fill>
    <fill>
      <patternFill patternType="solid">
        <fgColor theme="0"/>
        <bgColor theme="0"/>
      </patternFill>
    </fill>
    <fill>
      <patternFill patternType="solid">
        <fgColor rgb="FFFFFF99"/>
        <bgColor rgb="FFFFFF99"/>
      </patternFill>
    </fill>
    <fill>
      <patternFill patternType="solid">
        <fgColor rgb="FFFFCC00"/>
        <bgColor rgb="FFFFCC00"/>
      </patternFill>
    </fill>
    <fill>
      <patternFill patternType="solid">
        <fgColor rgb="FFFF0000"/>
        <bgColor rgb="FFFF0000"/>
      </patternFill>
    </fill>
    <fill>
      <patternFill patternType="solid">
        <fgColor rgb="FFE7EEF4"/>
        <bgColor rgb="FFE7EEF4"/>
      </patternFill>
    </fill>
    <fill>
      <patternFill patternType="solid">
        <fgColor rgb="FFFCFCFC"/>
        <bgColor rgb="FFFCFCFC"/>
      </patternFill>
    </fill>
  </fills>
  <borders count="10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top style="thin">
        <color rgb="FF000000"/>
      </top>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000000"/>
      </right>
      <top style="medium">
        <color rgb="FF000000"/>
      </top>
      <bottom style="medium">
        <color rgb="FF000000"/>
      </bottom>
      <diagonal/>
    </border>
    <border>
      <left style="medium">
        <color rgb="FFCCCCCC"/>
      </left>
      <right style="medium">
        <color rgb="FFCCCCCC"/>
      </right>
      <top style="medium">
        <color rgb="FFCCCCCC"/>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CCCCCC"/>
      </top>
      <bottom style="medium">
        <color rgb="FF000000"/>
      </bottom>
      <diagonal/>
    </border>
    <border>
      <left style="thin">
        <color rgb="FFA5A5A5"/>
      </left>
      <right style="thin">
        <color rgb="FFA5A5A5"/>
      </right>
      <top style="thin">
        <color rgb="FFA5A5A5"/>
      </top>
      <bottom style="thin">
        <color rgb="FFA5A5A5"/>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top style="thin">
        <color rgb="FF000000"/>
      </top>
      <bottom/>
      <diagonal/>
    </border>
    <border>
      <left/>
      <right style="thin">
        <color rgb="FF000000"/>
      </right>
      <top/>
      <bottom style="thin">
        <color rgb="FF000000"/>
      </bottom>
      <diagonal/>
    </border>
    <border>
      <left/>
      <right style="thin">
        <color rgb="FF000000"/>
      </right>
      <top/>
      <bottom/>
      <diagonal/>
    </border>
    <border>
      <left style="medium">
        <color rgb="FFCCCCCC"/>
      </left>
      <right style="medium">
        <color rgb="FF000000"/>
      </right>
      <top style="medium">
        <color rgb="FFCCCCCC"/>
      </top>
      <bottom style="medium">
        <color rgb="FFCCCCCC"/>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diagonal/>
    </border>
    <border>
      <left/>
      <right style="medium">
        <color rgb="FF000000"/>
      </right>
      <top/>
      <bottom/>
      <diagonal/>
    </border>
    <border>
      <left/>
      <right style="medium">
        <color rgb="FF000000"/>
      </right>
      <top/>
      <bottom/>
      <diagonal/>
    </border>
    <border>
      <left style="medium">
        <color rgb="FF000000"/>
      </left>
      <right style="medium">
        <color rgb="FF000000"/>
      </right>
      <top/>
      <bottom/>
      <diagonal/>
    </border>
    <border>
      <left/>
      <right style="medium">
        <color rgb="FF000000"/>
      </right>
      <top/>
      <bottom style="medium">
        <color rgb="FFCCCCCC"/>
      </bottom>
      <diagonal/>
    </border>
    <border>
      <left style="medium">
        <color rgb="FF000000"/>
      </left>
      <right style="medium">
        <color rgb="FF000000"/>
      </right>
      <top/>
      <bottom style="medium">
        <color rgb="FF000000"/>
      </bottom>
      <diagonal/>
    </border>
    <border>
      <left style="medium">
        <color rgb="FFCCCCCC"/>
      </left>
      <right style="medium">
        <color rgb="FF000000"/>
      </right>
      <top style="medium">
        <color rgb="FF000000"/>
      </top>
      <bottom style="medium">
        <color rgb="FFCCCCCC"/>
      </bottom>
      <diagonal/>
    </border>
    <border>
      <left style="medium">
        <color rgb="FFCCCCCC"/>
      </left>
      <right style="medium">
        <color rgb="FF000000"/>
      </right>
      <top style="medium">
        <color rgb="FFCCCCCC"/>
      </top>
      <bottom/>
      <diagonal/>
    </border>
    <border>
      <left style="medium">
        <color rgb="FF000000"/>
      </left>
      <right style="medium">
        <color rgb="FF000000"/>
      </right>
      <top style="thin">
        <color rgb="FF000000"/>
      </top>
      <bottom style="thin">
        <color rgb="FF000000"/>
      </bottom>
      <diagonal/>
    </border>
    <border>
      <left style="medium">
        <color rgb="FFCCCCCC"/>
      </left>
      <right style="medium">
        <color rgb="FF000000"/>
      </right>
      <top/>
      <bottom style="medium">
        <color rgb="FF000000"/>
      </bottom>
      <diagonal/>
    </border>
    <border>
      <left style="medium">
        <color rgb="FF000000"/>
      </left>
      <right style="medium">
        <color rgb="FF000000"/>
      </right>
      <top style="medium">
        <color rgb="FFCCCCCC"/>
      </top>
      <bottom/>
      <diagonal/>
    </border>
    <border>
      <left style="medium">
        <color rgb="FFCCCCCC"/>
      </left>
      <right style="medium">
        <color rgb="FF000000"/>
      </right>
      <top style="medium">
        <color rgb="FFCCCCCC"/>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3D3D3D"/>
      </left>
      <right style="thin">
        <color rgb="FF3D3D3D"/>
      </right>
      <top style="thin">
        <color rgb="FF3D3D3D"/>
      </top>
      <bottom style="thin">
        <color rgb="FF3D3D3D"/>
      </bottom>
      <diagonal/>
    </border>
    <border>
      <left/>
      <right style="thin">
        <color rgb="FF3D3D3D"/>
      </right>
      <top style="thin">
        <color rgb="FF3D3D3D"/>
      </top>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top/>
      <bottom/>
      <diagonal/>
    </border>
    <border>
      <left style="medium">
        <color rgb="FFCCCCCC"/>
      </left>
      <right style="medium">
        <color rgb="FFCCCCCC"/>
      </right>
      <top style="medium">
        <color rgb="FFCCCCCC"/>
      </top>
      <bottom style="medium">
        <color rgb="FFCCCCCC"/>
      </bottom>
      <diagonal/>
    </border>
    <border>
      <left style="medium">
        <color rgb="FF000000"/>
      </left>
      <right/>
      <top style="medium">
        <color rgb="FFCCCCCC"/>
      </top>
      <bottom style="thin">
        <color rgb="FF000000"/>
      </bottom>
      <diagonal/>
    </border>
    <border>
      <left style="thin">
        <color rgb="FF000000"/>
      </left>
      <right style="medium">
        <color rgb="FF000000"/>
      </right>
      <top style="medium">
        <color rgb="FFCCCCCC"/>
      </top>
      <bottom style="thin">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CCCCCC"/>
      </left>
      <right/>
      <top/>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medium">
        <color rgb="FF000000"/>
      </left>
      <right style="thin">
        <color rgb="FF000000"/>
      </right>
      <top style="thin">
        <color rgb="FF000000"/>
      </top>
      <bottom style="thin">
        <color rgb="FF000000"/>
      </bottom>
      <diagonal/>
    </border>
    <border>
      <left style="medium">
        <color rgb="FFCCCCCC"/>
      </left>
      <right/>
      <top/>
      <bottom style="medium">
        <color rgb="FF000000"/>
      </bottom>
      <diagonal/>
    </border>
    <border>
      <left style="medium">
        <color rgb="FFCCCCCC"/>
      </left>
      <right/>
      <top style="medium">
        <color rgb="FFCCCCCC"/>
      </top>
      <bottom style="medium">
        <color rgb="FF000000"/>
      </bottom>
      <diagonal/>
    </border>
    <border>
      <left style="medium">
        <color rgb="FF000000"/>
      </left>
      <right style="medium">
        <color rgb="FF000000"/>
      </right>
      <top/>
      <bottom style="medium">
        <color rgb="FF000000"/>
      </bottom>
      <diagonal/>
    </border>
    <border>
      <left style="thin">
        <color rgb="FF000000"/>
      </left>
      <right style="thin">
        <color rgb="FFAAAAAA"/>
      </right>
      <top style="thin">
        <color rgb="FF000000"/>
      </top>
      <bottom style="thin">
        <color rgb="FFAAAAAA"/>
      </bottom>
      <diagonal/>
    </border>
    <border>
      <left style="thin">
        <color rgb="FFAAAAAA"/>
      </left>
      <right style="thin">
        <color rgb="FF000000"/>
      </right>
      <top style="thin">
        <color rgb="FF000000"/>
      </top>
      <bottom style="thin">
        <color rgb="FFAAAAAA"/>
      </bottom>
      <diagonal/>
    </border>
    <border>
      <left style="thin">
        <color rgb="FF000000"/>
      </left>
      <right style="thin">
        <color rgb="FFAAAAAA"/>
      </right>
      <top style="thin">
        <color rgb="FFAAAAAA"/>
      </top>
      <bottom style="thin">
        <color rgb="FFAAAAAA"/>
      </bottom>
      <diagonal/>
    </border>
    <border>
      <left style="thin">
        <color rgb="FFAAAAAA"/>
      </left>
      <right style="thin">
        <color rgb="FF000000"/>
      </right>
      <top style="thin">
        <color rgb="FFAAAAAA"/>
      </top>
      <bottom style="thin">
        <color rgb="FFAAAAAA"/>
      </bottom>
      <diagonal/>
    </border>
    <border>
      <left style="thin">
        <color rgb="FF000000"/>
      </left>
      <right style="thin">
        <color rgb="FF000000"/>
      </right>
      <top style="thin">
        <color rgb="FF000000"/>
      </top>
      <bottom style="thin">
        <color rgb="FFAAAAAA"/>
      </bottom>
      <diagonal/>
    </border>
    <border>
      <left style="thin">
        <color rgb="FF000000"/>
      </left>
      <right style="thin">
        <color rgb="FF000000"/>
      </right>
      <top style="thin">
        <color rgb="FFAAAAAA"/>
      </top>
      <bottom style="thin">
        <color rgb="FF000000"/>
      </bottom>
      <diagonal/>
    </border>
    <border>
      <left style="medium">
        <color rgb="FFCCCCCC"/>
      </left>
      <right style="medium">
        <color rgb="FFCCCCCC"/>
      </right>
      <top style="medium">
        <color rgb="FF000000"/>
      </top>
      <bottom style="medium">
        <color rgb="FF000000"/>
      </bottom>
      <diagonal/>
    </border>
    <border>
      <left style="thin">
        <color rgb="FF000000"/>
      </left>
      <right style="thin">
        <color rgb="FF000000"/>
      </right>
      <top/>
      <bottom style="thin">
        <color rgb="FFAAAAAA"/>
      </bottom>
      <diagonal/>
    </border>
    <border>
      <left style="medium">
        <color rgb="FFCCCCCC"/>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style="medium">
        <color rgb="FF000000"/>
      </top>
      <bottom/>
      <diagonal/>
    </border>
    <border>
      <left style="medium">
        <color rgb="FF000000"/>
      </left>
      <right/>
      <top style="medium">
        <color rgb="FF000000"/>
      </top>
      <bottom style="medium">
        <color rgb="FF000000"/>
      </bottom>
      <diagonal/>
    </border>
    <border>
      <left style="medium">
        <color rgb="FFCCCCCC"/>
      </left>
      <right/>
      <top/>
      <bottom/>
      <diagonal/>
    </border>
    <border>
      <left style="medium">
        <color rgb="FFCCCCCC"/>
      </left>
      <right/>
      <top/>
      <bottom style="medium">
        <color rgb="FF000000"/>
      </bottom>
      <diagonal/>
    </border>
    <border>
      <left/>
      <right/>
      <top style="medium">
        <color rgb="FFCCCCCC"/>
      </top>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CCCCCC"/>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CCCCCC"/>
      </left>
      <right style="medium">
        <color rgb="FF000000"/>
      </right>
      <top style="medium">
        <color rgb="FFCCCCCC"/>
      </top>
      <bottom style="thick">
        <color rgb="FF000000"/>
      </bottom>
      <diagonal/>
    </border>
    <border>
      <left style="medium">
        <color rgb="FFCCCCCC"/>
      </left>
      <right style="thick">
        <color rgb="FF000000"/>
      </right>
      <top style="medium">
        <color rgb="FFCCCCCC"/>
      </top>
      <bottom style="medium">
        <color rgb="FF000000"/>
      </bottom>
      <diagonal/>
    </border>
    <border>
      <left style="medium">
        <color rgb="FFCCCCCC"/>
      </left>
      <right style="thick">
        <color rgb="FF000000"/>
      </right>
      <top style="medium">
        <color rgb="FFCCCCCC"/>
      </top>
      <bottom style="thick">
        <color rgb="FF000000"/>
      </bottom>
      <diagonal/>
    </border>
    <border>
      <left style="thick">
        <color rgb="FF000000"/>
      </left>
      <right style="thick">
        <color rgb="FF000000"/>
      </right>
      <top style="thick">
        <color rgb="FF000000"/>
      </top>
      <bottom style="medium">
        <color rgb="FF000000"/>
      </bottom>
      <diagonal/>
    </border>
    <border>
      <left style="medium">
        <color rgb="FFCCCCCC"/>
      </left>
      <right style="medium">
        <color rgb="FF000000"/>
      </right>
      <top/>
      <bottom style="thick">
        <color rgb="FF000000"/>
      </bottom>
      <diagonal/>
    </border>
    <border>
      <left style="medium">
        <color rgb="FFCCCCCC"/>
      </left>
      <right style="medium">
        <color rgb="FF000000"/>
      </right>
      <top style="thick">
        <color rgb="FF000000"/>
      </top>
      <bottom style="medium">
        <color rgb="FF000000"/>
      </bottom>
      <diagonal/>
    </border>
    <border>
      <left style="medium">
        <color rgb="FFCCCCCC"/>
      </left>
      <right style="medium">
        <color rgb="FF000000"/>
      </right>
      <top style="medium">
        <color rgb="FF000000"/>
      </top>
      <bottom/>
      <diagonal/>
    </border>
    <border>
      <left style="medium">
        <color rgb="FF000000"/>
      </left>
      <right style="medium">
        <color rgb="FF000000"/>
      </right>
      <top style="thin">
        <color rgb="FF000000"/>
      </top>
      <bottom/>
      <diagonal/>
    </border>
    <border>
      <left style="medium">
        <color rgb="FF000000"/>
      </left>
      <right style="medium">
        <color rgb="FF000000"/>
      </right>
      <top/>
      <bottom style="thin">
        <color rgb="FF000000"/>
      </bottom>
      <diagonal/>
    </border>
    <border>
      <left style="medium">
        <color rgb="FF000000"/>
      </left>
      <right/>
      <top/>
      <bottom style="thin">
        <color rgb="FF000000"/>
      </bottom>
      <diagonal/>
    </border>
    <border>
      <left style="medium">
        <color rgb="FF000000"/>
      </left>
      <right style="thin">
        <color rgb="FF000000"/>
      </right>
      <top style="medium">
        <color rgb="FF000000"/>
      </top>
      <bottom style="medium">
        <color rgb="FF000000"/>
      </bottom>
      <diagonal/>
    </border>
  </borders>
  <cellStyleXfs count="1">
    <xf numFmtId="0" fontId="0" fillId="0" borderId="0"/>
  </cellStyleXfs>
  <cellXfs count="1159">
    <xf numFmtId="0" fontId="0" fillId="0" borderId="0" xfId="0"/>
    <xf numFmtId="0" fontId="1" fillId="0" borderId="0" xfId="0" applyFont="1"/>
    <xf numFmtId="0" fontId="1" fillId="0" borderId="0" xfId="0" applyFont="1" applyAlignment="1">
      <alignment horizontal="center"/>
    </xf>
    <xf numFmtId="0" fontId="2" fillId="0" borderId="0" xfId="0" applyFont="1"/>
    <xf numFmtId="0" fontId="3" fillId="2" borderId="1" xfId="0" applyFont="1" applyFill="1" applyBorder="1"/>
    <xf numFmtId="0" fontId="4" fillId="0" borderId="1" xfId="0" applyFont="1" applyBorder="1" applyAlignment="1">
      <alignment horizontal="center"/>
    </xf>
    <xf numFmtId="0" fontId="4" fillId="0" borderId="0" xfId="0" applyFont="1" applyAlignment="1">
      <alignment horizontal="center"/>
    </xf>
    <xf numFmtId="0" fontId="1" fillId="0" borderId="0" xfId="0" applyFont="1" applyAlignment="1">
      <alignment horizontal="center" wrapText="1"/>
    </xf>
    <xf numFmtId="0" fontId="2" fillId="0" borderId="0" xfId="0" applyFont="1" applyAlignment="1">
      <alignment horizontal="center" textRotation="90" wrapText="1"/>
    </xf>
    <xf numFmtId="0" fontId="2" fillId="0" borderId="0" xfId="0" applyFont="1" applyAlignment="1">
      <alignment horizont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6" borderId="1" xfId="0" applyFont="1" applyFill="1" applyBorder="1" applyAlignment="1">
      <alignment horizontal="left" vertical="center" wrapText="1"/>
    </xf>
    <xf numFmtId="0" fontId="2" fillId="6" borderId="1" xfId="0" applyFont="1" applyFill="1" applyBorder="1" applyAlignment="1">
      <alignment horizontal="center" vertical="center" wrapText="1"/>
    </xf>
    <xf numFmtId="3" fontId="2" fillId="0" borderId="1" xfId="0" applyNumberFormat="1" applyFont="1" applyBorder="1" applyAlignment="1">
      <alignment horizontal="center" vertical="center" wrapText="1"/>
    </xf>
    <xf numFmtId="4" fontId="2" fillId="4" borderId="1" xfId="0" applyNumberFormat="1" applyFont="1" applyFill="1" applyBorder="1" applyAlignment="1">
      <alignment horizontal="center" vertical="center"/>
    </xf>
    <xf numFmtId="4" fontId="2" fillId="0" borderId="1" xfId="0" applyNumberFormat="1" applyFont="1" applyBorder="1" applyAlignment="1">
      <alignment horizontal="center" vertical="center"/>
    </xf>
    <xf numFmtId="4" fontId="2" fillId="5" borderId="1" xfId="0" applyNumberFormat="1" applyFont="1" applyFill="1" applyBorder="1" applyAlignment="1">
      <alignment horizontal="center" vertical="center"/>
    </xf>
    <xf numFmtId="3" fontId="2" fillId="0" borderId="1" xfId="0" applyNumberFormat="1" applyFont="1" applyBorder="1" applyAlignment="1">
      <alignment horizontal="center" vertical="center"/>
    </xf>
    <xf numFmtId="0" fontId="2" fillId="0" borderId="1" xfId="0" applyFont="1" applyBorder="1" applyAlignment="1">
      <alignment horizontal="left" vertical="center" wrapText="1"/>
    </xf>
    <xf numFmtId="0" fontId="6" fillId="0" borderId="1" xfId="0" applyFont="1" applyBorder="1" applyAlignment="1">
      <alignment horizontal="center"/>
    </xf>
    <xf numFmtId="0" fontId="2" fillId="7" borderId="1" xfId="0" applyFont="1" applyFill="1" applyBorder="1" applyAlignment="1">
      <alignment horizontal="left" vertical="center" wrapText="1"/>
    </xf>
    <xf numFmtId="0" fontId="2" fillId="7" borderId="1" xfId="0" applyFont="1" applyFill="1" applyBorder="1" applyAlignment="1">
      <alignment horizontal="center" vertical="center" wrapText="1"/>
    </xf>
    <xf numFmtId="3" fontId="2" fillId="7" borderId="1" xfId="0" applyNumberFormat="1" applyFont="1" applyFill="1" applyBorder="1" applyAlignment="1">
      <alignment horizontal="center" vertical="center" wrapText="1"/>
    </xf>
    <xf numFmtId="4" fontId="2" fillId="7" borderId="1" xfId="0" applyNumberFormat="1" applyFont="1" applyFill="1" applyBorder="1" applyAlignment="1">
      <alignment horizontal="center" vertical="center"/>
    </xf>
    <xf numFmtId="3" fontId="2" fillId="7" borderId="1" xfId="0" applyNumberFormat="1" applyFont="1" applyFill="1" applyBorder="1" applyAlignment="1">
      <alignment horizontal="center" vertical="center"/>
    </xf>
    <xf numFmtId="0" fontId="2" fillId="0" borderId="1" xfId="0" applyFont="1" applyBorder="1" applyAlignment="1">
      <alignment horizontal="center" vertical="center"/>
    </xf>
    <xf numFmtId="49" fontId="2" fillId="5" borderId="1" xfId="0" applyNumberFormat="1" applyFont="1" applyFill="1" applyBorder="1" applyAlignment="1">
      <alignment horizontal="center" vertical="center"/>
    </xf>
    <xf numFmtId="2" fontId="4" fillId="0" borderId="1" xfId="0" applyNumberFormat="1" applyFont="1" applyBorder="1" applyAlignment="1">
      <alignment horizontal="center" vertical="top" wrapText="1"/>
    </xf>
    <xf numFmtId="2" fontId="4" fillId="6" borderId="1" xfId="0" applyNumberFormat="1" applyFont="1" applyFill="1" applyBorder="1" applyAlignment="1">
      <alignment horizontal="center" vertical="top" wrapText="1"/>
    </xf>
    <xf numFmtId="2" fontId="4" fillId="7" borderId="1" xfId="0" applyNumberFormat="1" applyFont="1" applyFill="1" applyBorder="1" applyAlignment="1">
      <alignment horizontal="center" vertical="top" wrapText="1"/>
    </xf>
    <xf numFmtId="2" fontId="4" fillId="0" borderId="3" xfId="0" applyNumberFormat="1" applyFont="1" applyBorder="1" applyAlignment="1">
      <alignment horizontal="center" vertical="top" wrapText="1"/>
    </xf>
    <xf numFmtId="0" fontId="1"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1" fontId="1" fillId="4" borderId="1" xfId="0" applyNumberFormat="1" applyFont="1" applyFill="1" applyBorder="1" applyAlignment="1">
      <alignment horizontal="center" vertical="center"/>
    </xf>
    <xf numFmtId="4" fontId="1" fillId="4" borderId="1" xfId="0" applyNumberFormat="1" applyFont="1" applyFill="1" applyBorder="1" applyAlignment="1">
      <alignment horizontal="center" vertical="center"/>
    </xf>
    <xf numFmtId="4" fontId="2" fillId="0" borderId="0" xfId="0" applyNumberFormat="1" applyFont="1" applyAlignment="1">
      <alignment horizontal="center" vertical="center"/>
    </xf>
    <xf numFmtId="0" fontId="1" fillId="5" borderId="1" xfId="0" applyFont="1" applyFill="1" applyBorder="1" applyAlignment="1">
      <alignment horizontal="center" vertical="center" wrapText="1"/>
    </xf>
    <xf numFmtId="0" fontId="1" fillId="5" borderId="1" xfId="0" applyFont="1" applyFill="1" applyBorder="1"/>
    <xf numFmtId="4" fontId="1" fillId="5" borderId="1" xfId="0" applyNumberFormat="1" applyFont="1" applyFill="1" applyBorder="1" applyAlignment="1">
      <alignment horizontal="center" vertical="center"/>
    </xf>
    <xf numFmtId="4" fontId="2" fillId="0" borderId="0" xfId="0" applyNumberFormat="1" applyFont="1" applyAlignment="1">
      <alignment horizontal="center" wrapText="1"/>
    </xf>
    <xf numFmtId="4" fontId="2" fillId="0" borderId="0" xfId="0" applyNumberFormat="1" applyFont="1"/>
    <xf numFmtId="0" fontId="1" fillId="2" borderId="1" xfId="0" applyFont="1" applyFill="1" applyBorder="1" applyAlignment="1">
      <alignment horizontal="left" vertical="center"/>
    </xf>
    <xf numFmtId="0" fontId="1" fillId="0" borderId="1" xfId="0" applyFont="1" applyBorder="1" applyAlignment="1">
      <alignment horizontal="center" vertical="center"/>
    </xf>
    <xf numFmtId="0" fontId="1" fillId="4" borderId="1" xfId="0" applyFont="1" applyFill="1" applyBorder="1" applyAlignment="1">
      <alignment horizontal="left" vertical="center"/>
    </xf>
    <xf numFmtId="0" fontId="1" fillId="5" borderId="1" xfId="0" applyFont="1" applyFill="1" applyBorder="1" applyAlignment="1">
      <alignment horizontal="left" vertical="center"/>
    </xf>
    <xf numFmtId="0" fontId="1" fillId="5" borderId="1" xfId="0" applyFont="1" applyFill="1" applyBorder="1" applyAlignment="1">
      <alignment horizontal="center" vertical="center"/>
    </xf>
    <xf numFmtId="0" fontId="1" fillId="0" borderId="0" xfId="0" applyFont="1" applyAlignment="1">
      <alignment wrapText="1"/>
    </xf>
    <xf numFmtId="0" fontId="1" fillId="0" borderId="0" xfId="0" applyFont="1" applyAlignment="1">
      <alignment vertical="top" wrapText="1"/>
    </xf>
    <xf numFmtId="0" fontId="9" fillId="0" borderId="0" xfId="0" applyFont="1"/>
    <xf numFmtId="0" fontId="5" fillId="0" borderId="0" xfId="0" applyFont="1"/>
    <xf numFmtId="0" fontId="9" fillId="7" borderId="7" xfId="0" applyFont="1" applyFill="1" applyBorder="1"/>
    <xf numFmtId="0" fontId="5" fillId="7" borderId="7" xfId="0" applyFont="1" applyFill="1" applyBorder="1"/>
    <xf numFmtId="0" fontId="9" fillId="0" borderId="0" xfId="0" applyFont="1" applyAlignment="1">
      <alignment horizontal="left" wrapText="1"/>
    </xf>
    <xf numFmtId="0" fontId="9" fillId="0" borderId="0" xfId="0" applyFont="1" applyAlignment="1">
      <alignment vertical="top" wrapText="1"/>
    </xf>
    <xf numFmtId="0" fontId="3" fillId="9" borderId="2" xfId="0" applyFont="1" applyFill="1" applyBorder="1" applyAlignment="1">
      <alignment horizontal="center" vertical="center" wrapText="1"/>
    </xf>
    <xf numFmtId="0" fontId="3" fillId="9" borderId="8" xfId="0" applyFont="1" applyFill="1" applyBorder="1" applyAlignment="1">
      <alignment horizontal="center" vertical="center" wrapText="1"/>
    </xf>
    <xf numFmtId="0" fontId="9" fillId="9" borderId="8" xfId="0" applyFont="1" applyFill="1" applyBorder="1" applyAlignment="1">
      <alignment horizontal="center" vertical="center" wrapText="1"/>
    </xf>
    <xf numFmtId="0" fontId="3" fillId="9" borderId="9"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5" fillId="10" borderId="7" xfId="0" applyFont="1" applyFill="1" applyBorder="1" applyAlignment="1">
      <alignment wrapText="1"/>
    </xf>
    <xf numFmtId="0" fontId="10" fillId="0" borderId="0" xfId="0" applyFont="1"/>
    <xf numFmtId="0" fontId="11" fillId="0" borderId="0" xfId="0" applyFont="1"/>
    <xf numFmtId="0" fontId="4" fillId="6" borderId="1" xfId="0" applyFont="1" applyFill="1" applyBorder="1" applyAlignment="1">
      <alignment vertical="top" wrapText="1"/>
    </xf>
    <xf numFmtId="0" fontId="4" fillId="6" borderId="1" xfId="0" applyFont="1" applyFill="1" applyBorder="1" applyAlignment="1">
      <alignment horizontal="center" vertical="top" wrapText="1"/>
    </xf>
    <xf numFmtId="0" fontId="4" fillId="6" borderId="8" xfId="0" applyFont="1" applyFill="1" applyBorder="1" applyAlignment="1">
      <alignment horizontal="center" vertical="top" wrapText="1"/>
    </xf>
    <xf numFmtId="0" fontId="4" fillId="0" borderId="10" xfId="0" applyFont="1" applyBorder="1" applyAlignment="1">
      <alignment horizontal="center" vertical="top" wrapText="1"/>
    </xf>
    <xf numFmtId="0" fontId="1" fillId="0" borderId="3" xfId="0" applyFont="1" applyBorder="1" applyAlignment="1">
      <alignment horizontal="center" vertical="top" wrapText="1"/>
    </xf>
    <xf numFmtId="0" fontId="1" fillId="0" borderId="10" xfId="0" applyFont="1" applyBorder="1" applyAlignment="1">
      <alignment vertical="top" wrapText="1"/>
    </xf>
    <xf numFmtId="0" fontId="12" fillId="0" borderId="10" xfId="0" applyFont="1" applyBorder="1" applyAlignment="1">
      <alignment vertical="top" wrapText="1"/>
    </xf>
    <xf numFmtId="0" fontId="4" fillId="0" borderId="10" xfId="0" applyFont="1" applyBorder="1" applyAlignment="1">
      <alignment vertical="top" wrapText="1"/>
    </xf>
    <xf numFmtId="49" fontId="4" fillId="0" borderId="10" xfId="0" applyNumberFormat="1" applyFont="1" applyBorder="1" applyAlignment="1">
      <alignment horizontal="center" vertical="top" wrapText="1"/>
    </xf>
    <xf numFmtId="0" fontId="4" fillId="0" borderId="1" xfId="0" applyFont="1" applyBorder="1" applyAlignment="1">
      <alignment horizontal="center" vertical="top" wrapText="1"/>
    </xf>
    <xf numFmtId="1" fontId="3" fillId="0" borderId="1" xfId="0" applyNumberFormat="1" applyFont="1" applyBorder="1" applyAlignment="1">
      <alignment horizontal="center" vertical="top" wrapText="1"/>
    </xf>
    <xf numFmtId="1" fontId="3" fillId="0" borderId="11" xfId="0" applyNumberFormat="1" applyFont="1" applyBorder="1" applyAlignment="1">
      <alignment horizontal="center" vertical="top" wrapText="1"/>
    </xf>
    <xf numFmtId="4" fontId="3" fillId="0" borderId="12" xfId="0" applyNumberFormat="1" applyFont="1" applyBorder="1" applyAlignment="1">
      <alignment horizontal="center" vertical="top" wrapText="1"/>
    </xf>
    <xf numFmtId="0" fontId="1" fillId="0" borderId="1" xfId="0" applyFont="1" applyBorder="1"/>
    <xf numFmtId="0" fontId="1" fillId="0" borderId="1" xfId="0" applyFont="1" applyBorder="1" applyAlignment="1">
      <alignment horizontal="center" vertical="top"/>
    </xf>
    <xf numFmtId="0" fontId="13" fillId="0" borderId="0" xfId="0" applyFont="1"/>
    <xf numFmtId="0" fontId="4" fillId="0" borderId="1" xfId="0" applyFont="1" applyBorder="1" applyAlignment="1">
      <alignment vertical="top" wrapText="1"/>
    </xf>
    <xf numFmtId="0" fontId="14" fillId="0" borderId="1" xfId="0" applyFont="1" applyBorder="1" applyAlignment="1">
      <alignment horizontal="left" vertical="top" wrapText="1"/>
    </xf>
    <xf numFmtId="49" fontId="4" fillId="6" borderId="1" xfId="0" applyNumberFormat="1" applyFont="1" applyFill="1" applyBorder="1" applyAlignment="1">
      <alignment horizontal="center" vertical="top" wrapText="1"/>
    </xf>
    <xf numFmtId="1" fontId="4" fillId="0" borderId="1" xfId="0" applyNumberFormat="1" applyFont="1" applyBorder="1" applyAlignment="1">
      <alignment horizontal="center" vertical="top" wrapText="1"/>
    </xf>
    <xf numFmtId="1" fontId="4" fillId="0" borderId="4" xfId="0" applyNumberFormat="1" applyFont="1" applyBorder="1" applyAlignment="1">
      <alignment horizontal="center" vertical="top" wrapText="1"/>
    </xf>
    <xf numFmtId="4" fontId="3" fillId="0" borderId="1" xfId="0" applyNumberFormat="1" applyFont="1" applyBorder="1" applyAlignment="1">
      <alignment horizontal="center" vertical="top" wrapText="1"/>
    </xf>
    <xf numFmtId="0" fontId="15" fillId="0" borderId="1" xfId="0" applyFont="1" applyBorder="1" applyAlignment="1">
      <alignment vertical="top" wrapText="1"/>
    </xf>
    <xf numFmtId="0" fontId="16" fillId="0" borderId="10" xfId="0" applyFont="1" applyBorder="1" applyAlignment="1">
      <alignment vertical="top" wrapText="1"/>
    </xf>
    <xf numFmtId="0" fontId="1" fillId="0" borderId="3" xfId="0" applyFont="1" applyBorder="1"/>
    <xf numFmtId="0" fontId="17" fillId="0" borderId="0" xfId="0" applyFont="1" applyAlignment="1">
      <alignment vertical="top" wrapText="1"/>
    </xf>
    <xf numFmtId="0" fontId="17" fillId="0" borderId="12" xfId="0" applyFont="1" applyBorder="1" applyAlignment="1">
      <alignment horizontal="center" vertical="top" wrapText="1"/>
    </xf>
    <xf numFmtId="0" fontId="4" fillId="0" borderId="12" xfId="0" applyFont="1" applyBorder="1" applyAlignment="1">
      <alignment horizontal="center" vertical="top" wrapText="1"/>
    </xf>
    <xf numFmtId="0" fontId="18" fillId="0" borderId="0" xfId="0" applyFont="1" applyAlignment="1">
      <alignment vertical="top" wrapText="1"/>
    </xf>
    <xf numFmtId="1" fontId="3" fillId="0" borderId="13" xfId="0" applyNumberFormat="1" applyFont="1" applyBorder="1" applyAlignment="1">
      <alignment horizontal="center" vertical="top" wrapText="1"/>
    </xf>
    <xf numFmtId="4" fontId="3" fillId="0" borderId="3" xfId="0" applyNumberFormat="1" applyFont="1" applyBorder="1" applyAlignment="1">
      <alignment horizontal="center" vertical="top" wrapText="1"/>
    </xf>
    <xf numFmtId="0" fontId="1" fillId="0" borderId="10" xfId="0" applyFont="1" applyBorder="1"/>
    <xf numFmtId="0" fontId="1" fillId="0" borderId="14" xfId="0" applyFont="1" applyBorder="1"/>
    <xf numFmtId="4" fontId="3" fillId="0" borderId="6" xfId="0" applyNumberFormat="1" applyFont="1" applyBorder="1" applyAlignment="1">
      <alignment horizontal="center" vertical="top" wrapText="1"/>
    </xf>
    <xf numFmtId="0" fontId="4" fillId="6" borderId="1"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0" borderId="10"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0" xfId="0" applyFont="1" applyBorder="1" applyAlignment="1">
      <alignment horizontal="center" vertical="center" wrapText="1"/>
    </xf>
    <xf numFmtId="0" fontId="19" fillId="0" borderId="10" xfId="0" applyFont="1" applyBorder="1" applyAlignment="1">
      <alignment horizontal="center" vertical="center" wrapText="1"/>
    </xf>
    <xf numFmtId="49" fontId="4" fillId="0" borderId="10" xfId="0" applyNumberFormat="1" applyFont="1" applyBorder="1" applyAlignment="1">
      <alignment horizontal="center" vertical="center" wrapText="1"/>
    </xf>
    <xf numFmtId="0" fontId="4" fillId="0" borderId="1" xfId="0" applyFont="1" applyBorder="1" applyAlignment="1">
      <alignment horizontal="center" vertical="center" wrapText="1"/>
    </xf>
    <xf numFmtId="1" fontId="3" fillId="0" borderId="1" xfId="0" applyNumberFormat="1" applyFont="1" applyBorder="1" applyAlignment="1">
      <alignment horizontal="center" vertical="center" wrapText="1"/>
    </xf>
    <xf numFmtId="1" fontId="3" fillId="0" borderId="11" xfId="0" applyNumberFormat="1" applyFont="1" applyBorder="1" applyAlignment="1">
      <alignment horizontal="center" vertical="center" wrapText="1"/>
    </xf>
    <xf numFmtId="4" fontId="3" fillId="0" borderId="12" xfId="0" applyNumberFormat="1" applyFont="1" applyBorder="1" applyAlignment="1">
      <alignment horizontal="center" vertical="center" wrapText="1"/>
    </xf>
    <xf numFmtId="0" fontId="20" fillId="0" borderId="1" xfId="0" applyFont="1" applyBorder="1" applyAlignment="1">
      <alignment horizontal="center" vertical="center" wrapText="1"/>
    </xf>
    <xf numFmtId="49" fontId="4" fillId="6" borderId="1" xfId="0" applyNumberFormat="1" applyFont="1" applyFill="1" applyBorder="1" applyAlignment="1">
      <alignment horizontal="center" vertical="center" wrapText="1"/>
    </xf>
    <xf numFmtId="1" fontId="4" fillId="0" borderId="1" xfId="0" applyNumberFormat="1" applyFont="1" applyBorder="1" applyAlignment="1">
      <alignment horizontal="center" vertical="center" wrapText="1"/>
    </xf>
    <xf numFmtId="1" fontId="4" fillId="0" borderId="4" xfId="0" applyNumberFormat="1" applyFont="1" applyBorder="1" applyAlignment="1">
      <alignment horizontal="center" vertical="center" wrapText="1"/>
    </xf>
    <xf numFmtId="4" fontId="3" fillId="0" borderId="1" xfId="0" applyNumberFormat="1" applyFont="1" applyBorder="1" applyAlignment="1">
      <alignment horizontal="center" vertical="center" wrapText="1"/>
    </xf>
    <xf numFmtId="0" fontId="1" fillId="6" borderId="1" xfId="0" applyFont="1" applyFill="1" applyBorder="1" applyAlignment="1">
      <alignment vertical="top" wrapText="1"/>
    </xf>
    <xf numFmtId="0" fontId="1" fillId="6" borderId="1" xfId="0" applyFont="1" applyFill="1" applyBorder="1" applyAlignment="1">
      <alignment horizontal="center" vertical="top" wrapText="1"/>
    </xf>
    <xf numFmtId="0" fontId="1" fillId="6" borderId="8" xfId="0" applyFont="1" applyFill="1" applyBorder="1" applyAlignment="1">
      <alignment horizontal="center" vertical="top" wrapText="1"/>
    </xf>
    <xf numFmtId="0" fontId="1" fillId="0" borderId="10" xfId="0" applyFont="1" applyBorder="1" applyAlignment="1">
      <alignment horizontal="center" vertical="top" wrapText="1"/>
    </xf>
    <xf numFmtId="49" fontId="1" fillId="0" borderId="10" xfId="0" applyNumberFormat="1" applyFont="1" applyBorder="1" applyAlignment="1">
      <alignment horizontal="center" vertical="top" wrapText="1"/>
    </xf>
    <xf numFmtId="0" fontId="1" fillId="0" borderId="1" xfId="0" applyFont="1" applyBorder="1" applyAlignment="1">
      <alignment horizontal="center" vertical="top" wrapText="1"/>
    </xf>
    <xf numFmtId="1" fontId="9" fillId="0" borderId="1" xfId="0" applyNumberFormat="1" applyFont="1" applyBorder="1" applyAlignment="1">
      <alignment horizontal="center" vertical="top" wrapText="1"/>
    </xf>
    <xf numFmtId="1" fontId="9" fillId="0" borderId="11" xfId="0" applyNumberFormat="1" applyFont="1" applyBorder="1" applyAlignment="1">
      <alignment horizontal="center" vertical="top" wrapText="1"/>
    </xf>
    <xf numFmtId="4" fontId="9" fillId="0" borderId="12" xfId="0" applyNumberFormat="1" applyFont="1" applyBorder="1" applyAlignment="1">
      <alignment horizontal="center" vertical="top" wrapText="1"/>
    </xf>
    <xf numFmtId="49" fontId="4" fillId="0" borderId="1" xfId="0" applyNumberFormat="1" applyFont="1" applyBorder="1" applyAlignment="1">
      <alignment horizontal="center" vertical="top" wrapText="1"/>
    </xf>
    <xf numFmtId="1" fontId="3" fillId="0" borderId="4" xfId="0" applyNumberFormat="1" applyFont="1" applyBorder="1" applyAlignment="1">
      <alignment horizontal="center" vertical="top" wrapText="1"/>
    </xf>
    <xf numFmtId="0" fontId="1" fillId="0" borderId="1" xfId="0" applyFont="1" applyBorder="1" applyAlignment="1">
      <alignment horizontal="center"/>
    </xf>
    <xf numFmtId="0" fontId="2" fillId="0" borderId="0" xfId="0" applyFont="1" applyAlignment="1">
      <alignment vertical="top" wrapText="1"/>
    </xf>
    <xf numFmtId="0" fontId="21" fillId="0" borderId="0" xfId="0" applyFont="1" applyAlignment="1">
      <alignment vertical="top" wrapText="1"/>
    </xf>
    <xf numFmtId="0" fontId="22" fillId="0" borderId="0" xfId="0" applyFont="1" applyAlignment="1">
      <alignment vertical="top" wrapText="1"/>
    </xf>
    <xf numFmtId="0" fontId="1" fillId="0" borderId="1" xfId="0" applyFont="1" applyBorder="1" applyAlignment="1">
      <alignment vertical="top"/>
    </xf>
    <xf numFmtId="0" fontId="4" fillId="6" borderId="1" xfId="0" applyFont="1" applyFill="1" applyBorder="1" applyAlignment="1">
      <alignment vertical="top"/>
    </xf>
    <xf numFmtId="0" fontId="4" fillId="6" borderId="1" xfId="0" applyFont="1" applyFill="1" applyBorder="1" applyAlignment="1">
      <alignment horizontal="center" vertical="top"/>
    </xf>
    <xf numFmtId="0" fontId="4" fillId="0" borderId="1" xfId="0" applyFont="1" applyBorder="1" applyAlignment="1">
      <alignment horizontal="center" vertical="top"/>
    </xf>
    <xf numFmtId="0" fontId="23" fillId="6" borderId="1" xfId="0" applyFont="1" applyFill="1" applyBorder="1" applyAlignment="1">
      <alignment horizontal="center" vertical="top"/>
    </xf>
    <xf numFmtId="0" fontId="24" fillId="0" borderId="1" xfId="0" applyFont="1" applyBorder="1" applyAlignment="1">
      <alignment horizontal="center" vertical="top"/>
    </xf>
    <xf numFmtId="49" fontId="4" fillId="0" borderId="1" xfId="0" applyNumberFormat="1" applyFont="1" applyBorder="1" applyAlignment="1">
      <alignment horizontal="center" vertical="top"/>
    </xf>
    <xf numFmtId="1" fontId="4" fillId="0" borderId="1" xfId="0" applyNumberFormat="1" applyFont="1" applyBorder="1" applyAlignment="1">
      <alignment horizontal="center" vertical="top"/>
    </xf>
    <xf numFmtId="4" fontId="3" fillId="0" borderId="1" xfId="0" applyNumberFormat="1" applyFont="1" applyBorder="1" applyAlignment="1">
      <alignment horizontal="center" vertical="top"/>
    </xf>
    <xf numFmtId="0" fontId="2" fillId="0" borderId="1" xfId="0" applyFont="1" applyBorder="1" applyAlignment="1">
      <alignment horizontal="center"/>
    </xf>
    <xf numFmtId="0" fontId="4" fillId="6" borderId="2" xfId="0" applyFont="1" applyFill="1" applyBorder="1" applyAlignment="1">
      <alignment vertical="top"/>
    </xf>
    <xf numFmtId="0" fontId="4" fillId="6" borderId="2" xfId="0" applyFont="1" applyFill="1" applyBorder="1" applyAlignment="1">
      <alignment horizontal="center" vertical="top"/>
    </xf>
    <xf numFmtId="0" fontId="4" fillId="0" borderId="3" xfId="0" applyFont="1" applyBorder="1" applyAlignment="1">
      <alignment horizontal="center" vertical="top"/>
    </xf>
    <xf numFmtId="0" fontId="25" fillId="6" borderId="2" xfId="0" applyFont="1" applyFill="1" applyBorder="1" applyAlignment="1">
      <alignment horizontal="center" vertical="top"/>
    </xf>
    <xf numFmtId="0" fontId="26" fillId="0" borderId="3" xfId="0" applyFont="1" applyBorder="1" applyAlignment="1">
      <alignment horizontal="center" vertical="top"/>
    </xf>
    <xf numFmtId="49" fontId="4" fillId="0" borderId="3" xfId="0" applyNumberFormat="1" applyFont="1" applyBorder="1" applyAlignment="1">
      <alignment horizontal="center" vertical="top"/>
    </xf>
    <xf numFmtId="1" fontId="3" fillId="0" borderId="3" xfId="0" applyNumberFormat="1" applyFont="1" applyBorder="1" applyAlignment="1">
      <alignment horizontal="center" vertical="top"/>
    </xf>
    <xf numFmtId="4" fontId="3" fillId="0" borderId="3" xfId="0" applyNumberFormat="1" applyFont="1" applyBorder="1" applyAlignment="1">
      <alignment horizontal="center" vertical="top"/>
    </xf>
    <xf numFmtId="0" fontId="1" fillId="0" borderId="3" xfId="0" applyFont="1" applyBorder="1" applyAlignment="1">
      <alignment horizontal="center"/>
    </xf>
    <xf numFmtId="0" fontId="2" fillId="0" borderId="0" xfId="0" applyFont="1" applyAlignment="1">
      <alignment horizontal="center"/>
    </xf>
    <xf numFmtId="0" fontId="4" fillId="0" borderId="15" xfId="0" applyFont="1" applyBorder="1" applyAlignment="1">
      <alignment vertical="top" wrapText="1"/>
    </xf>
    <xf numFmtId="0" fontId="4" fillId="6" borderId="16" xfId="0" applyFont="1" applyFill="1" applyBorder="1" applyAlignment="1">
      <alignment vertical="top" wrapText="1"/>
    </xf>
    <xf numFmtId="0" fontId="4" fillId="6" borderId="16" xfId="0" applyFont="1" applyFill="1" applyBorder="1" applyAlignment="1">
      <alignment horizontal="center" vertical="top" wrapText="1"/>
    </xf>
    <xf numFmtId="0" fontId="4" fillId="0" borderId="16" xfId="0" applyFont="1" applyBorder="1" applyAlignment="1">
      <alignment horizontal="center" vertical="top" wrapText="1"/>
    </xf>
    <xf numFmtId="0" fontId="9" fillId="0" borderId="17" xfId="0" applyFont="1" applyBorder="1" applyAlignment="1">
      <alignment vertical="top" wrapText="1"/>
    </xf>
    <xf numFmtId="0" fontId="27" fillId="0" borderId="16" xfId="0" applyFont="1" applyBorder="1" applyAlignment="1">
      <alignment vertical="top" wrapText="1"/>
    </xf>
    <xf numFmtId="0" fontId="4" fillId="0" borderId="16" xfId="0" applyFont="1" applyBorder="1" applyAlignment="1">
      <alignment vertical="top" wrapText="1"/>
    </xf>
    <xf numFmtId="0" fontId="3" fillId="0" borderId="16" xfId="0" applyFont="1" applyBorder="1" applyAlignment="1">
      <alignment horizontal="center" vertical="top" wrapText="1"/>
    </xf>
    <xf numFmtId="0" fontId="3" fillId="7" borderId="18" xfId="0" applyFont="1" applyFill="1" applyBorder="1" applyAlignment="1">
      <alignment horizontal="center" vertical="center" wrapText="1"/>
    </xf>
    <xf numFmtId="0" fontId="3" fillId="7" borderId="19" xfId="0" applyFont="1" applyFill="1" applyBorder="1" applyAlignment="1">
      <alignment horizontal="center" vertical="center" wrapText="1"/>
    </xf>
    <xf numFmtId="0" fontId="3" fillId="7" borderId="20" xfId="0" applyFont="1" applyFill="1" applyBorder="1" applyAlignment="1">
      <alignment horizontal="center" vertical="center" wrapText="1"/>
    </xf>
    <xf numFmtId="0" fontId="9" fillId="7" borderId="7" xfId="0" applyFont="1" applyFill="1" applyBorder="1" applyAlignment="1">
      <alignment wrapText="1"/>
    </xf>
    <xf numFmtId="0" fontId="4" fillId="6" borderId="19" xfId="0" applyFont="1" applyFill="1" applyBorder="1" applyAlignment="1">
      <alignment vertical="top" wrapText="1"/>
    </xf>
    <xf numFmtId="0" fontId="4" fillId="0" borderId="16" xfId="0" applyFont="1" applyBorder="1" applyAlignment="1">
      <alignment wrapText="1"/>
    </xf>
    <xf numFmtId="0" fontId="4" fillId="0" borderId="16" xfId="0" applyFont="1" applyBorder="1" applyAlignment="1">
      <alignment horizontal="right" wrapText="1"/>
    </xf>
    <xf numFmtId="0" fontId="2" fillId="6" borderId="16" xfId="0" applyFont="1" applyFill="1" applyBorder="1" applyAlignment="1">
      <alignment vertical="top" wrapText="1"/>
    </xf>
    <xf numFmtId="0" fontId="2" fillId="0" borderId="16" xfId="0" applyFont="1" applyBorder="1" applyAlignment="1">
      <alignment vertical="top" wrapText="1"/>
    </xf>
    <xf numFmtId="0" fontId="28" fillId="0" borderId="16" xfId="0" applyFont="1" applyBorder="1" applyAlignment="1">
      <alignment vertical="top" wrapText="1"/>
    </xf>
    <xf numFmtId="17" fontId="4" fillId="0" borderId="16" xfId="0" applyNumberFormat="1" applyFont="1" applyBorder="1" applyAlignment="1">
      <alignment horizontal="center" vertical="top" wrapText="1"/>
    </xf>
    <xf numFmtId="0" fontId="4" fillId="6" borderId="16" xfId="0" applyFont="1" applyFill="1" applyBorder="1" applyAlignment="1">
      <alignment vertical="center" wrapText="1"/>
    </xf>
    <xf numFmtId="0" fontId="4" fillId="6" borderId="16" xfId="0" applyFont="1" applyFill="1" applyBorder="1" applyAlignment="1">
      <alignment horizontal="center" vertical="center" wrapText="1"/>
    </xf>
    <xf numFmtId="0" fontId="4" fillId="0" borderId="16" xfId="0" applyFont="1" applyBorder="1" applyAlignment="1">
      <alignment horizontal="center" vertical="center" wrapText="1"/>
    </xf>
    <xf numFmtId="0" fontId="2" fillId="0" borderId="16" xfId="0" applyFont="1" applyBorder="1" applyAlignment="1">
      <alignment vertical="center" wrapText="1"/>
    </xf>
    <xf numFmtId="0" fontId="4" fillId="0" borderId="16" xfId="0" applyFont="1" applyBorder="1" applyAlignment="1">
      <alignment horizontal="right" vertical="center" wrapText="1"/>
    </xf>
    <xf numFmtId="0" fontId="5" fillId="7" borderId="7" xfId="0" applyFont="1" applyFill="1" applyBorder="1" applyAlignment="1">
      <alignment wrapText="1"/>
    </xf>
    <xf numFmtId="0" fontId="4" fillId="6" borderId="21" xfId="0" applyFont="1" applyFill="1" applyBorder="1" applyAlignment="1">
      <alignment vertical="top" wrapText="1"/>
    </xf>
    <xf numFmtId="0" fontId="4" fillId="6" borderId="15" xfId="0" applyFont="1" applyFill="1" applyBorder="1" applyAlignment="1">
      <alignment vertical="center" wrapText="1"/>
    </xf>
    <xf numFmtId="0" fontId="4" fillId="6" borderId="15" xfId="0" applyFont="1" applyFill="1" applyBorder="1" applyAlignment="1">
      <alignment horizontal="center" vertical="center" wrapText="1"/>
    </xf>
    <xf numFmtId="0" fontId="2" fillId="0" borderId="15" xfId="0" applyFont="1" applyBorder="1" applyAlignment="1">
      <alignment vertical="center" wrapText="1"/>
    </xf>
    <xf numFmtId="0" fontId="4" fillId="0" borderId="15" xfId="0" applyFont="1" applyBorder="1" applyAlignment="1">
      <alignment horizontal="center" vertical="center" wrapText="1"/>
    </xf>
    <xf numFmtId="0" fontId="4" fillId="0" borderId="15" xfId="0" applyFont="1" applyBorder="1" applyAlignment="1">
      <alignment horizontal="right" vertical="center" wrapText="1"/>
    </xf>
    <xf numFmtId="0" fontId="2" fillId="0" borderId="16" xfId="0" applyFont="1" applyBorder="1" applyAlignment="1">
      <alignment wrapText="1"/>
    </xf>
    <xf numFmtId="0" fontId="4" fillId="0" borderId="19" xfId="0" applyFont="1" applyBorder="1" applyAlignment="1">
      <alignment vertical="top" wrapText="1"/>
    </xf>
    <xf numFmtId="0" fontId="1" fillId="0" borderId="16" xfId="0" applyFont="1" applyBorder="1" applyAlignment="1">
      <alignment vertical="top" wrapText="1"/>
    </xf>
    <xf numFmtId="0" fontId="29" fillId="0" borderId="16" xfId="0" applyFont="1" applyBorder="1" applyAlignment="1">
      <alignment horizontal="center" vertical="top" wrapText="1"/>
    </xf>
    <xf numFmtId="0" fontId="9" fillId="6" borderId="15" xfId="0" applyFont="1" applyFill="1" applyBorder="1" applyAlignment="1">
      <alignment vertical="top" wrapText="1"/>
    </xf>
    <xf numFmtId="0" fontId="29" fillId="6" borderId="15" xfId="0" applyFont="1" applyFill="1" applyBorder="1" applyAlignment="1">
      <alignment horizontal="center" vertical="top" wrapText="1"/>
    </xf>
    <xf numFmtId="0" fontId="4" fillId="6" borderId="15" xfId="0" applyFont="1" applyFill="1" applyBorder="1" applyAlignment="1">
      <alignment vertical="top" wrapText="1"/>
    </xf>
    <xf numFmtId="0" fontId="4" fillId="6" borderId="15" xfId="0" applyFont="1" applyFill="1" applyBorder="1" applyAlignment="1">
      <alignment horizontal="center" vertical="top" wrapText="1"/>
    </xf>
    <xf numFmtId="0" fontId="4" fillId="0" borderId="15" xfId="0" applyFont="1" applyBorder="1" applyAlignment="1">
      <alignment horizontal="center" vertical="top" wrapText="1"/>
    </xf>
    <xf numFmtId="0" fontId="30" fillId="0" borderId="15" xfId="0" applyFont="1" applyBorder="1" applyAlignment="1">
      <alignment vertical="top" wrapText="1"/>
    </xf>
    <xf numFmtId="0" fontId="3" fillId="0" borderId="15" xfId="0" applyFont="1" applyBorder="1" applyAlignment="1">
      <alignment horizontal="center" vertical="top" wrapText="1"/>
    </xf>
    <xf numFmtId="0" fontId="4" fillId="0" borderId="21" xfId="0" applyFont="1" applyBorder="1" applyAlignment="1">
      <alignment vertical="top" wrapText="1"/>
    </xf>
    <xf numFmtId="0" fontId="4" fillId="0" borderId="15" xfId="0" applyFont="1" applyBorder="1" applyAlignment="1">
      <alignment horizontal="right" wrapText="1"/>
    </xf>
    <xf numFmtId="0" fontId="4" fillId="0" borderId="0" xfId="0" applyFont="1"/>
    <xf numFmtId="0" fontId="31" fillId="0" borderId="10" xfId="0" applyFont="1" applyBorder="1" applyAlignment="1">
      <alignment vertical="top" wrapText="1"/>
    </xf>
    <xf numFmtId="4" fontId="4" fillId="0" borderId="12" xfId="0" applyNumberFormat="1" applyFont="1" applyBorder="1" applyAlignment="1">
      <alignment horizontal="center" vertical="top" wrapText="1"/>
    </xf>
    <xf numFmtId="0" fontId="9" fillId="0" borderId="1" xfId="0" applyFont="1" applyBorder="1" applyAlignment="1">
      <alignment vertical="top"/>
    </xf>
    <xf numFmtId="0" fontId="32" fillId="0" borderId="1" xfId="0" applyFont="1" applyBorder="1" applyAlignment="1">
      <alignment vertical="top" wrapText="1"/>
    </xf>
    <xf numFmtId="0" fontId="33" fillId="6" borderId="1" xfId="0" applyFont="1" applyFill="1" applyBorder="1" applyAlignment="1">
      <alignment vertical="top" wrapText="1"/>
    </xf>
    <xf numFmtId="4" fontId="4" fillId="0" borderId="1" xfId="0" applyNumberFormat="1" applyFont="1" applyBorder="1" applyAlignment="1">
      <alignment horizontal="center" vertical="top" wrapText="1"/>
    </xf>
    <xf numFmtId="0" fontId="4" fillId="0" borderId="1" xfId="0" applyFont="1" applyBorder="1" applyAlignment="1">
      <alignment horizontal="left" vertical="top" wrapText="1"/>
    </xf>
    <xf numFmtId="0" fontId="4" fillId="6" borderId="1" xfId="0" applyFont="1" applyFill="1" applyBorder="1" applyAlignment="1">
      <alignment horizontal="left" vertical="top" wrapText="1"/>
    </xf>
    <xf numFmtId="0" fontId="34" fillId="0" borderId="10" xfId="0" applyFont="1" applyBorder="1" applyAlignment="1">
      <alignment vertical="top" wrapText="1"/>
    </xf>
    <xf numFmtId="1" fontId="4" fillId="0" borderId="11" xfId="0" applyNumberFormat="1" applyFont="1" applyBorder="1" applyAlignment="1">
      <alignment horizontal="center" vertical="top" wrapText="1"/>
    </xf>
    <xf numFmtId="0" fontId="4" fillId="0" borderId="1" xfId="0" applyFont="1" applyBorder="1"/>
    <xf numFmtId="0" fontId="4" fillId="0" borderId="1" xfId="0" applyFont="1" applyBorder="1" applyAlignment="1">
      <alignment vertical="top"/>
    </xf>
    <xf numFmtId="0" fontId="4" fillId="0" borderId="0" xfId="0" applyFont="1" applyAlignment="1">
      <alignment vertical="top"/>
    </xf>
    <xf numFmtId="16" fontId="4" fillId="6" borderId="1" xfId="0" applyNumberFormat="1" applyFont="1" applyFill="1" applyBorder="1" applyAlignment="1">
      <alignment horizontal="center" vertical="top" wrapText="1"/>
    </xf>
    <xf numFmtId="0" fontId="35" fillId="0" borderId="1" xfId="0" applyFont="1" applyBorder="1" applyAlignment="1">
      <alignment vertical="top" wrapText="1"/>
    </xf>
    <xf numFmtId="49" fontId="4" fillId="7" borderId="22" xfId="0" applyNumberFormat="1" applyFont="1" applyFill="1" applyBorder="1" applyAlignment="1">
      <alignment horizontal="left" vertical="top" shrinkToFit="1"/>
    </xf>
    <xf numFmtId="0" fontId="4" fillId="7" borderId="1" xfId="0" applyFont="1" applyFill="1" applyBorder="1" applyAlignment="1">
      <alignment vertical="top" wrapText="1"/>
    </xf>
    <xf numFmtId="0" fontId="4" fillId="7" borderId="1" xfId="0" applyFont="1" applyFill="1" applyBorder="1" applyAlignment="1">
      <alignment horizontal="center" vertical="top" wrapText="1"/>
    </xf>
    <xf numFmtId="0" fontId="36" fillId="0" borderId="10" xfId="0" applyFont="1" applyBorder="1" applyAlignment="1">
      <alignment vertical="top" wrapText="1"/>
    </xf>
    <xf numFmtId="0" fontId="37" fillId="0" borderId="1" xfId="0" applyFont="1" applyBorder="1" applyAlignment="1">
      <alignment vertical="top" wrapText="1"/>
    </xf>
    <xf numFmtId="49" fontId="2" fillId="6" borderId="1" xfId="0" applyNumberFormat="1" applyFont="1" applyFill="1" applyBorder="1" applyAlignment="1">
      <alignment horizontal="center" vertical="top" wrapText="1"/>
    </xf>
    <xf numFmtId="0" fontId="2" fillId="0" borderId="1" xfId="0" applyFont="1" applyBorder="1" applyAlignment="1">
      <alignment horizontal="center" vertical="top" wrapText="1"/>
    </xf>
    <xf numFmtId="4" fontId="21" fillId="0" borderId="12" xfId="0" applyNumberFormat="1" applyFont="1" applyBorder="1" applyAlignment="1">
      <alignment horizontal="center" vertical="top" wrapText="1"/>
    </xf>
    <xf numFmtId="0" fontId="38" fillId="0" borderId="1" xfId="0" applyFont="1" applyBorder="1"/>
    <xf numFmtId="4" fontId="21" fillId="0" borderId="1" xfId="0" applyNumberFormat="1" applyFont="1" applyBorder="1" applyAlignment="1">
      <alignment horizontal="center" vertical="top" wrapText="1"/>
    </xf>
    <xf numFmtId="0" fontId="39" fillId="0" borderId="0" xfId="0" applyFont="1"/>
    <xf numFmtId="0" fontId="4" fillId="0" borderId="1" xfId="0" applyFont="1" applyBorder="1" applyAlignment="1">
      <alignment wrapText="1"/>
    </xf>
    <xf numFmtId="0" fontId="1" fillId="0" borderId="12" xfId="0" applyFont="1" applyBorder="1"/>
    <xf numFmtId="0" fontId="1" fillId="0" borderId="1" xfId="0" applyFont="1" applyBorder="1" applyAlignment="1">
      <alignment vertical="top" wrapText="1"/>
    </xf>
    <xf numFmtId="0" fontId="4" fillId="0" borderId="6" xfId="0" applyFont="1" applyBorder="1" applyAlignment="1">
      <alignment horizontal="center" vertical="top" wrapText="1"/>
    </xf>
    <xf numFmtId="49" fontId="40" fillId="0" borderId="10" xfId="0" applyNumberFormat="1" applyFont="1" applyBorder="1" applyAlignment="1">
      <alignment horizontal="center" vertical="top" wrapText="1"/>
    </xf>
    <xf numFmtId="0" fontId="40" fillId="0" borderId="1" xfId="0" applyFont="1" applyBorder="1" applyAlignment="1">
      <alignment horizontal="center" vertical="top" wrapText="1"/>
    </xf>
    <xf numFmtId="49" fontId="4" fillId="0" borderId="1" xfId="0" applyNumberFormat="1" applyFont="1" applyBorder="1" applyAlignment="1">
      <alignment horizontal="center" vertical="center" wrapText="1"/>
    </xf>
    <xf numFmtId="4" fontId="4" fillId="0" borderId="1" xfId="0" applyNumberFormat="1" applyFont="1" applyBorder="1" applyAlignment="1">
      <alignment horizontal="center" vertical="center" wrapText="1"/>
    </xf>
    <xf numFmtId="3" fontId="4" fillId="0" borderId="1" xfId="0" applyNumberFormat="1" applyFont="1" applyBorder="1" applyAlignment="1">
      <alignment horizontal="center" vertical="top" wrapText="1"/>
    </xf>
    <xf numFmtId="0" fontId="9" fillId="0" borderId="0" xfId="0" applyFont="1" applyAlignment="1">
      <alignment wrapText="1"/>
    </xf>
    <xf numFmtId="4" fontId="9" fillId="0" borderId="0" xfId="0" applyNumberFormat="1" applyFont="1" applyAlignment="1">
      <alignment horizontal="center"/>
    </xf>
    <xf numFmtId="0" fontId="4" fillId="0" borderId="0" xfId="0" applyFont="1" applyAlignment="1">
      <alignment vertical="top" wrapText="1"/>
    </xf>
    <xf numFmtId="0" fontId="4" fillId="0" borderId="0" xfId="0" applyFont="1" applyAlignment="1">
      <alignment horizontal="left" vertical="top"/>
    </xf>
    <xf numFmtId="0" fontId="4" fillId="7" borderId="16" xfId="0" applyFont="1" applyFill="1" applyBorder="1" applyAlignment="1">
      <alignment horizontal="center" vertical="top" wrapText="1"/>
    </xf>
    <xf numFmtId="0" fontId="38" fillId="7" borderId="7" xfId="0" applyFont="1" applyFill="1" applyBorder="1" applyAlignment="1">
      <alignment wrapText="1"/>
    </xf>
    <xf numFmtId="0" fontId="1" fillId="7" borderId="7" xfId="0" applyFont="1" applyFill="1" applyBorder="1"/>
    <xf numFmtId="0" fontId="4" fillId="7" borderId="15" xfId="0" applyFont="1" applyFill="1" applyBorder="1" applyAlignment="1">
      <alignment horizontal="center" vertical="top" wrapText="1"/>
    </xf>
    <xf numFmtId="0" fontId="4" fillId="6" borderId="2" xfId="0" applyFont="1" applyFill="1" applyBorder="1" applyAlignment="1">
      <alignment vertical="top" wrapText="1"/>
    </xf>
    <xf numFmtId="0" fontId="4" fillId="6" borderId="2" xfId="0" applyFont="1" applyFill="1" applyBorder="1" applyAlignment="1">
      <alignment horizontal="center" vertical="top" wrapText="1"/>
    </xf>
    <xf numFmtId="49" fontId="4" fillId="6" borderId="2" xfId="0" applyNumberFormat="1" applyFont="1" applyFill="1" applyBorder="1" applyAlignment="1">
      <alignment horizontal="center" vertical="top" wrapText="1"/>
    </xf>
    <xf numFmtId="0" fontId="4" fillId="0" borderId="3" xfId="0" applyFont="1" applyBorder="1" applyAlignment="1">
      <alignment horizontal="center" vertical="top" wrapText="1"/>
    </xf>
    <xf numFmtId="1" fontId="3" fillId="0" borderId="3" xfId="0" applyNumberFormat="1" applyFont="1" applyBorder="1" applyAlignment="1">
      <alignment horizontal="center" vertical="top" wrapText="1"/>
    </xf>
    <xf numFmtId="0" fontId="4" fillId="6" borderId="7" xfId="0" applyFont="1" applyFill="1" applyBorder="1" applyAlignment="1">
      <alignment vertical="top" wrapText="1"/>
    </xf>
    <xf numFmtId="0" fontId="4" fillId="6" borderId="7" xfId="0" applyFont="1" applyFill="1" applyBorder="1" applyAlignment="1">
      <alignment horizontal="center" vertical="top" wrapText="1"/>
    </xf>
    <xf numFmtId="49" fontId="4" fillId="0" borderId="0" xfId="0" applyNumberFormat="1" applyFont="1" applyAlignment="1">
      <alignment horizontal="center" vertical="top" wrapText="1"/>
    </xf>
    <xf numFmtId="0" fontId="4" fillId="0" borderId="0" xfId="0" applyFont="1" applyAlignment="1">
      <alignment horizontal="center" vertical="top" wrapText="1"/>
    </xf>
    <xf numFmtId="1" fontId="3" fillId="0" borderId="0" xfId="0" applyNumberFormat="1" applyFont="1" applyAlignment="1">
      <alignment horizontal="center" vertical="top" wrapText="1"/>
    </xf>
    <xf numFmtId="4" fontId="3" fillId="0" borderId="0" xfId="0" applyNumberFormat="1" applyFont="1" applyAlignment="1">
      <alignment horizontal="center" vertical="top" wrapText="1"/>
    </xf>
    <xf numFmtId="0" fontId="4" fillId="6" borderId="7" xfId="0" applyFont="1" applyFill="1" applyBorder="1" applyAlignment="1">
      <alignment horizontal="left" vertical="top" wrapText="1"/>
    </xf>
    <xf numFmtId="49" fontId="4" fillId="6" borderId="7" xfId="0" applyNumberFormat="1" applyFont="1" applyFill="1" applyBorder="1" applyAlignment="1">
      <alignment horizontal="center" vertical="top" wrapText="1"/>
    </xf>
    <xf numFmtId="0" fontId="2" fillId="0" borderId="5" xfId="0" applyFont="1" applyBorder="1"/>
    <xf numFmtId="0" fontId="2" fillId="0" borderId="6" xfId="0" applyFont="1" applyBorder="1"/>
    <xf numFmtId="0" fontId="42" fillId="0" borderId="0" xfId="0" applyFont="1"/>
    <xf numFmtId="0" fontId="9" fillId="0" borderId="0" xfId="0" applyFont="1" applyAlignment="1">
      <alignment horizontal="center" wrapText="1"/>
    </xf>
    <xf numFmtId="0" fontId="1" fillId="0" borderId="0" xfId="0" applyFont="1" applyAlignment="1">
      <alignment horizontal="left" wrapText="1"/>
    </xf>
    <xf numFmtId="0" fontId="9" fillId="9" borderId="2" xfId="0" applyFont="1" applyFill="1" applyBorder="1" applyAlignment="1">
      <alignment horizontal="center" vertical="center" wrapText="1"/>
    </xf>
    <xf numFmtId="164" fontId="9" fillId="9" borderId="2" xfId="0" applyNumberFormat="1" applyFont="1" applyFill="1" applyBorder="1" applyAlignment="1">
      <alignment horizontal="center" vertical="center" wrapText="1"/>
    </xf>
    <xf numFmtId="0" fontId="9" fillId="0" borderId="3" xfId="0" applyFont="1" applyBorder="1" applyAlignment="1">
      <alignment horizontal="center" vertical="center" wrapText="1"/>
    </xf>
    <xf numFmtId="0" fontId="9" fillId="0" borderId="10" xfId="0" applyFont="1" applyBorder="1" applyAlignment="1">
      <alignment horizontal="center" vertical="center" wrapText="1"/>
    </xf>
    <xf numFmtId="0" fontId="43" fillId="0" borderId="3" xfId="0" applyFont="1" applyBorder="1" applyAlignment="1">
      <alignment horizontal="center" vertical="center" wrapText="1"/>
    </xf>
    <xf numFmtId="3" fontId="9" fillId="0" borderId="3" xfId="0" applyNumberFormat="1" applyFont="1" applyBorder="1" applyAlignment="1">
      <alignment horizontal="center" vertical="center" wrapText="1"/>
    </xf>
    <xf numFmtId="164" fontId="9" fillId="0" borderId="3" xfId="0" applyNumberFormat="1" applyFont="1" applyBorder="1" applyAlignment="1">
      <alignment horizontal="center" vertical="center" wrapText="1"/>
    </xf>
    <xf numFmtId="0" fontId="44" fillId="0" borderId="10" xfId="0" applyFont="1" applyBorder="1" applyAlignment="1">
      <alignment horizontal="center" vertical="center" wrapText="1"/>
    </xf>
    <xf numFmtId="0" fontId="45" fillId="0" borderId="0" xfId="0" applyFont="1"/>
    <xf numFmtId="0" fontId="1" fillId="0" borderId="1" xfId="0" applyFont="1" applyBorder="1" applyAlignment="1">
      <alignment horizontal="center" vertical="center" wrapText="1"/>
    </xf>
    <xf numFmtId="0" fontId="46" fillId="0" borderId="1" xfId="0" applyFont="1" applyBorder="1" applyAlignment="1">
      <alignment horizontal="center" vertical="top" wrapText="1"/>
    </xf>
    <xf numFmtId="0" fontId="47" fillId="0" borderId="1" xfId="0" applyFont="1" applyBorder="1" applyAlignment="1">
      <alignment horizontal="center" vertical="center" wrapText="1"/>
    </xf>
    <xf numFmtId="3"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48" fillId="0" borderId="3" xfId="0" applyFont="1" applyBorder="1" applyAlignment="1">
      <alignment horizontal="center" vertical="center" wrapText="1"/>
    </xf>
    <xf numFmtId="0" fontId="4" fillId="0" borderId="3" xfId="0" applyFont="1" applyBorder="1" applyAlignment="1">
      <alignment horizontal="left" vertical="top" wrapText="1"/>
    </xf>
    <xf numFmtId="0" fontId="4" fillId="0" borderId="10" xfId="0" applyFont="1" applyBorder="1" applyAlignment="1">
      <alignment horizontal="left" vertical="top" wrapText="1"/>
    </xf>
    <xf numFmtId="0" fontId="49" fillId="0" borderId="3" xfId="0" applyFont="1" applyBorder="1" applyAlignment="1">
      <alignment horizontal="left" vertical="top" wrapText="1"/>
    </xf>
    <xf numFmtId="165" fontId="4" fillId="0" borderId="3" xfId="0" applyNumberFormat="1" applyFont="1" applyBorder="1" applyAlignment="1">
      <alignment horizontal="left" vertical="top" wrapText="1"/>
    </xf>
    <xf numFmtId="164" fontId="4" fillId="0" borderId="3" xfId="0" applyNumberFormat="1" applyFont="1" applyBorder="1" applyAlignment="1">
      <alignment horizontal="left" vertical="top" wrapText="1"/>
    </xf>
    <xf numFmtId="3" fontId="4" fillId="0" borderId="3" xfId="0" applyNumberFormat="1" applyFont="1" applyBorder="1" applyAlignment="1">
      <alignment horizontal="left" vertical="top" wrapText="1"/>
    </xf>
    <xf numFmtId="0" fontId="4" fillId="0" borderId="6" xfId="0" applyFont="1" applyBorder="1" applyAlignment="1">
      <alignment horizontal="left" vertical="top" wrapText="1"/>
    </xf>
    <xf numFmtId="0" fontId="50" fillId="0" borderId="1" xfId="0" applyFont="1" applyBorder="1" applyAlignment="1">
      <alignment horizontal="left" vertical="top" wrapText="1"/>
    </xf>
    <xf numFmtId="164" fontId="4" fillId="0" borderId="1" xfId="0" applyNumberFormat="1" applyFont="1" applyBorder="1" applyAlignment="1">
      <alignment horizontal="left" vertical="top" wrapText="1"/>
    </xf>
    <xf numFmtId="164" fontId="1" fillId="0" borderId="3" xfId="0" applyNumberFormat="1" applyFont="1" applyBorder="1" applyAlignment="1">
      <alignment horizontal="center" vertical="center" wrapText="1"/>
    </xf>
    <xf numFmtId="0" fontId="9" fillId="0" borderId="1" xfId="0" applyFont="1" applyBorder="1" applyAlignment="1">
      <alignment horizontal="center" vertical="center" wrapText="1"/>
    </xf>
    <xf numFmtId="164" fontId="9" fillId="0" borderId="1" xfId="0" applyNumberFormat="1" applyFont="1" applyBorder="1" applyAlignment="1">
      <alignment horizontal="center" vertical="center" wrapText="1"/>
    </xf>
    <xf numFmtId="0" fontId="9" fillId="0" borderId="0" xfId="0" applyFont="1" applyAlignment="1">
      <alignment horizontal="center" vertical="center" wrapText="1"/>
    </xf>
    <xf numFmtId="164" fontId="9" fillId="0" borderId="0" xfId="0" applyNumberFormat="1" applyFont="1" applyAlignment="1">
      <alignment horizontal="center" vertical="center" wrapText="1"/>
    </xf>
    <xf numFmtId="0" fontId="51" fillId="0" borderId="0" xfId="0" applyFont="1" applyAlignment="1">
      <alignment horizontal="center" vertical="center" wrapText="1"/>
    </xf>
    <xf numFmtId="0" fontId="7" fillId="0" borderId="0" xfId="0" applyFont="1" applyAlignment="1">
      <alignment horizontal="center" wrapText="1"/>
    </xf>
    <xf numFmtId="0" fontId="9" fillId="9" borderId="27"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3" fillId="0" borderId="1" xfId="0" applyFont="1" applyBorder="1" applyAlignment="1">
      <alignment horizontal="center" vertical="top"/>
    </xf>
    <xf numFmtId="0" fontId="4" fillId="0" borderId="3" xfId="0" applyFont="1" applyBorder="1" applyAlignment="1">
      <alignment vertical="top" wrapText="1"/>
    </xf>
    <xf numFmtId="0" fontId="52" fillId="0" borderId="1" xfId="0" applyFont="1" applyBorder="1" applyAlignment="1">
      <alignment horizontal="center" vertical="top" wrapText="1"/>
    </xf>
    <xf numFmtId="3" fontId="3" fillId="0" borderId="1" xfId="0" applyNumberFormat="1" applyFont="1" applyBorder="1" applyAlignment="1">
      <alignment horizontal="center" vertical="top"/>
    </xf>
    <xf numFmtId="0" fontId="17" fillId="0" borderId="12" xfId="0" applyFont="1" applyBorder="1" applyAlignment="1">
      <alignment vertical="top" wrapText="1"/>
    </xf>
    <xf numFmtId="0" fontId="53" fillId="0" borderId="0" xfId="0" applyFont="1"/>
    <xf numFmtId="0" fontId="17" fillId="0" borderId="1" xfId="0" applyFont="1" applyBorder="1" applyAlignment="1">
      <alignment horizontal="left" vertical="top"/>
    </xf>
    <xf numFmtId="0" fontId="17" fillId="0" borderId="1" xfId="0" applyFont="1" applyBorder="1" applyAlignment="1">
      <alignment vertical="top" wrapText="1"/>
    </xf>
    <xf numFmtId="49" fontId="4" fillId="0" borderId="1" xfId="0" applyNumberFormat="1" applyFont="1" applyBorder="1" applyAlignment="1">
      <alignment horizontal="center"/>
    </xf>
    <xf numFmtId="0" fontId="17" fillId="0" borderId="0" xfId="0" applyFont="1"/>
    <xf numFmtId="0" fontId="17" fillId="0" borderId="12" xfId="0" applyFont="1" applyBorder="1"/>
    <xf numFmtId="3" fontId="3" fillId="0" borderId="1" xfId="0" applyNumberFormat="1" applyFont="1" applyBorder="1" applyAlignment="1">
      <alignment horizontal="center" vertical="top" wrapText="1"/>
    </xf>
    <xf numFmtId="0" fontId="4" fillId="0" borderId="28" xfId="0" applyFont="1" applyBorder="1" applyAlignment="1">
      <alignment vertical="top" wrapText="1"/>
    </xf>
    <xf numFmtId="0" fontId="17" fillId="0" borderId="1" xfId="0" applyFont="1" applyBorder="1"/>
    <xf numFmtId="0" fontId="2" fillId="0" borderId="28" xfId="0" applyFont="1" applyBorder="1"/>
    <xf numFmtId="3" fontId="3" fillId="0" borderId="12" xfId="0" applyNumberFormat="1" applyFont="1" applyBorder="1" applyAlignment="1">
      <alignment horizontal="center" vertical="top"/>
    </xf>
    <xf numFmtId="0" fontId="1" fillId="0" borderId="5" xfId="0" applyFont="1" applyBorder="1" applyAlignment="1">
      <alignment wrapText="1"/>
    </xf>
    <xf numFmtId="0" fontId="1" fillId="0" borderId="6" xfId="0" applyFont="1" applyBorder="1" applyAlignment="1">
      <alignment horizontal="center"/>
    </xf>
    <xf numFmtId="0" fontId="1" fillId="0" borderId="4" xfId="0" applyFont="1" applyBorder="1"/>
    <xf numFmtId="0" fontId="1" fillId="0" borderId="5" xfId="0" applyFont="1" applyBorder="1" applyAlignment="1">
      <alignment horizontal="center"/>
    </xf>
    <xf numFmtId="0" fontId="1" fillId="0" borderId="1" xfId="0" applyFont="1" applyBorder="1" applyAlignment="1">
      <alignment horizontal="center" wrapText="1"/>
    </xf>
    <xf numFmtId="0" fontId="4" fillId="0" borderId="4" xfId="0" applyFont="1" applyBorder="1" applyAlignment="1">
      <alignment vertical="top" wrapText="1"/>
    </xf>
    <xf numFmtId="0" fontId="17" fillId="0" borderId="4" xfId="0" applyFont="1" applyBorder="1"/>
    <xf numFmtId="0" fontId="2" fillId="0" borderId="1" xfId="0" applyFont="1" applyBorder="1"/>
    <xf numFmtId="0" fontId="1" fillId="0" borderId="11" xfId="0" applyFont="1" applyBorder="1" applyAlignment="1">
      <alignment horizontal="center"/>
    </xf>
    <xf numFmtId="0" fontId="4" fillId="0" borderId="3" xfId="0" applyFont="1" applyBorder="1"/>
    <xf numFmtId="0" fontId="54" fillId="0" borderId="3" xfId="0" applyFont="1" applyBorder="1" applyAlignment="1">
      <alignment vertical="top" wrapText="1"/>
    </xf>
    <xf numFmtId="0" fontId="1" fillId="0" borderId="29" xfId="0" applyFont="1" applyBorder="1" applyAlignment="1">
      <alignment horizontal="center"/>
    </xf>
    <xf numFmtId="0" fontId="17" fillId="0" borderId="29" xfId="0" applyFont="1" applyBorder="1" applyAlignment="1">
      <alignment vertical="top" wrapText="1"/>
    </xf>
    <xf numFmtId="0" fontId="1" fillId="0" borderId="4" xfId="0" applyFont="1" applyBorder="1" applyAlignment="1">
      <alignment horizontal="center"/>
    </xf>
    <xf numFmtId="0" fontId="1" fillId="0" borderId="28" xfId="0" applyFont="1" applyBorder="1" applyAlignment="1">
      <alignment wrapText="1"/>
    </xf>
    <xf numFmtId="0" fontId="17" fillId="0" borderId="11" xfId="0" applyFont="1" applyBorder="1" applyAlignment="1">
      <alignment vertical="top" wrapText="1"/>
    </xf>
    <xf numFmtId="0" fontId="4" fillId="0" borderId="12" xfId="0" applyFont="1" applyBorder="1" applyAlignment="1">
      <alignment vertical="top" wrapText="1"/>
    </xf>
    <xf numFmtId="0" fontId="1" fillId="0" borderId="28" xfId="0" applyFont="1" applyBorder="1"/>
    <xf numFmtId="0" fontId="1" fillId="0" borderId="12" xfId="0" applyFont="1" applyBorder="1" applyAlignment="1">
      <alignment horizontal="center"/>
    </xf>
    <xf numFmtId="0" fontId="4" fillId="0" borderId="6" xfId="0" applyFont="1" applyBorder="1" applyAlignment="1">
      <alignment wrapText="1"/>
    </xf>
    <xf numFmtId="0" fontId="17" fillId="0" borderId="5" xfId="0" applyFont="1" applyBorder="1"/>
    <xf numFmtId="0" fontId="4" fillId="0" borderId="6" xfId="0" applyFont="1" applyBorder="1" applyAlignment="1">
      <alignment vertical="top" wrapText="1"/>
    </xf>
    <xf numFmtId="0" fontId="4" fillId="0" borderId="28" xfId="0" applyFont="1" applyBorder="1" applyAlignment="1">
      <alignment wrapText="1"/>
    </xf>
    <xf numFmtId="0" fontId="1" fillId="0" borderId="30" xfId="0" applyFont="1" applyBorder="1" applyAlignment="1">
      <alignment horizontal="center"/>
    </xf>
    <xf numFmtId="0" fontId="1" fillId="0" borderId="11" xfId="0" applyFont="1" applyBorder="1"/>
    <xf numFmtId="0" fontId="1" fillId="0" borderId="28" xfId="0" applyFont="1" applyBorder="1" applyAlignment="1">
      <alignment horizontal="center"/>
    </xf>
    <xf numFmtId="0" fontId="17" fillId="0" borderId="3" xfId="0" applyFont="1" applyBorder="1" applyAlignment="1">
      <alignment horizontal="left" vertical="top"/>
    </xf>
    <xf numFmtId="0" fontId="4" fillId="0" borderId="1" xfId="0" applyFont="1" applyBorder="1" applyAlignment="1">
      <alignment horizontal="left" vertical="top"/>
    </xf>
    <xf numFmtId="0" fontId="4" fillId="0" borderId="31" xfId="0" applyFont="1" applyBorder="1" applyAlignment="1">
      <alignment horizontal="left" vertical="top"/>
    </xf>
    <xf numFmtId="0" fontId="4" fillId="0" borderId="12" xfId="0" applyFont="1" applyBorder="1" applyAlignment="1">
      <alignment horizontal="left" vertical="top"/>
    </xf>
    <xf numFmtId="4" fontId="4" fillId="0" borderId="6" xfId="0" applyNumberFormat="1" applyFont="1" applyBorder="1" applyAlignment="1">
      <alignment horizontal="center" vertical="top" wrapText="1"/>
    </xf>
    <xf numFmtId="0" fontId="55" fillId="0" borderId="1" xfId="0" applyFont="1" applyBorder="1" applyAlignment="1">
      <alignment horizontal="center" vertical="top" wrapText="1"/>
    </xf>
    <xf numFmtId="0" fontId="56" fillId="0" borderId="1" xfId="0" applyFont="1" applyBorder="1" applyAlignment="1">
      <alignment horizontal="center" vertical="top" wrapText="1"/>
    </xf>
    <xf numFmtId="0" fontId="4" fillId="0" borderId="4" xfId="0" applyFont="1" applyBorder="1" applyAlignment="1">
      <alignment horizontal="right" vertical="top" wrapText="1"/>
    </xf>
    <xf numFmtId="49" fontId="57" fillId="0" borderId="1" xfId="0" applyNumberFormat="1" applyFont="1" applyBorder="1" applyAlignment="1">
      <alignment horizontal="center" vertical="top" wrapText="1"/>
    </xf>
    <xf numFmtId="0" fontId="58" fillId="0" borderId="0" xfId="0" applyFont="1"/>
    <xf numFmtId="0" fontId="38" fillId="6" borderId="1" xfId="0" applyFont="1" applyFill="1" applyBorder="1" applyAlignment="1">
      <alignment vertical="top"/>
    </xf>
    <xf numFmtId="0" fontId="1" fillId="0" borderId="1" xfId="0" applyFont="1" applyBorder="1" applyAlignment="1">
      <alignment horizontal="left" vertical="top"/>
    </xf>
    <xf numFmtId="0" fontId="3" fillId="0" borderId="1" xfId="0" applyFont="1" applyBorder="1" applyAlignment="1">
      <alignment vertical="top"/>
    </xf>
    <xf numFmtId="0" fontId="59" fillId="6" borderId="1" xfId="0" applyFont="1" applyFill="1" applyBorder="1" applyAlignment="1">
      <alignment vertical="top"/>
    </xf>
    <xf numFmtId="0" fontId="60" fillId="0" borderId="1" xfId="0" applyFont="1" applyBorder="1" applyAlignment="1">
      <alignment vertical="top"/>
    </xf>
    <xf numFmtId="0" fontId="4" fillId="0" borderId="0" xfId="0" applyFont="1" applyAlignment="1">
      <alignment wrapText="1"/>
    </xf>
    <xf numFmtId="0" fontId="3" fillId="0" borderId="0" xfId="0" applyFont="1"/>
    <xf numFmtId="0" fontId="61" fillId="0" borderId="0" xfId="0" applyFont="1"/>
    <xf numFmtId="0" fontId="2" fillId="0" borderId="0" xfId="0" applyFont="1" applyAlignment="1">
      <alignment wrapText="1"/>
    </xf>
    <xf numFmtId="0" fontId="4" fillId="0" borderId="16" xfId="0" applyFont="1" applyBorder="1" applyAlignment="1">
      <alignment horizontal="right" vertical="top" wrapText="1"/>
    </xf>
    <xf numFmtId="0" fontId="4" fillId="11" borderId="32" xfId="0" applyFont="1" applyFill="1" applyBorder="1" applyAlignment="1">
      <alignment wrapText="1"/>
    </xf>
    <xf numFmtId="0" fontId="62" fillId="12" borderId="16" xfId="0" applyFont="1" applyFill="1" applyBorder="1" applyAlignment="1">
      <alignment wrapText="1"/>
    </xf>
    <xf numFmtId="0" fontId="1" fillId="7" borderId="7" xfId="0" applyFont="1" applyFill="1" applyBorder="1" applyAlignment="1">
      <alignment wrapText="1"/>
    </xf>
    <xf numFmtId="0" fontId="4" fillId="0" borderId="32" xfId="0" applyFont="1" applyBorder="1" applyAlignment="1">
      <alignment wrapText="1"/>
    </xf>
    <xf numFmtId="0" fontId="62" fillId="12" borderId="15" xfId="0" applyFont="1" applyFill="1" applyBorder="1" applyAlignment="1">
      <alignment wrapText="1"/>
    </xf>
    <xf numFmtId="0" fontId="63" fillId="0" borderId="15" xfId="0" applyFont="1" applyBorder="1" applyAlignment="1">
      <alignment wrapText="1"/>
    </xf>
    <xf numFmtId="0" fontId="4" fillId="0" borderId="15" xfId="0" applyFont="1" applyBorder="1" applyAlignment="1">
      <alignment horizontal="right" vertical="top" wrapText="1"/>
    </xf>
    <xf numFmtId="0" fontId="64" fillId="0" borderId="15" xfId="0" applyFont="1" applyBorder="1" applyAlignment="1">
      <alignment horizontal="center" vertical="top" wrapText="1"/>
    </xf>
    <xf numFmtId="0" fontId="65" fillId="0" borderId="15" xfId="0" applyFont="1" applyBorder="1" applyAlignment="1">
      <alignment horizontal="center" vertical="top" wrapText="1"/>
    </xf>
    <xf numFmtId="0" fontId="4" fillId="0" borderId="15" xfId="0" applyFont="1" applyBorder="1" applyAlignment="1">
      <alignment vertical="center" wrapText="1"/>
    </xf>
    <xf numFmtId="0" fontId="4" fillId="6" borderId="16" xfId="0" applyFont="1" applyFill="1" applyBorder="1" applyAlignment="1">
      <alignment wrapText="1"/>
    </xf>
    <xf numFmtId="0" fontId="66" fillId="0" borderId="16" xfId="0" applyFont="1" applyBorder="1" applyAlignment="1">
      <alignment vertical="top" wrapText="1"/>
    </xf>
    <xf numFmtId="0" fontId="4" fillId="11" borderId="15" xfId="0" applyFont="1" applyFill="1" applyBorder="1" applyAlignment="1">
      <alignment wrapText="1"/>
    </xf>
    <xf numFmtId="0" fontId="67" fillId="0" borderId="15" xfId="0" applyFont="1" applyBorder="1" applyAlignment="1">
      <alignment vertical="top" wrapText="1"/>
    </xf>
    <xf numFmtId="0" fontId="68" fillId="6" borderId="15" xfId="0" applyFont="1" applyFill="1" applyBorder="1" applyAlignment="1">
      <alignment wrapText="1"/>
    </xf>
    <xf numFmtId="0" fontId="69" fillId="0" borderId="15" xfId="0" applyFont="1" applyBorder="1" applyAlignment="1">
      <alignment horizontal="center" vertical="top" wrapText="1"/>
    </xf>
    <xf numFmtId="0" fontId="70" fillId="0" borderId="15" xfId="0" applyFont="1" applyBorder="1" applyAlignment="1">
      <alignment wrapText="1"/>
    </xf>
    <xf numFmtId="0" fontId="71" fillId="6" borderId="16" xfId="0" applyFont="1" applyFill="1" applyBorder="1" applyAlignment="1">
      <alignment wrapText="1"/>
    </xf>
    <xf numFmtId="0" fontId="72" fillId="0" borderId="16" xfId="0" applyFont="1" applyBorder="1" applyAlignment="1">
      <alignment vertical="top" wrapText="1"/>
    </xf>
    <xf numFmtId="0" fontId="72" fillId="0" borderId="16" xfId="0" applyFont="1" applyBorder="1" applyAlignment="1">
      <alignment horizontal="right" vertical="top" wrapText="1"/>
    </xf>
    <xf numFmtId="0" fontId="73" fillId="0" borderId="16" xfId="0" applyFont="1" applyBorder="1" applyAlignment="1">
      <alignment horizontal="center" vertical="top" wrapText="1"/>
    </xf>
    <xf numFmtId="0" fontId="1" fillId="0" borderId="33" xfId="0" applyFont="1" applyBorder="1" applyAlignment="1">
      <alignment horizontal="center" vertical="center" wrapText="1"/>
    </xf>
    <xf numFmtId="0" fontId="75" fillId="0" borderId="16" xfId="0" applyFont="1" applyBorder="1" applyAlignment="1">
      <alignment horizontal="center" vertical="top" wrapText="1"/>
    </xf>
    <xf numFmtId="0" fontId="76" fillId="0" borderId="15" xfId="0" applyFont="1" applyBorder="1" applyAlignment="1">
      <alignment horizontal="center" vertical="top" wrapText="1"/>
    </xf>
    <xf numFmtId="0" fontId="1" fillId="0" borderId="36" xfId="0" applyFont="1" applyBorder="1" applyAlignment="1">
      <alignment horizontal="center" vertical="center" wrapText="1"/>
    </xf>
    <xf numFmtId="0" fontId="74" fillId="6" borderId="37" xfId="0" applyFont="1" applyFill="1" applyBorder="1" applyAlignment="1">
      <alignment horizontal="center" vertical="center" wrapText="1"/>
    </xf>
    <xf numFmtId="0" fontId="29" fillId="6" borderId="38" xfId="0" applyFont="1" applyFill="1" applyBorder="1" applyAlignment="1">
      <alignment horizontal="center" vertical="center" wrapText="1"/>
    </xf>
    <xf numFmtId="0" fontId="1" fillId="0" borderId="39" xfId="0" applyFont="1" applyBorder="1" applyAlignment="1">
      <alignment horizontal="center" vertical="center" wrapText="1"/>
    </xf>
    <xf numFmtId="0" fontId="74" fillId="6" borderId="40" xfId="0" applyFont="1" applyFill="1" applyBorder="1" applyAlignment="1">
      <alignment horizontal="center" vertical="center" wrapText="1"/>
    </xf>
    <xf numFmtId="0" fontId="29" fillId="6" borderId="40" xfId="0" applyFont="1" applyFill="1" applyBorder="1" applyAlignment="1">
      <alignment horizontal="center" vertical="center" wrapText="1"/>
    </xf>
    <xf numFmtId="0" fontId="4" fillId="6" borderId="32" xfId="0" applyFont="1" applyFill="1" applyBorder="1" applyAlignment="1">
      <alignment vertical="top" wrapText="1"/>
    </xf>
    <xf numFmtId="0" fontId="77" fillId="0" borderId="41" xfId="0" applyFont="1" applyBorder="1" applyAlignment="1">
      <alignment vertical="top" wrapText="1"/>
    </xf>
    <xf numFmtId="0" fontId="2" fillId="0" borderId="42" xfId="0" applyFont="1" applyBorder="1" applyAlignment="1">
      <alignment vertical="top" wrapText="1"/>
    </xf>
    <xf numFmtId="0" fontId="78" fillId="0" borderId="41" xfId="0" applyFont="1" applyBorder="1" applyAlignment="1">
      <alignment wrapText="1"/>
    </xf>
    <xf numFmtId="0" fontId="2" fillId="0" borderId="43" xfId="0" applyFont="1" applyBorder="1" applyAlignment="1">
      <alignment vertical="top" wrapText="1"/>
    </xf>
    <xf numFmtId="0" fontId="79" fillId="0" borderId="32" xfId="0" applyFont="1" applyBorder="1" applyAlignment="1">
      <alignment wrapText="1"/>
    </xf>
    <xf numFmtId="0" fontId="38" fillId="0" borderId="44" xfId="0" applyFont="1" applyBorder="1" applyAlignment="1">
      <alignment vertical="top" wrapText="1"/>
    </xf>
    <xf numFmtId="0" fontId="2" fillId="0" borderId="17" xfId="0" applyFont="1" applyBorder="1" applyAlignment="1">
      <alignment vertical="center" wrapText="1"/>
    </xf>
    <xf numFmtId="0" fontId="4" fillId="0" borderId="45" xfId="0" applyFont="1" applyBorder="1" applyAlignment="1">
      <alignment vertical="top" wrapText="1"/>
    </xf>
    <xf numFmtId="0" fontId="4" fillId="6" borderId="46" xfId="0" applyFont="1" applyFill="1" applyBorder="1" applyAlignment="1">
      <alignment vertical="top" wrapText="1"/>
    </xf>
    <xf numFmtId="0" fontId="4" fillId="6" borderId="46" xfId="0" applyFont="1" applyFill="1" applyBorder="1" applyAlignment="1">
      <alignment horizontal="center" vertical="top" wrapText="1"/>
    </xf>
    <xf numFmtId="0" fontId="4" fillId="0" borderId="42" xfId="0" applyFont="1" applyBorder="1" applyAlignment="1">
      <alignment vertical="top" wrapText="1"/>
    </xf>
    <xf numFmtId="0" fontId="80" fillId="0" borderId="42" xfId="0" applyFont="1" applyBorder="1" applyAlignment="1">
      <alignment horizontal="center" vertical="top" wrapText="1"/>
    </xf>
    <xf numFmtId="0" fontId="4" fillId="0" borderId="42" xfId="0" applyFont="1" applyBorder="1" applyAlignment="1">
      <alignment horizontal="center" vertical="top" wrapText="1"/>
    </xf>
    <xf numFmtId="0" fontId="3" fillId="0" borderId="42" xfId="0" applyFont="1" applyBorder="1" applyAlignment="1">
      <alignment horizontal="center" vertical="top" wrapText="1"/>
    </xf>
    <xf numFmtId="0" fontId="3" fillId="0" borderId="1" xfId="0" applyFont="1" applyBorder="1" applyAlignment="1">
      <alignment horizontal="center" vertical="top" wrapText="1"/>
    </xf>
    <xf numFmtId="0" fontId="81" fillId="0" borderId="1" xfId="0" applyFont="1" applyBorder="1"/>
    <xf numFmtId="0" fontId="82" fillId="0" borderId="1" xfId="0" applyFont="1" applyBorder="1"/>
    <xf numFmtId="49" fontId="1" fillId="6" borderId="1" xfId="0" applyNumberFormat="1" applyFont="1" applyFill="1" applyBorder="1" applyAlignment="1">
      <alignment vertical="top" wrapText="1"/>
    </xf>
    <xf numFmtId="49" fontId="1" fillId="6" borderId="1" xfId="0" applyNumberFormat="1" applyFont="1" applyFill="1" applyBorder="1" applyAlignment="1">
      <alignment horizontal="left" vertical="top" wrapText="1"/>
    </xf>
    <xf numFmtId="49" fontId="83" fillId="6" borderId="1" xfId="0" applyNumberFormat="1" applyFont="1" applyFill="1" applyBorder="1" applyAlignment="1">
      <alignment vertical="top" wrapText="1"/>
    </xf>
    <xf numFmtId="0" fontId="1" fillId="6" borderId="1" xfId="0" applyFont="1" applyFill="1" applyBorder="1" applyAlignment="1">
      <alignment vertical="top"/>
    </xf>
    <xf numFmtId="0" fontId="1" fillId="6" borderId="1" xfId="0" applyFont="1" applyFill="1" applyBorder="1" applyAlignment="1">
      <alignment horizontal="center" vertical="top"/>
    </xf>
    <xf numFmtId="49" fontId="84" fillId="6" borderId="1" xfId="0" applyNumberFormat="1" applyFont="1" applyFill="1" applyBorder="1" applyAlignment="1">
      <alignment horizontal="center" vertical="top" wrapText="1"/>
    </xf>
    <xf numFmtId="49" fontId="1" fillId="6" borderId="1" xfId="0" applyNumberFormat="1" applyFont="1" applyFill="1" applyBorder="1" applyAlignment="1">
      <alignment horizontal="center" vertical="top" wrapText="1"/>
    </xf>
    <xf numFmtId="3" fontId="1" fillId="6" borderId="1" xfId="0" applyNumberFormat="1" applyFont="1" applyFill="1" applyBorder="1" applyAlignment="1">
      <alignment horizontal="center" vertical="top"/>
    </xf>
    <xf numFmtId="0" fontId="85" fillId="0" borderId="1" xfId="0" applyFont="1" applyBorder="1" applyAlignment="1">
      <alignment horizontal="left" vertical="top" wrapText="1"/>
    </xf>
    <xf numFmtId="49" fontId="86" fillId="0" borderId="1" xfId="0" applyNumberFormat="1" applyFont="1" applyBorder="1" applyAlignment="1">
      <alignment horizontal="left" vertical="top" wrapText="1"/>
    </xf>
    <xf numFmtId="49" fontId="87" fillId="0" borderId="1" xfId="0" applyNumberFormat="1" applyFont="1" applyBorder="1" applyAlignment="1">
      <alignment horizontal="center" vertical="top" wrapText="1"/>
    </xf>
    <xf numFmtId="0" fontId="88" fillId="0" borderId="6" xfId="0" applyFont="1" applyBorder="1" applyAlignment="1">
      <alignment horizontal="left" vertical="top" wrapText="1"/>
    </xf>
    <xf numFmtId="0" fontId="4" fillId="0" borderId="3" xfId="0" applyFont="1" applyBorder="1" applyAlignment="1">
      <alignment horizontal="left" vertical="top"/>
    </xf>
    <xf numFmtId="0" fontId="4" fillId="0" borderId="6" xfId="0" applyFont="1" applyBorder="1" applyAlignment="1">
      <alignment horizontal="left" vertical="top"/>
    </xf>
    <xf numFmtId="1" fontId="4" fillId="0" borderId="1" xfId="0" applyNumberFormat="1" applyFont="1" applyBorder="1" applyAlignment="1">
      <alignment horizontal="left" vertical="top" wrapText="1"/>
    </xf>
    <xf numFmtId="4" fontId="4" fillId="0" borderId="1" xfId="0" applyNumberFormat="1" applyFont="1" applyBorder="1" applyAlignment="1">
      <alignment horizontal="left" vertical="top" wrapText="1"/>
    </xf>
    <xf numFmtId="0" fontId="4" fillId="0" borderId="10" xfId="0" applyFont="1" applyBorder="1" applyAlignment="1">
      <alignment horizontal="left" vertical="top"/>
    </xf>
    <xf numFmtId="1" fontId="4" fillId="0" borderId="3" xfId="0" applyNumberFormat="1" applyFont="1" applyBorder="1" applyAlignment="1">
      <alignment horizontal="left" vertical="top" wrapText="1"/>
    </xf>
    <xf numFmtId="4" fontId="4" fillId="0" borderId="3" xfId="0" applyNumberFormat="1" applyFont="1" applyBorder="1" applyAlignment="1">
      <alignment horizontal="left" vertical="top" wrapText="1"/>
    </xf>
    <xf numFmtId="0" fontId="89" fillId="0" borderId="1" xfId="0" applyFont="1" applyBorder="1" applyAlignment="1">
      <alignment horizontal="left" vertical="top" wrapText="1"/>
    </xf>
    <xf numFmtId="0" fontId="90" fillId="0" borderId="0" xfId="0" applyFont="1"/>
    <xf numFmtId="0" fontId="91" fillId="0" borderId="0" xfId="0" applyFont="1"/>
    <xf numFmtId="0" fontId="74" fillId="0" borderId="1" xfId="0" applyFont="1" applyBorder="1" applyAlignment="1">
      <alignment vertical="top" wrapText="1"/>
    </xf>
    <xf numFmtId="0" fontId="92" fillId="0" borderId="1" xfId="0" applyFont="1" applyBorder="1" applyAlignment="1">
      <alignment vertical="top" wrapText="1"/>
    </xf>
    <xf numFmtId="0" fontId="93" fillId="0" borderId="1" xfId="0" applyFont="1" applyBorder="1" applyAlignment="1">
      <alignment horizontal="center" vertical="top" wrapText="1"/>
    </xf>
    <xf numFmtId="0" fontId="4" fillId="0" borderId="1" xfId="0" applyFont="1" applyBorder="1" applyAlignment="1">
      <alignment horizontal="right" vertical="top" wrapText="1"/>
    </xf>
    <xf numFmtId="49" fontId="4" fillId="0" borderId="1" xfId="0" applyNumberFormat="1" applyFont="1" applyBorder="1" applyAlignment="1">
      <alignment horizontal="left" vertical="top" wrapText="1"/>
    </xf>
    <xf numFmtId="0" fontId="4" fillId="0" borderId="0" xfId="0" applyFont="1" applyAlignment="1">
      <alignment horizontal="left" vertical="top" wrapText="1"/>
    </xf>
    <xf numFmtId="0" fontId="4" fillId="0" borderId="10" xfId="0" applyFont="1" applyBorder="1" applyAlignment="1">
      <alignment horizontal="right" vertical="top" wrapText="1"/>
    </xf>
    <xf numFmtId="0" fontId="94" fillId="0" borderId="0" xfId="0" applyFont="1" applyAlignment="1">
      <alignment vertical="top" wrapText="1"/>
    </xf>
    <xf numFmtId="0" fontId="94" fillId="0" borderId="0" xfId="0" applyFont="1" applyAlignment="1">
      <alignment horizontal="left" vertical="top" wrapText="1"/>
    </xf>
    <xf numFmtId="49" fontId="4" fillId="0" borderId="47" xfId="0" applyNumberFormat="1" applyFont="1" applyBorder="1" applyAlignment="1">
      <alignment horizontal="left" vertical="top" wrapText="1"/>
    </xf>
    <xf numFmtId="0" fontId="4" fillId="0" borderId="47" xfId="0" applyFont="1" applyBorder="1" applyAlignment="1">
      <alignment horizontal="right" vertical="top" wrapText="1"/>
    </xf>
    <xf numFmtId="1" fontId="4" fillId="6" borderId="1" xfId="0" applyNumberFormat="1" applyFont="1" applyFill="1" applyBorder="1" applyAlignment="1">
      <alignment horizontal="right" vertical="top" wrapText="1"/>
    </xf>
    <xf numFmtId="0" fontId="4" fillId="6" borderId="48" xfId="0" applyFont="1" applyFill="1" applyBorder="1" applyAlignment="1">
      <alignment horizontal="right" vertical="top" wrapText="1"/>
    </xf>
    <xf numFmtId="0" fontId="95" fillId="0" borderId="0" xfId="0" applyFont="1" applyAlignment="1">
      <alignment horizontal="left" vertical="top" wrapText="1"/>
    </xf>
    <xf numFmtId="49" fontId="4" fillId="0" borderId="4" xfId="0" applyNumberFormat="1" applyFont="1" applyBorder="1" applyAlignment="1">
      <alignment horizontal="left" vertical="top" wrapText="1"/>
    </xf>
    <xf numFmtId="0" fontId="1" fillId="0" borderId="1" xfId="0" applyFont="1" applyBorder="1" applyAlignment="1">
      <alignment horizontal="left" vertical="top" wrapText="1"/>
    </xf>
    <xf numFmtId="0" fontId="1" fillId="0" borderId="1" xfId="0" applyFont="1" applyBorder="1" applyAlignment="1">
      <alignment horizontal="right" vertical="top" wrapText="1"/>
    </xf>
    <xf numFmtId="0" fontId="1" fillId="0" borderId="3" xfId="0" applyFont="1" applyBorder="1" applyAlignment="1">
      <alignment horizontal="left" vertical="top" wrapText="1"/>
    </xf>
    <xf numFmtId="0" fontId="1" fillId="0" borderId="3" xfId="0" applyFont="1" applyBorder="1" applyAlignment="1">
      <alignment horizontal="right" vertical="top" wrapText="1"/>
    </xf>
    <xf numFmtId="0" fontId="94" fillId="0" borderId="1" xfId="0" applyFont="1" applyBorder="1" applyAlignment="1">
      <alignment vertical="top" wrapText="1"/>
    </xf>
    <xf numFmtId="0" fontId="4" fillId="0" borderId="4" xfId="0" applyFont="1" applyBorder="1" applyAlignment="1">
      <alignment horizontal="center" vertical="top" wrapText="1"/>
    </xf>
    <xf numFmtId="0" fontId="1" fillId="6" borderId="27" xfId="0" applyFont="1" applyFill="1" applyBorder="1" applyAlignment="1">
      <alignment horizontal="left" vertical="top" wrapText="1"/>
    </xf>
    <xf numFmtId="0" fontId="1" fillId="6" borderId="27" xfId="0" applyFont="1" applyFill="1" applyBorder="1" applyAlignment="1">
      <alignment horizontal="right" vertical="top" wrapText="1"/>
    </xf>
    <xf numFmtId="0" fontId="1" fillId="6" borderId="49" xfId="0" applyFont="1" applyFill="1" applyBorder="1" applyAlignment="1">
      <alignment horizontal="left" vertical="top" wrapText="1"/>
    </xf>
    <xf numFmtId="0" fontId="1" fillId="6" borderId="49" xfId="0" applyFont="1" applyFill="1" applyBorder="1" applyAlignment="1">
      <alignment horizontal="right" vertical="top" wrapText="1"/>
    </xf>
    <xf numFmtId="0" fontId="4" fillId="0" borderId="29" xfId="0" applyFont="1" applyBorder="1" applyAlignment="1">
      <alignment vertical="top" wrapText="1"/>
    </xf>
    <xf numFmtId="0" fontId="4" fillId="0" borderId="3" xfId="0" applyFont="1" applyBorder="1" applyAlignment="1">
      <alignment horizontal="right" vertical="top" wrapText="1"/>
    </xf>
    <xf numFmtId="4" fontId="9" fillId="0" borderId="0" xfId="0" applyNumberFormat="1" applyFont="1" applyAlignment="1">
      <alignment horizontal="center" wrapText="1"/>
    </xf>
    <xf numFmtId="0" fontId="96" fillId="0" borderId="0" xfId="0" applyFont="1" applyAlignment="1">
      <alignment wrapText="1"/>
    </xf>
    <xf numFmtId="49" fontId="4" fillId="0" borderId="0" xfId="0" applyNumberFormat="1" applyFont="1" applyAlignment="1">
      <alignment wrapText="1"/>
    </xf>
    <xf numFmtId="49" fontId="4" fillId="0" borderId="0" xfId="0" applyNumberFormat="1" applyFont="1" applyAlignment="1">
      <alignment vertical="top" wrapText="1"/>
    </xf>
    <xf numFmtId="2" fontId="4" fillId="0" borderId="0" xfId="0" applyNumberFormat="1" applyFont="1"/>
    <xf numFmtId="49" fontId="3" fillId="0" borderId="0" xfId="0" applyNumberFormat="1" applyFont="1" applyAlignment="1">
      <alignment horizontal="center" wrapText="1"/>
    </xf>
    <xf numFmtId="0" fontId="3" fillId="0" borderId="0" xfId="0" applyFont="1" applyAlignment="1">
      <alignment horizontal="center" wrapText="1"/>
    </xf>
    <xf numFmtId="2" fontId="3" fillId="0" borderId="0" xfId="0" applyNumberFormat="1" applyFont="1" applyAlignment="1">
      <alignment horizontal="center" wrapText="1"/>
    </xf>
    <xf numFmtId="49" fontId="3" fillId="0" borderId="0" xfId="0" applyNumberFormat="1" applyFont="1" applyAlignment="1">
      <alignment horizontal="left" wrapText="1"/>
    </xf>
    <xf numFmtId="49" fontId="3" fillId="0" borderId="0" xfId="0" applyNumberFormat="1" applyFont="1" applyAlignment="1">
      <alignment vertical="top" wrapText="1"/>
    </xf>
    <xf numFmtId="0" fontId="3" fillId="0" borderId="0" xfId="0" applyFont="1" applyAlignment="1">
      <alignment vertical="top" wrapText="1"/>
    </xf>
    <xf numFmtId="0" fontId="3" fillId="0" borderId="0" xfId="0" applyFont="1" applyAlignment="1">
      <alignment horizontal="left" wrapText="1"/>
    </xf>
    <xf numFmtId="2" fontId="3" fillId="0" borderId="0" xfId="0" applyNumberFormat="1" applyFont="1" applyAlignment="1">
      <alignment horizontal="left" wrapText="1"/>
    </xf>
    <xf numFmtId="2" fontId="3" fillId="0" borderId="0" xfId="0" applyNumberFormat="1" applyFont="1"/>
    <xf numFmtId="49" fontId="3" fillId="9" borderId="2" xfId="0" applyNumberFormat="1" applyFont="1" applyFill="1" applyBorder="1" applyAlignment="1">
      <alignment horizontal="center" vertical="center" wrapText="1"/>
    </xf>
    <xf numFmtId="2" fontId="9" fillId="9" borderId="8" xfId="0" applyNumberFormat="1" applyFont="1" applyFill="1" applyBorder="1" applyAlignment="1">
      <alignment horizontal="center" vertical="center" wrapText="1"/>
    </xf>
    <xf numFmtId="49" fontId="4" fillId="0" borderId="3" xfId="0" applyNumberFormat="1" applyFont="1" applyBorder="1" applyAlignment="1">
      <alignment vertical="top" wrapText="1"/>
    </xf>
    <xf numFmtId="49" fontId="4" fillId="6" borderId="1" xfId="0" applyNumberFormat="1" applyFont="1" applyFill="1" applyBorder="1" applyAlignment="1">
      <alignment vertical="top" wrapText="1"/>
    </xf>
    <xf numFmtId="1" fontId="4" fillId="0" borderId="1" xfId="0" applyNumberFormat="1" applyFont="1" applyBorder="1"/>
    <xf numFmtId="1" fontId="4" fillId="0" borderId="1" xfId="0" applyNumberFormat="1" applyFont="1" applyBorder="1" applyAlignment="1">
      <alignment vertical="top" wrapText="1"/>
    </xf>
    <xf numFmtId="49" fontId="3" fillId="0" borderId="0" xfId="0" applyNumberFormat="1" applyFont="1" applyAlignment="1">
      <alignment wrapText="1"/>
    </xf>
    <xf numFmtId="2" fontId="4" fillId="0" borderId="0" xfId="0" applyNumberFormat="1" applyFont="1" applyAlignment="1">
      <alignment vertical="top" wrapText="1"/>
    </xf>
    <xf numFmtId="4" fontId="3" fillId="0" borderId="0" xfId="0" applyNumberFormat="1" applyFont="1" applyAlignment="1">
      <alignment horizontal="center"/>
    </xf>
    <xf numFmtId="0" fontId="2" fillId="0" borderId="0" xfId="0" applyFont="1" applyAlignment="1">
      <alignment horizontal="left"/>
    </xf>
    <xf numFmtId="4" fontId="3" fillId="0" borderId="4" xfId="0" applyNumberFormat="1" applyFont="1" applyBorder="1" applyAlignment="1">
      <alignment horizontal="center" vertical="top" wrapText="1"/>
    </xf>
    <xf numFmtId="0" fontId="9" fillId="0" borderId="0" xfId="0" applyFont="1" applyAlignment="1">
      <alignment horizontal="center"/>
    </xf>
    <xf numFmtId="0" fontId="98" fillId="0" borderId="0" xfId="0" applyFont="1"/>
    <xf numFmtId="0" fontId="98" fillId="0" borderId="0" xfId="0" applyFont="1" applyAlignment="1">
      <alignment wrapText="1"/>
    </xf>
    <xf numFmtId="0" fontId="46" fillId="0" borderId="0" xfId="0" applyFont="1"/>
    <xf numFmtId="15" fontId="99" fillId="0" borderId="16" xfId="0" applyNumberFormat="1" applyFont="1" applyBorder="1" applyAlignment="1">
      <alignment horizontal="center" vertical="top" wrapText="1"/>
    </xf>
    <xf numFmtId="3" fontId="3" fillId="0" borderId="1" xfId="0" applyNumberFormat="1" applyFont="1" applyBorder="1" applyAlignment="1">
      <alignment vertical="top" wrapText="1"/>
    </xf>
    <xf numFmtId="4" fontId="9" fillId="0" borderId="0" xfId="0" applyNumberFormat="1" applyFont="1"/>
    <xf numFmtId="1" fontId="100" fillId="0" borderId="1" xfId="0" applyNumberFormat="1" applyFont="1" applyBorder="1" applyAlignment="1">
      <alignment horizontal="center" vertical="top" wrapText="1"/>
    </xf>
    <xf numFmtId="0" fontId="4" fillId="0" borderId="47" xfId="0" applyFont="1" applyBorder="1" applyAlignment="1">
      <alignment horizontal="center" vertical="top" wrapText="1"/>
    </xf>
    <xf numFmtId="1" fontId="3" fillId="0" borderId="12" xfId="0" applyNumberFormat="1" applyFont="1" applyBorder="1" applyAlignment="1">
      <alignment horizontal="center" vertical="top" wrapText="1"/>
    </xf>
    <xf numFmtId="0" fontId="101" fillId="0" borderId="0" xfId="0" applyFont="1" applyAlignment="1">
      <alignment wrapText="1"/>
    </xf>
    <xf numFmtId="0" fontId="102" fillId="0" borderId="0" xfId="0" applyFont="1"/>
    <xf numFmtId="0" fontId="103" fillId="0" borderId="0" xfId="0" applyFont="1"/>
    <xf numFmtId="0" fontId="4" fillId="6" borderId="53" xfId="0" applyFont="1" applyFill="1" applyBorder="1" applyAlignment="1">
      <alignment vertical="top" wrapText="1"/>
    </xf>
    <xf numFmtId="0" fontId="4" fillId="6" borderId="53" xfId="0" applyFont="1" applyFill="1" applyBorder="1" applyAlignment="1">
      <alignment horizontal="center" vertical="top" wrapText="1"/>
    </xf>
    <xf numFmtId="0" fontId="4" fillId="0" borderId="53" xfId="0" applyFont="1" applyBorder="1" applyAlignment="1">
      <alignment horizontal="center" vertical="top" wrapText="1"/>
    </xf>
    <xf numFmtId="2" fontId="4" fillId="0" borderId="54" xfId="0" applyNumberFormat="1" applyFont="1" applyBorder="1" applyAlignment="1">
      <alignment horizontal="center" vertical="top" wrapText="1"/>
    </xf>
    <xf numFmtId="0" fontId="1" fillId="0" borderId="54" xfId="0" applyFont="1" applyBorder="1" applyAlignment="1">
      <alignment horizontal="center" vertical="top" wrapText="1"/>
    </xf>
    <xf numFmtId="1" fontId="9" fillId="0" borderId="12" xfId="0" applyNumberFormat="1" applyFont="1" applyBorder="1" applyAlignment="1">
      <alignment horizontal="center" vertical="top" wrapText="1"/>
    </xf>
    <xf numFmtId="4" fontId="9" fillId="0" borderId="1" xfId="0" applyNumberFormat="1" applyFont="1" applyBorder="1" applyAlignment="1">
      <alignment horizontal="center" vertical="top" wrapText="1"/>
    </xf>
    <xf numFmtId="1" fontId="4" fillId="0" borderId="12" xfId="0" applyNumberFormat="1" applyFont="1" applyBorder="1" applyAlignment="1">
      <alignment horizontal="center" vertical="top" wrapText="1"/>
    </xf>
    <xf numFmtId="1" fontId="9" fillId="0" borderId="1" xfId="0" applyNumberFormat="1" applyFont="1" applyBorder="1" applyAlignment="1">
      <alignment horizontal="center" vertical="top"/>
    </xf>
    <xf numFmtId="0" fontId="104" fillId="0" borderId="1" xfId="0" applyFont="1" applyBorder="1"/>
    <xf numFmtId="1" fontId="1" fillId="0" borderId="1" xfId="0" applyNumberFormat="1" applyFont="1" applyBorder="1" applyAlignment="1">
      <alignment horizontal="center" vertical="top"/>
    </xf>
    <xf numFmtId="1" fontId="105" fillId="0" borderId="1" xfId="0" applyNumberFormat="1" applyFont="1" applyBorder="1" applyAlignment="1">
      <alignment horizontal="center" vertical="top"/>
    </xf>
    <xf numFmtId="0" fontId="4" fillId="0" borderId="17"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1" xfId="0" applyFont="1" applyBorder="1" applyAlignment="1">
      <alignment wrapText="1"/>
    </xf>
    <xf numFmtId="0" fontId="4" fillId="0" borderId="15" xfId="0" applyFont="1" applyBorder="1" applyAlignment="1">
      <alignment wrapText="1"/>
    </xf>
    <xf numFmtId="0" fontId="74" fillId="0" borderId="17" xfId="0" applyFont="1" applyBorder="1" applyAlignment="1">
      <alignment vertical="top" wrapText="1"/>
    </xf>
    <xf numFmtId="0" fontId="17" fillId="0" borderId="17" xfId="0" applyFont="1" applyBorder="1" applyAlignment="1">
      <alignment vertical="top" wrapText="1"/>
    </xf>
    <xf numFmtId="0" fontId="2" fillId="0" borderId="15" xfId="0" applyFont="1" applyBorder="1" applyAlignment="1">
      <alignment vertical="top" wrapText="1"/>
    </xf>
    <xf numFmtId="0" fontId="4" fillId="0" borderId="19" xfId="0" applyFont="1" applyBorder="1" applyAlignment="1">
      <alignment vertical="center" wrapText="1"/>
    </xf>
    <xf numFmtId="0" fontId="4" fillId="0" borderId="16" xfId="0" applyFont="1" applyBorder="1" applyAlignment="1">
      <alignment vertical="center" wrapText="1"/>
    </xf>
    <xf numFmtId="0" fontId="106" fillId="0" borderId="15" xfId="0" applyFont="1" applyBorder="1" applyAlignment="1">
      <alignment vertical="center" wrapText="1"/>
    </xf>
    <xf numFmtId="0" fontId="3" fillId="0" borderId="55" xfId="0" applyFont="1" applyBorder="1" applyAlignment="1">
      <alignment horizontal="center" vertical="top" wrapText="1"/>
    </xf>
    <xf numFmtId="0" fontId="3" fillId="0" borderId="56" xfId="0" applyFont="1" applyBorder="1" applyAlignment="1">
      <alignment horizontal="center" vertical="top" wrapText="1"/>
    </xf>
    <xf numFmtId="0" fontId="3" fillId="0" borderId="57" xfId="0" applyFont="1" applyBorder="1" applyAlignment="1">
      <alignment horizontal="center" vertical="top" wrapText="1"/>
    </xf>
    <xf numFmtId="0" fontId="3" fillId="0" borderId="0" xfId="0" applyFont="1" applyAlignment="1">
      <alignment horizontal="center" vertical="top" wrapText="1"/>
    </xf>
    <xf numFmtId="0" fontId="3" fillId="0" borderId="12" xfId="0" applyFont="1" applyBorder="1" applyAlignment="1">
      <alignment horizontal="center" vertical="top" wrapText="1"/>
    </xf>
    <xf numFmtId="0" fontId="70" fillId="0" borderId="19" xfId="0" applyFont="1" applyBorder="1" applyAlignment="1">
      <alignment vertical="center" wrapText="1"/>
    </xf>
    <xf numFmtId="0" fontId="2" fillId="0" borderId="21" xfId="0" applyFont="1" applyBorder="1" applyAlignment="1">
      <alignment wrapText="1"/>
    </xf>
    <xf numFmtId="0" fontId="70" fillId="0" borderId="21" xfId="0" applyFont="1" applyBorder="1" applyAlignment="1">
      <alignment vertical="center" wrapText="1"/>
    </xf>
    <xf numFmtId="0" fontId="107" fillId="0" borderId="0" xfId="0" applyFont="1" applyAlignment="1">
      <alignment vertical="top"/>
    </xf>
    <xf numFmtId="0" fontId="4" fillId="0" borderId="0" xfId="0" applyFont="1" applyAlignment="1">
      <alignment horizontal="center" vertical="top"/>
    </xf>
    <xf numFmtId="1" fontId="108" fillId="0" borderId="1" xfId="0" applyNumberFormat="1" applyFont="1" applyBorder="1" applyAlignment="1">
      <alignment horizontal="center" vertical="top" wrapText="1"/>
    </xf>
    <xf numFmtId="0" fontId="17" fillId="0" borderId="0" xfId="0" applyFont="1" applyAlignment="1">
      <alignment horizontal="center" vertical="top" wrapText="1"/>
    </xf>
    <xf numFmtId="0" fontId="109" fillId="0" borderId="1" xfId="0" applyFont="1" applyBorder="1" applyAlignment="1">
      <alignment horizontal="left" vertical="top" wrapText="1"/>
    </xf>
    <xf numFmtId="0" fontId="38" fillId="0" borderId="0" xfId="0" applyFont="1"/>
    <xf numFmtId="0" fontId="82" fillId="0" borderId="0" xfId="0" applyFont="1"/>
    <xf numFmtId="0" fontId="82" fillId="0" borderId="0" xfId="0" applyFont="1" applyAlignment="1">
      <alignment vertical="center"/>
    </xf>
    <xf numFmtId="1" fontId="110" fillId="0" borderId="1" xfId="0" applyNumberFormat="1" applyFont="1" applyBorder="1" applyAlignment="1">
      <alignment horizontal="left" vertical="top" wrapText="1"/>
    </xf>
    <xf numFmtId="0" fontId="4" fillId="0" borderId="1" xfId="0" applyFont="1" applyBorder="1" applyAlignment="1">
      <alignment vertical="center" wrapText="1"/>
    </xf>
    <xf numFmtId="0" fontId="4" fillId="0" borderId="1" xfId="0" applyFont="1" applyBorder="1" applyAlignment="1">
      <alignment horizontal="left" vertical="center" wrapText="1"/>
    </xf>
    <xf numFmtId="1" fontId="3" fillId="0" borderId="12" xfId="0" applyNumberFormat="1" applyFont="1" applyBorder="1" applyAlignment="1">
      <alignment horizontal="center" vertical="center" wrapText="1"/>
    </xf>
    <xf numFmtId="0" fontId="111" fillId="0" borderId="0" xfId="0" applyFont="1" applyAlignment="1">
      <alignment vertical="center"/>
    </xf>
    <xf numFmtId="0" fontId="5" fillId="0" borderId="0" xfId="0" applyFont="1" applyAlignment="1">
      <alignment wrapText="1"/>
    </xf>
    <xf numFmtId="0" fontId="9" fillId="9" borderId="48" xfId="0" applyFont="1" applyFill="1" applyBorder="1" applyAlignment="1">
      <alignment horizontal="center" vertical="center" wrapText="1"/>
    </xf>
    <xf numFmtId="0" fontId="17" fillId="0" borderId="30" xfId="0" applyFont="1" applyBorder="1" applyAlignment="1">
      <alignment wrapText="1"/>
    </xf>
    <xf numFmtId="0" fontId="4" fillId="0" borderId="30" xfId="0" applyFont="1" applyBorder="1" applyAlignment="1">
      <alignment vertical="top" wrapText="1"/>
    </xf>
    <xf numFmtId="49" fontId="4" fillId="0" borderId="12" xfId="0" applyNumberFormat="1" applyFont="1" applyBorder="1" applyAlignment="1">
      <alignment horizontal="center" vertical="top" wrapText="1"/>
    </xf>
    <xf numFmtId="2" fontId="3" fillId="0" borderId="1" xfId="0" applyNumberFormat="1" applyFont="1" applyBorder="1" applyAlignment="1">
      <alignment horizontal="center" vertical="top" wrapText="1"/>
    </xf>
    <xf numFmtId="2" fontId="3" fillId="0" borderId="6" xfId="0" applyNumberFormat="1" applyFont="1" applyBorder="1" applyAlignment="1">
      <alignment horizontal="center" vertical="top" wrapText="1"/>
    </xf>
    <xf numFmtId="0" fontId="2" fillId="0" borderId="1" xfId="0" applyFont="1" applyBorder="1" applyAlignment="1">
      <alignment horizontal="center" vertical="top"/>
    </xf>
    <xf numFmtId="2" fontId="3" fillId="0" borderId="4" xfId="0" applyNumberFormat="1" applyFont="1" applyBorder="1" applyAlignment="1">
      <alignment horizontal="center" vertical="top" wrapText="1"/>
    </xf>
    <xf numFmtId="1" fontId="2" fillId="0" borderId="1" xfId="0" applyNumberFormat="1" applyFont="1" applyBorder="1" applyAlignment="1">
      <alignment horizontal="center" vertical="center"/>
    </xf>
    <xf numFmtId="0" fontId="112" fillId="0" borderId="0" xfId="0" applyFont="1"/>
    <xf numFmtId="0" fontId="103" fillId="0" borderId="29" xfId="0" applyFont="1" applyBorder="1"/>
    <xf numFmtId="0" fontId="102" fillId="0" borderId="10" xfId="0" applyFont="1" applyBorder="1"/>
    <xf numFmtId="0" fontId="102" fillId="0" borderId="47" xfId="0" applyFont="1" applyBorder="1"/>
    <xf numFmtId="0" fontId="102" fillId="0" borderId="11" xfId="0" applyFont="1" applyBorder="1"/>
    <xf numFmtId="0" fontId="102" fillId="0" borderId="31" xfId="0" applyFont="1" applyBorder="1"/>
    <xf numFmtId="0" fontId="102" fillId="0" borderId="12" xfId="0" applyFont="1" applyBorder="1"/>
    <xf numFmtId="0" fontId="102" fillId="0" borderId="30" xfId="0" applyFont="1" applyBorder="1"/>
    <xf numFmtId="0" fontId="111" fillId="0" borderId="0" xfId="0" applyFont="1"/>
    <xf numFmtId="0" fontId="2" fillId="0" borderId="1" xfId="0" applyFont="1" applyBorder="1" applyAlignment="1">
      <alignment vertical="top"/>
    </xf>
    <xf numFmtId="49" fontId="1" fillId="0" borderId="1" xfId="0" applyNumberFormat="1" applyFont="1" applyBorder="1" applyAlignment="1">
      <alignment horizontal="center" vertical="top"/>
    </xf>
    <xf numFmtId="3" fontId="9" fillId="0" borderId="1" xfId="0" applyNumberFormat="1" applyFont="1" applyBorder="1" applyAlignment="1">
      <alignment horizontal="center" vertical="top"/>
    </xf>
    <xf numFmtId="2" fontId="9" fillId="0" borderId="1" xfId="0" applyNumberFormat="1" applyFont="1" applyBorder="1" applyAlignment="1">
      <alignment horizontal="center" vertical="top"/>
    </xf>
    <xf numFmtId="0" fontId="1" fillId="0" borderId="47" xfId="0" applyFont="1" applyBorder="1" applyAlignment="1">
      <alignment vertical="top"/>
    </xf>
    <xf numFmtId="0" fontId="2" fillId="0" borderId="16" xfId="0" applyFont="1" applyBorder="1" applyAlignment="1">
      <alignment horizontal="right" wrapText="1"/>
    </xf>
    <xf numFmtId="0" fontId="2" fillId="0" borderId="59" xfId="0" applyFont="1" applyBorder="1" applyAlignment="1">
      <alignment wrapText="1"/>
    </xf>
    <xf numFmtId="0" fontId="2" fillId="0" borderId="15" xfId="0" applyFont="1" applyBorder="1" applyAlignment="1">
      <alignment horizontal="right" wrapText="1"/>
    </xf>
    <xf numFmtId="0" fontId="3" fillId="0" borderId="15" xfId="0" applyFont="1" applyBorder="1" applyAlignment="1">
      <alignment vertical="top" wrapText="1"/>
    </xf>
    <xf numFmtId="0" fontId="2" fillId="0" borderId="15" xfId="0" applyFont="1" applyBorder="1" applyAlignment="1">
      <alignment wrapText="1"/>
    </xf>
    <xf numFmtId="0" fontId="3" fillId="0" borderId="16" xfId="0" applyFont="1" applyBorder="1" applyAlignment="1">
      <alignment horizontal="center" vertical="center" wrapText="1"/>
    </xf>
    <xf numFmtId="0" fontId="3" fillId="0" borderId="16" xfId="0" applyFont="1" applyBorder="1" applyAlignment="1">
      <alignment vertical="top" wrapText="1"/>
    </xf>
    <xf numFmtId="1" fontId="1" fillId="6" borderId="1" xfId="0" applyNumberFormat="1" applyFont="1" applyFill="1" applyBorder="1" applyAlignment="1">
      <alignment horizontal="center" vertical="top" wrapText="1"/>
    </xf>
    <xf numFmtId="1" fontId="9" fillId="6" borderId="1" xfId="0" applyNumberFormat="1" applyFont="1" applyFill="1" applyBorder="1" applyAlignment="1">
      <alignment horizontal="center" vertical="top" wrapText="1"/>
    </xf>
    <xf numFmtId="2" fontId="9" fillId="6" borderId="1" xfId="0" applyNumberFormat="1" applyFont="1" applyFill="1" applyBorder="1" applyAlignment="1">
      <alignment horizontal="center" vertical="top" wrapText="1"/>
    </xf>
    <xf numFmtId="2" fontId="1" fillId="6" borderId="1" xfId="0" applyNumberFormat="1" applyFont="1" applyFill="1" applyBorder="1" applyAlignment="1">
      <alignment horizontal="center" vertical="top" wrapText="1"/>
    </xf>
    <xf numFmtId="0" fontId="3" fillId="0" borderId="1" xfId="0" applyFont="1" applyBorder="1" applyAlignment="1">
      <alignment vertical="top" wrapText="1"/>
    </xf>
    <xf numFmtId="2" fontId="4" fillId="0" borderId="4" xfId="0" applyNumberFormat="1" applyFont="1" applyBorder="1" applyAlignment="1">
      <alignment horizontal="center" vertical="top" wrapText="1"/>
    </xf>
    <xf numFmtId="2" fontId="9" fillId="0" borderId="0" xfId="0" applyNumberFormat="1" applyFont="1" applyAlignment="1">
      <alignment horizontal="center"/>
    </xf>
    <xf numFmtId="3" fontId="113" fillId="0" borderId="1" xfId="0" applyNumberFormat="1" applyFont="1" applyBorder="1" applyAlignment="1">
      <alignment horizontal="center" vertical="top" wrapText="1"/>
    </xf>
    <xf numFmtId="3" fontId="4" fillId="0" borderId="1" xfId="0" applyNumberFormat="1" applyFont="1" applyBorder="1" applyAlignment="1">
      <alignment horizontal="left" vertical="top" wrapText="1"/>
    </xf>
    <xf numFmtId="2" fontId="4" fillId="0" borderId="4" xfId="0" applyNumberFormat="1" applyFont="1" applyBorder="1" applyAlignment="1">
      <alignment horizontal="left" vertical="top" wrapText="1"/>
    </xf>
    <xf numFmtId="0" fontId="5" fillId="0" borderId="1" xfId="0" applyFont="1" applyBorder="1"/>
    <xf numFmtId="0" fontId="114" fillId="6" borderId="1" xfId="0" applyFont="1" applyFill="1" applyBorder="1" applyAlignment="1">
      <alignment horizontal="left" vertical="top" wrapText="1"/>
    </xf>
    <xf numFmtId="1" fontId="3" fillId="6" borderId="1" xfId="0" applyNumberFormat="1" applyFont="1" applyFill="1" applyBorder="1" applyAlignment="1">
      <alignment vertical="top" wrapText="1"/>
    </xf>
    <xf numFmtId="2" fontId="3" fillId="6" borderId="48" xfId="0" applyNumberFormat="1" applyFont="1" applyFill="1" applyBorder="1" applyAlignment="1">
      <alignment horizontal="center" vertical="top" wrapText="1"/>
    </xf>
    <xf numFmtId="0" fontId="2" fillId="0" borderId="1" xfId="0" applyFont="1" applyBorder="1" applyAlignment="1">
      <alignment wrapText="1"/>
    </xf>
    <xf numFmtId="1" fontId="3" fillId="0" borderId="1" xfId="0" applyNumberFormat="1" applyFont="1" applyBorder="1" applyAlignment="1">
      <alignment horizontal="left" vertical="top" wrapText="1"/>
    </xf>
    <xf numFmtId="2" fontId="9" fillId="0" borderId="4" xfId="0" applyNumberFormat="1" applyFont="1" applyBorder="1" applyAlignment="1">
      <alignment horizontal="center" vertical="top" wrapText="1"/>
    </xf>
    <xf numFmtId="0" fontId="38" fillId="0" borderId="1" xfId="0" applyFont="1" applyBorder="1" applyAlignment="1">
      <alignment horizontal="center" vertical="top"/>
    </xf>
    <xf numFmtId="0" fontId="5" fillId="0" borderId="1" xfId="0" applyFont="1" applyBorder="1" applyAlignment="1">
      <alignment horizontal="center" vertical="top"/>
    </xf>
    <xf numFmtId="0" fontId="5" fillId="0" borderId="1" xfId="0" applyFont="1" applyBorder="1" applyAlignment="1">
      <alignment horizontal="center" vertical="top" wrapText="1"/>
    </xf>
    <xf numFmtId="0" fontId="17" fillId="0" borderId="12" xfId="0" applyFont="1" applyBorder="1" applyAlignment="1">
      <alignment horizontal="left" vertical="top" wrapText="1"/>
    </xf>
    <xf numFmtId="1" fontId="3" fillId="6" borderId="1" xfId="0" applyNumberFormat="1" applyFont="1" applyFill="1" applyBorder="1" applyAlignment="1">
      <alignment horizontal="center" vertical="top" wrapText="1"/>
    </xf>
    <xf numFmtId="1" fontId="38" fillId="0" borderId="1" xfId="0" applyNumberFormat="1" applyFont="1" applyBorder="1" applyAlignment="1">
      <alignment horizontal="center" vertical="center"/>
    </xf>
    <xf numFmtId="0" fontId="115" fillId="0" borderId="1" xfId="0" applyFont="1" applyBorder="1" applyAlignment="1">
      <alignment horizontal="center" vertical="top" wrapText="1"/>
    </xf>
    <xf numFmtId="1" fontId="4" fillId="6" borderId="48" xfId="0" applyNumberFormat="1" applyFont="1" applyFill="1" applyBorder="1" applyAlignment="1">
      <alignment horizontal="center" vertical="center" wrapText="1"/>
    </xf>
    <xf numFmtId="1" fontId="2" fillId="0" borderId="1" xfId="0" applyNumberFormat="1" applyFont="1" applyBorder="1" applyAlignment="1">
      <alignment horizontal="center" vertical="center" wrapText="1"/>
    </xf>
    <xf numFmtId="1" fontId="1" fillId="0" borderId="4" xfId="0" applyNumberFormat="1" applyFont="1" applyBorder="1" applyAlignment="1">
      <alignment horizontal="center" vertical="center" wrapText="1"/>
    </xf>
    <xf numFmtId="0" fontId="116" fillId="0" borderId="0" xfId="0" applyFont="1" applyAlignment="1">
      <alignment wrapText="1"/>
    </xf>
    <xf numFmtId="0" fontId="117" fillId="0" borderId="1" xfId="0" applyFont="1" applyBorder="1" applyAlignment="1">
      <alignment vertical="center"/>
    </xf>
    <xf numFmtId="0" fontId="118" fillId="0" borderId="1" xfId="0" applyFont="1" applyBorder="1" applyAlignment="1">
      <alignment horizontal="left" vertical="top"/>
    </xf>
    <xf numFmtId="0" fontId="4" fillId="0" borderId="1" xfId="0" applyFont="1" applyBorder="1" applyAlignment="1">
      <alignment horizontal="right" vertical="top"/>
    </xf>
    <xf numFmtId="0" fontId="44" fillId="0" borderId="1" xfId="0" applyFont="1" applyBorder="1" applyAlignment="1">
      <alignment vertical="center"/>
    </xf>
    <xf numFmtId="0" fontId="119" fillId="0" borderId="1" xfId="0" applyFont="1" applyBorder="1" applyAlignment="1">
      <alignment horizontal="left" vertical="top"/>
    </xf>
    <xf numFmtId="0" fontId="21" fillId="0" borderId="0" xfId="0" applyFont="1"/>
    <xf numFmtId="0" fontId="38" fillId="0" borderId="47" xfId="0" applyFont="1" applyBorder="1"/>
    <xf numFmtId="0" fontId="109" fillId="6" borderId="15" xfId="0" applyFont="1" applyFill="1" applyBorder="1" applyAlignment="1">
      <alignment wrapText="1"/>
    </xf>
    <xf numFmtId="0" fontId="109" fillId="0" borderId="16" xfId="0" applyFont="1" applyBorder="1" applyAlignment="1">
      <alignment horizontal="center" vertical="top" wrapText="1"/>
    </xf>
    <xf numFmtId="0" fontId="120" fillId="0" borderId="16" xfId="0" applyFont="1" applyBorder="1" applyAlignment="1">
      <alignment vertical="top" wrapText="1"/>
    </xf>
    <xf numFmtId="0" fontId="109" fillId="0" borderId="16" xfId="0" applyFont="1" applyBorder="1" applyAlignment="1">
      <alignment vertical="top" wrapText="1"/>
    </xf>
    <xf numFmtId="0" fontId="109" fillId="0" borderId="16" xfId="0" applyFont="1" applyBorder="1" applyAlignment="1">
      <alignment horizontal="right" vertical="top" wrapText="1"/>
    </xf>
    <xf numFmtId="0" fontId="46" fillId="0" borderId="16" xfId="0" applyFont="1" applyBorder="1" applyAlignment="1">
      <alignment horizontal="right" wrapText="1"/>
    </xf>
    <xf numFmtId="0" fontId="109" fillId="0" borderId="21" xfId="0" applyFont="1" applyBorder="1" applyAlignment="1">
      <alignment vertical="top" wrapText="1"/>
    </xf>
    <xf numFmtId="0" fontId="109" fillId="0" borderId="15" xfId="0" applyFont="1" applyBorder="1" applyAlignment="1">
      <alignment horizontal="center" vertical="top" wrapText="1"/>
    </xf>
    <xf numFmtId="0" fontId="109" fillId="0" borderId="15" xfId="0" applyFont="1" applyBorder="1" applyAlignment="1">
      <alignment vertical="top" wrapText="1"/>
    </xf>
    <xf numFmtId="0" fontId="109" fillId="6" borderId="15" xfId="0" applyFont="1" applyFill="1" applyBorder="1" applyAlignment="1">
      <alignment vertical="top" wrapText="1"/>
    </xf>
    <xf numFmtId="0" fontId="121" fillId="6" borderId="15" xfId="0" applyFont="1" applyFill="1" applyBorder="1" applyAlignment="1">
      <alignment vertical="top" wrapText="1"/>
    </xf>
    <xf numFmtId="0" fontId="122" fillId="6" borderId="15" xfId="0" applyFont="1" applyFill="1" applyBorder="1" applyAlignment="1">
      <alignment horizontal="right" vertical="top" wrapText="1"/>
    </xf>
    <xf numFmtId="0" fontId="122" fillId="6" borderId="15" xfId="0" applyFont="1" applyFill="1" applyBorder="1" applyAlignment="1">
      <alignment horizontal="center" vertical="top" wrapText="1"/>
    </xf>
    <xf numFmtId="0" fontId="46" fillId="0" borderId="15" xfId="0" applyFont="1" applyBorder="1" applyAlignment="1">
      <alignment horizontal="right" wrapText="1"/>
    </xf>
    <xf numFmtId="0" fontId="109" fillId="0" borderId="19" xfId="0" applyFont="1" applyBorder="1" applyAlignment="1">
      <alignment vertical="top" wrapText="1"/>
    </xf>
    <xf numFmtId="0" fontId="123" fillId="0" borderId="16" xfId="0" applyFont="1" applyBorder="1" applyAlignment="1">
      <alignment vertical="center" wrapText="1"/>
    </xf>
    <xf numFmtId="0" fontId="122" fillId="0" borderId="16" xfId="0" applyFont="1" applyBorder="1" applyAlignment="1">
      <alignment horizontal="center" vertical="top" wrapText="1"/>
    </xf>
    <xf numFmtId="0" fontId="21" fillId="0" borderId="16" xfId="0" applyFont="1" applyBorder="1" applyAlignment="1">
      <alignment horizontal="right" wrapText="1"/>
    </xf>
    <xf numFmtId="0" fontId="46" fillId="0" borderId="44" xfId="0" applyFont="1" applyBorder="1" applyAlignment="1">
      <alignment horizontal="right" wrapText="1"/>
    </xf>
    <xf numFmtId="0" fontId="124" fillId="11" borderId="15" xfId="0" applyFont="1" applyFill="1" applyBorder="1" applyAlignment="1">
      <alignment vertical="top" wrapText="1"/>
    </xf>
    <xf numFmtId="0" fontId="21" fillId="0" borderId="16" xfId="0" applyFont="1" applyBorder="1" applyAlignment="1">
      <alignment horizontal="right" vertical="top" wrapText="1"/>
    </xf>
    <xf numFmtId="0" fontId="124" fillId="11" borderId="21" xfId="0" applyFont="1" applyFill="1" applyBorder="1" applyAlignment="1">
      <alignment vertical="top" wrapText="1"/>
    </xf>
    <xf numFmtId="0" fontId="125" fillId="6" borderId="15" xfId="0" applyFont="1" applyFill="1" applyBorder="1" applyAlignment="1">
      <alignment vertical="top" wrapText="1"/>
    </xf>
    <xf numFmtId="0" fontId="126" fillId="6" borderId="15" xfId="0" applyFont="1" applyFill="1" applyBorder="1" applyAlignment="1">
      <alignment vertical="top" wrapText="1"/>
    </xf>
    <xf numFmtId="0" fontId="3" fillId="6" borderId="15" xfId="0" applyFont="1" applyFill="1" applyBorder="1" applyAlignment="1">
      <alignment horizontal="right" vertical="top" wrapText="1"/>
    </xf>
    <xf numFmtId="0" fontId="3" fillId="6" borderId="15" xfId="0" applyFont="1" applyFill="1" applyBorder="1" applyAlignment="1">
      <alignment horizontal="center" vertical="top" wrapText="1"/>
    </xf>
    <xf numFmtId="0" fontId="2" fillId="0" borderId="15" xfId="0" applyFont="1" applyBorder="1" applyAlignment="1">
      <alignment horizontal="right" vertical="top" wrapText="1"/>
    </xf>
    <xf numFmtId="0" fontId="71" fillId="0" borderId="15" xfId="0" applyFont="1" applyBorder="1" applyAlignment="1">
      <alignment vertical="top" wrapText="1"/>
    </xf>
    <xf numFmtId="0" fontId="127" fillId="0" borderId="15" xfId="0" applyFont="1" applyBorder="1" applyAlignment="1">
      <alignment vertical="top" wrapText="1"/>
    </xf>
    <xf numFmtId="0" fontId="128" fillId="12" borderId="15" xfId="0" applyFont="1" applyFill="1" applyBorder="1" applyAlignment="1">
      <alignment vertical="top" wrapText="1"/>
    </xf>
    <xf numFmtId="0" fontId="129" fillId="0" borderId="15" xfId="0" applyFont="1" applyBorder="1" applyAlignment="1">
      <alignment vertical="top" wrapText="1"/>
    </xf>
    <xf numFmtId="0" fontId="130" fillId="11" borderId="19" xfId="0" applyFont="1" applyFill="1" applyBorder="1" applyAlignment="1">
      <alignment wrapText="1"/>
    </xf>
    <xf numFmtId="0" fontId="131" fillId="0" borderId="16" xfId="0" applyFont="1" applyBorder="1" applyAlignment="1">
      <alignment vertical="top" wrapText="1"/>
    </xf>
    <xf numFmtId="0" fontId="130" fillId="11" borderId="21" xfId="0" applyFont="1" applyFill="1" applyBorder="1" applyAlignment="1">
      <alignment wrapText="1"/>
    </xf>
    <xf numFmtId="0" fontId="132" fillId="6" borderId="15" xfId="0" applyFont="1" applyFill="1" applyBorder="1" applyAlignment="1">
      <alignment wrapText="1"/>
    </xf>
    <xf numFmtId="0" fontId="133" fillId="6" borderId="15" xfId="0" applyFont="1" applyFill="1" applyBorder="1" applyAlignment="1">
      <alignment vertical="top" wrapText="1"/>
    </xf>
    <xf numFmtId="0" fontId="109" fillId="11" borderId="21" xfId="0" applyFont="1" applyFill="1" applyBorder="1" applyAlignment="1">
      <alignment wrapText="1"/>
    </xf>
    <xf numFmtId="0" fontId="109" fillId="0" borderId="15" xfId="0" applyFont="1" applyBorder="1" applyAlignment="1">
      <alignment wrapText="1"/>
    </xf>
    <xf numFmtId="0" fontId="134" fillId="0" borderId="15" xfId="0" applyFont="1" applyBorder="1" applyAlignment="1">
      <alignment vertical="top" wrapText="1"/>
    </xf>
    <xf numFmtId="0" fontId="122" fillId="0" borderId="15" xfId="0" applyFont="1" applyBorder="1" applyAlignment="1">
      <alignment vertical="top" wrapText="1"/>
    </xf>
    <xf numFmtId="0" fontId="122" fillId="0" borderId="15" xfId="0" applyFont="1" applyBorder="1" applyAlignment="1">
      <alignment horizontal="center" vertical="top" wrapText="1"/>
    </xf>
    <xf numFmtId="0" fontId="4" fillId="0" borderId="44" xfId="0" applyFont="1" applyBorder="1" applyAlignment="1">
      <alignment horizontal="right" wrapText="1"/>
    </xf>
    <xf numFmtId="0" fontId="135" fillId="0" borderId="15" xfId="0" applyFont="1" applyBorder="1" applyAlignment="1">
      <alignment vertical="top" wrapText="1"/>
    </xf>
    <xf numFmtId="0" fontId="4" fillId="6" borderId="19" xfId="0" applyFont="1" applyFill="1" applyBorder="1" applyAlignment="1">
      <alignment vertical="center" wrapText="1"/>
    </xf>
    <xf numFmtId="0" fontId="2" fillId="0" borderId="16" xfId="0" applyFont="1" applyBorder="1" applyAlignment="1">
      <alignment horizontal="right" vertical="center" wrapText="1"/>
    </xf>
    <xf numFmtId="0" fontId="46" fillId="0" borderId="16" xfId="0" applyFont="1" applyBorder="1" applyAlignment="1">
      <alignment horizontal="left" vertical="center" wrapText="1"/>
    </xf>
    <xf numFmtId="0" fontId="4" fillId="7" borderId="15" xfId="0" applyFont="1" applyFill="1" applyBorder="1" applyAlignment="1">
      <alignment wrapText="1"/>
    </xf>
    <xf numFmtId="0" fontId="4" fillId="7" borderId="16" xfId="0" applyFont="1" applyFill="1" applyBorder="1" applyAlignment="1">
      <alignment vertical="top" wrapText="1"/>
    </xf>
    <xf numFmtId="0" fontId="136" fillId="7" borderId="16" xfId="0" applyFont="1" applyFill="1" applyBorder="1" applyAlignment="1">
      <alignment vertical="top" wrapText="1"/>
    </xf>
    <xf numFmtId="0" fontId="2" fillId="7" borderId="16" xfId="0" applyFont="1" applyFill="1" applyBorder="1" applyAlignment="1">
      <alignment horizontal="right" wrapText="1"/>
    </xf>
    <xf numFmtId="0" fontId="125" fillId="6" borderId="15" xfId="0" applyFont="1" applyFill="1" applyBorder="1" applyAlignment="1">
      <alignment wrapText="1"/>
    </xf>
    <xf numFmtId="0" fontId="71" fillId="0" borderId="15" xfId="0" applyFont="1" applyBorder="1" applyAlignment="1">
      <alignment wrapText="1"/>
    </xf>
    <xf numFmtId="0" fontId="125" fillId="6" borderId="16" xfId="0" applyFont="1" applyFill="1" applyBorder="1" applyAlignment="1">
      <alignment wrapText="1"/>
    </xf>
    <xf numFmtId="0" fontId="137" fillId="6" borderId="16" xfId="0" applyFont="1" applyFill="1" applyBorder="1" applyAlignment="1">
      <alignment vertical="top" wrapText="1"/>
    </xf>
    <xf numFmtId="0" fontId="3" fillId="6" borderId="16" xfId="0" applyFont="1" applyFill="1" applyBorder="1" applyAlignment="1">
      <alignment horizontal="right" vertical="top" wrapText="1"/>
    </xf>
    <xf numFmtId="0" fontId="3" fillId="6" borderId="16" xfId="0" applyFont="1" applyFill="1" applyBorder="1" applyAlignment="1">
      <alignment horizontal="center" vertical="top" wrapText="1"/>
    </xf>
    <xf numFmtId="20" fontId="2" fillId="0" borderId="16" xfId="0" applyNumberFormat="1" applyFont="1" applyBorder="1" applyAlignment="1">
      <alignment horizontal="right" wrapText="1"/>
    </xf>
    <xf numFmtId="0" fontId="138" fillId="0" borderId="15" xfId="0" applyFont="1" applyBorder="1" applyAlignment="1">
      <alignment vertical="top" wrapText="1"/>
    </xf>
    <xf numFmtId="0" fontId="72" fillId="0" borderId="16" xfId="0" applyFont="1" applyBorder="1" applyAlignment="1">
      <alignment horizontal="center" vertical="top" wrapText="1"/>
    </xf>
    <xf numFmtId="0" fontId="139" fillId="0" borderId="41" xfId="0" applyFont="1" applyBorder="1" applyAlignment="1">
      <alignment vertical="top" wrapText="1"/>
    </xf>
    <xf numFmtId="0" fontId="46" fillId="0" borderId="16" xfId="0" applyFont="1" applyBorder="1" applyAlignment="1">
      <alignment horizontal="center" vertical="top" wrapText="1"/>
    </xf>
    <xf numFmtId="0" fontId="140" fillId="12" borderId="32" xfId="0" applyFont="1" applyFill="1" applyBorder="1" applyAlignment="1">
      <alignment vertical="top" wrapText="1"/>
    </xf>
    <xf numFmtId="0" fontId="140" fillId="12" borderId="60" xfId="0" applyFont="1" applyFill="1" applyBorder="1" applyAlignment="1">
      <alignment vertical="top" wrapText="1"/>
    </xf>
    <xf numFmtId="0" fontId="141" fillId="0" borderId="61" xfId="0" applyFont="1" applyBorder="1" applyAlignment="1">
      <alignment vertical="top" wrapText="1"/>
    </xf>
    <xf numFmtId="0" fontId="72" fillId="0" borderId="15" xfId="0" applyFont="1" applyBorder="1" applyAlignment="1">
      <alignment vertical="top" wrapText="1"/>
    </xf>
    <xf numFmtId="0" fontId="46" fillId="0" borderId="15" xfId="0" applyFont="1" applyBorder="1" applyAlignment="1">
      <alignment horizontal="center" vertical="top" wrapText="1"/>
    </xf>
    <xf numFmtId="0" fontId="140" fillId="12" borderId="62" xfId="0" applyFont="1" applyFill="1" applyBorder="1" applyAlignment="1">
      <alignment vertical="top" wrapText="1"/>
    </xf>
    <xf numFmtId="0" fontId="142" fillId="0" borderId="63" xfId="0" applyFont="1" applyBorder="1" applyAlignment="1">
      <alignment vertical="top" wrapText="1"/>
    </xf>
    <xf numFmtId="0" fontId="140" fillId="12" borderId="64" xfId="0" applyFont="1" applyFill="1" applyBorder="1" applyAlignment="1">
      <alignment vertical="top" wrapText="1"/>
    </xf>
    <xf numFmtId="0" fontId="143" fillId="0" borderId="65" xfId="0" applyFont="1" applyBorder="1" applyAlignment="1">
      <alignment vertical="top" wrapText="1"/>
    </xf>
    <xf numFmtId="0" fontId="144" fillId="0" borderId="63" xfId="0" applyFont="1" applyBorder="1" applyAlignment="1">
      <alignment vertical="top" wrapText="1"/>
    </xf>
    <xf numFmtId="0" fontId="145" fillId="0" borderId="66" xfId="0" applyFont="1" applyBorder="1" applyAlignment="1">
      <alignment vertical="top" wrapText="1"/>
    </xf>
    <xf numFmtId="0" fontId="140" fillId="12" borderId="67" xfId="0" applyFont="1" applyFill="1" applyBorder="1" applyAlignment="1">
      <alignment vertical="top" wrapText="1"/>
    </xf>
    <xf numFmtId="0" fontId="140" fillId="12" borderId="68" xfId="0" applyFont="1" applyFill="1" applyBorder="1" applyAlignment="1">
      <alignment vertical="top" wrapText="1"/>
    </xf>
    <xf numFmtId="0" fontId="72" fillId="0" borderId="32" xfId="0" applyFont="1" applyBorder="1" applyAlignment="1">
      <alignment vertical="top" wrapText="1"/>
    </xf>
    <xf numFmtId="0" fontId="72" fillId="0" borderId="69" xfId="0" applyFont="1" applyBorder="1" applyAlignment="1">
      <alignment vertical="top" wrapText="1"/>
    </xf>
    <xf numFmtId="0" fontId="74" fillId="0" borderId="33" xfId="0" applyFont="1" applyBorder="1" applyAlignment="1">
      <alignment horizontal="center" vertical="center" wrapText="1"/>
    </xf>
    <xf numFmtId="0" fontId="29" fillId="0" borderId="33" xfId="0" applyFont="1" applyBorder="1" applyAlignment="1">
      <alignment horizontal="center" vertical="center" wrapText="1"/>
    </xf>
    <xf numFmtId="0" fontId="146" fillId="0" borderId="16" xfId="0" applyFont="1" applyBorder="1" applyAlignment="1">
      <alignment horizontal="center" vertical="top" wrapText="1"/>
    </xf>
    <xf numFmtId="2" fontId="146" fillId="0" borderId="16" xfId="0" applyNumberFormat="1" applyFont="1" applyBorder="1" applyAlignment="1">
      <alignment horizontal="center" vertical="top" wrapText="1"/>
    </xf>
    <xf numFmtId="0" fontId="1" fillId="0" borderId="34" xfId="0" applyFont="1" applyBorder="1" applyAlignment="1">
      <alignment horizontal="center" vertical="center" wrapText="1"/>
    </xf>
    <xf numFmtId="0" fontId="74" fillId="0" borderId="34" xfId="0" applyFont="1" applyBorder="1" applyAlignment="1">
      <alignment horizontal="center" vertical="center" wrapText="1"/>
    </xf>
    <xf numFmtId="0" fontId="29" fillId="0" borderId="34" xfId="0" applyFont="1" applyBorder="1" applyAlignment="1">
      <alignment horizontal="center" vertical="center" wrapText="1"/>
    </xf>
    <xf numFmtId="0" fontId="146" fillId="0" borderId="15" xfId="0" applyFont="1" applyBorder="1" applyAlignment="1">
      <alignment horizontal="center" vertical="top" wrapText="1"/>
    </xf>
    <xf numFmtId="2" fontId="146" fillId="0" borderId="15" xfId="0" applyNumberFormat="1" applyFont="1" applyBorder="1" applyAlignment="1">
      <alignment horizontal="center" vertical="top" wrapText="1"/>
    </xf>
    <xf numFmtId="0" fontId="1" fillId="0" borderId="70" xfId="0" applyFont="1" applyBorder="1" applyAlignment="1">
      <alignment horizontal="center" vertical="center" wrapText="1"/>
    </xf>
    <xf numFmtId="0" fontId="74" fillId="0" borderId="70" xfId="0" applyFont="1" applyBorder="1" applyAlignment="1">
      <alignment horizontal="center" vertical="center" wrapText="1"/>
    </xf>
    <xf numFmtId="0" fontId="29" fillId="0" borderId="70" xfId="0" applyFont="1" applyBorder="1" applyAlignment="1">
      <alignment horizontal="center" vertical="center" wrapText="1"/>
    </xf>
    <xf numFmtId="0" fontId="147" fillId="0" borderId="16" xfId="0" applyFont="1" applyBorder="1" applyAlignment="1">
      <alignment wrapText="1"/>
    </xf>
    <xf numFmtId="0" fontId="2" fillId="6" borderId="15" xfId="0" applyFont="1" applyFill="1" applyBorder="1" applyAlignment="1">
      <alignment vertical="top" wrapText="1"/>
    </xf>
    <xf numFmtId="0" fontId="4" fillId="11" borderId="15" xfId="0" applyFont="1" applyFill="1" applyBorder="1" applyAlignment="1">
      <alignment vertical="center" wrapText="1"/>
    </xf>
    <xf numFmtId="0" fontId="2" fillId="0" borderId="16" xfId="0" applyFont="1" applyBorder="1" applyAlignment="1">
      <alignment horizontal="center" vertical="center" wrapText="1"/>
    </xf>
    <xf numFmtId="0" fontId="21" fillId="0" borderId="16" xfId="0" applyFont="1" applyBorder="1" applyAlignment="1">
      <alignment horizontal="center" vertical="center" wrapText="1"/>
    </xf>
    <xf numFmtId="0" fontId="4" fillId="0" borderId="21" xfId="0" applyFont="1" applyBorder="1" applyAlignment="1">
      <alignment vertical="center" wrapText="1"/>
    </xf>
    <xf numFmtId="0" fontId="148" fillId="6" borderId="15" xfId="0" applyFont="1" applyFill="1" applyBorder="1" applyAlignment="1">
      <alignment horizontal="center" wrapText="1"/>
    </xf>
    <xf numFmtId="0" fontId="148" fillId="6" borderId="15" xfId="0" applyFont="1" applyFill="1" applyBorder="1" applyAlignment="1">
      <alignment vertical="center" wrapText="1"/>
    </xf>
    <xf numFmtId="0" fontId="125" fillId="6" borderId="15" xfId="0" applyFont="1" applyFill="1" applyBorder="1" applyAlignment="1">
      <alignment vertical="center" wrapText="1"/>
    </xf>
    <xf numFmtId="0" fontId="2" fillId="0" borderId="15" xfId="0" applyFont="1" applyBorder="1" applyAlignment="1">
      <alignment horizontal="center" vertical="center" wrapText="1"/>
    </xf>
    <xf numFmtId="0" fontId="21" fillId="0" borderId="15" xfId="0" applyFont="1" applyBorder="1" applyAlignment="1">
      <alignment horizontal="center" vertical="center" wrapText="1"/>
    </xf>
    <xf numFmtId="0" fontId="71" fillId="0" borderId="15" xfId="0" applyFont="1" applyBorder="1" applyAlignment="1">
      <alignment vertical="center" wrapText="1"/>
    </xf>
    <xf numFmtId="0" fontId="62" fillId="12" borderId="15" xfId="0" applyFont="1" applyFill="1" applyBorder="1" applyAlignment="1">
      <alignment vertical="center" wrapText="1"/>
    </xf>
    <xf numFmtId="0" fontId="149" fillId="0" borderId="15" xfId="0" applyFont="1" applyBorder="1" applyAlignment="1">
      <alignment vertical="top" wrapText="1"/>
    </xf>
    <xf numFmtId="0" fontId="150" fillId="0" borderId="15" xfId="0" applyFont="1" applyBorder="1" applyAlignment="1">
      <alignment vertical="top" wrapText="1"/>
    </xf>
    <xf numFmtId="0" fontId="4" fillId="0" borderId="17" xfId="0" applyFont="1" applyBorder="1" applyAlignment="1">
      <alignment vertical="center"/>
    </xf>
    <xf numFmtId="0" fontId="46" fillId="0" borderId="15" xfId="0" applyFont="1" applyBorder="1" applyAlignment="1">
      <alignment vertical="top" wrapText="1"/>
    </xf>
    <xf numFmtId="0" fontId="1" fillId="0" borderId="15" xfId="0" applyFont="1" applyBorder="1" applyAlignment="1">
      <alignment vertical="top" wrapText="1"/>
    </xf>
    <xf numFmtId="0" fontId="151" fillId="0" borderId="15" xfId="0" applyFont="1" applyBorder="1" applyAlignment="1">
      <alignment wrapText="1"/>
    </xf>
    <xf numFmtId="0" fontId="152" fillId="0" borderId="15" xfId="0" applyFont="1" applyBorder="1" applyAlignment="1">
      <alignment vertical="center" wrapText="1"/>
    </xf>
    <xf numFmtId="0" fontId="46" fillId="0" borderId="15" xfId="0" applyFont="1" applyBorder="1" applyAlignment="1">
      <alignment vertical="center" wrapText="1"/>
    </xf>
    <xf numFmtId="0" fontId="1" fillId="0" borderId="15" xfId="0" applyFont="1" applyBorder="1" applyAlignment="1">
      <alignment vertical="center" wrapText="1"/>
    </xf>
    <xf numFmtId="0" fontId="1" fillId="0" borderId="19" xfId="0" applyFont="1" applyBorder="1" applyAlignment="1">
      <alignment vertical="center" wrapText="1"/>
    </xf>
    <xf numFmtId="0" fontId="153" fillId="0" borderId="16" xfId="0" applyFont="1" applyBorder="1" applyAlignment="1">
      <alignment vertical="center" wrapText="1"/>
    </xf>
    <xf numFmtId="0" fontId="124" fillId="11" borderId="15" xfId="0" applyFont="1" applyFill="1" applyBorder="1" applyAlignment="1">
      <alignment wrapText="1"/>
    </xf>
    <xf numFmtId="0" fontId="154" fillId="0" borderId="1" xfId="0" applyFont="1" applyBorder="1" applyAlignment="1">
      <alignment horizontal="left" vertical="top" wrapText="1"/>
    </xf>
    <xf numFmtId="2" fontId="4" fillId="6" borderId="48" xfId="0" applyNumberFormat="1" applyFont="1" applyFill="1" applyBorder="1" applyAlignment="1">
      <alignment horizontal="center" vertical="top" wrapText="1"/>
    </xf>
    <xf numFmtId="0" fontId="155" fillId="6" borderId="1" xfId="0" applyFont="1" applyFill="1" applyBorder="1" applyAlignment="1">
      <alignment horizontal="left" vertical="top" wrapText="1"/>
    </xf>
    <xf numFmtId="1" fontId="4" fillId="6" borderId="1" xfId="0" applyNumberFormat="1" applyFont="1" applyFill="1" applyBorder="1" applyAlignment="1">
      <alignment horizontal="center" vertical="top" wrapText="1"/>
    </xf>
    <xf numFmtId="0" fontId="5" fillId="0" borderId="4" xfId="0" applyFont="1" applyBorder="1"/>
    <xf numFmtId="0" fontId="2" fillId="0" borderId="4" xfId="0" applyFont="1" applyBorder="1" applyAlignment="1">
      <alignment wrapText="1"/>
    </xf>
    <xf numFmtId="49" fontId="156" fillId="0" borderId="71" xfId="0" applyNumberFormat="1" applyFont="1" applyBorder="1"/>
    <xf numFmtId="49" fontId="157" fillId="0" borderId="72" xfId="0" applyNumberFormat="1" applyFont="1" applyBorder="1"/>
    <xf numFmtId="0" fontId="1" fillId="6" borderId="1" xfId="0" applyFont="1" applyFill="1" applyBorder="1" applyAlignment="1">
      <alignment horizontal="left" vertical="top" wrapText="1"/>
    </xf>
    <xf numFmtId="0" fontId="1" fillId="6" borderId="1" xfId="0" applyFont="1" applyFill="1" applyBorder="1" applyAlignment="1">
      <alignment horizontal="right" vertical="top" wrapText="1"/>
    </xf>
    <xf numFmtId="49" fontId="156" fillId="0" borderId="1" xfId="0" applyNumberFormat="1" applyFont="1" applyBorder="1"/>
    <xf numFmtId="49" fontId="156" fillId="0" borderId="73" xfId="0" applyNumberFormat="1" applyFont="1" applyBorder="1"/>
    <xf numFmtId="49" fontId="158" fillId="0" borderId="74" xfId="0" applyNumberFormat="1" applyFont="1" applyBorder="1"/>
    <xf numFmtId="1" fontId="9" fillId="6" borderId="1" xfId="0" applyNumberFormat="1" applyFont="1" applyFill="1" applyBorder="1" applyAlignment="1">
      <alignment vertical="top" wrapText="1"/>
    </xf>
    <xf numFmtId="0" fontId="38" fillId="6" borderId="1" xfId="0" applyFont="1" applyFill="1" applyBorder="1" applyAlignment="1">
      <alignment wrapText="1"/>
    </xf>
    <xf numFmtId="0" fontId="38" fillId="6" borderId="48" xfId="0" applyFont="1" applyFill="1" applyBorder="1" applyAlignment="1">
      <alignment wrapText="1"/>
    </xf>
    <xf numFmtId="1" fontId="9" fillId="6" borderId="1" xfId="0" applyNumberFormat="1" applyFont="1" applyFill="1" applyBorder="1" applyAlignment="1">
      <alignment horizontal="left" vertical="top" wrapText="1"/>
    </xf>
    <xf numFmtId="49" fontId="156" fillId="0" borderId="75" xfId="0" applyNumberFormat="1" applyFont="1" applyBorder="1"/>
    <xf numFmtId="49" fontId="156" fillId="0" borderId="76" xfId="0" applyNumberFormat="1" applyFont="1" applyBorder="1"/>
    <xf numFmtId="0" fontId="38" fillId="0" borderId="4" xfId="0" applyFont="1" applyBorder="1"/>
    <xf numFmtId="0" fontId="159" fillId="0" borderId="0" xfId="0" applyFont="1" applyAlignment="1">
      <alignment vertical="top" wrapText="1"/>
    </xf>
    <xf numFmtId="0" fontId="46" fillId="0" borderId="0" xfId="0" applyFont="1" applyAlignment="1">
      <alignment vertical="top" wrapText="1"/>
    </xf>
    <xf numFmtId="0" fontId="4" fillId="0" borderId="29" xfId="0" applyFont="1" applyBorder="1" applyAlignment="1">
      <alignment horizontal="center" vertical="top" wrapText="1"/>
    </xf>
    <xf numFmtId="0" fontId="6" fillId="0" borderId="1" xfId="0" applyFont="1" applyBorder="1" applyAlignment="1">
      <alignment horizontal="center" vertical="top"/>
    </xf>
    <xf numFmtId="0" fontId="160" fillId="6" borderId="1" xfId="0" applyFont="1" applyFill="1" applyBorder="1" applyAlignment="1">
      <alignment horizontal="left" vertical="top" wrapText="1"/>
    </xf>
    <xf numFmtId="0" fontId="1" fillId="0" borderId="47" xfId="0" applyFont="1" applyBorder="1" applyAlignment="1">
      <alignment vertical="top" wrapText="1"/>
    </xf>
    <xf numFmtId="1" fontId="9" fillId="0" borderId="4" xfId="0" applyNumberFormat="1" applyFont="1" applyBorder="1" applyAlignment="1">
      <alignment horizontal="center" vertical="top" wrapText="1"/>
    </xf>
    <xf numFmtId="0" fontId="2" fillId="0" borderId="47" xfId="0" applyFont="1" applyBorder="1" applyAlignment="1">
      <alignment wrapText="1"/>
    </xf>
    <xf numFmtId="0" fontId="161" fillId="0" borderId="1" xfId="0" applyFont="1" applyBorder="1" applyAlignment="1">
      <alignment horizontal="left" vertical="top" wrapText="1"/>
    </xf>
    <xf numFmtId="0" fontId="162" fillId="0" borderId="1" xfId="0" applyFont="1" applyBorder="1" applyAlignment="1">
      <alignment horizontal="center" vertical="top" wrapText="1"/>
    </xf>
    <xf numFmtId="2" fontId="9" fillId="9" borderId="1" xfId="0" applyNumberFormat="1" applyFont="1" applyFill="1" applyBorder="1" applyAlignment="1">
      <alignment horizontal="center" vertical="center" wrapText="1"/>
    </xf>
    <xf numFmtId="0" fontId="4" fillId="0" borderId="4" xfId="0" applyFont="1" applyBorder="1" applyAlignment="1">
      <alignment horizontal="center" vertical="center" wrapText="1"/>
    </xf>
    <xf numFmtId="1" fontId="4" fillId="6" borderId="1" xfId="0" applyNumberFormat="1" applyFont="1" applyFill="1" applyBorder="1" applyAlignment="1">
      <alignment horizontal="center" vertical="center" wrapText="1"/>
    </xf>
    <xf numFmtId="1" fontId="4" fillId="6" borderId="48" xfId="0" applyNumberFormat="1" applyFont="1" applyFill="1" applyBorder="1" applyAlignment="1">
      <alignment horizontal="center" vertical="top" wrapText="1"/>
    </xf>
    <xf numFmtId="15" fontId="4" fillId="6" borderId="1" xfId="0" applyNumberFormat="1" applyFont="1" applyFill="1" applyBorder="1" applyAlignment="1">
      <alignment horizontal="center" vertical="top" wrapText="1"/>
    </xf>
    <xf numFmtId="2" fontId="163" fillId="0" borderId="1" xfId="0" applyNumberFormat="1" applyFont="1" applyBorder="1" applyAlignment="1">
      <alignment vertical="top" wrapText="1"/>
    </xf>
    <xf numFmtId="2" fontId="4" fillId="6" borderId="1" xfId="0" applyNumberFormat="1" applyFont="1" applyFill="1" applyBorder="1" applyAlignment="1">
      <alignment horizontal="center" vertical="top"/>
    </xf>
    <xf numFmtId="0" fontId="4" fillId="0" borderId="19" xfId="0" applyFont="1" applyBorder="1" applyAlignment="1">
      <alignment horizontal="center" vertical="center" wrapText="1"/>
    </xf>
    <xf numFmtId="0" fontId="164" fillId="0" borderId="16" xfId="0" applyFont="1" applyBorder="1" applyAlignment="1">
      <alignment horizontal="center" vertical="center" wrapText="1"/>
    </xf>
    <xf numFmtId="15" fontId="4" fillId="0" borderId="16" xfId="0" applyNumberFormat="1" applyFont="1" applyBorder="1" applyAlignment="1">
      <alignment horizontal="center" vertical="center" wrapText="1"/>
    </xf>
    <xf numFmtId="0" fontId="165" fillId="6" borderId="15" xfId="0" applyFont="1" applyFill="1" applyBorder="1" applyAlignment="1">
      <alignment vertical="top" wrapText="1"/>
    </xf>
    <xf numFmtId="0" fontId="2" fillId="0" borderId="32" xfId="0" applyFont="1" applyBorder="1" applyAlignment="1">
      <alignment vertical="top" wrapText="1"/>
    </xf>
    <xf numFmtId="0" fontId="102" fillId="0" borderId="15" xfId="0" applyFont="1" applyBorder="1" applyAlignment="1">
      <alignment vertical="top" wrapText="1"/>
    </xf>
    <xf numFmtId="14" fontId="4" fillId="0" borderId="15" xfId="0" applyNumberFormat="1" applyFont="1" applyBorder="1" applyAlignment="1">
      <alignment vertical="top" wrapText="1"/>
    </xf>
    <xf numFmtId="0" fontId="2" fillId="7" borderId="7" xfId="0" applyFont="1" applyFill="1" applyBorder="1"/>
    <xf numFmtId="0" fontId="4" fillId="6" borderId="15" xfId="0" applyFont="1" applyFill="1" applyBorder="1" applyAlignment="1">
      <alignment horizontal="right" vertical="top" wrapText="1"/>
    </xf>
    <xf numFmtId="0" fontId="166" fillId="6" borderId="17" xfId="0" applyFont="1" applyFill="1" applyBorder="1" applyAlignment="1">
      <alignment vertical="center"/>
    </xf>
    <xf numFmtId="14" fontId="4" fillId="0" borderId="16" xfId="0" applyNumberFormat="1" applyFont="1" applyBorder="1" applyAlignment="1">
      <alignment vertical="top" wrapText="1"/>
    </xf>
    <xf numFmtId="0" fontId="4" fillId="0" borderId="70" xfId="0" applyFont="1" applyBorder="1" applyAlignment="1">
      <alignment vertical="top" wrapText="1"/>
    </xf>
    <xf numFmtId="0" fontId="4" fillId="0" borderId="44" xfId="0" applyFont="1" applyBorder="1" applyAlignment="1">
      <alignment horizontal="center" vertical="top" wrapText="1"/>
    </xf>
    <xf numFmtId="0" fontId="166" fillId="6" borderId="68" xfId="0" applyFont="1" applyFill="1" applyBorder="1" applyAlignment="1">
      <alignment vertical="center"/>
    </xf>
    <xf numFmtId="0" fontId="4" fillId="0" borderId="44" xfId="0" applyFont="1" applyBorder="1" applyAlignment="1">
      <alignment vertical="top" wrapText="1"/>
    </xf>
    <xf numFmtId="0" fontId="167" fillId="0" borderId="44" xfId="0" applyFont="1" applyBorder="1" applyAlignment="1">
      <alignment vertical="top" wrapText="1"/>
    </xf>
    <xf numFmtId="0" fontId="2" fillId="0" borderId="44" xfId="0" applyFont="1" applyBorder="1" applyAlignment="1">
      <alignment horizontal="right" wrapText="1"/>
    </xf>
    <xf numFmtId="0" fontId="2" fillId="0" borderId="16" xfId="0" applyFont="1" applyBorder="1" applyAlignment="1">
      <alignment horizontal="center" vertical="top" wrapText="1"/>
    </xf>
    <xf numFmtId="14" fontId="4" fillId="6" borderId="15" xfId="0" applyNumberFormat="1" applyFont="1" applyFill="1" applyBorder="1" applyAlignment="1">
      <alignment vertical="top" wrapText="1"/>
    </xf>
    <xf numFmtId="0" fontId="2" fillId="0" borderId="15" xfId="0" applyFont="1" applyBorder="1" applyAlignment="1">
      <alignment horizontal="center" vertical="top" wrapText="1"/>
    </xf>
    <xf numFmtId="0" fontId="168" fillId="6" borderId="15" xfId="0" applyFont="1" applyFill="1" applyBorder="1" applyAlignment="1">
      <alignment vertical="top" wrapText="1"/>
    </xf>
    <xf numFmtId="0" fontId="166" fillId="6" borderId="15" xfId="0" applyFont="1" applyFill="1" applyBorder="1" applyAlignment="1">
      <alignment vertical="center" wrapText="1"/>
    </xf>
    <xf numFmtId="0" fontId="169" fillId="0" borderId="16" xfId="0" applyFont="1" applyBorder="1" applyAlignment="1">
      <alignment vertical="top" wrapText="1"/>
    </xf>
    <xf numFmtId="0" fontId="170" fillId="0" borderId="77" xfId="0" applyFont="1" applyBorder="1" applyAlignment="1">
      <alignment vertical="center"/>
    </xf>
    <xf numFmtId="0" fontId="169" fillId="0" borderId="15" xfId="0" applyFont="1" applyBorder="1" applyAlignment="1">
      <alignment wrapText="1"/>
    </xf>
    <xf numFmtId="0" fontId="169" fillId="0" borderId="15" xfId="0" applyFont="1" applyBorder="1" applyAlignment="1">
      <alignment vertical="top" wrapText="1"/>
    </xf>
    <xf numFmtId="0" fontId="171" fillId="0" borderId="17" xfId="0" applyFont="1" applyBorder="1" applyAlignment="1">
      <alignment vertical="center"/>
    </xf>
    <xf numFmtId="0" fontId="4" fillId="0" borderId="19" xfId="0" applyFont="1" applyBorder="1" applyAlignment="1">
      <alignment horizontal="center" vertical="top" wrapText="1"/>
    </xf>
    <xf numFmtId="0" fontId="4" fillId="0" borderId="21" xfId="0" applyFont="1" applyBorder="1" applyAlignment="1">
      <alignment horizontal="center" vertical="top" wrapText="1"/>
    </xf>
    <xf numFmtId="3" fontId="2" fillId="0" borderId="15" xfId="0" applyNumberFormat="1" applyFont="1" applyBorder="1" applyAlignment="1">
      <alignment vertical="top" wrapText="1"/>
    </xf>
    <xf numFmtId="16" fontId="4" fillId="0" borderId="4" xfId="0" applyNumberFormat="1" applyFont="1" applyBorder="1" applyAlignment="1">
      <alignment horizontal="right" vertical="top" wrapText="1"/>
    </xf>
    <xf numFmtId="49" fontId="172" fillId="6" borderId="78" xfId="0" applyNumberFormat="1" applyFont="1" applyFill="1" applyBorder="1" applyAlignment="1">
      <alignment vertical="center" wrapText="1"/>
    </xf>
    <xf numFmtId="49" fontId="173" fillId="6" borderId="1" xfId="0" applyNumberFormat="1" applyFont="1" applyFill="1" applyBorder="1" applyAlignment="1">
      <alignment horizontal="left" vertical="top" wrapText="1"/>
    </xf>
    <xf numFmtId="0" fontId="3" fillId="0" borderId="4" xfId="0" applyFont="1" applyBorder="1" applyAlignment="1">
      <alignment horizontal="center" vertical="top" wrapText="1"/>
    </xf>
    <xf numFmtId="0" fontId="174" fillId="0" borderId="1" xfId="0" applyFont="1" applyBorder="1" applyAlignment="1">
      <alignment horizontal="center" vertical="center" wrapText="1"/>
    </xf>
    <xf numFmtId="14" fontId="4" fillId="0" borderId="1" xfId="0" applyNumberFormat="1" applyFont="1" applyBorder="1" applyAlignment="1">
      <alignment horizontal="center" vertical="center" wrapText="1"/>
    </xf>
    <xf numFmtId="0" fontId="4" fillId="0" borderId="1" xfId="0" applyFont="1" applyBorder="1" applyAlignment="1">
      <alignment horizontal="center" vertical="center"/>
    </xf>
    <xf numFmtId="0" fontId="175" fillId="6" borderId="1" xfId="0" applyFont="1" applyFill="1" applyBorder="1" applyAlignment="1">
      <alignment horizontal="center" vertical="center" wrapText="1"/>
    </xf>
    <xf numFmtId="14" fontId="4" fillId="6" borderId="1" xfId="0" applyNumberFormat="1" applyFont="1" applyFill="1" applyBorder="1" applyAlignment="1">
      <alignment horizontal="center" vertical="center" wrapText="1"/>
    </xf>
    <xf numFmtId="2" fontId="4" fillId="6" borderId="48" xfId="0" applyNumberFormat="1" applyFont="1" applyFill="1" applyBorder="1" applyAlignment="1">
      <alignment horizontal="center" vertical="center" wrapText="1"/>
    </xf>
    <xf numFmtId="2" fontId="4" fillId="0" borderId="4" xfId="0"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1" fontId="1" fillId="0" borderId="1" xfId="0" applyNumberFormat="1" applyFont="1" applyBorder="1" applyAlignment="1">
      <alignment horizontal="center" vertical="top" wrapText="1"/>
    </xf>
    <xf numFmtId="2" fontId="1" fillId="0" borderId="4" xfId="0" applyNumberFormat="1" applyFont="1" applyBorder="1" applyAlignment="1">
      <alignment horizontal="center" vertical="top" wrapText="1"/>
    </xf>
    <xf numFmtId="17" fontId="4" fillId="6" borderId="1" xfId="0" applyNumberFormat="1" applyFont="1" applyFill="1" applyBorder="1" applyAlignment="1">
      <alignment horizontal="left" vertical="top" wrapText="1"/>
    </xf>
    <xf numFmtId="17" fontId="4" fillId="0" borderId="1" xfId="0" applyNumberFormat="1" applyFont="1" applyBorder="1" applyAlignment="1">
      <alignment horizontal="left" vertical="top" wrapText="1"/>
    </xf>
    <xf numFmtId="0" fontId="176" fillId="0" borderId="1" xfId="0" applyFont="1" applyBorder="1" applyAlignment="1">
      <alignment horizontal="center" vertical="center" wrapText="1"/>
    </xf>
    <xf numFmtId="0" fontId="177" fillId="6" borderId="1" xfId="0" applyFont="1" applyFill="1" applyBorder="1" applyAlignment="1">
      <alignment horizontal="center" vertical="center" wrapText="1"/>
    </xf>
    <xf numFmtId="0" fontId="178" fillId="0" borderId="0" xfId="0" applyFont="1"/>
    <xf numFmtId="0" fontId="4" fillId="0" borderId="4" xfId="0" applyFont="1" applyBorder="1" applyAlignment="1">
      <alignment horizontal="left" vertical="top" wrapText="1"/>
    </xf>
    <xf numFmtId="1" fontId="4" fillId="6" borderId="1" xfId="0" applyNumberFormat="1" applyFont="1" applyFill="1" applyBorder="1" applyAlignment="1">
      <alignment horizontal="left" vertical="top" wrapText="1"/>
    </xf>
    <xf numFmtId="15" fontId="4" fillId="0" borderId="1" xfId="0" applyNumberFormat="1" applyFont="1" applyBorder="1" applyAlignment="1">
      <alignment horizontal="left" vertical="top" wrapText="1"/>
    </xf>
    <xf numFmtId="14" fontId="4" fillId="6" borderId="1" xfId="0" applyNumberFormat="1" applyFont="1" applyFill="1" applyBorder="1" applyAlignment="1">
      <alignment horizontal="left" vertical="top" wrapText="1"/>
    </xf>
    <xf numFmtId="15" fontId="4" fillId="6" borderId="1" xfId="0" applyNumberFormat="1" applyFont="1" applyFill="1" applyBorder="1" applyAlignment="1">
      <alignment horizontal="left" vertical="top" wrapText="1"/>
    </xf>
    <xf numFmtId="15" fontId="1" fillId="0" borderId="1" xfId="0" applyNumberFormat="1" applyFont="1" applyBorder="1" applyAlignment="1">
      <alignment horizontal="left" vertical="top" wrapText="1"/>
    </xf>
    <xf numFmtId="2" fontId="3" fillId="0" borderId="4" xfId="0" applyNumberFormat="1" applyFont="1" applyBorder="1" applyAlignment="1">
      <alignment horizontal="right" vertical="top" wrapText="1"/>
    </xf>
    <xf numFmtId="2" fontId="3" fillId="6" borderId="48" xfId="0" applyNumberFormat="1" applyFont="1" applyFill="1" applyBorder="1" applyAlignment="1">
      <alignment horizontal="right" vertical="top" wrapText="1"/>
    </xf>
    <xf numFmtId="2" fontId="4" fillId="6" borderId="48" xfId="0" applyNumberFormat="1" applyFont="1" applyFill="1" applyBorder="1" applyAlignment="1">
      <alignment horizontal="right" vertical="top" wrapText="1"/>
    </xf>
    <xf numFmtId="0" fontId="40" fillId="0" borderId="4" xfId="0" applyFont="1" applyBorder="1" applyAlignment="1">
      <alignment horizontal="center" vertical="top" wrapText="1"/>
    </xf>
    <xf numFmtId="0" fontId="40" fillId="6" borderId="1" xfId="0" applyFont="1" applyFill="1" applyBorder="1" applyAlignment="1">
      <alignment horizontal="center" vertical="top" wrapText="1"/>
    </xf>
    <xf numFmtId="0" fontId="4" fillId="6" borderId="1" xfId="0" applyFont="1" applyFill="1" applyBorder="1" applyAlignment="1">
      <alignment horizontal="left" vertical="center" wrapText="1"/>
    </xf>
    <xf numFmtId="0" fontId="4" fillId="0" borderId="3" xfId="0" applyFont="1" applyBorder="1" applyAlignment="1">
      <alignment horizontal="center" vertical="center" wrapText="1"/>
    </xf>
    <xf numFmtId="0" fontId="1" fillId="0" borderId="3" xfId="0" applyFont="1" applyBorder="1" applyAlignment="1">
      <alignment horizontal="left" vertical="center" wrapText="1"/>
    </xf>
    <xf numFmtId="2" fontId="1" fillId="0" borderId="29" xfId="0" applyNumberFormat="1" applyFont="1" applyBorder="1" applyAlignment="1">
      <alignment horizontal="center" vertical="center" wrapText="1"/>
    </xf>
    <xf numFmtId="2" fontId="1" fillId="0" borderId="1" xfId="0" applyNumberFormat="1" applyFont="1" applyBorder="1" applyAlignment="1">
      <alignment horizontal="center" vertical="center" wrapText="1"/>
    </xf>
    <xf numFmtId="1" fontId="3" fillId="0" borderId="1" xfId="0" applyNumberFormat="1" applyFont="1" applyBorder="1" applyAlignment="1">
      <alignment horizontal="center" vertical="top"/>
    </xf>
    <xf numFmtId="2" fontId="3" fillId="0" borderId="1" xfId="0" applyNumberFormat="1" applyFont="1" applyBorder="1" applyAlignment="1">
      <alignment vertical="top" wrapText="1"/>
    </xf>
    <xf numFmtId="0" fontId="179" fillId="6" borderId="1" xfId="0" applyFont="1" applyFill="1" applyBorder="1" applyAlignment="1">
      <alignment vertical="top" wrapText="1"/>
    </xf>
    <xf numFmtId="15" fontId="4" fillId="0" borderId="4" xfId="0" applyNumberFormat="1" applyFont="1" applyBorder="1" applyAlignment="1">
      <alignment vertical="top" wrapText="1"/>
    </xf>
    <xf numFmtId="2" fontId="4" fillId="0" borderId="1" xfId="0" applyNumberFormat="1" applyFont="1" applyBorder="1" applyAlignment="1">
      <alignment vertical="top" wrapText="1"/>
    </xf>
    <xf numFmtId="0" fontId="2" fillId="0" borderId="1" xfId="0" applyFont="1" applyBorder="1" applyAlignment="1">
      <alignment horizontal="right"/>
    </xf>
    <xf numFmtId="16" fontId="4" fillId="0" borderId="4" xfId="0" applyNumberFormat="1" applyFont="1" applyBorder="1" applyAlignment="1">
      <alignment horizontal="left" vertical="top" wrapText="1"/>
    </xf>
    <xf numFmtId="0" fontId="2" fillId="0" borderId="47" xfId="0" applyFont="1" applyBorder="1"/>
    <xf numFmtId="0" fontId="180" fillId="6" borderId="1" xfId="0" applyFont="1" applyFill="1" applyBorder="1" applyAlignment="1">
      <alignment vertical="top" wrapText="1"/>
    </xf>
    <xf numFmtId="167" fontId="4" fillId="0" borderId="4" xfId="0" applyNumberFormat="1" applyFont="1" applyBorder="1" applyAlignment="1">
      <alignment vertical="top" wrapText="1"/>
    </xf>
    <xf numFmtId="2" fontId="6" fillId="6" borderId="7" xfId="0" applyNumberFormat="1" applyFont="1" applyFill="1" applyBorder="1" applyAlignment="1">
      <alignment horizontal="left"/>
    </xf>
    <xf numFmtId="2" fontId="181" fillId="0" borderId="1" xfId="0" applyNumberFormat="1" applyFont="1" applyBorder="1" applyAlignment="1">
      <alignment vertical="top" wrapText="1"/>
    </xf>
    <xf numFmtId="0" fontId="17" fillId="0" borderId="0" xfId="0" applyFont="1" applyAlignment="1">
      <alignment wrapText="1"/>
    </xf>
    <xf numFmtId="2" fontId="4" fillId="0" borderId="1" xfId="0" applyNumberFormat="1" applyFont="1" applyBorder="1" applyAlignment="1">
      <alignment horizontal="center" vertical="center" wrapText="1"/>
    </xf>
    <xf numFmtId="0" fontId="182" fillId="6"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4" fillId="0" borderId="53" xfId="0" applyFont="1" applyBorder="1" applyAlignment="1">
      <alignment vertical="top" wrapText="1"/>
    </xf>
    <xf numFmtId="2" fontId="1" fillId="0" borderId="1" xfId="0" applyNumberFormat="1" applyFont="1" applyBorder="1" applyAlignment="1">
      <alignment vertical="top" wrapText="1"/>
    </xf>
    <xf numFmtId="0" fontId="9" fillId="0" borderId="1" xfId="0" applyFont="1" applyBorder="1" applyAlignment="1">
      <alignment horizontal="center" vertical="top" wrapText="1"/>
    </xf>
    <xf numFmtId="0" fontId="1" fillId="0" borderId="4" xfId="0" applyFont="1" applyBorder="1" applyAlignment="1">
      <alignment vertical="top" wrapText="1"/>
    </xf>
    <xf numFmtId="17" fontId="4" fillId="0" borderId="4" xfId="0" applyNumberFormat="1" applyFont="1" applyBorder="1" applyAlignment="1">
      <alignment vertical="top" wrapText="1"/>
    </xf>
    <xf numFmtId="14" fontId="3" fillId="0" borderId="4" xfId="0" applyNumberFormat="1" applyFont="1" applyBorder="1" applyAlignment="1">
      <alignment horizontal="center" vertical="top" wrapText="1"/>
    </xf>
    <xf numFmtId="2" fontId="4" fillId="0" borderId="1" xfId="0" quotePrefix="1" applyNumberFormat="1" applyFont="1" applyBorder="1" applyAlignment="1">
      <alignment vertical="top" wrapText="1"/>
    </xf>
    <xf numFmtId="2" fontId="4" fillId="0" borderId="1" xfId="0" applyNumberFormat="1" applyFont="1" applyBorder="1" applyAlignment="1">
      <alignment horizontal="center" vertical="top"/>
    </xf>
    <xf numFmtId="0" fontId="2" fillId="0" borderId="47" xfId="0" applyFont="1" applyBorder="1" applyAlignment="1">
      <alignment horizontal="center"/>
    </xf>
    <xf numFmtId="14" fontId="4" fillId="0" borderId="0" xfId="0" applyNumberFormat="1" applyFont="1"/>
    <xf numFmtId="0" fontId="183" fillId="6" borderId="16" xfId="0" applyFont="1" applyFill="1" applyBorder="1" applyAlignment="1">
      <alignment vertical="top" wrapText="1"/>
    </xf>
    <xf numFmtId="0" fontId="6" fillId="7" borderId="7" xfId="0" applyFont="1" applyFill="1" applyBorder="1" applyAlignment="1">
      <alignment wrapText="1"/>
    </xf>
    <xf numFmtId="0" fontId="4" fillId="7" borderId="19" xfId="0" applyFont="1" applyFill="1" applyBorder="1" applyAlignment="1">
      <alignment vertical="top" wrapText="1"/>
    </xf>
    <xf numFmtId="0" fontId="2" fillId="7" borderId="16" xfId="0" applyFont="1" applyFill="1" applyBorder="1" applyAlignment="1">
      <alignment vertical="top" wrapText="1"/>
    </xf>
    <xf numFmtId="0" fontId="4" fillId="7" borderId="16" xfId="0" applyFont="1" applyFill="1" applyBorder="1" applyAlignment="1">
      <alignment horizontal="right" vertical="top" wrapText="1"/>
    </xf>
    <xf numFmtId="0" fontId="46" fillId="7" borderId="16" xfId="0" applyFont="1" applyFill="1" applyBorder="1" applyAlignment="1">
      <alignment horizontal="left" wrapText="1"/>
    </xf>
    <xf numFmtId="0" fontId="46" fillId="7" borderId="7" xfId="0" applyFont="1" applyFill="1" applyBorder="1" applyAlignment="1">
      <alignment horizontal="left" wrapText="1"/>
    </xf>
    <xf numFmtId="0" fontId="184" fillId="6" borderId="16" xfId="0" applyFont="1" applyFill="1" applyBorder="1" applyAlignment="1">
      <alignment vertical="top" wrapText="1"/>
    </xf>
    <xf numFmtId="0" fontId="185" fillId="0" borderId="15" xfId="0" applyFont="1" applyBorder="1" applyAlignment="1">
      <alignment horizontal="center" vertical="top" wrapText="1"/>
    </xf>
    <xf numFmtId="14" fontId="4" fillId="0" borderId="15" xfId="0" applyNumberFormat="1" applyFont="1" applyBorder="1" applyAlignment="1">
      <alignment horizontal="right" vertical="center" wrapText="1"/>
    </xf>
    <xf numFmtId="0" fontId="186" fillId="0" borderId="15" xfId="0" applyFont="1" applyBorder="1" applyAlignment="1">
      <alignment horizontal="center" vertical="center" wrapText="1"/>
    </xf>
    <xf numFmtId="0" fontId="46" fillId="0" borderId="59" xfId="0" applyFont="1" applyBorder="1" applyAlignment="1">
      <alignment vertical="center" wrapText="1"/>
    </xf>
    <xf numFmtId="0" fontId="2" fillId="0" borderId="15" xfId="0" applyFont="1" applyBorder="1" applyAlignment="1">
      <alignment horizontal="right" vertical="center" wrapText="1"/>
    </xf>
    <xf numFmtId="0" fontId="2" fillId="0" borderId="59" xfId="0" applyFont="1" applyBorder="1" applyAlignment="1">
      <alignment vertical="center" wrapText="1"/>
    </xf>
    <xf numFmtId="0" fontId="4" fillId="0" borderId="79" xfId="0" applyFont="1" applyBorder="1" applyAlignment="1">
      <alignment vertical="center" wrapText="1"/>
    </xf>
    <xf numFmtId="15" fontId="4" fillId="0" borderId="16" xfId="0" applyNumberFormat="1" applyFont="1" applyBorder="1" applyAlignment="1">
      <alignment vertical="top" wrapText="1"/>
    </xf>
    <xf numFmtId="0" fontId="4" fillId="0" borderId="44" xfId="0" applyFont="1" applyBorder="1" applyAlignment="1">
      <alignment horizontal="right" vertical="top" wrapText="1"/>
    </xf>
    <xf numFmtId="0" fontId="3" fillId="0" borderId="15" xfId="0" applyFont="1" applyBorder="1" applyAlignment="1">
      <alignment horizontal="right" vertical="top" wrapText="1"/>
    </xf>
    <xf numFmtId="0" fontId="2" fillId="0" borderId="19" xfId="0" applyFont="1" applyBorder="1" applyAlignment="1">
      <alignment horizontal="right" wrapText="1"/>
    </xf>
    <xf numFmtId="15" fontId="4" fillId="0" borderId="15" xfId="0" applyNumberFormat="1" applyFont="1" applyBorder="1" applyAlignment="1">
      <alignment vertical="top" wrapText="1"/>
    </xf>
    <xf numFmtId="0" fontId="2" fillId="0" borderId="80" xfId="0" applyFont="1" applyBorder="1"/>
    <xf numFmtId="0" fontId="2" fillId="0" borderId="81" xfId="0" applyFont="1" applyBorder="1"/>
    <xf numFmtId="0" fontId="2" fillId="0" borderId="21" xfId="0" applyFont="1" applyBorder="1" applyAlignment="1">
      <alignment horizontal="right" wrapText="1"/>
    </xf>
    <xf numFmtId="0" fontId="1" fillId="0" borderId="80" xfId="0" applyFont="1" applyBorder="1"/>
    <xf numFmtId="0" fontId="1" fillId="0" borderId="81" xfId="0" applyFont="1" applyBorder="1"/>
    <xf numFmtId="0" fontId="46" fillId="6" borderId="15" xfId="0" applyFont="1" applyFill="1" applyBorder="1" applyAlignment="1">
      <alignment wrapText="1"/>
    </xf>
    <xf numFmtId="14" fontId="4" fillId="0" borderId="15" xfId="0" applyNumberFormat="1" applyFont="1" applyBorder="1" applyAlignment="1">
      <alignment horizontal="center" vertical="top" wrapText="1"/>
    </xf>
    <xf numFmtId="17" fontId="4" fillId="0" borderId="16" xfId="0" applyNumberFormat="1" applyFont="1" applyBorder="1" applyAlignment="1">
      <alignment horizontal="right" vertical="top" wrapText="1"/>
    </xf>
    <xf numFmtId="15" fontId="4" fillId="0" borderId="0" xfId="0" applyNumberFormat="1" applyFont="1"/>
    <xf numFmtId="2" fontId="4" fillId="0" borderId="1" xfId="0" applyNumberFormat="1" applyFont="1" applyBorder="1" applyAlignment="1">
      <alignment horizontal="left" vertical="top" wrapText="1"/>
    </xf>
    <xf numFmtId="0" fontId="187" fillId="0" borderId="0" xfId="0" applyFont="1"/>
    <xf numFmtId="14" fontId="4" fillId="0" borderId="4" xfId="0" applyNumberFormat="1" applyFont="1" applyBorder="1" applyAlignment="1">
      <alignment horizontal="center" vertical="top" wrapText="1"/>
    </xf>
    <xf numFmtId="0" fontId="188" fillId="6" borderId="1" xfId="0" applyFont="1" applyFill="1" applyBorder="1" applyAlignment="1">
      <alignment vertical="top" wrapText="1"/>
    </xf>
    <xf numFmtId="0" fontId="4" fillId="0" borderId="4" xfId="0" applyFont="1" applyBorder="1" applyAlignment="1">
      <alignment vertical="center" wrapText="1"/>
    </xf>
    <xf numFmtId="0" fontId="4" fillId="0" borderId="1" xfId="0" applyFont="1" applyBorder="1" applyAlignment="1">
      <alignment vertical="center"/>
    </xf>
    <xf numFmtId="0" fontId="189" fillId="0" borderId="0" xfId="0" applyFont="1"/>
    <xf numFmtId="0" fontId="190" fillId="0" borderId="0" xfId="0" applyFont="1"/>
    <xf numFmtId="2" fontId="3" fillId="0" borderId="0" xfId="0" applyNumberFormat="1" applyFont="1" applyAlignment="1">
      <alignment horizontal="center" vertical="top" wrapText="1"/>
    </xf>
    <xf numFmtId="14" fontId="4" fillId="0" borderId="4" xfId="0" applyNumberFormat="1" applyFont="1" applyBorder="1" applyAlignment="1">
      <alignment vertical="top" wrapText="1"/>
    </xf>
    <xf numFmtId="0" fontId="40" fillId="0" borderId="1" xfId="0" applyFont="1" applyBorder="1" applyAlignment="1">
      <alignment vertical="top" wrapText="1"/>
    </xf>
    <xf numFmtId="0" fontId="40" fillId="0" borderId="4" xfId="0" applyFont="1" applyBorder="1" applyAlignment="1">
      <alignment vertical="top" wrapText="1"/>
    </xf>
    <xf numFmtId="0" fontId="191" fillId="0" borderId="1" xfId="0" applyFont="1" applyBorder="1" applyAlignment="1">
      <alignment vertical="top" wrapText="1"/>
    </xf>
    <xf numFmtId="2" fontId="40" fillId="0" borderId="6" xfId="0" applyNumberFormat="1" applyFont="1" applyBorder="1" applyAlignment="1">
      <alignment vertical="top" wrapText="1"/>
    </xf>
    <xf numFmtId="2" fontId="40" fillId="0" borderId="1" xfId="0" applyNumberFormat="1" applyFont="1" applyBorder="1" applyAlignment="1">
      <alignment vertical="top" wrapText="1"/>
    </xf>
    <xf numFmtId="0" fontId="40" fillId="6" borderId="1" xfId="0" applyFont="1" applyFill="1" applyBorder="1" applyAlignment="1">
      <alignment vertical="top" wrapText="1"/>
    </xf>
    <xf numFmtId="0" fontId="40" fillId="0" borderId="1" xfId="0" applyFont="1" applyBorder="1" applyAlignment="1">
      <alignment horizontal="center" vertical="top"/>
    </xf>
    <xf numFmtId="0" fontId="191" fillId="0" borderId="0" xfId="0" applyFont="1" applyAlignment="1">
      <alignment vertical="top" wrapText="1"/>
    </xf>
    <xf numFmtId="2" fontId="4" fillId="0" borderId="1" xfId="0" applyNumberFormat="1" applyFont="1" applyBorder="1" applyAlignment="1">
      <alignment horizontal="left" vertical="center" wrapText="1"/>
    </xf>
    <xf numFmtId="0" fontId="192" fillId="6" borderId="1" xfId="0" applyFont="1" applyFill="1" applyBorder="1" applyAlignment="1">
      <alignment horizontal="left" vertical="center" wrapText="1"/>
    </xf>
    <xf numFmtId="0" fontId="3" fillId="0" borderId="1" xfId="0" applyFont="1" applyBorder="1" applyAlignment="1">
      <alignment horizontal="left" vertical="center" wrapText="1"/>
    </xf>
    <xf numFmtId="0" fontId="4" fillId="0" borderId="4" xfId="0" applyFont="1" applyBorder="1" applyAlignment="1">
      <alignment horizontal="left" vertical="center" wrapText="1"/>
    </xf>
    <xf numFmtId="0" fontId="2" fillId="0" borderId="1" xfId="0" applyFont="1" applyBorder="1" applyAlignment="1">
      <alignment horizontal="left" vertical="center"/>
    </xf>
    <xf numFmtId="0" fontId="4" fillId="0" borderId="3" xfId="0" applyFont="1" applyBorder="1" applyAlignment="1">
      <alignment vertical="center" wrapText="1"/>
    </xf>
    <xf numFmtId="0" fontId="1" fillId="0" borderId="1" xfId="0" applyFont="1" applyBorder="1" applyAlignment="1">
      <alignment vertical="center" wrapText="1"/>
    </xf>
    <xf numFmtId="2" fontId="4" fillId="0" borderId="1" xfId="0" applyNumberFormat="1" applyFont="1" applyBorder="1" applyAlignment="1">
      <alignment vertical="center" wrapText="1"/>
    </xf>
    <xf numFmtId="0" fontId="2" fillId="0" borderId="0" xfId="0" applyFont="1" applyAlignment="1">
      <alignment vertical="top"/>
    </xf>
    <xf numFmtId="0" fontId="21" fillId="0" borderId="1" xfId="0" applyFont="1" applyBorder="1" applyAlignment="1">
      <alignment horizontal="center" vertical="top"/>
    </xf>
    <xf numFmtId="0" fontId="1" fillId="0" borderId="0" xfId="0" applyFont="1" applyAlignment="1">
      <alignment horizontal="center" vertical="top" wrapText="1"/>
    </xf>
    <xf numFmtId="2" fontId="9" fillId="0" borderId="0" xfId="0" applyNumberFormat="1" applyFont="1" applyAlignment="1">
      <alignment horizontal="center" vertical="top" wrapText="1"/>
    </xf>
    <xf numFmtId="0" fontId="193" fillId="0" borderId="0" xfId="0" applyFont="1" applyAlignment="1">
      <alignment horizontal="center" vertical="center"/>
    </xf>
    <xf numFmtId="0" fontId="3" fillId="0" borderId="1" xfId="0" applyFont="1" applyBorder="1" applyAlignment="1">
      <alignment horizontal="center" vertical="center"/>
    </xf>
    <xf numFmtId="15" fontId="4" fillId="6" borderId="16" xfId="0" applyNumberFormat="1" applyFont="1" applyFill="1" applyBorder="1" applyAlignment="1">
      <alignment vertical="top" wrapText="1"/>
    </xf>
    <xf numFmtId="15" fontId="194" fillId="0" borderId="15" xfId="0" applyNumberFormat="1" applyFont="1" applyBorder="1" applyAlignment="1">
      <alignment horizontal="center" vertical="top" wrapText="1"/>
    </xf>
    <xf numFmtId="0" fontId="4" fillId="6" borderId="16" xfId="0" applyFont="1" applyFill="1" applyBorder="1" applyAlignment="1">
      <alignment horizontal="right" vertical="top" wrapText="1"/>
    </xf>
    <xf numFmtId="168" fontId="9" fillId="0" borderId="0" xfId="0" applyNumberFormat="1" applyFont="1"/>
    <xf numFmtId="0" fontId="1" fillId="0" borderId="1" xfId="0" applyFont="1" applyBorder="1" applyAlignment="1">
      <alignment wrapText="1"/>
    </xf>
    <xf numFmtId="2" fontId="3" fillId="0" borderId="11" xfId="0" applyNumberFormat="1" applyFont="1" applyBorder="1" applyAlignment="1">
      <alignment horizontal="center" vertical="top" wrapText="1"/>
    </xf>
    <xf numFmtId="0" fontId="195" fillId="0" borderId="16" xfId="0" applyFont="1" applyBorder="1" applyAlignment="1">
      <alignment horizontal="center" vertical="top" wrapText="1"/>
    </xf>
    <xf numFmtId="0" fontId="6" fillId="0" borderId="0" xfId="0" applyFont="1"/>
    <xf numFmtId="0" fontId="196" fillId="0" borderId="15" xfId="0" applyFont="1" applyBorder="1" applyAlignment="1">
      <alignment horizontal="center" vertical="top" wrapText="1"/>
    </xf>
    <xf numFmtId="0" fontId="9" fillId="0" borderId="1" xfId="0" applyFont="1" applyBorder="1" applyAlignment="1">
      <alignment horizontal="center" wrapText="1"/>
    </xf>
    <xf numFmtId="0" fontId="9" fillId="0" borderId="1" xfId="0" applyFont="1" applyBorder="1"/>
    <xf numFmtId="0" fontId="197" fillId="0" borderId="0" xfId="0" applyFont="1"/>
    <xf numFmtId="2" fontId="9" fillId="0" borderId="1" xfId="0" applyNumberFormat="1" applyFont="1" applyBorder="1" applyAlignment="1">
      <alignment horizontal="center" vertical="top" wrapText="1"/>
    </xf>
    <xf numFmtId="0" fontId="1" fillId="0" borderId="16" xfId="0" applyFont="1" applyBorder="1" applyAlignment="1">
      <alignment horizontal="center" vertical="top" wrapText="1"/>
    </xf>
    <xf numFmtId="0" fontId="9" fillId="0" borderId="31" xfId="0" applyFont="1" applyBorder="1" applyAlignment="1">
      <alignment horizontal="center" wrapText="1"/>
    </xf>
    <xf numFmtId="0" fontId="46" fillId="0" borderId="1" xfId="0" applyFont="1" applyBorder="1" applyAlignment="1">
      <alignment vertical="top" wrapText="1"/>
    </xf>
    <xf numFmtId="0" fontId="46" fillId="0" borderId="6" xfId="0" applyFont="1" applyBorder="1" applyAlignment="1">
      <alignment vertical="top" wrapText="1"/>
    </xf>
    <xf numFmtId="2" fontId="2" fillId="0" borderId="6" xfId="0" applyNumberFormat="1" applyFont="1" applyBorder="1" applyAlignment="1">
      <alignment vertical="top"/>
    </xf>
    <xf numFmtId="0" fontId="2" fillId="0" borderId="6" xfId="0" applyFont="1" applyBorder="1" applyAlignment="1">
      <alignment horizontal="right"/>
    </xf>
    <xf numFmtId="0" fontId="46" fillId="0" borderId="12" xfId="0" applyFont="1" applyBorder="1" applyAlignment="1">
      <alignment vertical="top" wrapText="1"/>
    </xf>
    <xf numFmtId="0" fontId="46" fillId="0" borderId="30" xfId="0" applyFont="1" applyBorder="1" applyAlignment="1">
      <alignment vertical="top" wrapText="1"/>
    </xf>
    <xf numFmtId="2" fontId="2" fillId="0" borderId="30" xfId="0" applyNumberFormat="1" applyFont="1" applyBorder="1" applyAlignment="1">
      <alignment vertical="top"/>
    </xf>
    <xf numFmtId="0" fontId="2" fillId="0" borderId="30" xfId="0" applyFont="1" applyBorder="1" applyAlignment="1">
      <alignment horizontal="right"/>
    </xf>
    <xf numFmtId="0" fontId="198" fillId="0" borderId="28" xfId="0" applyFont="1" applyBorder="1"/>
    <xf numFmtId="0" fontId="2" fillId="0" borderId="28" xfId="0" applyFont="1" applyBorder="1" applyAlignment="1">
      <alignment horizontal="right"/>
    </xf>
    <xf numFmtId="2" fontId="199" fillId="0" borderId="30" xfId="0" applyNumberFormat="1" applyFont="1" applyBorder="1" applyAlignment="1">
      <alignment vertical="top" wrapText="1"/>
    </xf>
    <xf numFmtId="0" fontId="3" fillId="0" borderId="16" xfId="0" applyFont="1" applyBorder="1" applyAlignment="1">
      <alignment horizontal="right" vertical="center" wrapText="1"/>
    </xf>
    <xf numFmtId="2" fontId="200" fillId="0" borderId="1" xfId="0" applyNumberFormat="1" applyFont="1" applyBorder="1" applyAlignment="1">
      <alignment vertical="top" wrapText="1"/>
    </xf>
    <xf numFmtId="0" fontId="201" fillId="0" borderId="0" xfId="0" applyFont="1" applyAlignment="1">
      <alignment horizontal="center" wrapText="1"/>
    </xf>
    <xf numFmtId="0" fontId="7" fillId="0" borderId="31" xfId="0" applyFont="1" applyBorder="1" applyAlignment="1">
      <alignment horizontal="center" wrapText="1"/>
    </xf>
    <xf numFmtId="0" fontId="1" fillId="7" borderId="82" xfId="0" applyFont="1" applyFill="1" applyBorder="1" applyAlignment="1">
      <alignment wrapText="1"/>
    </xf>
    <xf numFmtId="2" fontId="1" fillId="0" borderId="1" xfId="0" applyNumberFormat="1" applyFont="1" applyBorder="1" applyAlignment="1">
      <alignment horizontal="center" vertical="top"/>
    </xf>
    <xf numFmtId="2" fontId="4" fillId="0" borderId="16" xfId="0" applyNumberFormat="1" applyFont="1" applyBorder="1" applyAlignment="1">
      <alignment horizontal="center" vertical="top" wrapText="1"/>
    </xf>
    <xf numFmtId="0" fontId="1" fillId="6" borderId="7" xfId="0" applyFont="1" applyFill="1" applyBorder="1" applyAlignment="1">
      <alignment wrapText="1"/>
    </xf>
    <xf numFmtId="49" fontId="4" fillId="6" borderId="1" xfId="0" applyNumberFormat="1" applyFont="1" applyFill="1" applyBorder="1" applyAlignment="1">
      <alignment horizontal="left" vertical="top" wrapText="1"/>
    </xf>
    <xf numFmtId="0" fontId="4" fillId="7" borderId="1" xfId="0" applyFont="1" applyFill="1" applyBorder="1" applyAlignment="1">
      <alignment horizontal="left" vertical="top" wrapText="1"/>
    </xf>
    <xf numFmtId="1" fontId="3" fillId="7" borderId="1" xfId="0" applyNumberFormat="1" applyFont="1" applyFill="1" applyBorder="1" applyAlignment="1">
      <alignment horizontal="center" vertical="top" wrapText="1"/>
    </xf>
    <xf numFmtId="0" fontId="1" fillId="0" borderId="6" xfId="0" applyFont="1" applyBorder="1" applyAlignment="1">
      <alignment horizontal="left" vertical="top" wrapText="1"/>
    </xf>
    <xf numFmtId="1" fontId="1" fillId="0" borderId="6" xfId="0" applyNumberFormat="1" applyFont="1" applyBorder="1" applyAlignment="1">
      <alignment horizontal="center" vertical="top" wrapText="1"/>
    </xf>
    <xf numFmtId="2" fontId="1" fillId="0" borderId="6" xfId="0" applyNumberFormat="1" applyFont="1" applyBorder="1" applyAlignment="1">
      <alignment horizontal="center" vertical="top" wrapText="1"/>
    </xf>
    <xf numFmtId="0" fontId="1" fillId="0" borderId="12" xfId="0" applyFont="1" applyBorder="1" applyAlignment="1">
      <alignment vertical="top" wrapText="1"/>
    </xf>
    <xf numFmtId="0" fontId="1" fillId="0" borderId="30" xfId="0" applyFont="1" applyBorder="1" applyAlignment="1">
      <alignment horizontal="left" vertical="top" wrapText="1"/>
    </xf>
    <xf numFmtId="1" fontId="1" fillId="0" borderId="30" xfId="0" applyNumberFormat="1" applyFont="1" applyBorder="1" applyAlignment="1">
      <alignment horizontal="center" vertical="top" wrapText="1"/>
    </xf>
    <xf numFmtId="2" fontId="1" fillId="0" borderId="30" xfId="0" applyNumberFormat="1" applyFont="1" applyBorder="1" applyAlignment="1">
      <alignment horizontal="center" vertical="top" wrapText="1"/>
    </xf>
    <xf numFmtId="0" fontId="1" fillId="6" borderId="49" xfId="0" applyFont="1" applyFill="1" applyBorder="1" applyAlignment="1">
      <alignment horizontal="center" vertical="top" wrapText="1"/>
    </xf>
    <xf numFmtId="0" fontId="1" fillId="0" borderId="30" xfId="0" applyFont="1" applyBorder="1" applyAlignment="1">
      <alignment horizontal="center" vertical="top" wrapText="1"/>
    </xf>
    <xf numFmtId="0" fontId="1" fillId="0" borderId="6" xfId="0" applyFont="1" applyBorder="1" applyAlignment="1">
      <alignment vertical="top" wrapText="1"/>
    </xf>
    <xf numFmtId="0" fontId="1" fillId="0" borderId="30" xfId="0" applyFont="1" applyBorder="1" applyAlignment="1">
      <alignment vertical="top" wrapText="1"/>
    </xf>
    <xf numFmtId="1" fontId="9" fillId="0" borderId="30" xfId="0" applyNumberFormat="1" applyFont="1" applyBorder="1" applyAlignment="1">
      <alignment horizontal="center" vertical="top" wrapText="1"/>
    </xf>
    <xf numFmtId="0" fontId="4" fillId="0" borderId="16" xfId="0" applyFont="1" applyBorder="1" applyAlignment="1">
      <alignment horizontal="left" vertical="top" wrapText="1"/>
    </xf>
    <xf numFmtId="0" fontId="46" fillId="0" borderId="1" xfId="0" applyFont="1" applyBorder="1"/>
    <xf numFmtId="1" fontId="3" fillId="0" borderId="6" xfId="0" applyNumberFormat="1" applyFont="1" applyBorder="1" applyAlignment="1">
      <alignment horizontal="center" vertical="top" wrapText="1"/>
    </xf>
    <xf numFmtId="0" fontId="46" fillId="0" borderId="1" xfId="0" applyFont="1" applyBorder="1" applyAlignment="1">
      <alignment horizontal="left" vertical="top" wrapText="1"/>
    </xf>
    <xf numFmtId="0" fontId="46" fillId="0" borderId="47" xfId="0" applyFont="1" applyBorder="1" applyAlignment="1">
      <alignment horizontal="left" vertical="top" wrapText="1"/>
    </xf>
    <xf numFmtId="2" fontId="3" fillId="0" borderId="3" xfId="0" applyNumberFormat="1" applyFont="1" applyBorder="1" applyAlignment="1">
      <alignment horizontal="center" vertical="top" wrapText="1"/>
    </xf>
    <xf numFmtId="0" fontId="46" fillId="0" borderId="3" xfId="0" applyFont="1" applyBorder="1" applyAlignment="1">
      <alignment horizontal="left" vertical="top" wrapText="1"/>
    </xf>
    <xf numFmtId="1" fontId="4" fillId="0" borderId="47" xfId="0" applyNumberFormat="1" applyFont="1" applyBorder="1" applyAlignment="1">
      <alignment horizontal="center" vertical="top" wrapText="1"/>
    </xf>
    <xf numFmtId="2" fontId="4" fillId="0" borderId="47" xfId="0" applyNumberFormat="1" applyFont="1" applyBorder="1" applyAlignment="1">
      <alignment horizontal="center" vertical="top" wrapText="1"/>
    </xf>
    <xf numFmtId="1" fontId="4" fillId="0" borderId="6" xfId="0" applyNumberFormat="1" applyFont="1" applyBorder="1" applyAlignment="1">
      <alignment horizontal="center" vertical="top" wrapText="1"/>
    </xf>
    <xf numFmtId="2" fontId="4" fillId="0" borderId="6" xfId="0" applyNumberFormat="1" applyFont="1" applyBorder="1" applyAlignment="1">
      <alignment horizontal="center" vertical="top" wrapText="1"/>
    </xf>
    <xf numFmtId="0" fontId="4" fillId="0" borderId="5" xfId="0" applyFont="1" applyBorder="1" applyAlignment="1">
      <alignment vertical="top" wrapText="1"/>
    </xf>
    <xf numFmtId="0" fontId="1" fillId="0" borderId="6" xfId="0" applyFont="1" applyBorder="1" applyAlignment="1">
      <alignment horizontal="center" vertical="top" wrapText="1"/>
    </xf>
    <xf numFmtId="2" fontId="9" fillId="0" borderId="6" xfId="0" applyNumberFormat="1" applyFont="1" applyBorder="1" applyAlignment="1">
      <alignment horizontal="center" vertical="top" wrapText="1"/>
    </xf>
    <xf numFmtId="0" fontId="1" fillId="0" borderId="12" xfId="0" applyFont="1" applyBorder="1" applyAlignment="1">
      <alignment horizontal="left" vertical="top" wrapText="1"/>
    </xf>
    <xf numFmtId="2" fontId="9" fillId="0" borderId="30" xfId="0" applyNumberFormat="1" applyFont="1" applyBorder="1" applyAlignment="1">
      <alignment horizontal="center" vertical="top" wrapText="1"/>
    </xf>
    <xf numFmtId="2" fontId="4" fillId="0" borderId="31" xfId="0" applyNumberFormat="1" applyFont="1" applyBorder="1" applyAlignment="1">
      <alignment horizontal="center" vertical="top" wrapText="1"/>
    </xf>
    <xf numFmtId="1" fontId="4" fillId="0" borderId="3" xfId="0" applyNumberFormat="1" applyFont="1" applyBorder="1" applyAlignment="1">
      <alignment horizontal="center" vertical="top" wrapText="1"/>
    </xf>
    <xf numFmtId="2" fontId="4" fillId="0" borderId="0" xfId="0" applyNumberFormat="1" applyFont="1" applyAlignment="1">
      <alignment horizontal="center" vertical="top" wrapText="1"/>
    </xf>
    <xf numFmtId="0" fontId="4" fillId="0" borderId="29" xfId="0" applyFont="1" applyBorder="1" applyAlignment="1">
      <alignment horizontal="left" vertical="top" wrapText="1"/>
    </xf>
    <xf numFmtId="1" fontId="4" fillId="0" borderId="10" xfId="0" applyNumberFormat="1" applyFont="1" applyBorder="1" applyAlignment="1">
      <alignment horizontal="center" vertical="top" wrapText="1"/>
    </xf>
    <xf numFmtId="0" fontId="2" fillId="0" borderId="4" xfId="0" applyFont="1" applyBorder="1"/>
    <xf numFmtId="0" fontId="2" fillId="0" borderId="12" xfId="0" applyFont="1" applyBorder="1"/>
    <xf numFmtId="0" fontId="2" fillId="0" borderId="30" xfId="0" applyFont="1" applyBorder="1"/>
    <xf numFmtId="4" fontId="1" fillId="0" borderId="1" xfId="0" applyNumberFormat="1" applyFont="1" applyBorder="1" applyAlignment="1">
      <alignment horizontal="center" vertical="top"/>
    </xf>
    <xf numFmtId="16" fontId="4" fillId="0" borderId="0" xfId="0" applyNumberFormat="1" applyFont="1"/>
    <xf numFmtId="0" fontId="4" fillId="0" borderId="83" xfId="0" applyFont="1" applyBorder="1" applyAlignment="1">
      <alignment vertical="center" wrapText="1"/>
    </xf>
    <xf numFmtId="0" fontId="4" fillId="0" borderId="84" xfId="0" applyFont="1" applyBorder="1" applyAlignment="1">
      <alignment vertical="center" wrapText="1"/>
    </xf>
    <xf numFmtId="0" fontId="4" fillId="0" borderId="34" xfId="0" applyFont="1" applyBorder="1" applyAlignment="1">
      <alignment vertical="top" wrapText="1"/>
    </xf>
    <xf numFmtId="0" fontId="4" fillId="0" borderId="85" xfId="0" applyFont="1" applyBorder="1" applyAlignment="1">
      <alignment vertical="center" wrapText="1"/>
    </xf>
    <xf numFmtId="0" fontId="4" fillId="0" borderId="69" xfId="0" applyFont="1" applyBorder="1" applyAlignment="1">
      <alignment vertical="top" wrapText="1"/>
    </xf>
    <xf numFmtId="46" fontId="4" fillId="0" borderId="16" xfId="0" applyNumberFormat="1" applyFont="1" applyBorder="1" applyAlignment="1">
      <alignment horizontal="center" vertical="top" wrapText="1"/>
    </xf>
    <xf numFmtId="46" fontId="4" fillId="0" borderId="15" xfId="0" applyNumberFormat="1" applyFont="1" applyBorder="1" applyAlignment="1">
      <alignment horizontal="center" vertical="top" wrapText="1"/>
    </xf>
    <xf numFmtId="20" fontId="4" fillId="0" borderId="15" xfId="0" applyNumberFormat="1" applyFont="1" applyBorder="1" applyAlignment="1">
      <alignment horizontal="center" vertical="top" wrapText="1"/>
    </xf>
    <xf numFmtId="0" fontId="4" fillId="0" borderId="15" xfId="0" applyFont="1" applyBorder="1" applyAlignment="1">
      <alignment horizontal="left" vertical="top" wrapText="1"/>
    </xf>
    <xf numFmtId="16" fontId="4" fillId="0" borderId="15" xfId="0" applyNumberFormat="1" applyFont="1" applyBorder="1" applyAlignment="1">
      <alignment horizontal="center" vertical="top" wrapText="1"/>
    </xf>
    <xf numFmtId="0" fontId="4" fillId="0" borderId="32" xfId="0" applyFont="1" applyBorder="1" applyAlignment="1">
      <alignment vertical="top" wrapText="1"/>
    </xf>
    <xf numFmtId="0" fontId="4" fillId="0" borderId="32" xfId="0" applyFont="1" applyBorder="1" applyAlignment="1">
      <alignment horizontal="center" vertical="top" wrapText="1"/>
    </xf>
    <xf numFmtId="0" fontId="4" fillId="0" borderId="36" xfId="0" applyFont="1" applyBorder="1" applyAlignment="1">
      <alignment vertical="top" wrapText="1"/>
    </xf>
    <xf numFmtId="0" fontId="2" fillId="0" borderId="41" xfId="0" applyFont="1" applyBorder="1" applyAlignment="1">
      <alignment wrapText="1"/>
    </xf>
    <xf numFmtId="0" fontId="2" fillId="0" borderId="32" xfId="0" applyFont="1" applyBorder="1" applyAlignment="1">
      <alignment wrapText="1"/>
    </xf>
    <xf numFmtId="0" fontId="2" fillId="0" borderId="15" xfId="0" applyFont="1" applyBorder="1" applyAlignment="1">
      <alignment horizontal="center" wrapText="1"/>
    </xf>
    <xf numFmtId="49" fontId="3" fillId="0" borderId="1" xfId="0" applyNumberFormat="1" applyFont="1" applyBorder="1" applyAlignment="1">
      <alignment horizontal="center" vertical="center" wrapText="1"/>
    </xf>
    <xf numFmtId="0" fontId="3" fillId="0" borderId="1" xfId="0" applyFont="1" applyBorder="1" applyAlignment="1">
      <alignment horizontal="left" vertical="top" wrapText="1"/>
    </xf>
    <xf numFmtId="0" fontId="3" fillId="0" borderId="10" xfId="0" applyFont="1" applyBorder="1" applyAlignment="1">
      <alignment horizontal="left" vertical="center" wrapText="1"/>
    </xf>
    <xf numFmtId="1" fontId="3" fillId="0" borderId="1" xfId="0" applyNumberFormat="1" applyFont="1" applyBorder="1" applyAlignment="1">
      <alignment horizontal="left" vertical="center" wrapText="1"/>
    </xf>
    <xf numFmtId="0" fontId="3" fillId="0" borderId="3" xfId="0" applyFont="1" applyBorder="1" applyAlignment="1">
      <alignment horizontal="left" vertical="center" wrapText="1"/>
    </xf>
    <xf numFmtId="49" fontId="4" fillId="7" borderId="1" xfId="0" applyNumberFormat="1" applyFont="1" applyFill="1" applyBorder="1" applyAlignment="1">
      <alignment horizontal="center" vertical="top" wrapText="1"/>
    </xf>
    <xf numFmtId="1" fontId="4" fillId="7" borderId="1" xfId="0" applyNumberFormat="1" applyFont="1" applyFill="1" applyBorder="1" applyAlignment="1">
      <alignment horizontal="center" vertical="top" wrapText="1"/>
    </xf>
    <xf numFmtId="49" fontId="4" fillId="7" borderId="1" xfId="0" applyNumberFormat="1" applyFont="1" applyFill="1" applyBorder="1" applyAlignment="1">
      <alignment horizontal="left" vertical="top" wrapText="1"/>
    </xf>
    <xf numFmtId="1" fontId="29" fillId="0" borderId="1" xfId="0" applyNumberFormat="1" applyFont="1" applyBorder="1" applyAlignment="1">
      <alignment horizontal="center" vertical="top" wrapText="1"/>
    </xf>
    <xf numFmtId="169" fontId="3" fillId="0" borderId="1" xfId="0" applyNumberFormat="1" applyFont="1" applyBorder="1" applyAlignment="1">
      <alignment vertical="top" wrapText="1"/>
    </xf>
    <xf numFmtId="169" fontId="3" fillId="0" borderId="1" xfId="0" applyNumberFormat="1" applyFont="1" applyBorder="1" applyAlignment="1">
      <alignment horizontal="center" vertical="top" wrapText="1"/>
    </xf>
    <xf numFmtId="169" fontId="4" fillId="0" borderId="1" xfId="0" applyNumberFormat="1" applyFont="1" applyBorder="1" applyAlignment="1">
      <alignment horizontal="center" vertical="top" wrapText="1"/>
    </xf>
    <xf numFmtId="169" fontId="4" fillId="0" borderId="3" xfId="0" applyNumberFormat="1" applyFont="1" applyBorder="1" applyAlignment="1">
      <alignment horizontal="center" vertical="top" wrapText="1"/>
    </xf>
    <xf numFmtId="2" fontId="1" fillId="0" borderId="1" xfId="0" applyNumberFormat="1" applyFont="1" applyBorder="1" applyAlignment="1">
      <alignment horizontal="center" vertical="top" wrapText="1"/>
    </xf>
    <xf numFmtId="2" fontId="1" fillId="0" borderId="1" xfId="0" applyNumberFormat="1" applyFont="1" applyBorder="1" applyAlignment="1">
      <alignment horizontal="right" vertical="top" wrapText="1"/>
    </xf>
    <xf numFmtId="1" fontId="4" fillId="0" borderId="4" xfId="0" applyNumberFormat="1" applyFont="1" applyBorder="1" applyAlignment="1">
      <alignment horizontal="left" vertical="top" wrapText="1"/>
    </xf>
    <xf numFmtId="0" fontId="2" fillId="0" borderId="3" xfId="0" applyFont="1" applyBorder="1" applyAlignment="1">
      <alignment horizontal="center"/>
    </xf>
    <xf numFmtId="1" fontId="4" fillId="0" borderId="29" xfId="0" applyNumberFormat="1" applyFont="1" applyBorder="1" applyAlignment="1">
      <alignment horizontal="left" vertical="top" wrapText="1"/>
    </xf>
    <xf numFmtId="0" fontId="29" fillId="0" borderId="1" xfId="0" applyFont="1" applyBorder="1" applyAlignment="1">
      <alignment horizontal="left" vertical="top" wrapText="1"/>
    </xf>
    <xf numFmtId="0" fontId="2" fillId="0" borderId="0" xfId="0" applyFont="1" applyAlignment="1">
      <alignment horizontal="center" vertical="center" wrapText="1"/>
    </xf>
    <xf numFmtId="170" fontId="3" fillId="0" borderId="1" xfId="0" applyNumberFormat="1" applyFont="1" applyBorder="1" applyAlignment="1">
      <alignment horizontal="center" vertical="top" wrapText="1"/>
    </xf>
    <xf numFmtId="170" fontId="4" fillId="0" borderId="1" xfId="0" applyNumberFormat="1" applyFont="1" applyBorder="1" applyAlignment="1">
      <alignment horizontal="center" vertical="top" wrapText="1"/>
    </xf>
    <xf numFmtId="0" fontId="4" fillId="0" borderId="47" xfId="0" applyFont="1" applyBorder="1" applyAlignment="1">
      <alignment vertical="top" wrapText="1"/>
    </xf>
    <xf numFmtId="1" fontId="4" fillId="0" borderId="0" xfId="0" applyNumberFormat="1" applyFont="1" applyAlignment="1">
      <alignment horizontal="center" vertical="top" wrapText="1"/>
    </xf>
    <xf numFmtId="1" fontId="4" fillId="0" borderId="0" xfId="0" applyNumberFormat="1" applyFont="1" applyAlignment="1">
      <alignment horizontal="center" vertical="top"/>
    </xf>
    <xf numFmtId="2" fontId="4" fillId="0" borderId="0" xfId="0" applyNumberFormat="1" applyFont="1" applyAlignment="1">
      <alignment horizontal="center" vertical="top"/>
    </xf>
    <xf numFmtId="0" fontId="40" fillId="0" borderId="1" xfId="0" applyFont="1" applyBorder="1" applyAlignment="1">
      <alignment horizontal="left" vertical="top" wrapText="1"/>
    </xf>
    <xf numFmtId="1" fontId="40" fillId="0" borderId="1" xfId="0" applyNumberFormat="1" applyFont="1" applyBorder="1" applyAlignment="1">
      <alignment horizontal="center" vertical="top" wrapText="1"/>
    </xf>
    <xf numFmtId="2" fontId="40" fillId="0" borderId="1" xfId="0" applyNumberFormat="1" applyFont="1" applyBorder="1" applyAlignment="1">
      <alignment horizontal="center" vertical="top" wrapText="1"/>
    </xf>
    <xf numFmtId="0" fontId="40" fillId="0" borderId="3" xfId="0" applyFont="1" applyBorder="1" applyAlignment="1">
      <alignment horizontal="left" vertical="top" wrapText="1"/>
    </xf>
    <xf numFmtId="1" fontId="40" fillId="0" borderId="3" xfId="0" applyNumberFormat="1" applyFont="1" applyBorder="1" applyAlignment="1">
      <alignment horizontal="center" vertical="top" wrapText="1"/>
    </xf>
    <xf numFmtId="2" fontId="40" fillId="0" borderId="3" xfId="0" applyNumberFormat="1" applyFont="1" applyBorder="1" applyAlignment="1">
      <alignment horizontal="center" vertical="top" wrapText="1"/>
    </xf>
    <xf numFmtId="49" fontId="3" fillId="0" borderId="1" xfId="0" applyNumberFormat="1" applyFont="1" applyBorder="1" applyAlignment="1">
      <alignment horizontal="center" vertical="top" wrapText="1"/>
    </xf>
    <xf numFmtId="0" fontId="9" fillId="0" borderId="1" xfId="0" applyFont="1" applyBorder="1" applyAlignment="1">
      <alignment vertical="top" wrapText="1"/>
    </xf>
    <xf numFmtId="0" fontId="21" fillId="0" borderId="1" xfId="0" applyFont="1" applyBorder="1" applyAlignment="1">
      <alignment horizontal="center"/>
    </xf>
    <xf numFmtId="0" fontId="70" fillId="0" borderId="0" xfId="0" applyFont="1"/>
    <xf numFmtId="0" fontId="46" fillId="0" borderId="86" xfId="0" applyFont="1" applyBorder="1" applyAlignment="1">
      <alignment vertical="top" wrapText="1"/>
    </xf>
    <xf numFmtId="0" fontId="4" fillId="0" borderId="87" xfId="0" applyFont="1" applyBorder="1" applyAlignment="1">
      <alignment horizontal="center" vertical="center" wrapText="1"/>
    </xf>
    <xf numFmtId="0" fontId="46" fillId="0" borderId="69" xfId="0" applyFont="1" applyBorder="1" applyAlignment="1">
      <alignment vertical="top" wrapText="1"/>
    </xf>
    <xf numFmtId="0" fontId="4" fillId="0" borderId="36" xfId="0" applyFont="1" applyBorder="1" applyAlignment="1">
      <alignment horizontal="center" vertical="center" wrapText="1"/>
    </xf>
    <xf numFmtId="0" fontId="4" fillId="0" borderId="34" xfId="0" applyFont="1" applyBorder="1" applyAlignment="1">
      <alignment vertical="center" wrapText="1"/>
    </xf>
    <xf numFmtId="0" fontId="4" fillId="0" borderId="21" xfId="0" applyFont="1" applyBorder="1" applyAlignment="1">
      <alignment horizontal="left" vertical="top" wrapText="1"/>
    </xf>
    <xf numFmtId="0" fontId="4" fillId="0" borderId="70" xfId="0" applyFont="1" applyBorder="1" applyAlignment="1">
      <alignment vertical="center" wrapText="1"/>
    </xf>
    <xf numFmtId="0" fontId="4" fillId="0" borderId="88" xfId="0" applyFont="1" applyBorder="1" applyAlignment="1">
      <alignment horizontal="center" vertical="center" wrapText="1"/>
    </xf>
    <xf numFmtId="0" fontId="46" fillId="0" borderId="21" xfId="0" applyFont="1" applyBorder="1" applyAlignment="1">
      <alignment horizontal="left" vertical="top" wrapText="1"/>
    </xf>
    <xf numFmtId="0" fontId="4" fillId="0" borderId="89" xfId="0" applyFont="1" applyBorder="1" applyAlignment="1">
      <alignment vertical="center" wrapText="1"/>
    </xf>
    <xf numFmtId="0" fontId="4" fillId="0" borderId="44" xfId="0" applyFont="1" applyBorder="1" applyAlignment="1">
      <alignment horizontal="center" vertical="center" wrapText="1"/>
    </xf>
    <xf numFmtId="0" fontId="46" fillId="0" borderId="33" xfId="0" applyFont="1" applyBorder="1" applyAlignment="1">
      <alignment horizontal="left" vertical="top" wrapText="1"/>
    </xf>
    <xf numFmtId="0" fontId="4" fillId="0" borderId="33" xfId="0" applyFont="1" applyBorder="1" applyAlignment="1">
      <alignment vertical="center" wrapText="1"/>
    </xf>
    <xf numFmtId="0" fontId="4" fillId="0" borderId="90" xfId="0" applyFont="1" applyBorder="1" applyAlignment="1">
      <alignment horizontal="center" vertical="center" wrapText="1"/>
    </xf>
    <xf numFmtId="0" fontId="1" fillId="7" borderId="19" xfId="0" applyFont="1" applyFill="1" applyBorder="1" applyAlignment="1">
      <alignment horizontal="left" vertical="center" wrapText="1"/>
    </xf>
    <xf numFmtId="0" fontId="1" fillId="7" borderId="19" xfId="0" applyFont="1" applyFill="1" applyBorder="1" applyAlignment="1">
      <alignment horizontal="center" vertical="center" wrapText="1"/>
    </xf>
    <xf numFmtId="0" fontId="4" fillId="7" borderId="19" xfId="0" applyFont="1" applyFill="1" applyBorder="1" applyAlignment="1">
      <alignment vertical="center" wrapText="1"/>
    </xf>
    <xf numFmtId="0" fontId="1" fillId="7" borderId="40" xfId="0" applyFont="1" applyFill="1" applyBorder="1" applyAlignment="1">
      <alignment horizontal="left" vertical="center" wrapText="1"/>
    </xf>
    <xf numFmtId="0" fontId="1" fillId="7" borderId="91" xfId="0" applyFont="1" applyFill="1" applyBorder="1" applyAlignment="1">
      <alignment horizontal="center" vertical="center" wrapText="1"/>
    </xf>
    <xf numFmtId="0" fontId="4" fillId="7" borderId="40" xfId="0" applyFont="1" applyFill="1" applyBorder="1" applyAlignment="1">
      <alignment vertical="center" wrapText="1"/>
    </xf>
    <xf numFmtId="0" fontId="1" fillId="7" borderId="37" xfId="0" applyFont="1" applyFill="1" applyBorder="1" applyAlignment="1">
      <alignment horizontal="left" vertical="center" wrapText="1"/>
    </xf>
    <xf numFmtId="0" fontId="1" fillId="7" borderId="37" xfId="0" applyFont="1" applyFill="1" applyBorder="1" applyAlignment="1">
      <alignment horizontal="center" vertical="center" wrapText="1"/>
    </xf>
    <xf numFmtId="0" fontId="4" fillId="7" borderId="38" xfId="0" applyFont="1" applyFill="1" applyBorder="1" applyAlignment="1">
      <alignment vertical="center" wrapText="1"/>
    </xf>
    <xf numFmtId="0" fontId="1" fillId="7" borderId="92" xfId="0" applyFont="1" applyFill="1" applyBorder="1" applyAlignment="1">
      <alignment horizontal="center" vertical="center" wrapText="1"/>
    </xf>
    <xf numFmtId="0" fontId="4" fillId="7" borderId="40" xfId="0" applyFont="1" applyFill="1" applyBorder="1" applyAlignment="1">
      <alignment vertical="top" wrapText="1"/>
    </xf>
    <xf numFmtId="0" fontId="4" fillId="7" borderId="21" xfId="0" applyFont="1" applyFill="1" applyBorder="1" applyAlignment="1">
      <alignment vertical="top" wrapText="1"/>
    </xf>
    <xf numFmtId="0" fontId="4" fillId="0" borderId="93" xfId="0" applyFont="1" applyBorder="1" applyAlignment="1">
      <alignment vertical="top" wrapText="1"/>
    </xf>
    <xf numFmtId="0" fontId="4" fillId="0" borderId="94" xfId="0" applyFont="1" applyBorder="1" applyAlignment="1">
      <alignment vertical="top" wrapText="1"/>
    </xf>
    <xf numFmtId="0" fontId="4" fillId="0" borderId="95" xfId="0" applyFont="1" applyBorder="1" applyAlignment="1">
      <alignment vertical="center" wrapText="1"/>
    </xf>
    <xf numFmtId="0" fontId="94" fillId="0" borderId="95" xfId="0" applyFont="1" applyBorder="1" applyAlignment="1">
      <alignment vertical="center" wrapText="1"/>
    </xf>
    <xf numFmtId="0" fontId="94" fillId="0" borderId="96" xfId="0" applyFont="1" applyBorder="1" applyAlignment="1">
      <alignment vertical="center" wrapText="1"/>
    </xf>
    <xf numFmtId="0" fontId="94" fillId="0" borderId="19" xfId="0" applyFont="1" applyBorder="1" applyAlignment="1">
      <alignment wrapText="1"/>
    </xf>
    <xf numFmtId="0" fontId="94" fillId="0" borderId="97" xfId="0" applyFont="1" applyBorder="1" applyAlignment="1">
      <alignment wrapText="1"/>
    </xf>
    <xf numFmtId="0" fontId="4" fillId="0" borderId="98" xfId="0" applyFont="1" applyBorder="1" applyAlignment="1">
      <alignment vertical="top" wrapText="1"/>
    </xf>
    <xf numFmtId="0" fontId="94" fillId="0" borderId="15" xfId="0" applyFont="1" applyBorder="1" applyAlignment="1">
      <alignment wrapText="1"/>
    </xf>
    <xf numFmtId="0" fontId="109" fillId="0" borderId="16" xfId="0" applyFont="1" applyBorder="1" applyAlignment="1">
      <alignment wrapText="1"/>
    </xf>
    <xf numFmtId="0" fontId="9" fillId="0" borderId="16" xfId="0" applyFont="1" applyBorder="1" applyAlignment="1">
      <alignment vertical="top" wrapText="1"/>
    </xf>
    <xf numFmtId="0" fontId="9" fillId="0" borderId="15" xfId="0" applyFont="1" applyBorder="1" applyAlignment="1">
      <alignment vertical="top" wrapText="1"/>
    </xf>
    <xf numFmtId="0" fontId="1" fillId="0" borderId="19" xfId="0" applyFont="1" applyBorder="1" applyAlignment="1">
      <alignment vertical="top" wrapText="1"/>
    </xf>
    <xf numFmtId="0" fontId="9" fillId="0" borderId="16" xfId="0" applyFont="1" applyBorder="1" applyAlignment="1">
      <alignment horizontal="center" vertical="top" wrapText="1"/>
    </xf>
    <xf numFmtId="0" fontId="1" fillId="0" borderId="21" xfId="0" applyFont="1" applyBorder="1" applyAlignment="1">
      <alignment vertical="top" wrapText="1"/>
    </xf>
    <xf numFmtId="0" fontId="38" fillId="0" borderId="15" xfId="0" applyFont="1" applyBorder="1" applyAlignment="1">
      <alignment wrapText="1"/>
    </xf>
    <xf numFmtId="0" fontId="9" fillId="0" borderId="15" xfId="0" applyFont="1" applyBorder="1" applyAlignment="1">
      <alignment horizontal="center" vertical="top" wrapText="1"/>
    </xf>
    <xf numFmtId="0" fontId="1" fillId="0" borderId="15" xfId="0" applyFont="1" applyBorder="1" applyAlignment="1">
      <alignment horizontal="center" vertical="top" wrapText="1"/>
    </xf>
    <xf numFmtId="0" fontId="1" fillId="0" borderId="70" xfId="0" applyFont="1" applyBorder="1" applyAlignment="1">
      <alignment vertical="top" wrapText="1"/>
    </xf>
    <xf numFmtId="0" fontId="1" fillId="0" borderId="44" xfId="0" applyFont="1" applyBorder="1" applyAlignment="1">
      <alignment vertical="top" wrapText="1"/>
    </xf>
    <xf numFmtId="0" fontId="1" fillId="0" borderId="44" xfId="0" applyFont="1" applyBorder="1" applyAlignment="1">
      <alignment horizontal="center" vertical="top" wrapText="1"/>
    </xf>
    <xf numFmtId="0" fontId="70" fillId="0" borderId="16" xfId="0" applyFont="1" applyBorder="1" applyAlignment="1">
      <alignment vertical="center" wrapText="1"/>
    </xf>
    <xf numFmtId="0" fontId="70" fillId="0" borderId="15" xfId="0" applyFont="1" applyBorder="1" applyAlignment="1">
      <alignment vertical="center" wrapText="1"/>
    </xf>
    <xf numFmtId="0" fontId="4" fillId="0" borderId="99" xfId="0" applyFont="1" applyBorder="1" applyAlignment="1">
      <alignment horizontal="center" vertical="top" wrapText="1"/>
    </xf>
    <xf numFmtId="0" fontId="70" fillId="0" borderId="80" xfId="0" applyFont="1" applyBorder="1" applyAlignment="1">
      <alignment horizontal="center" wrapText="1"/>
    </xf>
    <xf numFmtId="0" fontId="70" fillId="0" borderId="84" xfId="0" applyFont="1" applyBorder="1" applyAlignment="1">
      <alignment horizontal="center" wrapText="1"/>
    </xf>
    <xf numFmtId="0" fontId="4" fillId="0" borderId="20" xfId="0" applyFont="1" applyBorder="1" applyAlignment="1">
      <alignment horizontal="center" vertical="top" wrapText="1"/>
    </xf>
    <xf numFmtId="0" fontId="70" fillId="0" borderId="59" xfId="0" applyFont="1" applyBorder="1" applyAlignment="1">
      <alignment horizontal="center" wrapText="1"/>
    </xf>
    <xf numFmtId="0" fontId="4" fillId="0" borderId="41" xfId="0" applyFont="1" applyBorder="1" applyAlignment="1">
      <alignment horizontal="center" vertical="top" wrapText="1"/>
    </xf>
    <xf numFmtId="0" fontId="4" fillId="0" borderId="63" xfId="0" applyFont="1" applyBorder="1" applyAlignment="1">
      <alignment vertical="top" wrapText="1"/>
    </xf>
    <xf numFmtId="0" fontId="4" fillId="0" borderId="66" xfId="0" applyFont="1" applyBorder="1" applyAlignment="1">
      <alignment vertical="top" wrapText="1"/>
    </xf>
    <xf numFmtId="0" fontId="169" fillId="0" borderId="15" xfId="0" applyFont="1" applyBorder="1" applyAlignment="1">
      <alignment vertical="center" wrapText="1"/>
    </xf>
    <xf numFmtId="49" fontId="1" fillId="0" borderId="1" xfId="0" applyNumberFormat="1" applyFont="1" applyBorder="1" applyAlignment="1">
      <alignment vertical="top" wrapText="1"/>
    </xf>
    <xf numFmtId="49" fontId="1" fillId="0" borderId="1" xfId="0" applyNumberFormat="1" applyFont="1" applyBorder="1" applyAlignment="1">
      <alignment horizontal="left" vertical="top" wrapText="1"/>
    </xf>
    <xf numFmtId="0" fontId="202" fillId="0" borderId="0" xfId="0" applyFont="1" applyAlignment="1">
      <alignment wrapText="1"/>
    </xf>
    <xf numFmtId="0" fontId="4" fillId="0" borderId="12" xfId="0" applyFont="1" applyBorder="1" applyAlignment="1">
      <alignment horizontal="left" vertical="top" wrapText="1"/>
    </xf>
    <xf numFmtId="0" fontId="156" fillId="0" borderId="0" xfId="0" applyFont="1" applyAlignment="1">
      <alignment wrapText="1"/>
    </xf>
    <xf numFmtId="0" fontId="1" fillId="7" borderId="1" xfId="0" applyFont="1" applyFill="1" applyBorder="1" applyAlignment="1">
      <alignment horizontal="left" vertical="center" wrapText="1"/>
    </xf>
    <xf numFmtId="0" fontId="1" fillId="7" borderId="8"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1" fillId="7" borderId="2" xfId="0" applyFont="1" applyFill="1" applyBorder="1" applyAlignment="1">
      <alignment horizontal="center" vertical="center" wrapText="1"/>
    </xf>
    <xf numFmtId="0" fontId="203" fillId="0" borderId="0" xfId="0" applyFont="1"/>
    <xf numFmtId="0" fontId="38" fillId="0" borderId="0" xfId="0" applyFont="1" applyAlignment="1">
      <alignment wrapText="1"/>
    </xf>
    <xf numFmtId="1" fontId="70" fillId="0" borderId="1" xfId="0" applyNumberFormat="1" applyFont="1" applyBorder="1" applyAlignment="1">
      <alignment horizontal="center" vertical="top" wrapText="1"/>
    </xf>
    <xf numFmtId="0" fontId="70" fillId="0" borderId="1" xfId="0" applyFont="1" applyBorder="1" applyAlignment="1">
      <alignment wrapText="1"/>
    </xf>
    <xf numFmtId="0" fontId="70" fillId="0" borderId="6" xfId="0" applyFont="1" applyBorder="1" applyAlignment="1">
      <alignment wrapText="1"/>
    </xf>
    <xf numFmtId="0" fontId="70" fillId="0" borderId="1" xfId="0" applyFont="1" applyBorder="1" applyAlignment="1">
      <alignment horizontal="right" wrapText="1"/>
    </xf>
    <xf numFmtId="0" fontId="4" fillId="0" borderId="30" xfId="0" applyFont="1" applyBorder="1" applyAlignment="1">
      <alignment horizontal="left" vertical="top" wrapText="1"/>
    </xf>
    <xf numFmtId="0" fontId="204" fillId="0" borderId="0" xfId="0" applyFont="1" applyAlignment="1">
      <alignment horizontal="left" vertical="top" wrapText="1"/>
    </xf>
    <xf numFmtId="0" fontId="205" fillId="0" borderId="1" xfId="0" applyFont="1" applyBorder="1" applyAlignment="1">
      <alignment horizontal="center" vertical="top"/>
    </xf>
    <xf numFmtId="0" fontId="3" fillId="0" borderId="15" xfId="0" applyFont="1" applyBorder="1" applyAlignment="1">
      <alignment horizontal="center" vertical="center" wrapText="1"/>
    </xf>
    <xf numFmtId="0" fontId="38" fillId="7" borderId="102" xfId="0" applyFont="1" applyFill="1" applyBorder="1" applyAlignment="1">
      <alignment wrapText="1"/>
    </xf>
    <xf numFmtId="2" fontId="2" fillId="0" borderId="16" xfId="0" applyNumberFormat="1" applyFont="1" applyBorder="1" applyAlignment="1">
      <alignment horizontal="right" wrapText="1"/>
    </xf>
    <xf numFmtId="2" fontId="2" fillId="0" borderId="15" xfId="0" applyNumberFormat="1" applyFont="1" applyBorder="1" applyAlignment="1">
      <alignment horizontal="right" wrapText="1"/>
    </xf>
    <xf numFmtId="0" fontId="2" fillId="0" borderId="21" xfId="0" applyFont="1" applyBorder="1" applyAlignment="1">
      <alignment vertical="top" wrapText="1"/>
    </xf>
    <xf numFmtId="0" fontId="206" fillId="0" borderId="16" xfId="0" applyFont="1" applyBorder="1" applyAlignment="1">
      <alignment horizontal="right" wrapText="1"/>
    </xf>
    <xf numFmtId="0" fontId="4" fillId="0" borderId="103" xfId="0" applyFont="1" applyBorder="1" applyAlignment="1">
      <alignment horizontal="center" vertical="top" wrapText="1"/>
    </xf>
    <xf numFmtId="0" fontId="1" fillId="0" borderId="0" xfId="0" applyFont="1" applyAlignment="1">
      <alignment horizontal="left" vertical="top" wrapText="1"/>
    </xf>
    <xf numFmtId="0" fontId="4" fillId="8" borderId="4" xfId="0" applyFont="1" applyFill="1" applyBorder="1" applyAlignment="1">
      <alignment horizontal="left" wrapText="1"/>
    </xf>
    <xf numFmtId="0" fontId="8" fillId="0" borderId="5" xfId="0" applyFont="1" applyBorder="1"/>
    <xf numFmtId="0" fontId="8" fillId="0" borderId="6" xfId="0" applyFont="1" applyBorder="1"/>
    <xf numFmtId="0" fontId="4" fillId="8" borderId="4" xfId="0" applyFont="1" applyFill="1" applyBorder="1" applyAlignment="1">
      <alignment horizontal="left" vertical="top" wrapText="1"/>
    </xf>
    <xf numFmtId="0" fontId="41" fillId="8" borderId="23" xfId="0" applyFont="1" applyFill="1" applyBorder="1" applyAlignment="1">
      <alignment horizontal="center" wrapText="1"/>
    </xf>
    <xf numFmtId="0" fontId="8" fillId="0" borderId="24" xfId="0" applyFont="1" applyBorder="1"/>
    <xf numFmtId="0" fontId="8" fillId="0" borderId="25" xfId="0" applyFont="1" applyBorder="1"/>
    <xf numFmtId="0" fontId="7" fillId="8" borderId="4" xfId="0" applyFont="1" applyFill="1" applyBorder="1" applyAlignment="1">
      <alignment horizontal="center" vertical="top" wrapText="1"/>
    </xf>
    <xf numFmtId="0" fontId="7" fillId="8" borderId="4" xfId="0" applyFont="1" applyFill="1" applyBorder="1" applyAlignment="1">
      <alignment horizontal="center" wrapText="1"/>
    </xf>
    <xf numFmtId="0" fontId="8" fillId="0" borderId="26" xfId="0" applyFont="1" applyBorder="1"/>
    <xf numFmtId="0" fontId="1" fillId="8" borderId="4" xfId="0" applyFont="1" applyFill="1" applyBorder="1" applyAlignment="1">
      <alignment horizontal="left" wrapText="1"/>
    </xf>
    <xf numFmtId="0" fontId="4" fillId="8" borderId="4" xfId="0" applyFont="1" applyFill="1" applyBorder="1" applyAlignment="1">
      <alignment horizontal="left"/>
    </xf>
    <xf numFmtId="0" fontId="29" fillId="8" borderId="4" xfId="0" applyFont="1" applyFill="1" applyBorder="1" applyAlignment="1">
      <alignment horizontal="left" wrapText="1"/>
    </xf>
    <xf numFmtId="0" fontId="1" fillId="0" borderId="33" xfId="0" applyFont="1" applyBorder="1" applyAlignment="1">
      <alignment horizontal="center" vertical="center" wrapText="1"/>
    </xf>
    <xf numFmtId="0" fontId="8" fillId="0" borderId="34" xfId="0" applyFont="1" applyBorder="1"/>
    <xf numFmtId="0" fontId="74" fillId="6" borderId="33" xfId="0" applyFont="1" applyFill="1" applyBorder="1" applyAlignment="1">
      <alignment horizontal="center" vertical="center" wrapText="1"/>
    </xf>
    <xf numFmtId="0" fontId="8" fillId="0" borderId="35" xfId="0" applyFont="1" applyBorder="1"/>
    <xf numFmtId="0" fontId="29" fillId="6" borderId="33" xfId="0" applyFont="1" applyFill="1" applyBorder="1" applyAlignment="1">
      <alignment horizontal="center" vertical="center" wrapText="1"/>
    </xf>
    <xf numFmtId="0" fontId="4" fillId="0" borderId="3" xfId="0" applyFont="1" applyBorder="1" applyAlignment="1">
      <alignment horizontal="center" vertical="top" wrapText="1"/>
    </xf>
    <xf numFmtId="0" fontId="8" fillId="0" borderId="47" xfId="0" applyFont="1" applyBorder="1"/>
    <xf numFmtId="0" fontId="8" fillId="0" borderId="12" xfId="0" applyFont="1" applyBorder="1"/>
    <xf numFmtId="0" fontId="4" fillId="6" borderId="3" xfId="0" applyFont="1" applyFill="1" applyBorder="1" applyAlignment="1">
      <alignment horizontal="center" vertical="top" wrapText="1"/>
    </xf>
    <xf numFmtId="0" fontId="1" fillId="8" borderId="50" xfId="0" applyFont="1" applyFill="1" applyBorder="1" applyAlignment="1">
      <alignment wrapText="1"/>
    </xf>
    <xf numFmtId="0" fontId="8" fillId="0" borderId="51" xfId="0" applyFont="1" applyBorder="1"/>
    <xf numFmtId="0" fontId="8" fillId="0" borderId="52" xfId="0" applyFont="1" applyBorder="1"/>
    <xf numFmtId="0" fontId="97" fillId="8" borderId="4" xfId="0" applyFont="1" applyFill="1" applyBorder="1" applyAlignment="1">
      <alignment horizontal="center" vertical="center" wrapText="1"/>
    </xf>
    <xf numFmtId="0" fontId="1" fillId="8" borderId="50" xfId="0" applyFont="1" applyFill="1" applyBorder="1"/>
    <xf numFmtId="0" fontId="1" fillId="8" borderId="4" xfId="0" applyFont="1" applyFill="1" applyBorder="1" applyAlignment="1">
      <alignment horizontal="left" vertical="top" wrapText="1"/>
    </xf>
    <xf numFmtId="0" fontId="4" fillId="8" borderId="4" xfId="0" applyFont="1" applyFill="1" applyBorder="1" applyAlignment="1">
      <alignment vertical="top" wrapText="1"/>
    </xf>
    <xf numFmtId="0" fontId="4" fillId="8" borderId="4" xfId="0" applyFont="1" applyFill="1" applyBorder="1"/>
    <xf numFmtId="0" fontId="4" fillId="8" borderId="4" xfId="0" applyFont="1" applyFill="1" applyBorder="1" applyAlignment="1">
      <alignment wrapText="1"/>
    </xf>
    <xf numFmtId="0" fontId="7" fillId="8" borderId="4" xfId="0" applyFont="1" applyFill="1" applyBorder="1" applyAlignment="1">
      <alignment horizontal="center" vertical="center" wrapText="1"/>
    </xf>
    <xf numFmtId="0" fontId="41" fillId="8" borderId="23" xfId="0" applyFont="1" applyFill="1" applyBorder="1" applyAlignment="1">
      <alignment horizontal="center" vertical="top" wrapText="1"/>
    </xf>
    <xf numFmtId="0" fontId="7" fillId="8" borderId="58" xfId="0" applyFont="1" applyFill="1" applyBorder="1" applyAlignment="1">
      <alignment horizontal="center" wrapText="1"/>
    </xf>
    <xf numFmtId="0" fontId="1" fillId="8" borderId="4" xfId="0" applyFont="1" applyFill="1" applyBorder="1" applyAlignment="1">
      <alignment wrapText="1"/>
    </xf>
    <xf numFmtId="0" fontId="9" fillId="8" borderId="4" xfId="0" applyFont="1" applyFill="1" applyBorder="1" applyAlignment="1">
      <alignment vertical="top" wrapText="1"/>
    </xf>
    <xf numFmtId="0" fontId="3" fillId="8" borderId="4" xfId="0" applyFont="1" applyFill="1" applyBorder="1" applyAlignment="1">
      <alignment horizontal="left" vertical="top" wrapText="1"/>
    </xf>
    <xf numFmtId="0" fontId="9" fillId="8" borderId="4" xfId="0" applyFont="1" applyFill="1" applyBorder="1" applyAlignment="1">
      <alignment horizontal="left" vertical="top" wrapText="1"/>
    </xf>
    <xf numFmtId="0" fontId="1" fillId="8" borderId="4" xfId="0" applyFont="1" applyFill="1" applyBorder="1" applyAlignment="1">
      <alignment horizontal="left" vertical="center" wrapText="1"/>
    </xf>
    <xf numFmtId="0" fontId="9" fillId="8" borderId="4" xfId="0" applyFont="1" applyFill="1" applyBorder="1" applyAlignment="1">
      <alignment horizontal="left" vertical="center" wrapText="1"/>
    </xf>
    <xf numFmtId="0" fontId="4" fillId="0" borderId="100" xfId="0" applyFont="1" applyBorder="1" applyAlignment="1">
      <alignment vertical="center" wrapText="1"/>
    </xf>
    <xf numFmtId="0" fontId="8" fillId="0" borderId="101" xfId="0" applyFont="1" applyBorder="1"/>
    <xf numFmtId="0" fontId="4" fillId="0" borderId="100" xfId="0" applyFont="1" applyBorder="1" applyAlignment="1">
      <alignment horizontal="center" vertical="center" wrapText="1"/>
    </xf>
    <xf numFmtId="0" fontId="9" fillId="8" borderId="4" xfId="0" applyFont="1" applyFill="1" applyBorder="1" applyAlignment="1">
      <alignment horizontal="center" wrapText="1"/>
    </xf>
    <xf numFmtId="0" fontId="1" fillId="8" borderId="4" xfId="0" applyFont="1" applyFill="1" applyBorder="1" applyAlignment="1">
      <alignment horizontal="left" vertical="top"/>
    </xf>
    <xf numFmtId="0" fontId="7" fillId="8" borderId="58" xfId="0" applyFont="1" applyFill="1" applyBorder="1" applyAlignment="1">
      <alignment horizontal="center" vertical="top" wrapText="1"/>
    </xf>
    <xf numFmtId="0" fontId="4" fillId="0" borderId="33" xfId="0" applyFont="1" applyBorder="1" applyAlignment="1">
      <alignment horizontal="center" vertical="center" wrapText="1"/>
    </xf>
    <xf numFmtId="0" fontId="8" fillId="0" borderId="70" xfId="0" applyFont="1" applyBorder="1"/>
    <xf numFmtId="0" fontId="7" fillId="8" borderId="4" xfId="0" applyFont="1" applyFill="1" applyBorder="1" applyAlignment="1">
      <alignment horizontal="center"/>
    </xf>
  </cellXfs>
  <cellStyles count="1">
    <cellStyle name="Normal" xfId="0" builtinId="0"/>
  </cellStyles>
  <dxfs count="25">
    <dxf>
      <fill>
        <patternFill patternType="solid">
          <fgColor rgb="FFFF0000"/>
          <bgColor rgb="FFFF0000"/>
        </patternFill>
      </fill>
    </dxf>
    <dxf>
      <font>
        <color rgb="FF9C0006"/>
      </font>
      <fill>
        <patternFill>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0000"/>
          <bgColor rgb="FFFF0000"/>
        </patternFill>
      </fill>
    </dxf>
    <dxf>
      <fill>
        <patternFill patternType="solid">
          <fgColor rgb="FFFF0000"/>
          <bgColor rgb="FFFF0000"/>
        </patternFill>
      </fill>
    </dxf>
    <dxf>
      <font>
        <color rgb="FF9C0006"/>
      </font>
      <fill>
        <patternFill>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0000"/>
          <bgColor rgb="FFFF0000"/>
        </patternFill>
      </fill>
    </dxf>
    <dxf>
      <fill>
        <patternFill patternType="solid">
          <fgColor rgb="FFFF0000"/>
          <bgColor rgb="FFFF0000"/>
        </patternFill>
      </fill>
    </dxf>
    <dxf>
      <font>
        <color rgb="FF9C0006"/>
      </font>
      <fill>
        <patternFill>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0000"/>
          <bgColor rgb="FFFF0000"/>
        </patternFill>
      </fill>
    </dxf>
    <dxf>
      <fill>
        <patternFill patternType="solid">
          <fgColor rgb="FFFF0000"/>
          <bgColor rgb="FFFF0000"/>
        </patternFill>
      </fill>
    </dxf>
    <dxf>
      <font>
        <color rgb="FF9C0006"/>
      </font>
      <fill>
        <patternFill>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0000"/>
          <bgColor rgb="FFFF0000"/>
        </patternFill>
      </fill>
    </dxf>
    <dxf>
      <fill>
        <patternFill patternType="solid">
          <fgColor rgb="FFFF0000"/>
          <bgColor rgb="FFFF0000"/>
        </patternFill>
      </fill>
    </dxf>
    <dxf>
      <font>
        <color rgb="FF9C0006"/>
      </font>
      <fill>
        <patternFill>
          <bgColor rgb="FFFFC7CE"/>
        </patternFill>
      </fill>
    </dxf>
    <dxf>
      <fill>
        <patternFill patternType="solid">
          <fgColor rgb="FFFFC7CE"/>
          <bgColor rgb="FFFFC7CE"/>
        </patternFill>
      </fill>
    </dxf>
    <dxf>
      <fill>
        <patternFill patternType="solid">
          <fgColor rgb="FFFFC7CE"/>
          <bgColor rgb="FFFFC7CE"/>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40"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hyperlink" Target="https://journalofpsychology.ro/index.php/RP/article/view/46" TargetMode="External"/><Relationship Id="rId13" Type="http://schemas.openxmlformats.org/officeDocument/2006/relationships/hyperlink" Target="https://doi.org/10.1007/s42278-022-00153-y" TargetMode="External"/><Relationship Id="rId18" Type="http://schemas.openxmlformats.org/officeDocument/2006/relationships/hyperlink" Target="https://kanalregister.hkdir.no/publiseringskanaler/erihplus/periodical/info.action?id=502158" TargetMode="External"/><Relationship Id="rId3" Type="http://schemas.openxmlformats.org/officeDocument/2006/relationships/hyperlink" Target="https://eds.p.ebscohost.com/abstract?site=eds&amp;scope=site&amp;jrnl=18422691&amp;AN=159427198&amp;h=9NbZum5%2bIJUDo1Op96Oa1Fndsrk%2b6hbsugMm29N%2fKirrn5%2biUjnnig2gp0vJUEUg%2b6t%2fDsoUN1iaTYSrJDxkKA%3d%3d&amp;crl=f&amp;resultLocal=ErrCrlNoResults&amp;resultNs=Ehost&amp;crlhashurl=login.aspx%3fdirect%3dtrue%26profile%3dehost%26scope%3dsite%26authtype%3dcrawler%26jrnl%3d18422691%26AN%3d159427198" TargetMode="External"/><Relationship Id="rId21" Type="http://schemas.openxmlformats.org/officeDocument/2006/relationships/hyperlink" Target="http://www.swreview.ro/index.pl/educational_needs_and_problems_of_romanian_children_and_teenagers_in_foster_care?makePrintable=1" TargetMode="External"/><Relationship Id="rId7" Type="http://schemas.openxmlformats.org/officeDocument/2006/relationships/hyperlink" Target="https://scholar.google.ro/citations?view_op=view_citation&amp;hl=ro&amp;user=WORl5XoAAAAJ&amp;sortby=pubdate&amp;citation_for_view=WORl5XoAAAAJ:e5wmG9Sq2KIC" TargetMode="External"/><Relationship Id="rId12" Type="http://schemas.openxmlformats.org/officeDocument/2006/relationships/hyperlink" Target="https://www.europeanproceedings.com/article/10.15405/epes.23045.104" TargetMode="External"/><Relationship Id="rId17" Type="http://schemas.openxmlformats.org/officeDocument/2006/relationships/hyperlink" Target="https://doi.org/10.26755/RevPed/2022.1/129" TargetMode="External"/><Relationship Id="rId2" Type="http://schemas.openxmlformats.org/officeDocument/2006/relationships/hyperlink" Target="https://www.brukenthalmuseum.ro/pdf/BAM/Brukenthalia%202022%20def.pdf" TargetMode="External"/><Relationship Id="rId16" Type="http://schemas.openxmlformats.org/officeDocument/2006/relationships/hyperlink" Target="https://doi.org/10.26755/RevPed/2022.1/129" TargetMode="External"/><Relationship Id="rId20" Type="http://schemas.openxmlformats.org/officeDocument/2006/relationships/hyperlink" Target="https://doi.org/10.33788/sr.20.1.6" TargetMode="External"/><Relationship Id="rId1" Type="http://schemas.openxmlformats.org/officeDocument/2006/relationships/hyperlink" Target="https://www.udu.cas.cz/en/knihy/epigraphica-sepulcralia-13" TargetMode="External"/><Relationship Id="rId6" Type="http://schemas.openxmlformats.org/officeDocument/2006/relationships/hyperlink" Target="https://scholar.google.ro/citations?view_op=view_citation&amp;hl=ro&amp;user=WORl5XoAAAAJ&amp;sortby=pubdate&amp;citation_for_view=WORl5XoAAAAJ:TQgYirikUcIC" TargetMode="External"/><Relationship Id="rId11" Type="http://schemas.openxmlformats.org/officeDocument/2006/relationships/hyperlink" Target="https://doi.org/10.1386/ijmec_00050_1" TargetMode="External"/><Relationship Id="rId5" Type="http://schemas.openxmlformats.org/officeDocument/2006/relationships/hyperlink" Target="https://doi.org/10.1007/s42761-022-00128-3" TargetMode="External"/><Relationship Id="rId15" Type="http://schemas.openxmlformats.org/officeDocument/2006/relationships/hyperlink" Target="http://home.heinonline.org/content/catalog-search/?type=word&amp;type_in=select&amp;terms=AGORA+International+Journal+of+Juridical+Sciences&amp;x=0&amp;y=0" TargetMode="External"/><Relationship Id="rId10" Type="http://schemas.openxmlformats.org/officeDocument/2006/relationships/hyperlink" Target="https://doi.org/10.1051/matecconf/202134311008" TargetMode="External"/><Relationship Id="rId19" Type="http://schemas.openxmlformats.org/officeDocument/2006/relationships/hyperlink" Target="https://doi.org/10.5281/zenodo.7474385" TargetMode="External"/><Relationship Id="rId4" Type="http://schemas.openxmlformats.org/officeDocument/2006/relationships/hyperlink" Target="http://www.jemb.bio.uaic.ro/index.php/jemb/article/view/60/48%C2%A0" TargetMode="External"/><Relationship Id="rId9" Type="http://schemas.openxmlformats.org/officeDocument/2006/relationships/hyperlink" Target="https://revistavatra.org/2022/09/05/filozofia-continentala-astazii/" TargetMode="External"/><Relationship Id="rId14" Type="http://schemas.openxmlformats.org/officeDocument/2006/relationships/hyperlink" Target="https://zdb-katalog.de/title.xhtml?idn=111519660X&amp;view=full" TargetMode="External"/><Relationship Id="rId22" Type="http://schemas.openxmlformats.org/officeDocument/2006/relationships/hyperlink" Target="https://doi.org/10.1080/17512786.2018.1473041"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papers.ssrn.com/sol3/papers.cfm?abstract_id=4498152" TargetMode="External"/><Relationship Id="rId2" Type="http://schemas.openxmlformats.org/officeDocument/2006/relationships/hyperlink" Target="https://papers.ssrn.com/sol3/papers.cfm?abstract_id=4359985" TargetMode="External"/><Relationship Id="rId1" Type="http://schemas.openxmlformats.org/officeDocument/2006/relationships/hyperlink" Target="https://www.store.pitic.ro/pedagogie-invatamant/strategii-de-formare-a-gandirii-critice-ed-a-ii-a-adriana-nicu-editura-miniped.html"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s://ojs.lib.uwo.ca/index.php/cie-eci/article/view/14613" TargetMode="External"/><Relationship Id="rId21" Type="http://schemas.openxmlformats.org/officeDocument/2006/relationships/hyperlink" Target="https://www.ceeol.com/search/article-detail?id=1079928" TargetMode="External"/><Relationship Id="rId63" Type="http://schemas.openxmlformats.org/officeDocument/2006/relationships/hyperlink" Target="https://bmjopen.bmj.com/pages/authors" TargetMode="External"/><Relationship Id="rId159" Type="http://schemas.openxmlformats.org/officeDocument/2006/relationships/hyperlink" Target="https://stars.library.ucf.edu/cgi/viewcontent.cgi?article=2536&amp;context=etd2020" TargetMode="External"/><Relationship Id="rId170" Type="http://schemas.openxmlformats.org/officeDocument/2006/relationships/hyperlink" Target="https://www.ceeol.com/search/viewpdf?id=1106650" TargetMode="External"/><Relationship Id="rId226" Type="http://schemas.openxmlformats.org/officeDocument/2006/relationships/hyperlink" Target="https://jyx.jyu.fi/handle/123456789/86363" TargetMode="External"/><Relationship Id="rId268" Type="http://schemas.openxmlformats.org/officeDocument/2006/relationships/hyperlink" Target="https://www.researchgate.net/profile/Alin-Croitoru/publication/366005814_Migratie_navetism_si_antreprenoriat_in_mediul_rural_romanesc_-_argumente_pentru_o_analiza_integratoare/links/63a2ce1351f6c723c6b89b5a/Migratie-navetism-si-antreprenoriat-in-mediul-rural-romanesc-argumente-pentru-o-analiza-integratoare.pdf" TargetMode="External"/><Relationship Id="rId11" Type="http://schemas.openxmlformats.org/officeDocument/2006/relationships/hyperlink" Target="https://edituramega.ro/ro/evul-mediu-neterminat.html" TargetMode="External"/><Relationship Id="rId32" Type="http://schemas.openxmlformats.org/officeDocument/2006/relationships/hyperlink" Target="https://www.ceeol.com/search/article-detail?id=1091527" TargetMode="External"/><Relationship Id="rId53" Type="http://schemas.openxmlformats.org/officeDocument/2006/relationships/hyperlink" Target="https://dergipark.org.tr/en/pub/aduefebder/issue/74592/1090107" TargetMode="External"/><Relationship Id="rId74" Type="http://schemas.openxmlformats.org/officeDocument/2006/relationships/hyperlink" Target="https://uklo.edu.mk/wp-content/uploads/2022/12/4.-1.pdf" TargetMode="External"/><Relationship Id="rId128" Type="http://schemas.openxmlformats.org/officeDocument/2006/relationships/hyperlink" Target="http://proceedings2.upi.edu/index.php/ICREAM/article/view/2758" TargetMode="External"/><Relationship Id="rId149" Type="http://schemas.openxmlformats.org/officeDocument/2006/relationships/hyperlink" Target="https://www.researchgate.net/publication/359230898_Petre_GE_2022_Transferring_Cooperative_Learning_Strategies_from_Initial_Teacher_Training_to_the_Classroom" TargetMode="External"/><Relationship Id="rId5" Type="http://schemas.openxmlformats.org/officeDocument/2006/relationships/hyperlink" Target="https://www.researchgate.net/publication/368601388_Tudosportrek_humanista_hagyomanya_az_Erdelyi_Fejedelemsegben_Humanist_tradition_of_scholars%27_portraits_in_the_Transylvanian_Principality" TargetMode="External"/><Relationship Id="rId95" Type="http://schemas.openxmlformats.org/officeDocument/2006/relationships/hyperlink" Target="https://revistaprofesorului.ro/stilurile-de-invatare-si-succesul-scolar/" TargetMode="External"/><Relationship Id="rId160" Type="http://schemas.openxmlformats.org/officeDocument/2006/relationships/hyperlink" Target="https://revista.isfin.ro/wp-content/uploads/2022/05/8.-Antohi-Valentin_.pdf%20," TargetMode="External"/><Relationship Id="rId181" Type="http://schemas.openxmlformats.org/officeDocument/2006/relationships/hyperlink" Target="https://www.diva-portal.org/smash/get/diva2:1671947/FULLTEXT03.pdf" TargetMode="External"/><Relationship Id="rId216" Type="http://schemas.openxmlformats.org/officeDocument/2006/relationships/hyperlink" Target="https://enciclopedia.asm.md/wp-content/uploads/Conflictul-armat-de-la-Nistru_Bibliografie.pdf" TargetMode="External"/><Relationship Id="rId237" Type="http://schemas.openxmlformats.org/officeDocument/2006/relationships/hyperlink" Target="https://www.proquest.com/openview/d37e0d034dd6217884f7fe848e41c280/1?pq-origsite=gscholar&amp;cbl=18750&amp;diss=y&amp;casa_token=43DijuSNv7AAAAAA:qtsfV0fnK2emD5ypdm9D8paz4RfoEE2uUYh61DwiBTi9HOS2RMH0HUBsHhJO1wUCLMYFf3Qy" TargetMode="External"/><Relationship Id="rId258" Type="http://schemas.openxmlformats.org/officeDocument/2006/relationships/hyperlink" Target="https://revistasaeculum1943.files.wordpress.com/2022/12/02_minodora-salcudean_jurnalismul-cultural-in-paradigma-drepturilor-omului-de-la-preocuparile-exclusive-pentru-cultura-inalta-la-deschiderea-incluziva-spre-cultura-comunitatilor.pdf" TargetMode="External"/><Relationship Id="rId22" Type="http://schemas.openxmlformats.org/officeDocument/2006/relationships/hyperlink" Target="https://inc2022.pl/wp-content/uploads/2022/09/SURVEY-OF-NUMISMATIC-RESEARCH_vol.1-2_2014%E2%80%932020.pdf" TargetMode="External"/><Relationship Id="rId43" Type="http://schemas.openxmlformats.org/officeDocument/2006/relationships/hyperlink" Target="https://onlinelibrary.wiley.com/journal/14677687" TargetMode="External"/><Relationship Id="rId64" Type="http://schemas.openxmlformats.org/officeDocument/2006/relationships/hyperlink" Target="https://journals.ekb.eg/article_163260_17b183df096f1cead27a53aa4ecc7615.pdf" TargetMode="External"/><Relationship Id="rId118" Type="http://schemas.openxmlformats.org/officeDocument/2006/relationships/hyperlink" Target="https://www.ceeol.com/search/article-detail?id=1056351" TargetMode="External"/><Relationship Id="rId139" Type="http://schemas.openxmlformats.org/officeDocument/2006/relationships/hyperlink" Target="https://lumenpublishing.com/journals/index.php/rrem/article/view/5265" TargetMode="External"/><Relationship Id="rId85" Type="http://schemas.openxmlformats.org/officeDocument/2006/relationships/hyperlink" Target="http://dx.doi.org/10.6007/IJARBSS/v12-i2/12289" TargetMode="External"/><Relationship Id="rId150" Type="http://schemas.openxmlformats.org/officeDocument/2006/relationships/hyperlink" Target="https://edituradart.ro/wp-content/uploads/2022/03/Magia-Sarbatorilor-de-Iarna-Traditii-si-obiceiuri-ianuarie-2022.pdf" TargetMode="External"/><Relationship Id="rId171" Type="http://schemas.openxmlformats.org/officeDocument/2006/relationships/hyperlink" Target="https://lact.ro/anuarul-laboratorului-pentru-analiza-conflictului-transnistrean-vol-v-no-1-2022/" TargetMode="External"/><Relationship Id="rId192" Type="http://schemas.openxmlformats.org/officeDocument/2006/relationships/hyperlink" Target="https://link.springer.com/chapter/10.1007/978-3-030-77242-0_9" TargetMode="External"/><Relationship Id="rId206" Type="http://schemas.openxmlformats.org/officeDocument/2006/relationships/hyperlink" Target="https://enciclopedia.asm.md/wp-content/uploads/Conflictul-armat-de-la-Nistru_Bibliografie.pdf" TargetMode="External"/><Relationship Id="rId227" Type="http://schemas.openxmlformats.org/officeDocument/2006/relationships/hyperlink" Target="https://www.diva-portal.org/smash/get/diva2:1675936/FULLTEXT01.pdf" TargetMode="External"/><Relationship Id="rId248" Type="http://schemas.openxmlformats.org/officeDocument/2006/relationships/hyperlink" Target="https://scholar.google.com/scholar?cluster=196751901411226163&amp;hl=ro&amp;as_sdt=2005" TargetMode="External"/><Relationship Id="rId269" Type="http://schemas.openxmlformats.org/officeDocument/2006/relationships/hyperlink" Target="https://scholar.google.ro/scholar?as_ylo=2022&amp;hl=ro&amp;as_sdt=2005&amp;sciodt=0,5&amp;cites=3399652945002616736&amp;scipsc=" TargetMode="External"/><Relationship Id="rId12" Type="http://schemas.openxmlformats.org/officeDocument/2006/relationships/hyperlink" Target="http://real.mtak.hu/153048/" TargetMode="External"/><Relationship Id="rId33" Type="http://schemas.openxmlformats.org/officeDocument/2006/relationships/hyperlink" Target="https://scholar.google.ro/scholar?cluster=8094459514223490734&amp;hl=ro&amp;as_sdt=2005&amp;as_ylo=2022&amp;as_yhi=2022" TargetMode="External"/><Relationship Id="rId108" Type="http://schemas.openxmlformats.org/officeDocument/2006/relationships/hyperlink" Target="https://uklo.edu.mk/wp-content/uploads/2022/12/4.-1.pdf" TargetMode="External"/><Relationship Id="rId129" Type="http://schemas.openxmlformats.org/officeDocument/2006/relationships/hyperlink" Target="https://uir.unisa.ac.za/handle/10500/29113" TargetMode="External"/><Relationship Id="rId54" Type="http://schemas.openxmlformats.org/officeDocument/2006/relationships/hyperlink" Target="https://link.springer.com/article/10.1007/s12144-022-04103-w" TargetMode="External"/><Relationship Id="rId75" Type="http://schemas.openxmlformats.org/officeDocument/2006/relationships/hyperlink" Target="https://uir.unisa.ac.za/handle/10500/29570" TargetMode="External"/><Relationship Id="rId96" Type="http://schemas.openxmlformats.org/officeDocument/2006/relationships/hyperlink" Target="https://iteach.ro/experientedidactice/transdisciplinaritate-in-cadrul-orelor-de-limba-si-literatura-romana-exemple-practice" TargetMode="External"/><Relationship Id="rId140" Type="http://schemas.openxmlformats.org/officeDocument/2006/relationships/hyperlink" Target="https://doi.org/10.18662/rrem/14.3/621" TargetMode="External"/><Relationship Id="rId161" Type="http://schemas.openxmlformats.org/officeDocument/2006/relationships/hyperlink" Target="http://www.tid.gov.tr/kurumlar/tid.gov.tr/Dergiler/494.pdf" TargetMode="External"/><Relationship Id="rId182" Type="http://schemas.openxmlformats.org/officeDocument/2006/relationships/hyperlink" Target="https://dspace.cuni.cz/bitstream/handle/20.500.11956/178291/120428947.pdf?sequence=1&amp;isAllowed=y" TargetMode="External"/><Relationship Id="rId217" Type="http://schemas.openxmlformats.org/officeDocument/2006/relationships/hyperlink" Target="https://enciclopedia.asm.md/wp-content/uploads/Conflictul-armat-de-la-Nistru_Bibliografie.pdf" TargetMode="External"/><Relationship Id="rId6" Type="http://schemas.openxmlformats.org/officeDocument/2006/relationships/hyperlink" Target="https://mi.abtk.hu/en" TargetMode="External"/><Relationship Id="rId238" Type="http://schemas.openxmlformats.org/officeDocument/2006/relationships/hyperlink" Target="http://www.researchgate.net/profile/Venelin-Terziev/publication/359048467_Academic_examples_in_times_of_post_crisis_social_isolation/links/6224aaf33c53d31ba4ac3c9c/Academic-examples-in-times-of-post-crisis-social-isolation.pdf" TargetMode="External"/><Relationship Id="rId259" Type="http://schemas.openxmlformats.org/officeDocument/2006/relationships/hyperlink" Target="https://ibn.idsi.md/sites/default/files/imag_file/p-43-50_1.pdf" TargetMode="External"/><Relationship Id="rId23" Type="http://schemas.openxmlformats.org/officeDocument/2006/relationships/hyperlink" Target="https://scholar.google.com/scholar?oi=bibs&amp;hl=ro&amp;cites=14545005140464557062&amp;as_sdt=5&amp;as_ylo=2022&amp;as_yhi=2022" TargetMode="External"/><Relationship Id="rId119" Type="http://schemas.openxmlformats.org/officeDocument/2006/relationships/hyperlink" Target="https://www.iae.ac.tz/uploads/publications/en-1667799026-24%20JAET%20%202022%20%20ISSUE%20-%2012%20ARTICLES.pdf" TargetMode="External"/><Relationship Id="rId270" Type="http://schemas.openxmlformats.org/officeDocument/2006/relationships/hyperlink" Target="https://web.s.ebscohost.com/ehost/detail/detail?vid=0&amp;sid=dc122ae3-dd30-4afc-affd-93ae3aeef0c4%40redis&amp;bdata=JnNpdGU9ZWhvc3QtbGl2ZQ%3d%3d" TargetMode="External"/><Relationship Id="rId44" Type="http://schemas.openxmlformats.org/officeDocument/2006/relationships/hyperlink" Target="https://discovery.dundee.ac.uk/ws/portalfiles/portal/96921635/Thinking_about_Thinking_preprint.pdf" TargetMode="External"/><Relationship Id="rId65" Type="http://schemas.openxmlformats.org/officeDocument/2006/relationships/hyperlink" Target="https://ejhc.journals.ekb.eg/author.index" TargetMode="External"/><Relationship Id="rId86" Type="http://schemas.openxmlformats.org/officeDocument/2006/relationships/hyperlink" Target="https://doi.org/10.2307/j.ctv36k5bvk.33" TargetMode="External"/><Relationship Id="rId130" Type="http://schemas.openxmlformats.org/officeDocument/2006/relationships/hyperlink" Target="http://veterinarymedicinejournal.usamv.ro/" TargetMode="External"/><Relationship Id="rId151" Type="http://schemas.openxmlformats.org/officeDocument/2006/relationships/hyperlink" Target="https://www.ccdvl.ro/images/docs/AN_SCOLAR_2022_2023/PRAXIS-Nr1-2022.pdf" TargetMode="External"/><Relationship Id="rId172" Type="http://schemas.openxmlformats.org/officeDocument/2006/relationships/hyperlink" Target="https://enciclopedia.asm.md/wp-content/uploads/Conflictul-armat-de-la-Nistru_Bibliografie.pdf" TargetMode="External"/><Relationship Id="rId193" Type="http://schemas.openxmlformats.org/officeDocument/2006/relationships/hyperlink" Target="https://link.springer.com/chapter/10.1007/978-3-030-77242-0_15" TargetMode="External"/><Relationship Id="rId207" Type="http://schemas.openxmlformats.org/officeDocument/2006/relationships/hyperlink" Target="https://enciclopedia.asm.md/wp-content/uploads/Conflictul-armat-de-la-Nistru_Bibliografie.pdf" TargetMode="External"/><Relationship Id="rId228" Type="http://schemas.openxmlformats.org/officeDocument/2006/relationships/hyperlink" Target="https://repository.library.carleton.ca/concern/etds/2n49t266p" TargetMode="External"/><Relationship Id="rId249" Type="http://schemas.openxmlformats.org/officeDocument/2006/relationships/hyperlink" Target="https://www.tritonic.ro/isbn-Mediamorfoze_VII_Presa_de_nisa_din_Romania-978-606-749-659-8.htm" TargetMode="External"/><Relationship Id="rId13" Type="http://schemas.openxmlformats.org/officeDocument/2006/relationships/hyperlink" Target="http://real.mtak.hu/153048/1/varadinum_tanulmanykotet_8_roman.pdf" TargetMode="External"/><Relationship Id="rId109" Type="http://schemas.openxmlformats.org/officeDocument/2006/relationships/hyperlink" Target="https://uir.unisa.ac.za/handle/10500/29570" TargetMode="External"/><Relationship Id="rId260" Type="http://schemas.openxmlformats.org/officeDocument/2006/relationships/hyperlink" Target="https://revistasaeculum1943.files.wordpress.com/2022/12/12_maria-iuliana-ciocan_incursiune-in-problematica-incidentei-drepturilor-de-autor-in-mass-media-i.pdf" TargetMode="External"/><Relationship Id="rId34" Type="http://schemas.openxmlformats.org/officeDocument/2006/relationships/hyperlink" Target="https://seminar.ustjogja.ac.id/index.php/ISECN/article/view/98" TargetMode="External"/><Relationship Id="rId55" Type="http://schemas.openxmlformats.org/officeDocument/2006/relationships/hyperlink" Target="https://discovery.ucl.ac.uk/id/eprint/10149707/" TargetMode="External"/><Relationship Id="rId76" Type="http://schemas.openxmlformats.org/officeDocument/2006/relationships/hyperlink" Target="http://veterinarymedicinejournal.usamv.ro/" TargetMode="External"/><Relationship Id="rId97" Type="http://schemas.openxmlformats.org/officeDocument/2006/relationships/hyperlink" Target="http://scoala-aurelvlaicu.ro/cms/db/standard/articole/107/fisiere/GHID%201%20JUNE%20-%202022.pdf" TargetMode="External"/><Relationship Id="rId120" Type="http://schemas.openxmlformats.org/officeDocument/2006/relationships/hyperlink" Target="https://ijssrr.com/journal/article/view/150" TargetMode="External"/><Relationship Id="rId141" Type="http://schemas.openxmlformats.org/officeDocument/2006/relationships/hyperlink" Target="https://doi.org/10.13109/buer.2022.75.4.408" TargetMode="External"/><Relationship Id="rId7" Type="http://schemas.openxmlformats.org/officeDocument/2006/relationships/hyperlink" Target="https://www.researchgate.net/publication/368601388_Tudosportrek_humanista_hagyomanya_az_Erdelyi_Fejedelemsegben_Humanist_tradition_of_scholars%27_portraits_in_the_Transylvanian_Principality" TargetMode="External"/><Relationship Id="rId162" Type="http://schemas.openxmlformats.org/officeDocument/2006/relationships/hyperlink" Target="https://www.ceeol.com/search/article-detail?id=1086161" TargetMode="External"/><Relationship Id="rId183" Type="http://schemas.openxmlformats.org/officeDocument/2006/relationships/hyperlink" Target="https://pravo.cuspu.edu.ua/index.php/pravo/article/view/242" TargetMode="External"/><Relationship Id="rId218" Type="http://schemas.openxmlformats.org/officeDocument/2006/relationships/hyperlink" Target="http://real.mtak.hu/138985/1/Demeter_OROSZA5ENG_cute.pdf" TargetMode="External"/><Relationship Id="rId239" Type="http://schemas.openxmlformats.org/officeDocument/2006/relationships/hyperlink" Target="https://acikerisim.erbakan.edu.tr/xmlui/bitstream/handle/20.500.12452/9543/%C4%B0novasyon%20Y%C3%B6netimi%20%C3%9Czerine.pdf?sequence=1&amp;isAllowed=y" TargetMode="External"/><Relationship Id="rId250" Type="http://schemas.openxmlformats.org/officeDocument/2006/relationships/hyperlink" Target="https://www.tritonic.ro/isbn-Mediamorfoze_VII_Presa_de_nisa_din_Romania-978-606-749-659-8.htm" TargetMode="External"/><Relationship Id="rId271" Type="http://schemas.openxmlformats.org/officeDocument/2006/relationships/hyperlink" Target="https://doi.org/10.2478/saec-2022-0002" TargetMode="External"/><Relationship Id="rId24" Type="http://schemas.openxmlformats.org/officeDocument/2006/relationships/hyperlink" Target="https://scholar.google.com/scholar?cluster=15595192503989720405&amp;hl=ro&amp;as_sdt=2005&amp;as_ylo=2022&amp;as_yhi=2022" TargetMode="External"/><Relationship Id="rId45" Type="http://schemas.openxmlformats.org/officeDocument/2006/relationships/hyperlink" Target="https://theses.lib.polyu.edu.hk/handle/200/12193" TargetMode="External"/><Relationship Id="rId66" Type="http://schemas.openxmlformats.org/officeDocument/2006/relationships/hyperlink" Target="https://dspace.balikesir.edu.tr/xmlui/handle/20.500.12462/12214" TargetMode="External"/><Relationship Id="rId87" Type="http://schemas.openxmlformats.org/officeDocument/2006/relationships/hyperlink" Target="https://jslmf.journals.ekb.eg/article_212542_191f95f4a31a741166cc2641f91fce85.pdf" TargetMode="External"/><Relationship Id="rId110" Type="http://schemas.openxmlformats.org/officeDocument/2006/relationships/hyperlink" Target="http://veterinarymedicinejournal.usamv.ro/" TargetMode="External"/><Relationship Id="rId131" Type="http://schemas.openxmlformats.org/officeDocument/2006/relationships/hyperlink" Target="https://uklo.edu.mk/wp-content/uploads/2022/12/4.-1.pdf" TargetMode="External"/><Relationship Id="rId152" Type="http://schemas.openxmlformats.org/officeDocument/2006/relationships/hyperlink" Target="https://doctorate.ulbsibiu.ro/wp-content/uploads/21.rezumat-eng-Rasvan.pdf" TargetMode="External"/><Relationship Id="rId173" Type="http://schemas.openxmlformats.org/officeDocument/2006/relationships/hyperlink" Target="https://enciclopedia.asm.md/wp-content/uploads/Conflictul-armat-de-la-Nistru_Bibliografie.pdf" TargetMode="External"/><Relationship Id="rId194" Type="http://schemas.openxmlformats.org/officeDocument/2006/relationships/hyperlink" Target="https://link.springer.com/chapter/10.1007/978-3-030-77242-0_16" TargetMode="External"/><Relationship Id="rId208" Type="http://schemas.openxmlformats.org/officeDocument/2006/relationships/hyperlink" Target="https://enciclopedia.asm.md/wp-content/uploads/Conflictul-armat-de-la-Nistru_Bibliografie.pdf" TargetMode="External"/><Relationship Id="rId229" Type="http://schemas.openxmlformats.org/officeDocument/2006/relationships/hyperlink" Target="https://doi.org/10.26686/wgtn.19656822" TargetMode="External"/><Relationship Id="rId240" Type="http://schemas.openxmlformats.org/officeDocument/2006/relationships/hyperlink" Target="http://www.researchgate.net/profile/Ricarda-Schlimbach/publication/361228000_Designing_a_Java_Application_for_pattern-_based_Business_Model_Adaptation/links/62a45df0a3fe3e3df86dc194/Designing-a-Java-Application-for-pattern-based-Business-Model-Adaptation.pdf" TargetMode="External"/><Relationship Id="rId261" Type="http://schemas.openxmlformats.org/officeDocument/2006/relationships/hyperlink" Target="https://sciendo.com/pdf/10.2478/saec-2022-0013" TargetMode="External"/><Relationship Id="rId14" Type="http://schemas.openxmlformats.org/officeDocument/2006/relationships/hyperlink" Target="http://real.mtak.hu/153048/" TargetMode="External"/><Relationship Id="rId35" Type="http://schemas.openxmlformats.org/officeDocument/2006/relationships/hyperlink" Target="https://scholar.google.ro/scholar?cluster=17091967543420424148&amp;hl=ro&amp;as_sdt=2005&amp;as_ylo=2022&amp;as_yhi=2022" TargetMode="External"/><Relationship Id="rId56" Type="http://schemas.openxmlformats.org/officeDocument/2006/relationships/hyperlink" Target="https://www.proquest.com/openview/d8906f433bc0f33106df68c5954cb414/1?pq-origsite=gscholar&amp;cbl=18750&amp;diss=y" TargetMode="External"/><Relationship Id="rId77" Type="http://schemas.openxmlformats.org/officeDocument/2006/relationships/hyperlink" Target="https://www.pdcnet.org/arendtstudies/content/arendtstudies_2022_0999_11_2_50" TargetMode="External"/><Relationship Id="rId100" Type="http://schemas.openxmlformats.org/officeDocument/2006/relationships/hyperlink" Target="https://academiaabc.ro/wp-content/uploads/2022/11/Utilizarea-instrumentelor-digitale-in-activitatea-didactica.pdf" TargetMode="External"/><Relationship Id="rId8" Type="http://schemas.openxmlformats.org/officeDocument/2006/relationships/hyperlink" Target="https://mi.abtk.hu/en" TargetMode="External"/><Relationship Id="rId98" Type="http://schemas.openxmlformats.org/officeDocument/2006/relationships/hyperlink" Target="http://digital-library.ulbsibiu.ro/xmlui/handle/123456789/3361" TargetMode="External"/><Relationship Id="rId121" Type="http://schemas.openxmlformats.org/officeDocument/2006/relationships/hyperlink" Target="https://cyberleninka.ru/article/n/analiz-inklyuzivnogo-obrazovaniya-v-armenii-prakticheskiy-podhod-uchiteley/viewer" TargetMode="External"/><Relationship Id="rId142" Type="http://schemas.openxmlformats.org/officeDocument/2006/relationships/hyperlink" Target="https://www.vr-elibrary.de/doi/abs/10.13109/buer.2022.75.4.408" TargetMode="External"/><Relationship Id="rId163" Type="http://schemas.openxmlformats.org/officeDocument/2006/relationships/hyperlink" Target="https://lact.ro/wp-content/uploads/2022/12/ANUARUL-LACT-2022-1.pdf" TargetMode="External"/><Relationship Id="rId184" Type="http://schemas.openxmlformats.org/officeDocument/2006/relationships/hyperlink" Target="https://resmilitaris.net/menu-script/index.php/resmilitaris/article/view/1737" TargetMode="External"/><Relationship Id="rId219" Type="http://schemas.openxmlformats.org/officeDocument/2006/relationships/hyperlink" Target="https://www.taljournal.ru/jour/article/view/203/234" TargetMode="External"/><Relationship Id="rId230" Type="http://schemas.openxmlformats.org/officeDocument/2006/relationships/hyperlink" Target="http://www.sociologiecraiova.ro/revista/wp-content/uploads/2023/05/RUS_1_2023-3-174-180.pdf" TargetMode="External"/><Relationship Id="rId251" Type="http://schemas.openxmlformats.org/officeDocument/2006/relationships/hyperlink" Target="https://www.ceeol.com/search/article-detail?id=1097859" TargetMode="External"/><Relationship Id="rId25" Type="http://schemas.openxmlformats.org/officeDocument/2006/relationships/hyperlink" Target="https://scholar.google.com/scholar?oi=bibs&amp;hl=ro&amp;cites=15595192503989720405&amp;as_sdt=5&amp;as_ylo=2022&amp;as_yhi=2022" TargetMode="External"/><Relationship Id="rId46" Type="http://schemas.openxmlformats.org/officeDocument/2006/relationships/hyperlink" Target="https://link.springer.com/chapter/10.1007/978-3-031-21432-5_105" TargetMode="External"/><Relationship Id="rId67" Type="http://schemas.openxmlformats.org/officeDocument/2006/relationships/hyperlink" Target="https://repositorio.ucv.edu.pe/bitstream/handle/20.500.12692/82001/Garcia_MLM-SD.pdf?sequence=1" TargetMode="External"/><Relationship Id="rId272" Type="http://schemas.openxmlformats.org/officeDocument/2006/relationships/hyperlink" Target="https://doi.org/10.5281/zenodo.7310359" TargetMode="External"/><Relationship Id="rId88" Type="http://schemas.openxmlformats.org/officeDocument/2006/relationships/hyperlink" Target="http://opuseteducatio.hu/index.php/opusHU/article/view/510/905" TargetMode="External"/><Relationship Id="rId111" Type="http://schemas.openxmlformats.org/officeDocument/2006/relationships/hyperlink" Target="http://veterinarymedicinejournal.usamv.ro/" TargetMode="External"/><Relationship Id="rId132" Type="http://schemas.openxmlformats.org/officeDocument/2006/relationships/hyperlink" Target="https://uir.unisa.ac.za/handle/10500/29570" TargetMode="External"/><Relationship Id="rId153" Type="http://schemas.openxmlformats.org/officeDocument/2006/relationships/hyperlink" Target="https://isj.vs.edu.ro/download/REPERE-METODOLOGICE-BIOLOGIE-2022-2023.pdf" TargetMode="External"/><Relationship Id="rId174" Type="http://schemas.openxmlformats.org/officeDocument/2006/relationships/hyperlink" Target="https://enciclopedia.asm.md/wp-content/uploads/Conflictul-armat-de-la-Nistru_Bibliografie.pdf" TargetMode="External"/><Relationship Id="rId195" Type="http://schemas.openxmlformats.org/officeDocument/2006/relationships/hyperlink" Target="https://www.journals.us.edu.pl/index.php/IJREL/article/view/14376" TargetMode="External"/><Relationship Id="rId209" Type="http://schemas.openxmlformats.org/officeDocument/2006/relationships/hyperlink" Target="https://enciclopedia.asm.md/wp-content/uploads/Conflictul-armat-de-la-Nistru_Bibliografie.pdf" TargetMode="External"/><Relationship Id="rId220" Type="http://schemas.openxmlformats.org/officeDocument/2006/relationships/hyperlink" Target="https://journals.co.za/doi/abs/10.10520/ejc-genbeh_v20_n2_a33" TargetMode="External"/><Relationship Id="rId241" Type="http://schemas.openxmlformats.org/officeDocument/2006/relationships/hyperlink" Target="https://www.econstor.eu/handle/10419/267823" TargetMode="External"/><Relationship Id="rId15" Type="http://schemas.openxmlformats.org/officeDocument/2006/relationships/hyperlink" Target="http://real.mtak.hu/153048/1/varadinum_tanulmanykotet_8_roman.pdf" TargetMode="External"/><Relationship Id="rId36" Type="http://schemas.openxmlformats.org/officeDocument/2006/relationships/hyperlink" Target="https://www.jmsp.ir/article_142164_b8d042a53fe2cf700d050ae654f93f18.pdf?lang=en" TargetMode="External"/><Relationship Id="rId57" Type="http://schemas.openxmlformats.org/officeDocument/2006/relationships/hyperlink" Target="https://www.scielo.br/j/psicodrama/a/qZSnnZpDP3YLbBhNTCvsBHP/abstract/?lang=pt" TargetMode="External"/><Relationship Id="rId262" Type="http://schemas.openxmlformats.org/officeDocument/2006/relationships/hyperlink" Target="https://sciendo.com/pdf/10.2478/saec-2022-0002" TargetMode="External"/><Relationship Id="rId78" Type="http://schemas.openxmlformats.org/officeDocument/2006/relationships/hyperlink" Target="https://doi.org/10.54850/jrspelt.6.30.002" TargetMode="External"/><Relationship Id="rId99" Type="http://schemas.openxmlformats.org/officeDocument/2006/relationships/hyperlink" Target="https://www.didactic.ro/revista-cadrelor-didactice/predarea-eficienta-condi-ie-esen-iala-a-reu-itei-colare-a-elevilor" TargetMode="External"/><Relationship Id="rId101" Type="http://schemas.openxmlformats.org/officeDocument/2006/relationships/hyperlink" Target="https://academiaabc.ro/wp-content/uploads/2022/07/Educatie-fara-bariere.pdf" TargetMode="External"/><Relationship Id="rId122" Type="http://schemas.openxmlformats.org/officeDocument/2006/relationships/hyperlink" Target="https://journal.unindra.ac.id/index.php/pcr/article/view/794" TargetMode="External"/><Relationship Id="rId143" Type="http://schemas.openxmlformats.org/officeDocument/2006/relationships/hyperlink" Target="https://ipom.journals.pnu.ac.ir/article_9148_cc68380801a9a5c6c6ff7201bbb1b7eb.pdf" TargetMode="External"/><Relationship Id="rId164" Type="http://schemas.openxmlformats.org/officeDocument/2006/relationships/hyperlink" Target="http://dspace.usm.md:8080/xmlui/bitstream/handle/123456789/5733/TEZA%20dr%20A.%20Malacenco%2016.02.%202022%20pt%20print%20prelucrat%20spealing.pdf?sequence=1&amp;isAllowed=y" TargetMode="External"/><Relationship Id="rId185" Type="http://schemas.openxmlformats.org/officeDocument/2006/relationships/hyperlink" Target="https://www.researchgate.net/publication/358570787_Fit_and_Job_Involvement_with_Organizational_Well-Being_in_Social_Security/stats" TargetMode="External"/><Relationship Id="rId9" Type="http://schemas.openxmlformats.org/officeDocument/2006/relationships/hyperlink" Target="https://www.ceeol.com/search/journal-detail?id=59" TargetMode="External"/><Relationship Id="rId210" Type="http://schemas.openxmlformats.org/officeDocument/2006/relationships/hyperlink" Target="https://enciclopedia.asm.md/wp-content/uploads/Conflictul-armat-de-la-Nistru_Bibliografie.pdf" TargetMode="External"/><Relationship Id="rId26" Type="http://schemas.openxmlformats.org/officeDocument/2006/relationships/hyperlink" Target="https://scholar.google.com/scholar?cluster=6330618571761191416&amp;hl=ro&amp;as_sdt=2005&amp;as_ylo=2022&amp;as_yhi=2022" TargetMode="External"/><Relationship Id="rId231" Type="http://schemas.openxmlformats.org/officeDocument/2006/relationships/hyperlink" Target="https://papers.ssrn.com/sol3/papers.cfm?abstract_id=3591457" TargetMode="External"/><Relationship Id="rId252" Type="http://schemas.openxmlformats.org/officeDocument/2006/relationships/hyperlink" Target="https://trj.uok.ac.ir/article_62560.html?lang=en" TargetMode="External"/><Relationship Id="rId47" Type="http://schemas.openxmlformats.org/officeDocument/2006/relationships/hyperlink" Target="https://dergipark.org.tr/en/pub/spiritualpc" TargetMode="External"/><Relationship Id="rId68" Type="http://schemas.openxmlformats.org/officeDocument/2006/relationships/hyperlink" Target="https://ojs2.pnb.ac.id/index.php/JBK/article/view/534" TargetMode="External"/><Relationship Id="rId89" Type="http://schemas.openxmlformats.org/officeDocument/2006/relationships/hyperlink" Target="https://ibn.idsi.md/sites/default/files/imag_file/p-47-53_1.pdf" TargetMode="External"/><Relationship Id="rId112" Type="http://schemas.openxmlformats.org/officeDocument/2006/relationships/hyperlink" Target="https://ibn.idsi.md/sites/default/files/imag_file/205-211_12.pdf." TargetMode="External"/><Relationship Id="rId133" Type="http://schemas.openxmlformats.org/officeDocument/2006/relationships/hyperlink" Target="http://tursbad.hku.edu.tr/tr/pub/issue/73120/1178699" TargetMode="External"/><Relationship Id="rId154" Type="http://schemas.openxmlformats.org/officeDocument/2006/relationships/hyperlink" Target="https://revistaprofesorului.ro/stilurile-de-invatare-si-succesul-scolar/" TargetMode="External"/><Relationship Id="rId175" Type="http://schemas.openxmlformats.org/officeDocument/2006/relationships/hyperlink" Target="https://lact.ro/anuarul-laboratorului-pentru-analiza-conflictului-transnistrean-vol-v-no-1-2022/" TargetMode="External"/><Relationship Id="rId196" Type="http://schemas.openxmlformats.org/officeDocument/2006/relationships/hyperlink" Target="https://lact.ro/anuarul-laboratorului-pentru-analiza-conflictului-transnistrean-vol-v-no-1-2022/" TargetMode="External"/><Relationship Id="rId200" Type="http://schemas.openxmlformats.org/officeDocument/2006/relationships/hyperlink" Target="https://www.ceeol.com/search/article-detail?id=1049118" TargetMode="External"/><Relationship Id="rId16" Type="http://schemas.openxmlformats.org/officeDocument/2006/relationships/hyperlink" Target="http://journals.tsu.ru/rusin/&amp;journal_page=archive&amp;id=2223&amp;article_id=50153" TargetMode="External"/><Relationship Id="rId221" Type="http://schemas.openxmlformats.org/officeDocument/2006/relationships/hyperlink" Target="http://../AppData/Local/Temp/MicrosoftEdgeDownloads/287a04a5-f20e-4628-a263-c0b40ac31a65/Giurgiu,+Calin+-+The+role+of+the+social.pdf" TargetMode="External"/><Relationship Id="rId242" Type="http://schemas.openxmlformats.org/officeDocument/2006/relationships/hyperlink" Target="https://www.duo.uio.no/handle/10852/95979" TargetMode="External"/><Relationship Id="rId263" Type="http://schemas.openxmlformats.org/officeDocument/2006/relationships/hyperlink" Target="http://www.sociologiecraiova.ro/revista/wp-content/uploads/2021/12/RUS_3_2022-288-295.pdf" TargetMode="External"/><Relationship Id="rId37" Type="http://schemas.openxmlformats.org/officeDocument/2006/relationships/hyperlink" Target="https://online.ucpress.edu/collabra/article-abstract/8/1/57704/195046" TargetMode="External"/><Relationship Id="rId58" Type="http://schemas.openxmlformats.org/officeDocument/2006/relationships/hyperlink" Target="https://scholar.google.com/scholar?oi=bibs&amp;hl=en&amp;cites=4099968261037591867&amp;as_sdt=5&amp;as_ylo=2022&amp;as_yhi=2022" TargetMode="External"/><Relationship Id="rId79" Type="http://schemas.openxmlformats.org/officeDocument/2006/relationships/hyperlink" Target="https://jurnal.uns.ac.id/jdc/article/view/63297/36640" TargetMode="External"/><Relationship Id="rId102" Type="http://schemas.openxmlformats.org/officeDocument/2006/relationships/hyperlink" Target="https://researchrepository.rmit.edu.au/esploro/outputs/doctoral/Early-childhood-inclusion-in-Victoria-Australia/9922193311401341" TargetMode="External"/><Relationship Id="rId123" Type="http://schemas.openxmlformats.org/officeDocument/2006/relationships/hyperlink" Target="https://www.emerald.com/insight/content/doi/10.1108/S1877-636120220000029003/full/html" TargetMode="External"/><Relationship Id="rId144" Type="http://schemas.openxmlformats.org/officeDocument/2006/relationships/hyperlink" Target="https://repositorio.up.edu.pe/bitstream/handle/11354/3485/Guerrero%2c%20Rosa_Trabajo%20de%20investigacion_Maestria_2022.pdf?sequence=1&amp;isAllowed=y" TargetMode="External"/><Relationship Id="rId90" Type="http://schemas.openxmlformats.org/officeDocument/2006/relationships/hyperlink" Target="https://cnmtv.mapn.ro/webroot/fileslib/upload/files/Erasmus/4%20REVISTA_AKTIV%20A4%20(4).pdf" TargetMode="External"/><Relationship Id="rId165" Type="http://schemas.openxmlformats.org/officeDocument/2006/relationships/hyperlink" Target="http://dspace.usm.md:8080/xmlui/bitstream/handle/123456789/5733/TEZA%20dr%20A.%20Malacenco%2016.02.%202022%20pt%20print%20prelucrat%20spealing.pdf?sequence=1&amp;isAllowed=y" TargetMode="External"/><Relationship Id="rId186" Type="http://schemas.openxmlformats.org/officeDocument/2006/relationships/hyperlink" Target="http://uhu.es/publicaciones/ojs/index.php/amc/about" TargetMode="External"/><Relationship Id="rId211" Type="http://schemas.openxmlformats.org/officeDocument/2006/relationships/hyperlink" Target="https://enciclopedia.asm.md/wp-content/uploads/Conflictul-armat-de-la-Nistru_Bibliografie.pdf" TargetMode="External"/><Relationship Id="rId232" Type="http://schemas.openxmlformats.org/officeDocument/2006/relationships/hyperlink" Target="https://papers.ssrn.com/sol3/papers.cfm?abstract_id=4497201" TargetMode="External"/><Relationship Id="rId253" Type="http://schemas.openxmlformats.org/officeDocument/2006/relationships/hyperlink" Target="https://sciendo.com/article/10.2478/jtes-2022-0022" TargetMode="External"/><Relationship Id="rId27" Type="http://schemas.openxmlformats.org/officeDocument/2006/relationships/hyperlink" Target="https://scholar.google.com/scholar?oi=bibs&amp;hl=ro&amp;cites=6330618571761191416&amp;as_sdt=5&amp;as_ylo=2022&amp;as_yhi=2022" TargetMode="External"/><Relationship Id="rId48" Type="http://schemas.openxmlformats.org/officeDocument/2006/relationships/hyperlink" Target="https://openresearch.surrey.ac.uk/esploro/outputs/doctoral/Dont-Look-at-the-Giraffe-Investigating/99693657902346" TargetMode="External"/><Relationship Id="rId69" Type="http://schemas.openxmlformats.org/officeDocument/2006/relationships/hyperlink" Target="https://web.archive.org/web/20221103113921id_/https:/aip.scitation.org/doi/pdf/10.1063/5.0072423" TargetMode="External"/><Relationship Id="rId113" Type="http://schemas.openxmlformats.org/officeDocument/2006/relationships/hyperlink" Target="https://iccbr2022.loria.fr/files/2022/09/ICCBR_DC_Preliminary_Proceedings.pdf" TargetMode="External"/><Relationship Id="rId134" Type="http://schemas.openxmlformats.org/officeDocument/2006/relationships/hyperlink" Target="https://revista.inicc-peru.edu.pe/index.php/delectus/article/view/159" TargetMode="External"/><Relationship Id="rId80" Type="http://schemas.openxmlformats.org/officeDocument/2006/relationships/hyperlink" Target="https://dergipark.org.tr/tr/download/article-file/2669204" TargetMode="External"/><Relationship Id="rId155" Type="http://schemas.openxmlformats.org/officeDocument/2006/relationships/hyperlink" Target="http://scoala-aurelvlaicu.ro/cms/db/standard/articole/107/fisiere/GHID%201%20JUNE%20-%202022.pdf" TargetMode="External"/><Relationship Id="rId176" Type="http://schemas.openxmlformats.org/officeDocument/2006/relationships/hyperlink" Target="https://doi.org/10.4271/2022-24-0037" TargetMode="External"/><Relationship Id="rId197" Type="http://schemas.openxmlformats.org/officeDocument/2006/relationships/hyperlink" Target="https://magazines.ulbsibiu.ro/studiasecuritatis/wp-content/uploads/Studia-Securitatis-No.-1-2022.pdf" TargetMode="External"/><Relationship Id="rId201" Type="http://schemas.openxmlformats.org/officeDocument/2006/relationships/hyperlink" Target="https://enciclopedia.asm.md/wp-content/uploads/Conflictul-armat-de-la-Nistru_Bibliografie.pdf" TargetMode="External"/><Relationship Id="rId222" Type="http://schemas.openxmlformats.org/officeDocument/2006/relationships/hyperlink" Target="https://repository.eafit.edu.co/bitstream/handle/10784/32092/Mariana_LalindeVelasquez_2022.pdf?sequence=2&amp;isAllowed=y" TargetMode="External"/><Relationship Id="rId243" Type="http://schemas.openxmlformats.org/officeDocument/2006/relationships/hyperlink" Target="http://revistasociologieromaneasca.ro/sr/article/view/1751" TargetMode="External"/><Relationship Id="rId264" Type="http://schemas.openxmlformats.org/officeDocument/2006/relationships/hyperlink" Target="https://www.scielo.cl/scielo.php?pid=S0718-65682022000200040&amp;script=sci_arttext" TargetMode="External"/><Relationship Id="rId17" Type="http://schemas.openxmlformats.org/officeDocument/2006/relationships/hyperlink" Target="https://icsusib.ro/Delict_pedeapsa_JuliaDerzsi" TargetMode="External"/><Relationship Id="rId38" Type="http://schemas.openxmlformats.org/officeDocument/2006/relationships/hyperlink" Target="https://psyarxiv.com/pmw6n/download/?format=pdf" TargetMode="External"/><Relationship Id="rId59" Type="http://schemas.openxmlformats.org/officeDocument/2006/relationships/hyperlink" Target="https://www.ceeol.com/search/article-detail?id=1043360" TargetMode="External"/><Relationship Id="rId103" Type="http://schemas.openxmlformats.org/officeDocument/2006/relationships/hyperlink" Target="https://elibrary.ru/item.asp?id=49594961" TargetMode="External"/><Relationship Id="rId124" Type="http://schemas.openxmlformats.org/officeDocument/2006/relationships/hyperlink" Target="https://pdfs.semanticscholar.org/b9a8/22a9a6cff777ab74b2a6a7b407145e713d0c.pdf" TargetMode="External"/><Relationship Id="rId70" Type="http://schemas.openxmlformats.org/officeDocument/2006/relationships/hyperlink" Target="https://ibn.idsi.md/sites/default/files/imag_file/78-82_32.pdf" TargetMode="External"/><Relationship Id="rId91" Type="http://schemas.openxmlformats.org/officeDocument/2006/relationships/hyperlink" Target="https://edict.ro/strategii-de-stimulare-a-gandirii-critice-a-elevilor-in-domeniul-fizicii/" TargetMode="External"/><Relationship Id="rId145" Type="http://schemas.openxmlformats.org/officeDocument/2006/relationships/hyperlink" Target="https://web.archive.org/web/20220828133902id_/https:/asosjournal.com/files/asosjournalmakaleler/a3d17feb-0ec9-4e22-bcd3-db4846ad7f3b.pdf" TargetMode="External"/><Relationship Id="rId166" Type="http://schemas.openxmlformats.org/officeDocument/2006/relationships/hyperlink" Target="http://dspace.usm.md:8080/xmlui/bitstream/handle/123456789/5733/TEZA%20dr%20A.%20Malacenco%2016.02.%202022%20pt%20print%20prelucrat%20spealing.pdf?sequence=1&amp;isAllowed=y" TargetMode="External"/><Relationship Id="rId187" Type="http://schemas.openxmlformats.org/officeDocument/2006/relationships/hyperlink" Target="https://jyx.jyu.fi/bitstream/handle/123456789/81410/URN%3aNBN%3afi%3ajyu-202206023033.pdf?sequence=1&amp;isAllowed=y" TargetMode="External"/><Relationship Id="rId1" Type="http://schemas.openxmlformats.org/officeDocument/2006/relationships/hyperlink" Target="https://www.academia.edu/97040270/Alexandru_Simon_Campaniile_dalmate_%C5%9Fi_italiene_ale_nobilior_de_Reca%C5%9F_implica%C5%A3iile_unui_document_regal_din_august_1359_Banatica_Re%C5%9Fi%C5%A3a_XXXII_2022_2_pp_11_21" TargetMode="External"/><Relationship Id="rId212" Type="http://schemas.openxmlformats.org/officeDocument/2006/relationships/hyperlink" Target="https://enciclopedia.asm.md/wp-content/uploads/Conflictul-armat-de-la-Nistru_Bibliografie.pdf" TargetMode="External"/><Relationship Id="rId233" Type="http://schemas.openxmlformats.org/officeDocument/2006/relationships/hyperlink" Target="https://scholarlypublications.universiteitleiden.nl/access/item%3A3484581/view" TargetMode="External"/><Relationship Id="rId254" Type="http://schemas.openxmlformats.org/officeDocument/2006/relationships/hyperlink" Target="https://researchrepository.rmit.edu.au/esploro/outputs/doctoral/Early-childhood-inclusion-in-Victoria-Australia/9922193311401341" TargetMode="External"/><Relationship Id="rId28" Type="http://schemas.openxmlformats.org/officeDocument/2006/relationships/hyperlink" Target="https://scholar.google.com/scholar?cluster=6076770186039401753&amp;hl=ro&amp;as_sdt=2005&amp;as_ylo=2022&amp;as_yhi=2022" TargetMode="External"/><Relationship Id="rId49" Type="http://schemas.openxmlformats.org/officeDocument/2006/relationships/hyperlink" Target="https://www.pedocs.de/frontdoor.php?source_opus=25531" TargetMode="External"/><Relationship Id="rId114" Type="http://schemas.openxmlformats.org/officeDocument/2006/relationships/hyperlink" Target="https://veterinarymedicinejournal.usamv.ro/pdf/2022/issue_2/Art23.pdf" TargetMode="External"/><Relationship Id="rId60" Type="http://schemas.openxmlformats.org/officeDocument/2006/relationships/hyperlink" Target="https://thesis.unipd.it/handle/20.500.12608/36155" TargetMode="External"/><Relationship Id="rId81" Type="http://schemas.openxmlformats.org/officeDocument/2006/relationships/hyperlink" Target="https://doi.org/10.37745/bje.2013/vol10n121731" TargetMode="External"/><Relationship Id="rId135" Type="http://schemas.openxmlformats.org/officeDocument/2006/relationships/hyperlink" Target="https://doi.org/10.36996/delectus.v5i1.159" TargetMode="External"/><Relationship Id="rId156" Type="http://schemas.openxmlformats.org/officeDocument/2006/relationships/hyperlink" Target="https://www.didactic.ro/revista-cadrelor-didactice/predarea-eficienta-condi-ie-esen-iala-a-reu-itei-colare-a-elevilor" TargetMode="External"/><Relationship Id="rId177" Type="http://schemas.openxmlformats.org/officeDocument/2006/relationships/hyperlink" Target="https://helda.helsinki.fi/bitstream/handle/10138/345529/INEQ_2022_publication%20finale.pdf?sequence=1" TargetMode="External"/><Relationship Id="rId198" Type="http://schemas.openxmlformats.org/officeDocument/2006/relationships/hyperlink" Target="https://lact.ro/anuarul-laboratorului-pentru-analiza-conflictului-transnistrean-vol-v-no-1-2022/" TargetMode="External"/><Relationship Id="rId202" Type="http://schemas.openxmlformats.org/officeDocument/2006/relationships/hyperlink" Target="https://enciclopedia.asm.md/wp-content/uploads/Conflictul-armat-de-la-Nistru_Bibliografie.pdf" TargetMode="External"/><Relationship Id="rId223" Type="http://schemas.openxmlformats.org/officeDocument/2006/relationships/hyperlink" Target="http://../AppData/Local/Temp/MicrosoftEdgeDownloads/287a04a5-f20e-4628-a263-c0b40ac31a65/Giurgiu,+Calin+-+The+role+of+the+social.pdf" TargetMode="External"/><Relationship Id="rId244" Type="http://schemas.openxmlformats.org/officeDocument/2006/relationships/hyperlink" Target="http://revistasociologieromaneasca.ro/sr/article/view/1761" TargetMode="External"/><Relationship Id="rId18" Type="http://schemas.openxmlformats.org/officeDocument/2006/relationships/hyperlink" Target="https://www.mdpi.com/1996-1944/15/9/3411" TargetMode="External"/><Relationship Id="rId39" Type="http://schemas.openxmlformats.org/officeDocument/2006/relationships/hyperlink" Target="https://dergipark.org.tr/en/pub/curesosc/issue/73627/1094142" TargetMode="External"/><Relationship Id="rId265" Type="http://schemas.openxmlformats.org/officeDocument/2006/relationships/hyperlink" Target="http://revistasociologieromaneasca.ro/sr/article/view/1764" TargetMode="External"/><Relationship Id="rId50" Type="http://schemas.openxmlformats.org/officeDocument/2006/relationships/hyperlink" Target="http://psiholoska-obzorja.si/arhiv_clanki/2022/educ22_Hollerer_Kohl.pdf" TargetMode="External"/><Relationship Id="rId104" Type="http://schemas.openxmlformats.org/officeDocument/2006/relationships/hyperlink" Target="https://doi.org/10.2307/j.ctv36k5bvk.33" TargetMode="External"/><Relationship Id="rId125" Type="http://schemas.openxmlformats.org/officeDocument/2006/relationships/hyperlink" Target="https://www.journals.ac.za/index.php/jlt/article/view/5413" TargetMode="External"/><Relationship Id="rId146" Type="http://schemas.openxmlformats.org/officeDocument/2006/relationships/hyperlink" Target="https://doi.org/10.22481/praxisedu.v18i49.10072" TargetMode="External"/><Relationship Id="rId167" Type="http://schemas.openxmlformats.org/officeDocument/2006/relationships/hyperlink" Target="http://dspace.usm.md:8080/xmlui/bitstream/handle/123456789/5733/TEZA%20dr%20A.%20Malacenco%2016.02.%202022%20pt%20print%20prelucrat%20spealing.pdf?sequence=1&amp;isAllowed=y" TargetMode="External"/><Relationship Id="rId188" Type="http://schemas.openxmlformats.org/officeDocument/2006/relationships/hyperlink" Target="https://rabida.uhu.es/dspace/bitstream/handle/10272/21470/7405-Texto%20del%20art%c3%adculo-23671-1-10-20230123.pdf?sequence=2" TargetMode="External"/><Relationship Id="rId71" Type="http://schemas.openxmlformats.org/officeDocument/2006/relationships/hyperlink" Target="https://ojs2.pnb.ac.id/index.php/JBK/article/view/534" TargetMode="External"/><Relationship Id="rId92" Type="http://schemas.openxmlformats.org/officeDocument/2006/relationships/hyperlink" Target="https://edituradart.ro/wp-content/uploads/2022/03/Magia-Sarbatorilor-de-Iarna-Traditii-si-obiceiuri-ianuarie-2022.pdf" TargetMode="External"/><Relationship Id="rId213" Type="http://schemas.openxmlformats.org/officeDocument/2006/relationships/hyperlink" Target="https://enciclopedia.asm.md/wp-content/uploads/Conflictul-armat-de-la-Nistru_Bibliografie.pdf" TargetMode="External"/><Relationship Id="rId234" Type="http://schemas.openxmlformats.org/officeDocument/2006/relationships/hyperlink" Target="https://papers.ssrn.com/sol3/papers.cfm?abstract_id=3925511" TargetMode="External"/><Relationship Id="rId2" Type="http://schemas.openxmlformats.org/officeDocument/2006/relationships/hyperlink" Target="http://www.brukenthalmuseum.ro/pdf/BAM/BAM.XVII.2-2022.pdf" TargetMode="External"/><Relationship Id="rId29" Type="http://schemas.openxmlformats.org/officeDocument/2006/relationships/hyperlink" Target="https://scholar.google.com/scholar?oi=bibs&amp;hl=ro&amp;cites=6076770186039401753&amp;as_sdt=5&amp;as_ylo=2022&amp;as_yhi=2022" TargetMode="External"/><Relationship Id="rId255" Type="http://schemas.openxmlformats.org/officeDocument/2006/relationships/hyperlink" Target="https://dergipark.org.tr/en/download/article-file/2227783" TargetMode="External"/><Relationship Id="rId40" Type="http://schemas.openxmlformats.org/officeDocument/2006/relationships/hyperlink" Target="https://www.ceeol.com/search/article-detail?id=1043360" TargetMode="External"/><Relationship Id="rId115" Type="http://schemas.openxmlformats.org/officeDocument/2006/relationships/hyperlink" Target="https://scholar.google.com/scholar?oi=bibs&amp;hl=ro&amp;cites=16528596961204771589" TargetMode="External"/><Relationship Id="rId136" Type="http://schemas.openxmlformats.org/officeDocument/2006/relationships/hyperlink" Target="https://heinonline.org/HOL/LandingPage?handle=hein.journals/techssj33&amp;div=29&amp;id=&amp;page=" TargetMode="External"/><Relationship Id="rId157" Type="http://schemas.openxmlformats.org/officeDocument/2006/relationships/hyperlink" Target="https://academiaabc.ro/wp-content/uploads/2022/11/Utilizarea-instrumentelor-digitale-in-activitatea-didactica.pdf" TargetMode="External"/><Relationship Id="rId178" Type="http://schemas.openxmlformats.org/officeDocument/2006/relationships/hyperlink" Target="https://doi.org/10.9734/bpi/ntpsr/v3/15928D" TargetMode="External"/><Relationship Id="rId61" Type="http://schemas.openxmlformats.org/officeDocument/2006/relationships/hyperlink" Target="https://www.scielo.br/j/psicodrama/a/qZSnnZpDP3YLbBhNTCvsBHP/abstract/?lang=pt" TargetMode="External"/><Relationship Id="rId82" Type="http://schemas.openxmlformats.org/officeDocument/2006/relationships/hyperlink" Target="https://ijlso.ccdsara.ro/index.php/international-journal-of-legal-a/article/view/101/85." TargetMode="External"/><Relationship Id="rId199" Type="http://schemas.openxmlformats.org/officeDocument/2006/relationships/hyperlink" Target="https://lact.ro/anuarul-laboratorului-pentru-analiza-conflictului-transnistrean-vol-v-no-1-2022/" TargetMode="External"/><Relationship Id="rId203" Type="http://schemas.openxmlformats.org/officeDocument/2006/relationships/hyperlink" Target="https://enciclopedia.asm.md/wp-content/uploads/Conflictul-armat-de-la-Nistru_Bibliografie.pdf" TargetMode="External"/><Relationship Id="rId19" Type="http://schemas.openxmlformats.org/officeDocument/2006/relationships/hyperlink" Target="https://brill.com/display/book/9789004527980/BP000013.xml" TargetMode="External"/><Relationship Id="rId224" Type="http://schemas.openxmlformats.org/officeDocument/2006/relationships/hyperlink" Target="https://www.torontomu.ca/content/dam/decentering-migration-knowledge/working-papers/Canada-working-paper-2022.pdf" TargetMode="External"/><Relationship Id="rId245" Type="http://schemas.openxmlformats.org/officeDocument/2006/relationships/hyperlink" Target="https://cyberleninka.ru/article/n/otsenka-vliyaniya-immigratsii-na-chislennost-zanyatyh-v-malom-predprinimatelstve-v-regionah-rossii" TargetMode="External"/><Relationship Id="rId266" Type="http://schemas.openxmlformats.org/officeDocument/2006/relationships/hyperlink" Target="https://szisz.hu/wp-content/uploads/2022/07/BSzebik_unkp.pdf" TargetMode="External"/><Relationship Id="rId30" Type="http://schemas.openxmlformats.org/officeDocument/2006/relationships/hyperlink" Target="https://scholar.google.com/scholar?oi=bibs&amp;hl=ro&amp;cites=6940544166258007183&amp;as_sdt=5&amp;as_ylo=2022&amp;as_yhi=2022" TargetMode="External"/><Relationship Id="rId105" Type="http://schemas.openxmlformats.org/officeDocument/2006/relationships/hyperlink" Target="https://www.tandfonline.com/doi/full/10.1080/03004279.2021.1934060" TargetMode="External"/><Relationship Id="rId126" Type="http://schemas.openxmlformats.org/officeDocument/2006/relationships/hyperlink" Target="https://dergipark.org.tr/tr/pub/yyuefd/issue/73718/1092629" TargetMode="External"/><Relationship Id="rId147" Type="http://schemas.openxmlformats.org/officeDocument/2006/relationships/hyperlink" Target="https://doi.org/10.2478/rjes-2022-0005" TargetMode="External"/><Relationship Id="rId168" Type="http://schemas.openxmlformats.org/officeDocument/2006/relationships/hyperlink" Target="http://dspace.usm.md:8080/xmlui/bitstream/handle/123456789/5733/TEZA%20dr%20A.%20Malacenco%2016.02.%202022%20pt%20print%20prelucrat%20spealing.pdf?sequence=1&amp;isAllowed=y" TargetMode="External"/><Relationship Id="rId51" Type="http://schemas.openxmlformats.org/officeDocument/2006/relationships/hyperlink" Target="https://www.scielo.br/j/psicodrama/a/qZSnnZpDP3YLbBhNTCvsBHP/abstract/?lang=pt" TargetMode="External"/><Relationship Id="rId72" Type="http://schemas.openxmlformats.org/officeDocument/2006/relationships/hyperlink" Target="https://www.mdpi.com/2076-3387/12/4/130" TargetMode="External"/><Relationship Id="rId93" Type="http://schemas.openxmlformats.org/officeDocument/2006/relationships/hyperlink" Target="https://www.ccdvl.ro/images/docs/AN_SCOLAR_2022_2023/PRAXIS-Nr1-2022.pdf" TargetMode="External"/><Relationship Id="rId189" Type="http://schemas.openxmlformats.org/officeDocument/2006/relationships/hyperlink" Target="https://educationstudies.org.uk/journal/ef/volume-13-2-2022/assets-and-school-dropout-among-roma-and-egyptian-minority-adolescents-in-albania/" TargetMode="External"/><Relationship Id="rId3" Type="http://schemas.openxmlformats.org/officeDocument/2006/relationships/hyperlink" Target="https://www.researchgate.net/publication/368601388_Tudosportrek_humanista_hagyomanya_az_Erdelyi_Fejedelemsegben_Humanist_tradition_of_scholars%27_portraits_in_the_Transylvanian_Principality" TargetMode="External"/><Relationship Id="rId214" Type="http://schemas.openxmlformats.org/officeDocument/2006/relationships/hyperlink" Target="https://enciclopedia.asm.md/wp-content/uploads/Conflictul-armat-de-la-Nistru_Bibliografie.pdf" TargetMode="External"/><Relationship Id="rId235" Type="http://schemas.openxmlformats.org/officeDocument/2006/relationships/hyperlink" Target="https://books.google.ro/books?hl=en&amp;lr=&amp;id=1E6eEAAAQBAJ&amp;oi=fnd&amp;pg=PA6&amp;ots=VS_dmfa7y6&amp;sig=5rHgbQ06w0HyxHhL261RWSQzHzo&amp;redir_esc=y" TargetMode="External"/><Relationship Id="rId256" Type="http://schemas.openxmlformats.org/officeDocument/2006/relationships/hyperlink" Target="https://revistasinvestigacion.unmsm.edu.pe/index.php/repiie/article/view/22670" TargetMode="External"/><Relationship Id="rId116" Type="http://schemas.openxmlformats.org/officeDocument/2006/relationships/hyperlink" Target="https://scholar.google.com/scholar?oi=bibs&amp;hl=ro&amp;cites=8725056239917561768" TargetMode="External"/><Relationship Id="rId137" Type="http://schemas.openxmlformats.org/officeDocument/2006/relationships/hyperlink" Target="https://www.emerald.com/insight/content/doi/10.1108/JIEB-08-2021-0082/full/html" TargetMode="External"/><Relationship Id="rId158" Type="http://schemas.openxmlformats.org/officeDocument/2006/relationships/hyperlink" Target="https://academiaabc.ro/wp-content/uploads/2022/07/Educatie-fara-bariere.pdf" TargetMode="External"/><Relationship Id="rId20" Type="http://schemas.openxmlformats.org/officeDocument/2006/relationships/hyperlink" Target="https://books.google.ro/books?hl=en&amp;lr=&amp;id=9tKLEAAAQBAJ&amp;oi=fnd&amp;pg=PA233&amp;ots=VGBaYuXs97&amp;sig=I6hj0aKS7fcebfNitJf_5H2Bwb0&amp;redir_esc=y" TargetMode="External"/><Relationship Id="rId41" Type="http://schemas.openxmlformats.org/officeDocument/2006/relationships/hyperlink" Target="https://www.icomeu.gr/BoA_ICOMEU%202022.pdf" TargetMode="External"/><Relationship Id="rId62" Type="http://schemas.openxmlformats.org/officeDocument/2006/relationships/hyperlink" Target="https://bmjopen.bmj.com/content/12/2/e055035.abstract" TargetMode="External"/><Relationship Id="rId83" Type="http://schemas.openxmlformats.org/officeDocument/2006/relationships/hyperlink" Target="https://doi.org/10.25299/sportarea.2022.vol7(1).8059" TargetMode="External"/><Relationship Id="rId179" Type="http://schemas.openxmlformats.org/officeDocument/2006/relationships/hyperlink" Target="https://doi.org/10.21272/sec.6(2).138-146.2022" TargetMode="External"/><Relationship Id="rId190" Type="http://schemas.openxmlformats.org/officeDocument/2006/relationships/hyperlink" Target="https://www.proquest.com/docview/2723528096?pq-origsite=gscholar&amp;fromopenview=true" TargetMode="External"/><Relationship Id="rId204" Type="http://schemas.openxmlformats.org/officeDocument/2006/relationships/hyperlink" Target="https://enciclopedia.asm.md/wp-content/uploads/Conflictul-armat-de-la-Nistru_Bibliografie.pdf" TargetMode="External"/><Relationship Id="rId225" Type="http://schemas.openxmlformats.org/officeDocument/2006/relationships/hyperlink" Target="https://www.torontomu.ca/content/dam/centre-for-immigration-and-settlement/tmcis/publications/workingpapers/2022_12_Castaneda_R_Triandafyllidou_A_Migration_Decision_Making_and_Young_Families_A_Literature_Review.pdf" TargetMode="External"/><Relationship Id="rId246" Type="http://schemas.openxmlformats.org/officeDocument/2006/relationships/hyperlink" Target="http://revistasociologieromaneasca.ro/sr/article/view/1761" TargetMode="External"/><Relationship Id="rId267" Type="http://schemas.openxmlformats.org/officeDocument/2006/relationships/hyperlink" Target="https://scholar.google.com/scholar?hl=ro&amp;as_sdt=0%2C5&amp;q=Perceptions%2C+Future+Narratives+and+Fertility+Intentions+since+the+COVID-19+Pandemic&amp;btnG=" TargetMode="External"/><Relationship Id="rId106" Type="http://schemas.openxmlformats.org/officeDocument/2006/relationships/hyperlink" Target="https://dergipark.org.tr/en/pub/ejaes/issue/71184/1214486" TargetMode="External"/><Relationship Id="rId127" Type="http://schemas.openxmlformats.org/officeDocument/2006/relationships/hyperlink" Target="https://repositorio.ucv.edu.pe/handle/20.500.12692/78117" TargetMode="External"/><Relationship Id="rId10" Type="http://schemas.openxmlformats.org/officeDocument/2006/relationships/hyperlink" Target="https://www.ceeol.com/search/journal-detail?id=59" TargetMode="External"/><Relationship Id="rId31" Type="http://schemas.openxmlformats.org/officeDocument/2006/relationships/hyperlink" Target="https://scholar.google.com/scholar?cluster=2076444168638575870&amp;hl=ro&amp;as_sdt=2005&amp;as_ylo=2022&amp;as_yhi=2022" TargetMode="External"/><Relationship Id="rId52" Type="http://schemas.openxmlformats.org/officeDocument/2006/relationships/hyperlink" Target="https://www.mdpi.com/2624-8611/4/4/48" TargetMode="External"/><Relationship Id="rId73" Type="http://schemas.openxmlformats.org/officeDocument/2006/relationships/hyperlink" Target="http://veterinarymedicinejournal.usamv.ro/" TargetMode="External"/><Relationship Id="rId94" Type="http://schemas.openxmlformats.org/officeDocument/2006/relationships/hyperlink" Target="https://isj.vs.edu.ro/download/REPERE-METODOLOGICE-BIOLOGIE-2022-2023.pdf" TargetMode="External"/><Relationship Id="rId148" Type="http://schemas.openxmlformats.org/officeDocument/2006/relationships/hyperlink" Target="https://doi.org/10.2478/rjes-2022-0005" TargetMode="External"/><Relationship Id="rId169" Type="http://schemas.openxmlformats.org/officeDocument/2006/relationships/hyperlink" Target="https://www.google.de/books/edition/Intelligence_Info_Volumul_1_Num%C4%83rul_2_D/WTSxEAAAQBAJ?hl=ro&amp;gbpv=1&amp;dq=moraru+pavel&amp;pg=PA62&amp;printsec=frontcover" TargetMode="External"/><Relationship Id="rId4" Type="http://schemas.openxmlformats.org/officeDocument/2006/relationships/hyperlink" Target="https://mi.abtk.hu/en" TargetMode="External"/><Relationship Id="rId180" Type="http://schemas.openxmlformats.org/officeDocument/2006/relationships/hyperlink" Target="http://mineralis.cetem.gov.br/bitstream/cetem/2633/1/SED-111-2.pdf" TargetMode="External"/><Relationship Id="rId215" Type="http://schemas.openxmlformats.org/officeDocument/2006/relationships/hyperlink" Target="https://enciclopedia.asm.md/wp-content/uploads/Conflictul-armat-de-la-Nistru_Bibliografie.pdf" TargetMode="External"/><Relationship Id="rId236" Type="http://schemas.openxmlformats.org/officeDocument/2006/relationships/hyperlink" Target="https://www.journalppw.com/index.php/jpsp/article/view/14757" TargetMode="External"/><Relationship Id="rId257" Type="http://schemas.openxmlformats.org/officeDocument/2006/relationships/hyperlink" Target="https://itsta.edu.mx/wp-content/uploads/2022/02/21-2021.pdf" TargetMode="External"/><Relationship Id="rId42" Type="http://schemas.openxmlformats.org/officeDocument/2006/relationships/hyperlink" Target="http://raluc/Downloads/Received%20by%20email_revised%20manuscript_clean_unblind_final_9.06.23%20(2).pdf" TargetMode="External"/><Relationship Id="rId84" Type="http://schemas.openxmlformats.org/officeDocument/2006/relationships/hyperlink" Target="https://www.doi.org/10.34785/J012.2022.040" TargetMode="External"/><Relationship Id="rId138" Type="http://schemas.openxmlformats.org/officeDocument/2006/relationships/hyperlink" Target="https://intellectdiscover.com/content/journals/10.1386/adch_00055_1" TargetMode="External"/><Relationship Id="rId191" Type="http://schemas.openxmlformats.org/officeDocument/2006/relationships/hyperlink" Target="https://hrcak.srce.hr/file/428321" TargetMode="External"/><Relationship Id="rId205" Type="http://schemas.openxmlformats.org/officeDocument/2006/relationships/hyperlink" Target="https://enciclopedia.asm.md/wp-content/uploads/Conflictul-armat-de-la-Nistru_Bibliografie.pdf" TargetMode="External"/><Relationship Id="rId247" Type="http://schemas.openxmlformats.org/officeDocument/2006/relationships/hyperlink" Target="https://library.iated.org/view/MORALESFERNANDEZ2023ENT" TargetMode="External"/><Relationship Id="rId107" Type="http://schemas.openxmlformats.org/officeDocument/2006/relationships/hyperlink" Target="http://veterinarymedicinejournal.usamv.ro/"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s://www.emerald.com/insight/publication/issn/1753-8335" TargetMode="External"/><Relationship Id="rId21" Type="http://schemas.openxmlformats.org/officeDocument/2006/relationships/hyperlink" Target="https://www.frontiersin.org/journals/psychology" TargetMode="External"/><Relationship Id="rId42" Type="http://schemas.openxmlformats.org/officeDocument/2006/relationships/hyperlink" Target="https://www.ccsenet.org/journal/index.php/jel/editor" TargetMode="External"/><Relationship Id="rId63" Type="http://schemas.openxmlformats.org/officeDocument/2006/relationships/hyperlink" Target="https://journalarjass.com/index.php/ARJASS/about/editorialTeam" TargetMode="External"/><Relationship Id="rId84" Type="http://schemas.openxmlformats.org/officeDocument/2006/relationships/hyperlink" Target="https://susy.mdpi.com/user/review/review/31415201/dpfKi3RE" TargetMode="External"/><Relationship Id="rId138" Type="http://schemas.openxmlformats.org/officeDocument/2006/relationships/hyperlink" Target="https://globalresearchpublishing.com/sswr/editorial-board/" TargetMode="External"/><Relationship Id="rId107" Type="http://schemas.openxmlformats.org/officeDocument/2006/relationships/hyperlink" Target="https://www.tandfonline.com/journals/cjys20" TargetMode="External"/><Relationship Id="rId11" Type="http://schemas.openxmlformats.org/officeDocument/2006/relationships/hyperlink" Target="https://reviste.ulbsibiu.ro/actats/echipa/" TargetMode="External"/><Relationship Id="rId32" Type="http://schemas.openxmlformats.org/officeDocument/2006/relationships/hyperlink" Target="https://www.mdpi.com/journal/ijerph" TargetMode="External"/><Relationship Id="rId53" Type="http://schemas.openxmlformats.org/officeDocument/2006/relationships/hyperlink" Target="http://www.sciepub.com/journal/education." TargetMode="External"/><Relationship Id="rId74" Type="http://schemas.openxmlformats.org/officeDocument/2006/relationships/hyperlink" Target="https://eandsdjournal.kpfu.ru/en/editor-groups/editorial-board/" TargetMode="External"/><Relationship Id="rId128" Type="http://schemas.openxmlformats.org/officeDocument/2006/relationships/hyperlink" Target="https://sserr.ro/editorial-board/" TargetMode="External"/><Relationship Id="rId149" Type="http://schemas.openxmlformats.org/officeDocument/2006/relationships/hyperlink" Target="https://www.frontiersin.org/journals/sustainable-cities" TargetMode="External"/><Relationship Id="rId5" Type="http://schemas.openxmlformats.org/officeDocument/2006/relationships/hyperlink" Target="https://www.brukenthalmuseum.ro/pdf/BAM/Brukenthalia%202022%20def.pdf" TargetMode="External"/><Relationship Id="rId95" Type="http://schemas.openxmlformats.org/officeDocument/2006/relationships/hyperlink" Target="https://magazines.ulbsibiu.ro/studiasecuritatis" TargetMode="External"/><Relationship Id="rId22" Type="http://schemas.openxmlformats.org/officeDocument/2006/relationships/hyperlink" Target="https://www.frontiersin.org/journals/psychology" TargetMode="External"/><Relationship Id="rId27" Type="http://schemas.openxmlformats.org/officeDocument/2006/relationships/hyperlink" Target="https://www.mdpi.com/journal/ijerph" TargetMode="External"/><Relationship Id="rId43" Type="http://schemas.openxmlformats.org/officeDocument/2006/relationships/hyperlink" Target="http://learning-gate.com/index.php/2641-0249/editorialteam" TargetMode="External"/><Relationship Id="rId48" Type="http://schemas.openxmlformats.org/officeDocument/2006/relationships/hyperlink" Target="https://journals.sagepub.com/home/sgo" TargetMode="External"/><Relationship Id="rId64" Type="http://schemas.openxmlformats.org/officeDocument/2006/relationships/hyperlink" Target="http://www.scholink.org/ojs/index.php/wjer/about/editorialTeam" TargetMode="External"/><Relationship Id="rId69" Type="http://schemas.openxmlformats.org/officeDocument/2006/relationships/hyperlink" Target="http://socioumane.ro/blog/ead/home/editorial-board/" TargetMode="External"/><Relationship Id="rId113" Type="http://schemas.openxmlformats.org/officeDocument/2006/relationships/hyperlink" Target="https://revistacalitateavietii.ro/journal/about/editorialTeam" TargetMode="External"/><Relationship Id="rId118" Type="http://schemas.openxmlformats.org/officeDocument/2006/relationships/hyperlink" Target="https://www.mdpi.com/journal/ijerph" TargetMode="External"/><Relationship Id="rId134" Type="http://schemas.openxmlformats.org/officeDocument/2006/relationships/hyperlink" Target="https://kanalregister.hkdir.no/publiseringskanaler/erihplus/periodical/info.action?id=502756" TargetMode="External"/><Relationship Id="rId139" Type="http://schemas.openxmlformats.org/officeDocument/2006/relationships/hyperlink" Target="https://interpersona.psychopen.eu/index.php/interpersona/index" TargetMode="External"/><Relationship Id="rId80" Type="http://schemas.openxmlformats.org/officeDocument/2006/relationships/hyperlink" Target="https://magazines.ulbsibiu.ro/studiasecuritatis/board/editorial-board/" TargetMode="External"/><Relationship Id="rId85" Type="http://schemas.openxmlformats.org/officeDocument/2006/relationships/hyperlink" Target="https://susy.mdpi.com/user/review/review/29380793/Gw3Zef0l" TargetMode="External"/><Relationship Id="rId150" Type="http://schemas.openxmlformats.org/officeDocument/2006/relationships/hyperlink" Target="https://revistasaeculum1943.wordpress.com/editorial-board/" TargetMode="External"/><Relationship Id="rId155" Type="http://schemas.openxmlformats.org/officeDocument/2006/relationships/hyperlink" Target="https://revistasaeculum1943.wordpress.com/editorial-board/" TargetMode="External"/><Relationship Id="rId12" Type="http://schemas.openxmlformats.org/officeDocument/2006/relationships/hyperlink" Target="https://centers.ulbsibiu.ro/ccpisc/language/en/editorial/" TargetMode="External"/><Relationship Id="rId17" Type="http://schemas.openxmlformats.org/officeDocument/2006/relationships/hyperlink" Target="http://www.igi-global.com/journal/international-journal-applied-behavioral-economics/49170" TargetMode="External"/><Relationship Id="rId33" Type="http://schemas.openxmlformats.org/officeDocument/2006/relationships/hyperlink" Target="https://www.mdpi.com/journal/ijerph" TargetMode="External"/><Relationship Id="rId38" Type="http://schemas.openxmlformats.org/officeDocument/2006/relationships/hyperlink" Target="https://www.asianinstituteofresearch.org/eqr" TargetMode="External"/><Relationship Id="rId59" Type="http://schemas.openxmlformats.org/officeDocument/2006/relationships/hyperlink" Target="https://www.bookpi.org/bookstore/product/selected-topics-in-humanities-and-social-sciences-vol-9/" TargetMode="External"/><Relationship Id="rId103" Type="http://schemas.openxmlformats.org/officeDocument/2006/relationships/hyperlink" Target="https://www.springer.com/journal/10826" TargetMode="External"/><Relationship Id="rId108" Type="http://schemas.openxmlformats.org/officeDocument/2006/relationships/hyperlink" Target="https://kanalregister.hkdir.no/publiseringskanaler/erihplus/periodical/info.action?id=445607" TargetMode="External"/><Relationship Id="rId124" Type="http://schemas.openxmlformats.org/officeDocument/2006/relationships/hyperlink" Target="https://www.revista-eon.eu/redactia/" TargetMode="External"/><Relationship Id="rId129" Type="http://schemas.openxmlformats.org/officeDocument/2006/relationships/hyperlink" Target="https://www.casastudentilorsibiu.ro/cenaclu_literar.php" TargetMode="External"/><Relationship Id="rId54" Type="http://schemas.openxmlformats.org/officeDocument/2006/relationships/hyperlink" Target="https://www.antropology.ro/doc/JASA/2022/JASA_2022_VOL_14_1_Buc.pdf" TargetMode="External"/><Relationship Id="rId70" Type="http://schemas.openxmlformats.org/officeDocument/2006/relationships/hyperlink" Target="https://socioumane.ro/blog/ead/home/editorial-board/" TargetMode="External"/><Relationship Id="rId75" Type="http://schemas.openxmlformats.org/officeDocument/2006/relationships/hyperlink" Target="https://innovareacademics.in/journals/index.php/ijoe" TargetMode="External"/><Relationship Id="rId91" Type="http://schemas.openxmlformats.org/officeDocument/2006/relationships/hyperlink" Target="https://www.journals.vu.lt/ekonomika/reviewer/submission/29708" TargetMode="External"/><Relationship Id="rId96" Type="http://schemas.openxmlformats.org/officeDocument/2006/relationships/hyperlink" Target="https://magazines.ulbsibiu.ro/studiasecuritatis/board/editorial-board/" TargetMode="External"/><Relationship Id="rId140" Type="http://schemas.openxmlformats.org/officeDocument/2006/relationships/hyperlink" Target="http://www.arsociologie.ro/37-recenzie-socol-1-1993" TargetMode="External"/><Relationship Id="rId145" Type="http://schemas.openxmlformats.org/officeDocument/2006/relationships/hyperlink" Target="https://journals.sagepub.com/home/sgo" TargetMode="External"/><Relationship Id="rId1" Type="http://schemas.openxmlformats.org/officeDocument/2006/relationships/hyperlink" Target="https://forschungen.icsusib.ro/forschungen" TargetMode="External"/><Relationship Id="rId6" Type="http://schemas.openxmlformats.org/officeDocument/2006/relationships/hyperlink" Target="http://www.res.ecum.ro/editorial-team/" TargetMode="External"/><Relationship Id="rId23" Type="http://schemas.openxmlformats.org/officeDocument/2006/relationships/hyperlink" Target="https://cbbjournal.ro/index.php/en/" TargetMode="External"/><Relationship Id="rId28" Type="http://schemas.openxmlformats.org/officeDocument/2006/relationships/hyperlink" Target="https://www.mdpi.com/journal/ijerph" TargetMode="External"/><Relationship Id="rId49" Type="http://schemas.openxmlformats.org/officeDocument/2006/relationships/hyperlink" Target="https://www.tandfonline.com/action/journalInformation?journalCode=ceye20" TargetMode="External"/><Relationship Id="rId114" Type="http://schemas.openxmlformats.org/officeDocument/2006/relationships/hyperlink" Target="http://www.ceemr.uw.edu.pl/" TargetMode="External"/><Relationship Id="rId119" Type="http://schemas.openxmlformats.org/officeDocument/2006/relationships/hyperlink" Target="https://www.mdpi.com/journal/sustainability" TargetMode="External"/><Relationship Id="rId44" Type="http://schemas.openxmlformats.org/officeDocument/2006/relationships/hyperlink" Target="https://www.sciencepublishinggroup.com/journal/index?journalid=240" TargetMode="External"/><Relationship Id="rId60" Type="http://schemas.openxmlformats.org/officeDocument/2006/relationships/hyperlink" Target="https://www.ccsenet.org/journal/index.php/hes/editor" TargetMode="External"/><Relationship Id="rId65" Type="http://schemas.openxmlformats.org/officeDocument/2006/relationships/hyperlink" Target="https://www.sciedupress.com/journal/index.php/ijhe/about/editorialTeam" TargetMode="External"/><Relationship Id="rId81" Type="http://schemas.openxmlformats.org/officeDocument/2006/relationships/hyperlink" Target="https://centers.ulbsibiu.ro/ccsprise/lact/board/" TargetMode="External"/><Relationship Id="rId86" Type="http://schemas.openxmlformats.org/officeDocument/2006/relationships/hyperlink" Target="https://susy.mdpi.com/user/review/review/28768344/M7V1ibS5" TargetMode="External"/><Relationship Id="rId130" Type="http://schemas.openxmlformats.org/officeDocument/2006/relationships/hyperlink" Target="https://kanalregister.hkdir.no/publiseringskanaler/erihplus/periodical/info?id=503883" TargetMode="External"/><Relationship Id="rId135" Type="http://schemas.openxmlformats.org/officeDocument/2006/relationships/hyperlink" Target="https://www.revista-eon.eu/" TargetMode="External"/><Relationship Id="rId151" Type="http://schemas.openxmlformats.org/officeDocument/2006/relationships/hyperlink" Target="https://kanalregister.hkdir.no/publiseringskanaler/erihplus/periodical/info?id=503883" TargetMode="External"/><Relationship Id="rId13" Type="http://schemas.openxmlformats.org/officeDocument/2006/relationships/hyperlink" Target="https://www.tandfonline.com/action/journalInformation?show=editorialBoard&amp;journalCode=rper20" TargetMode="External"/><Relationship Id="rId18" Type="http://schemas.openxmlformats.org/officeDocument/2006/relationships/hyperlink" Target="http://economice.ulbsibiu.ro/revista.economica/editorialboard.php" TargetMode="External"/><Relationship Id="rId39" Type="http://schemas.openxmlformats.org/officeDocument/2006/relationships/hyperlink" Target="http://www.ccsenet.org/journal/index.php/ies/editor" TargetMode="External"/><Relationship Id="rId109" Type="http://schemas.openxmlformats.org/officeDocument/2006/relationships/hyperlink" Target="http://www.socialchangereview.ro/index.php/SCR/about/editorialTeam" TargetMode="External"/><Relationship Id="rId34" Type="http://schemas.openxmlformats.org/officeDocument/2006/relationships/hyperlink" Target="https://www.mdpi.com/journal/children" TargetMode="External"/><Relationship Id="rId50" Type="http://schemas.openxmlformats.org/officeDocument/2006/relationships/hyperlink" Target="https://www.springer.com/journal/10639" TargetMode="External"/><Relationship Id="rId55" Type="http://schemas.openxmlformats.org/officeDocument/2006/relationships/hyperlink" Target="https://lobbyart-anthropology.ro/Anthropology--and--Communication.php" TargetMode="External"/><Relationship Id="rId76" Type="http://schemas.openxmlformats.org/officeDocument/2006/relationships/hyperlink" Target="https://lumenpublishing.com/journals/index.php/rrem/about/editorialTeam" TargetMode="External"/><Relationship Id="rId97" Type="http://schemas.openxmlformats.org/officeDocument/2006/relationships/hyperlink" Target="https://www.webofscience.com/wos/author/record/HKE-0490-2023" TargetMode="External"/><Relationship Id="rId104" Type="http://schemas.openxmlformats.org/officeDocument/2006/relationships/hyperlink" Target="https://www.springer.com/journal/10826" TargetMode="External"/><Relationship Id="rId120" Type="http://schemas.openxmlformats.org/officeDocument/2006/relationships/hyperlink" Target="https://www.mdpi.com/journal/ijerph" TargetMode="External"/><Relationship Id="rId125" Type="http://schemas.openxmlformats.org/officeDocument/2006/relationships/hyperlink" Target="https://classiques-garnier.com/alkemie.html" TargetMode="External"/><Relationship Id="rId141" Type="http://schemas.openxmlformats.org/officeDocument/2006/relationships/hyperlink" Target="http://www.revistacalitateavietii.ro/colegiu.html" TargetMode="External"/><Relationship Id="rId146" Type="http://schemas.openxmlformats.org/officeDocument/2006/relationships/hyperlink" Target="https://journals.sagepub.com/home/ome" TargetMode="External"/><Relationship Id="rId7" Type="http://schemas.openxmlformats.org/officeDocument/2006/relationships/hyperlink" Target="https://www.brukenthalmuseum.ro/pdf/Colegiul%20de%20redactie.pdf" TargetMode="External"/><Relationship Id="rId71" Type="http://schemas.openxmlformats.org/officeDocument/2006/relationships/hyperlink" Target="https://www.uav.ro/jour/index.php/jpe/about/editorialTeam" TargetMode="External"/><Relationship Id="rId92" Type="http://schemas.openxmlformats.org/officeDocument/2006/relationships/hyperlink" Target="http://bulletin-econom.univ.kiev.ua/editorial-board" TargetMode="External"/><Relationship Id="rId2" Type="http://schemas.openxmlformats.org/officeDocument/2006/relationships/hyperlink" Target="https://centers.ulbsibiu.ro/ccpisc/language/en/studia-en/" TargetMode="External"/><Relationship Id="rId29" Type="http://schemas.openxmlformats.org/officeDocument/2006/relationships/hyperlink" Target="https://www.mdpi.com/journal/ijerph" TargetMode="External"/><Relationship Id="rId24" Type="http://schemas.openxmlformats.org/officeDocument/2006/relationships/hyperlink" Target="https://www.tandfonline.com/journals/pedp20" TargetMode="External"/><Relationship Id="rId40" Type="http://schemas.openxmlformats.org/officeDocument/2006/relationships/hyperlink" Target="https://eujournal.org/index.php/esj/editorial_board" TargetMode="External"/><Relationship Id="rId45" Type="http://schemas.openxmlformats.org/officeDocument/2006/relationships/hyperlink" Target="https://www.mdpi.com/journal/ijerph" TargetMode="External"/><Relationship Id="rId66" Type="http://schemas.openxmlformats.org/officeDocument/2006/relationships/hyperlink" Target="http://learning-gate.com/index.php/2641-0249/editorialteam" TargetMode="External"/><Relationship Id="rId87" Type="http://schemas.openxmlformats.org/officeDocument/2006/relationships/hyperlink" Target="https://susy.mdpi.com/user/review/review/27283628/i8DJd0ME" TargetMode="External"/><Relationship Id="rId110" Type="http://schemas.openxmlformats.org/officeDocument/2006/relationships/hyperlink" Target="https://www.revista-eon.eu/redactia/" TargetMode="External"/><Relationship Id="rId115" Type="http://schemas.openxmlformats.org/officeDocument/2006/relationships/hyperlink" Target="https://www.tandfonline.com/journals/gide20" TargetMode="External"/><Relationship Id="rId131" Type="http://schemas.openxmlformats.org/officeDocument/2006/relationships/hyperlink" Target="https://www.revista-eon.eu/redactia/" TargetMode="External"/><Relationship Id="rId136" Type="http://schemas.openxmlformats.org/officeDocument/2006/relationships/hyperlink" Target="https://revistasaeculum1943.wordpress.com/editorial-board/" TargetMode="External"/><Relationship Id="rId61" Type="http://schemas.openxmlformats.org/officeDocument/2006/relationships/hyperlink" Target="https://journaljesbs.com/index.php/JESBS/about/editorialTeam" TargetMode="External"/><Relationship Id="rId82" Type="http://schemas.openxmlformats.org/officeDocument/2006/relationships/hyperlink" Target="https://susy.mdpi.com/user/review/review/33055858/K8H9QCoU" TargetMode="External"/><Relationship Id="rId152" Type="http://schemas.openxmlformats.org/officeDocument/2006/relationships/hyperlink" Target="https://www.revista-eon.eu/redactia/" TargetMode="External"/><Relationship Id="rId19" Type="http://schemas.openxmlformats.org/officeDocument/2006/relationships/hyperlink" Target="http://revistadepsihologie.ipsihologie.ro/index.php/redactia" TargetMode="External"/><Relationship Id="rId14" Type="http://schemas.openxmlformats.org/officeDocument/2006/relationships/hyperlink" Target="http://annals-politics.univ-ovidius.ro/editorial-board/" TargetMode="External"/><Relationship Id="rId30" Type="http://schemas.openxmlformats.org/officeDocument/2006/relationships/hyperlink" Target="https://www.mdpi.com/journal/ijerph" TargetMode="External"/><Relationship Id="rId35" Type="http://schemas.openxmlformats.org/officeDocument/2006/relationships/hyperlink" Target="https://www.mdpi.com/journal/children" TargetMode="External"/><Relationship Id="rId56" Type="http://schemas.openxmlformats.org/officeDocument/2006/relationships/hyperlink" Target="https://www.lobbyart-anthropology.ro/THE-TRIBUNE.php" TargetMode="External"/><Relationship Id="rId77" Type="http://schemas.openxmlformats.org/officeDocument/2006/relationships/hyperlink" Target="https://lact.ro/board/" TargetMode="External"/><Relationship Id="rId100" Type="http://schemas.openxmlformats.org/officeDocument/2006/relationships/hyperlink" Target="https://www.studiapolitica.eu/Editorial-board" TargetMode="External"/><Relationship Id="rId105" Type="http://schemas.openxmlformats.org/officeDocument/2006/relationships/hyperlink" Target="https://www.sciencedirect.com/journal/children-and-youth-services-review" TargetMode="External"/><Relationship Id="rId126" Type="http://schemas.openxmlformats.org/officeDocument/2006/relationships/hyperlink" Target="https://www.revista-eon.eu/redactia/" TargetMode="External"/><Relationship Id="rId147" Type="http://schemas.openxmlformats.org/officeDocument/2006/relationships/hyperlink" Target="https://www.cambridge.org/core/journals/nationalities-papers" TargetMode="External"/><Relationship Id="rId8" Type="http://schemas.openxmlformats.org/officeDocument/2006/relationships/hyperlink" Target="https://magazines.ulbsibiu.ro/arheologie/publicatii/ats/colegiul%20de%20redactie.pdf" TargetMode="External"/><Relationship Id="rId51" Type="http://schemas.openxmlformats.org/officeDocument/2006/relationships/hyperlink" Target="https://www.henrystewartpublications.com/aoe/editorialboard" TargetMode="External"/><Relationship Id="rId72" Type="http://schemas.openxmlformats.org/officeDocument/2006/relationships/hyperlink" Target="http://www.ccsenet.org/journal/index.php/ies/editor" TargetMode="External"/><Relationship Id="rId93" Type="http://schemas.openxmlformats.org/officeDocument/2006/relationships/hyperlink" Target="https://gmr.mapn.ro/pages/consiliul-stiintific" TargetMode="External"/><Relationship Id="rId98" Type="http://schemas.openxmlformats.org/officeDocument/2006/relationships/hyperlink" Target="https://ejournals.bibliothek.fhws.de/qrp/about/editorialTeam" TargetMode="External"/><Relationship Id="rId121" Type="http://schemas.openxmlformats.org/officeDocument/2006/relationships/hyperlink" Target="https://www.mdpi.com/journal/socsci" TargetMode="External"/><Relationship Id="rId142" Type="http://schemas.openxmlformats.org/officeDocument/2006/relationships/hyperlink" Target="http://jrehe.reviste.ubbcluj.ro/index.php/editorial-board/" TargetMode="External"/><Relationship Id="rId3" Type="http://schemas.openxmlformats.org/officeDocument/2006/relationships/hyperlink" Target="http://vestnik-brgu.ru/?page_id=31" TargetMode="External"/><Relationship Id="rId25" Type="http://schemas.openxmlformats.org/officeDocument/2006/relationships/hyperlink" Target="https://www.cbbjournal.ro/index.php/en/" TargetMode="External"/><Relationship Id="rId46" Type="http://schemas.openxmlformats.org/officeDocument/2006/relationships/hyperlink" Target="https://www.mdpi.com/journal/children" TargetMode="External"/><Relationship Id="rId67" Type="http://schemas.openxmlformats.org/officeDocument/2006/relationships/hyperlink" Target="https://consortiumpublisher.ca/index.php/editorial-board-ahss" TargetMode="External"/><Relationship Id="rId116" Type="http://schemas.openxmlformats.org/officeDocument/2006/relationships/hyperlink" Target="https://www.tandfonline.com/journals/iahb20/" TargetMode="External"/><Relationship Id="rId137" Type="http://schemas.openxmlformats.org/officeDocument/2006/relationships/hyperlink" Target="https://revistasaeculum1943.wordpress.com/" TargetMode="External"/><Relationship Id="rId20" Type="http://schemas.openxmlformats.org/officeDocument/2006/relationships/hyperlink" Target="https://www.frontiersin.org/journals/psychiatry" TargetMode="External"/><Relationship Id="rId41" Type="http://schemas.openxmlformats.org/officeDocument/2006/relationships/hyperlink" Target="https://www.uav.ro/jour/index.php/jpe/about/editorialTeam" TargetMode="External"/><Relationship Id="rId62" Type="http://schemas.openxmlformats.org/officeDocument/2006/relationships/hyperlink" Target="https://www.ccsenet.org/journal/index.php/jel/editor" TargetMode="External"/><Relationship Id="rId83" Type="http://schemas.openxmlformats.org/officeDocument/2006/relationships/hyperlink" Target="https://susy.mdpi.com/user/review/review/31972580/O0IfACN3" TargetMode="External"/><Relationship Id="rId88" Type="http://schemas.openxmlformats.org/officeDocument/2006/relationships/hyperlink" Target="https://susy.mdpi.com/user/review/review/26210603/HXFOnB26" TargetMode="External"/><Relationship Id="rId111" Type="http://schemas.openxmlformats.org/officeDocument/2006/relationships/hyperlink" Target="https://revistasaeculum1943.wordpress.com/" TargetMode="External"/><Relationship Id="rId132" Type="http://schemas.openxmlformats.org/officeDocument/2006/relationships/hyperlink" Target="https://www.scopus.com/sourceid/17697" TargetMode="External"/><Relationship Id="rId153" Type="http://schemas.openxmlformats.org/officeDocument/2006/relationships/hyperlink" Target="http://www.ceemr.uw.edu.pl/editorial-board" TargetMode="External"/><Relationship Id="rId15" Type="http://schemas.openxmlformats.org/officeDocument/2006/relationships/hyperlink" Target="https://www.cambridge.org/core/journals/rural-history" TargetMode="External"/><Relationship Id="rId36" Type="http://schemas.openxmlformats.org/officeDocument/2006/relationships/hyperlink" Target="https://www.tandfonline.com/journals/gecd20" TargetMode="External"/><Relationship Id="rId57" Type="http://schemas.openxmlformats.org/officeDocument/2006/relationships/hyperlink" Target="https://www.lobbyart-anthropology.ro/THE-TRIBUNE.php" TargetMode="External"/><Relationship Id="rId106" Type="http://schemas.openxmlformats.org/officeDocument/2006/relationships/hyperlink" Target="https://www.tandfonline.com/journals/cjys20" TargetMode="External"/><Relationship Id="rId127" Type="http://schemas.openxmlformats.org/officeDocument/2006/relationships/hyperlink" Target="https://revistasaeculum1943.wordpress.com/editorial-board/" TargetMode="External"/><Relationship Id="rId10" Type="http://schemas.openxmlformats.org/officeDocument/2006/relationships/hyperlink" Target="https://centers.ulbsibiu.ro/ccpisc/language/en/editorial/" TargetMode="External"/><Relationship Id="rId31" Type="http://schemas.openxmlformats.org/officeDocument/2006/relationships/hyperlink" Target="https://www.mdpi.com/journal/ijerph" TargetMode="External"/><Relationship Id="rId52" Type="http://schemas.openxmlformats.org/officeDocument/2006/relationships/hyperlink" Target="https://artsinsociety.com/journals." TargetMode="External"/><Relationship Id="rId73" Type="http://schemas.openxmlformats.org/officeDocument/2006/relationships/hyperlink" Target="https://jecs.pl/index.php/jecs/about/editorialTeam" TargetMode="External"/><Relationship Id="rId78" Type="http://schemas.openxmlformats.org/officeDocument/2006/relationships/hyperlink" Target="https://magazines.ulbsibiu.ro/studiasecuritatis/board/editorial-board/" TargetMode="External"/><Relationship Id="rId94" Type="http://schemas.openxmlformats.org/officeDocument/2006/relationships/hyperlink" Target="https://www.geopolitic.ro/in/revista-geopolitica/" TargetMode="External"/><Relationship Id="rId99" Type="http://schemas.openxmlformats.org/officeDocument/2006/relationships/hyperlink" Target="https://lact.ro/board/" TargetMode="External"/><Relationship Id="rId101" Type="http://schemas.openxmlformats.org/officeDocument/2006/relationships/hyperlink" Target="https://magazines.ulbsibiu.ro/studiasecuritatis/board/editorial-board/" TargetMode="External"/><Relationship Id="rId122" Type="http://schemas.openxmlformats.org/officeDocument/2006/relationships/hyperlink" Target="https://revistasaeculum1943.wordpress.com/" TargetMode="External"/><Relationship Id="rId143" Type="http://schemas.openxmlformats.org/officeDocument/2006/relationships/hyperlink" Target="http://socialchangereview.ro/index.php/SCR/about/editorialTeam" TargetMode="External"/><Relationship Id="rId148" Type="http://schemas.openxmlformats.org/officeDocument/2006/relationships/hyperlink" Target="https://www.mdpi.com/journal/societies" TargetMode="External"/><Relationship Id="rId4" Type="http://schemas.openxmlformats.org/officeDocument/2006/relationships/hyperlink" Target="https://www.brukenthalmuseum.ro/editura/bam_detaliu/C46" TargetMode="External"/><Relationship Id="rId9" Type="http://schemas.openxmlformats.org/officeDocument/2006/relationships/hyperlink" Target="https://forschungen.icsusib.ro/forschungen" TargetMode="External"/><Relationship Id="rId26" Type="http://schemas.openxmlformats.org/officeDocument/2006/relationships/hyperlink" Target="http://ascip.ro/index.php?opt=conference_proceedings&amp;titlu=conference%20proceedings" TargetMode="External"/><Relationship Id="rId47" Type="http://schemas.openxmlformats.org/officeDocument/2006/relationships/hyperlink" Target="https://www.tandfonline.com/action/journalInformation?journalCode=cedr20" TargetMode="External"/><Relationship Id="rId68" Type="http://schemas.openxmlformats.org/officeDocument/2006/relationships/hyperlink" Target="http://www.journaleducation.org/editorialboard" TargetMode="External"/><Relationship Id="rId89" Type="http://schemas.openxmlformats.org/officeDocument/2006/relationships/hyperlink" Target="https://susy.mdpi.com/user/review/review/24080492/pLGkr1PK" TargetMode="External"/><Relationship Id="rId112" Type="http://schemas.openxmlformats.org/officeDocument/2006/relationships/hyperlink" Target="https://anale.fssp.uaic.ro/index.php/asas/issue/archive" TargetMode="External"/><Relationship Id="rId133" Type="http://schemas.openxmlformats.org/officeDocument/2006/relationships/hyperlink" Target="https://www.elsevier.com/journals/public-health/0033-3506/subscribe" TargetMode="External"/><Relationship Id="rId154" Type="http://schemas.openxmlformats.org/officeDocument/2006/relationships/hyperlink" Target="https://www.revistacalitateavietii.ro/journal/about/editorialTeam" TargetMode="External"/><Relationship Id="rId16" Type="http://schemas.openxmlformats.org/officeDocument/2006/relationships/hyperlink" Target="https://centers.ulbsibiu.ro/ccpisc/language/en/studia-en/" TargetMode="External"/><Relationship Id="rId37" Type="http://schemas.openxmlformats.org/officeDocument/2006/relationships/hyperlink" Target="https://hrp-journal.com/index.php/pru/about/editorialTeam" TargetMode="External"/><Relationship Id="rId58" Type="http://schemas.openxmlformats.org/officeDocument/2006/relationships/hyperlink" Target="http://www.res.ecum.ro/editorial-team/" TargetMode="External"/><Relationship Id="rId79" Type="http://schemas.openxmlformats.org/officeDocument/2006/relationships/hyperlink" Target="https://academy.police.md/reviste/componenta-colegiului-de-redactie-2" TargetMode="External"/><Relationship Id="rId102" Type="http://schemas.openxmlformats.org/officeDocument/2006/relationships/hyperlink" Target="https://www.springer.com/journal/10826" TargetMode="External"/><Relationship Id="rId123" Type="http://schemas.openxmlformats.org/officeDocument/2006/relationships/hyperlink" Target="https://kanalregister.hkdir.no/publiseringskanaler/erihplus/periodical/info?id=503883" TargetMode="External"/><Relationship Id="rId144" Type="http://schemas.openxmlformats.org/officeDocument/2006/relationships/hyperlink" Target="http://www.sociologiecraiova.ro/revista/colectivul-redactional/" TargetMode="External"/><Relationship Id="rId90" Type="http://schemas.openxmlformats.org/officeDocument/2006/relationships/hyperlink" Target="https://www.journals.vu.lt/ekonomika/reviewer/submission/25373"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s://m.facebook.com/story.php?story_fbid=pfbid0296EVvsjwsF7NWtFQQM9Pd8egFVKbNLhau7ytnztXLWqBnWbiBZfzdqZgbi7VmwGpl&amp;id=100057277276440" TargetMode="External"/><Relationship Id="rId21" Type="http://schemas.openxmlformats.org/officeDocument/2006/relationships/hyperlink" Target="https://drive.google.com/file/d/1MryP8-TtWfoF6uq5HO3xIkJGspc5Gszj/view" TargetMode="External"/><Relationship Id="rId42" Type="http://schemas.openxmlformats.org/officeDocument/2006/relationships/hyperlink" Target="https://psihodrama.ro/conferinta-nationala/" TargetMode="External"/><Relationship Id="rId63" Type="http://schemas.openxmlformats.org/officeDocument/2006/relationships/hyperlink" Target="https://icsp.eu/" TargetMode="External"/><Relationship Id="rId84" Type="http://schemas.openxmlformats.org/officeDocument/2006/relationships/hyperlink" Target="https://sites.google.com/ulbsibiu.ro/conferintapipp/pagina-de-pornire" TargetMode="External"/><Relationship Id="rId138" Type="http://schemas.openxmlformats.org/officeDocument/2006/relationships/hyperlink" Target="https://cci.ubbcluj.ro/international-conference-migration-dynamics-and-new-trends-in-european-insecurity/" TargetMode="External"/><Relationship Id="rId159" Type="http://schemas.openxmlformats.org/officeDocument/2006/relationships/hyperlink" Target="https://www.izmiriktisatkongresi.org/_files/ugd/614b1f_403da461a75c4a0da18f7200aaf88244.pdf" TargetMode="External"/><Relationship Id="rId170" Type="http://schemas.openxmlformats.org/officeDocument/2006/relationships/hyperlink" Target="https://acum.unitbv.ro/" TargetMode="External"/><Relationship Id="rId107" Type="http://schemas.openxmlformats.org/officeDocument/2006/relationships/hyperlink" Target="https://sites.google.com/ulbsibiu.ro/conferintapipp/comitet-de-organizare?authuser=0" TargetMode="External"/><Relationship Id="rId11" Type="http://schemas.openxmlformats.org/officeDocument/2006/relationships/hyperlink" Target="https://socioumane.ulbsibiu.ro/dep.iptp/blog/sesiunea-anuala-de-comunicari-stiintifice-a-departamentului-de-istorie-patrimoniu-si-teologie-protestanta-sub-semnul-lui-clio/" TargetMode="External"/><Relationship Id="rId32" Type="http://schemas.openxmlformats.org/officeDocument/2006/relationships/hyperlink" Target="https://www.e-a-a.org/EAA2022/Programme.aspx?WebsiteKey=13a70299-9cf2-4cc8-98c2-2862c5c6a8dd&amp;hkey=01dc47f6-68bd-4d87-bcdf-183a7eb484d2&amp;Program=3" TargetMode="External"/><Relationship Id="rId53" Type="http://schemas.openxmlformats.org/officeDocument/2006/relationships/hyperlink" Target="https://conf-psihiatrie.calcool.ro/wp-content/uploads/2023/03/Volum-Rezumate-Conferinta-de-Psihiatrie-si-Psihologie-Medico-Legala-2022.pdf" TargetMode="External"/><Relationship Id="rId74" Type="http://schemas.openxmlformats.org/officeDocument/2006/relationships/hyperlink" Target="https://ascip.ro/continut/planificare_lucrari_2022.pdf" TargetMode="External"/><Relationship Id="rId128" Type="http://schemas.openxmlformats.org/officeDocument/2006/relationships/hyperlink" Target="https://jurnalfm.ro/tag/laboratorul-zonal-de-restaurare/" TargetMode="External"/><Relationship Id="rId149" Type="http://schemas.openxmlformats.org/officeDocument/2006/relationships/hyperlink" Target="https://grants.ulbsibiu.ro/icdi/" TargetMode="External"/><Relationship Id="rId5" Type="http://schemas.openxmlformats.org/officeDocument/2006/relationships/hyperlink" Target="https://www.cclbsebes.ro/cercetare-stiintifica/" TargetMode="External"/><Relationship Id="rId95" Type="http://schemas.openxmlformats.org/officeDocument/2006/relationships/hyperlink" Target="http://dppd.ulbsibiu.ro/pippde/index.php?id=25" TargetMode="External"/><Relationship Id="rId160" Type="http://schemas.openxmlformats.org/officeDocument/2006/relationships/hyperlink" Target="https://psihodrama.ro/eveniment/conferinta-nationala-de-psihodrama-2022/" TargetMode="External"/><Relationship Id="rId22" Type="http://schemas.openxmlformats.org/officeDocument/2006/relationships/hyperlink" Target="https://drive.google.com/file/d/1MryP8-TtWfoF6uq5HO3xIkJGspc5Gszj/view" TargetMode="External"/><Relationship Id="rId43" Type="http://schemas.openxmlformats.org/officeDocument/2006/relationships/hyperlink" Target="https://conferintadebioetica.ro/" TargetMode="External"/><Relationship Id="rId64" Type="http://schemas.openxmlformats.org/officeDocument/2006/relationships/hyperlink" Target="https://icsp.eu/index.php/keynote-speakers/" TargetMode="External"/><Relationship Id="rId118" Type="http://schemas.openxmlformats.org/officeDocument/2006/relationships/hyperlink" Target="http://dppd.ulbsibiu.ro/pippde/index.php?id=25" TargetMode="External"/><Relationship Id="rId139" Type="http://schemas.openxmlformats.org/officeDocument/2006/relationships/hyperlink" Target="https://centers.ulbsibiu.ro/csg/index.php/bsc_conference-committee/" TargetMode="External"/><Relationship Id="rId85" Type="http://schemas.openxmlformats.org/officeDocument/2006/relationships/hyperlink" Target="https://www.iiis-spring22.org/icsit/website/about.asp?vc=31" TargetMode="External"/><Relationship Id="rId150" Type="http://schemas.openxmlformats.org/officeDocument/2006/relationships/hyperlink" Target="http://www.awr-int.de/en/67th-awr-international-migration-conference-2/" TargetMode="External"/><Relationship Id="rId171" Type="http://schemas.openxmlformats.org/officeDocument/2006/relationships/hyperlink" Target="https://noapteacercetatorilor.ulbsibiu.ro/ro/program/facultatea-de-stiinte-socio-umane/" TargetMode="External"/><Relationship Id="rId12" Type="http://schemas.openxmlformats.org/officeDocument/2006/relationships/hyperlink" Target="https://socioumane.ulbsibiu.ro/dep.iptp/blog/sesiunea-anuala-de-comunicari-stiintifice-a-departamentului-de-istorie-patrimoniu-si-teologie-protestanta-sub-semnul-lui-clio/" TargetMode="External"/><Relationship Id="rId33" Type="http://schemas.openxmlformats.org/officeDocument/2006/relationships/hyperlink" Target="https://www.arheo.ro/evenimente/cea-de-a-xii-a-conferinta-nationala-a-institutului-de-arheologie-din-iasi-academia-romana-filiala-iasi/" TargetMode="External"/><Relationship Id="rId108" Type="http://schemas.openxmlformats.org/officeDocument/2006/relationships/hyperlink" Target="http://dppd.ulbsibiu.ro/pippde/index.php?id=25" TargetMode="External"/><Relationship Id="rId129" Type="http://schemas.openxmlformats.org/officeDocument/2006/relationships/hyperlink" Target="https://www.rug.nl/rechten/congressen/archief/2022/takings-for-climate-justice-and-resilience/provisional-programme?lang=en" TargetMode="External"/><Relationship Id="rId54" Type="http://schemas.openxmlformats.org/officeDocument/2006/relationships/hyperlink" Target="https://conf-psihiatrie.calcool.ro/wp-content/uploads/2023/03/Volum-Rezumate-Conferinta-de-Psihiatrie-si-Psihologie-Medico-Legala-2022.pdf" TargetMode="External"/><Relationship Id="rId75" Type="http://schemas.openxmlformats.org/officeDocument/2006/relationships/hyperlink" Target="https://ascip.ro/continut/planificare_lucrari_2022.pdf" TargetMode="External"/><Relationship Id="rId96" Type="http://schemas.openxmlformats.org/officeDocument/2006/relationships/hyperlink" Target="http://dppd.ulbsibiu.ro/pippde/index.php?id=25" TargetMode="External"/><Relationship Id="rId140" Type="http://schemas.openxmlformats.org/officeDocument/2006/relationships/hyperlink" Target="https://gmr.mapn.ro/pages/dezbateri-2022" TargetMode="External"/><Relationship Id="rId161" Type="http://schemas.openxmlformats.org/officeDocument/2006/relationships/hyperlink" Target="https://icsusib.ro/en/node/403" TargetMode="External"/><Relationship Id="rId6" Type="http://schemas.openxmlformats.org/officeDocument/2006/relationships/hyperlink" Target="https://socioumane.ulbsibiu.ro/dep.iptp/blog/wp-content/uploads/Program-Clio-2022.pdf" TargetMode="External"/><Relationship Id="rId23" Type="http://schemas.openxmlformats.org/officeDocument/2006/relationships/hyperlink" Target="https://socioumane.ulbsibiu.ro/dep.iptp/blog/wp-content/uploads/Program-Clio-2022.pdf" TargetMode="External"/><Relationship Id="rId28" Type="http://schemas.openxmlformats.org/officeDocument/2006/relationships/hyperlink" Target="https://noapteacercetatorilor.ulbsibiu.ro/ro/program/facultatea-de-stiinte-socio-umane/" TargetMode="External"/><Relationship Id="rId49" Type="http://schemas.openxmlformats.org/officeDocument/2006/relationships/hyperlink" Target="https://www.issbd2022.org/" TargetMode="External"/><Relationship Id="rId114" Type="http://schemas.openxmlformats.org/officeDocument/2006/relationships/hyperlink" Target="https://sites.google.com/ulbsibiu.ro/conferintapipp/comitet-de-organizare?authuser=0" TargetMode="External"/><Relationship Id="rId119" Type="http://schemas.openxmlformats.org/officeDocument/2006/relationships/hyperlink" Target="https://m.facebook.com/story.php?story_fbid=pfbid0iwqFfJR1DngggQhHeFQbzV4xsjZFQqH3QD6XvgNfM7vgGcsxvk6dUtPNihRyVUKgl&amp;id=100063248829835" TargetMode="External"/><Relationship Id="rId44" Type="http://schemas.openxmlformats.org/officeDocument/2006/relationships/hyperlink" Target="http://rc29.ipsa.org/" TargetMode="External"/><Relationship Id="rId60" Type="http://schemas.openxmlformats.org/officeDocument/2006/relationships/hyperlink" Target="http://www.multidisciplinary-research.com/" TargetMode="External"/><Relationship Id="rId65" Type="http://schemas.openxmlformats.org/officeDocument/2006/relationships/hyperlink" Target="https://psihodramaclasica.ro/conferinte/" TargetMode="External"/><Relationship Id="rId81" Type="http://schemas.openxmlformats.org/officeDocument/2006/relationships/hyperlink" Target="https://psihodramaclasica.ro/conferinte/" TargetMode="External"/><Relationship Id="rId86" Type="http://schemas.openxmlformats.org/officeDocument/2006/relationships/hyperlink" Target="https://www.iiis2022.org/imsci/website/about.asp?vc=5" TargetMode="External"/><Relationship Id="rId130" Type="http://schemas.openxmlformats.org/officeDocument/2006/relationships/hyperlink" Target="https://arch.kuleuven.be/20220624-plpr2022-programme.pdf" TargetMode="External"/><Relationship Id="rId135" Type="http://schemas.openxmlformats.org/officeDocument/2006/relationships/hyperlink" Target="https://antim.upsc.md/conferinta-razboiul-de-pe-nistru-din-1992-30-de-ani-dupa-care-va-avea-loc-la-chisinau-in-perioada-4-5-martie-2022/" TargetMode="External"/><Relationship Id="rId151" Type="http://schemas.openxmlformats.org/officeDocument/2006/relationships/hyperlink" Target="http://conferinta.management.ase.ro/" TargetMode="External"/><Relationship Id="rId156" Type="http://schemas.openxmlformats.org/officeDocument/2006/relationships/hyperlink" Target="https://icdm.ro/piroeicte/" TargetMode="External"/><Relationship Id="rId177" Type="http://schemas.openxmlformats.org/officeDocument/2006/relationships/hyperlink" Target="https://acum.unitbv.ro/program" TargetMode="External"/><Relationship Id="rId172" Type="http://schemas.openxmlformats.org/officeDocument/2006/relationships/hyperlink" Target="https://acum.unitbv.ro/" TargetMode="External"/><Relationship Id="rId13" Type="http://schemas.openxmlformats.org/officeDocument/2006/relationships/hyperlink" Target="https://socioumane.ulbsibiu.ro/dep.istorie/clio.html" TargetMode="External"/><Relationship Id="rId18" Type="http://schemas.openxmlformats.org/officeDocument/2006/relationships/hyperlink" Target="https://socioumane.ulbsibiu.ro/dep.iptp/blog/wp-content/uploads/Program-Clio-2022.pdf" TargetMode="External"/><Relationship Id="rId39" Type="http://schemas.openxmlformats.org/officeDocument/2006/relationships/hyperlink" Target="https://positum.ro/conferinta-nationala-de-psihoterapie-pozitiva-2022/" TargetMode="External"/><Relationship Id="rId109" Type="http://schemas.openxmlformats.org/officeDocument/2006/relationships/hyperlink" Target="https://www.siebenbuerger.de/zeitung/artikel/kultur/22826-sektion-schulgeschichte-des-aksl-tagt.html" TargetMode="External"/><Relationship Id="rId34" Type="http://schemas.openxmlformats.org/officeDocument/2006/relationships/hyperlink" Target="https://www.muzeubaiamare.ro/participare-la-sesiunea-nationala-de-rapoarte-arheologice/" TargetMode="External"/><Relationship Id="rId50" Type="http://schemas.openxmlformats.org/officeDocument/2006/relationships/hyperlink" Target="https://www.issbd2022.org/" TargetMode="External"/><Relationship Id="rId55" Type="http://schemas.openxmlformats.org/officeDocument/2006/relationships/hyperlink" Target="http://www.ascip.ro/" TargetMode="External"/><Relationship Id="rId76" Type="http://schemas.openxmlformats.org/officeDocument/2006/relationships/hyperlink" Target="https://conferinta.apio.ro/wp-content/uploads/2012/01/volum-APIO-2022-26-mai.pdf" TargetMode="External"/><Relationship Id="rId97" Type="http://schemas.openxmlformats.org/officeDocument/2006/relationships/hyperlink" Target="https://adz.ro/artikel/artikel/vom-guten-alten-geist-zum-elefantenproblem" TargetMode="External"/><Relationship Id="rId104" Type="http://schemas.openxmlformats.org/officeDocument/2006/relationships/hyperlink" Target="https://iated.org/archive/inted2022" TargetMode="External"/><Relationship Id="rId120" Type="http://schemas.openxmlformats.org/officeDocument/2006/relationships/hyperlink" Target="https://uni-tuebingen.de/forschung/zentren-und-institute/college-of-fellows/focus-groups/intercultural-studies/" TargetMode="External"/><Relationship Id="rId125" Type="http://schemas.openxmlformats.org/officeDocument/2006/relationships/hyperlink" Target="https://www.carl-remigius.de/wp-content/uploads/kultur_sprache_bildung_programm.pdf" TargetMode="External"/><Relationship Id="rId141" Type="http://schemas.openxmlformats.org/officeDocument/2006/relationships/hyperlink" Target="https://centers.ulbsibiu.ro/csg/index.php/the-eastern-front/" TargetMode="External"/><Relationship Id="rId146" Type="http://schemas.openxmlformats.org/officeDocument/2006/relationships/hyperlink" Target="https://centers.ulbsibiu.ro/csg/index.php/paths-and-challenges-for-stabilizing-black-seas-strategic-environment/" TargetMode="External"/><Relationship Id="rId167" Type="http://schemas.openxmlformats.org/officeDocument/2006/relationships/hyperlink" Target="https://centrulculturalarab.files.wordpress.com/2022/08/program_conferinta_festivalul_culturii_arabe_sept_2022.pdf" TargetMode="External"/><Relationship Id="rId7" Type="http://schemas.openxmlformats.org/officeDocument/2006/relationships/hyperlink" Target="https://socioumane.ulbsibiu.ro/dep.iptp/blog/sesiunea-anuala-de-comunicari-stiintifice-a-departamentului-de-istorie-patrimoniu-si-teologie-protestanta-sub-semnul-lui-clio/" TargetMode="External"/><Relationship Id="rId71" Type="http://schemas.openxmlformats.org/officeDocument/2006/relationships/hyperlink" Target="https://ascip.ro/continut/planificare_lucrari_2022.pdf" TargetMode="External"/><Relationship Id="rId92" Type="http://schemas.openxmlformats.org/officeDocument/2006/relationships/hyperlink" Target="https://ibima.org/conference/39th-ibima-conference/" TargetMode="External"/><Relationship Id="rId162" Type="http://schemas.openxmlformats.org/officeDocument/2006/relationships/hyperlink" Target="https://www.facebook.com/DespartamantulDrTeodorMihaliDejAAstra/?locale=ro_RO" TargetMode="External"/><Relationship Id="rId2" Type="http://schemas.openxmlformats.org/officeDocument/2006/relationships/hyperlink" Target="https://icsusib.ro/sesiune_ICSU_2022" TargetMode="External"/><Relationship Id="rId29" Type="http://schemas.openxmlformats.org/officeDocument/2006/relationships/hyperlink" Target="https://medievistihr.wixsite.com/medievistihr/program2022" TargetMode="External"/><Relationship Id="rId24" Type="http://schemas.openxmlformats.org/officeDocument/2006/relationships/hyperlink" Target="http://en.lfk.lv/RY2022-commerce-and-traditions" TargetMode="External"/><Relationship Id="rId40" Type="http://schemas.openxmlformats.org/officeDocument/2006/relationships/hyperlink" Target="https://positum.ro/conferinta-nationala-de-psihoterapie-pozitiva-2022/" TargetMode="External"/><Relationship Id="rId45" Type="http://schemas.openxmlformats.org/officeDocument/2006/relationships/hyperlink" Target="http://www.ascip.ro/index.php?opt=organizare" TargetMode="External"/><Relationship Id="rId66" Type="http://schemas.openxmlformats.org/officeDocument/2006/relationships/hyperlink" Target="https://psihodramaclasica.ro/conferinte/" TargetMode="External"/><Relationship Id="rId87" Type="http://schemas.openxmlformats.org/officeDocument/2006/relationships/hyperlink" Target="https://www.iiis2022.org/imsci/Website/AdditionalReviewers.asp?vc=5" TargetMode="External"/><Relationship Id="rId110" Type="http://schemas.openxmlformats.org/officeDocument/2006/relationships/hyperlink" Target="https://icsusib.ro/sites/default/files/fisierepdf/program.pdf" TargetMode="External"/><Relationship Id="rId115" Type="http://schemas.openxmlformats.org/officeDocument/2006/relationships/hyperlink" Target="https://ndma.lt/alta2022/wp-content/uploads/2022/11/ALTA22_Agenda-1.pdf" TargetMode="External"/><Relationship Id="rId131" Type="http://schemas.openxmlformats.org/officeDocument/2006/relationships/hyperlink" Target="http://conference.rsasa.ro/sites/default/files/fisiere/SASA%202022%20-%20PROGRAM%20FINAL1.pdf" TargetMode="External"/><Relationship Id="rId136" Type="http://schemas.openxmlformats.org/officeDocument/2006/relationships/hyperlink" Target="https://centers.ulbsibiu.ro/csg/index.php/bsc_conference-committee/," TargetMode="External"/><Relationship Id="rId157" Type="http://schemas.openxmlformats.org/officeDocument/2006/relationships/hyperlink" Target="https://www.farabicongress.org/" TargetMode="External"/><Relationship Id="rId178" Type="http://schemas.openxmlformats.org/officeDocument/2006/relationships/hyperlink" Target="https://www.facebook.com/events/455423026255897/?paipv=0&amp;eav=AfZOsqQ806AWJFKsDo06xDGH3BzNEdq-7yeAXZiXV9Z__QK-XQw5VFmoD5q81UGK5zo&amp;_rdr" TargetMode="External"/><Relationship Id="rId61" Type="http://schemas.openxmlformats.org/officeDocument/2006/relationships/hyperlink" Target="http://www.multidisciplinary-research.com/" TargetMode="External"/><Relationship Id="rId82" Type="http://schemas.openxmlformats.org/officeDocument/2006/relationships/hyperlink" Target="https://sites.google.com/ulbsibiu.ro/conferintapipp/pagina-de-pornire" TargetMode="External"/><Relationship Id="rId152" Type="http://schemas.openxmlformats.org/officeDocument/2006/relationships/hyperlink" Target="https://convegni.unicatt.it/ecswr2023-key-dates" TargetMode="External"/><Relationship Id="rId173" Type="http://schemas.openxmlformats.org/officeDocument/2006/relationships/hyperlink" Target="https://www.smart-edu-hub.eu/files/Program_Smart_Cities_Conference_2022.pdf" TargetMode="External"/><Relationship Id="rId19" Type="http://schemas.openxmlformats.org/officeDocument/2006/relationships/hyperlink" Target="https://icsusib.ro/sites/default/files/fisierepdf/program.pdf" TargetMode="External"/><Relationship Id="rId14" Type="http://schemas.openxmlformats.org/officeDocument/2006/relationships/hyperlink" Target="https://biogeo.ubbcluj.ro/rscb2022/" TargetMode="External"/><Relationship Id="rId30" Type="http://schemas.openxmlformats.org/officeDocument/2006/relationships/hyperlink" Target="https://medievistihr.wixsite.com/medievistihr/program2022" TargetMode="External"/><Relationship Id="rId35" Type="http://schemas.openxmlformats.org/officeDocument/2006/relationships/hyperlink" Target="http://www.medicina-psihiatrie.ro/conferinte/" TargetMode="External"/><Relationship Id="rId56" Type="http://schemas.openxmlformats.org/officeDocument/2006/relationships/hyperlink" Target="http://www.ascip.ro/" TargetMode="External"/><Relationship Id="rId77" Type="http://schemas.openxmlformats.org/officeDocument/2006/relationships/hyperlink" Target="https://smartpsi.ro/conferinta-aplicatii-practice-in-dezvoltarea-psihologiei-editia-a-xii-a-26-27-noiembrie-2022/" TargetMode="External"/><Relationship Id="rId100" Type="http://schemas.openxmlformats.org/officeDocument/2006/relationships/hyperlink" Target="https://sites.google.com/ulbsibiu.ro/conferintapipp" TargetMode="External"/><Relationship Id="rId105" Type="http://schemas.openxmlformats.org/officeDocument/2006/relationships/hyperlink" Target="http://conferinte.uab.ro/educatia_din_perspectiva_valorilor_2022/" TargetMode="External"/><Relationship Id="rId126" Type="http://schemas.openxmlformats.org/officeDocument/2006/relationships/hyperlink" Target="https://www.antropology.ro/doc/JASA/2022/JASA_2022_VOL_14_1_Buc.pdf" TargetMode="External"/><Relationship Id="rId147" Type="http://schemas.openxmlformats.org/officeDocument/2006/relationships/hyperlink" Target="https://humansecurity.webnode.ro/" TargetMode="External"/><Relationship Id="rId168" Type="http://schemas.openxmlformats.org/officeDocument/2006/relationships/hyperlink" Target="https://www.lobbyart-anthropology.ro/Anthropology--and--Communication.php" TargetMode="External"/><Relationship Id="rId8" Type="http://schemas.openxmlformats.org/officeDocument/2006/relationships/hyperlink" Target="https://arte.uvt.ro/cs-events/simpozionul-international-cultural-heritage-and-innovation-in-contemporary-society/" TargetMode="External"/><Relationship Id="rId51" Type="http://schemas.openxmlformats.org/officeDocument/2006/relationships/hyperlink" Target="https://conf-psihiatrie.calcool.ro/wp-content/uploads/2023/03/Volum-Rezumate-Conferinta-de-Psihiatrie-si-Psihologie-Medico-Legala-2022.pdf" TargetMode="External"/><Relationship Id="rId72" Type="http://schemas.openxmlformats.org/officeDocument/2006/relationships/hyperlink" Target="https://ascip.ro/index.php?opt=program_man" TargetMode="External"/><Relationship Id="rId93" Type="http://schemas.openxmlformats.org/officeDocument/2006/relationships/hyperlink" Target="http://dppd.ulbsibiu.ro/pippde/index.php?id=25" TargetMode="External"/><Relationship Id="rId98" Type="http://schemas.openxmlformats.org/officeDocument/2006/relationships/hyperlink" Target="https://ostkircheninstitut-dioezese-regensburg.de/aktuelles-veranstaltungen/142-fachkolloquium-in-sibiu-18-22-05-2022.html" TargetMode="External"/><Relationship Id="rId121" Type="http://schemas.openxmlformats.org/officeDocument/2006/relationships/hyperlink" Target="https://m.facebook.com/story.php?story_fbid=pfbid0296EVvsjwsF7NWtFQQM9Pd8egFVKbNLhau7ytnztXLWqBnWbiBZfzdqZgbi7VmwGpl&amp;id=100057277276440" TargetMode="External"/><Relationship Id="rId142" Type="http://schemas.openxmlformats.org/officeDocument/2006/relationships/hyperlink" Target="https://euro.ubbcluj.ro/wp-content/uploads/EUXGLOB-II-programme-general-01.05.pdf" TargetMode="External"/><Relationship Id="rId163" Type="http://schemas.openxmlformats.org/officeDocument/2006/relationships/hyperlink" Target="https://icdm.ro/piroeicte/" TargetMode="External"/><Relationship Id="rId3" Type="http://schemas.openxmlformats.org/officeDocument/2006/relationships/hyperlink" Target="https://adz.ro/artikel/artikel/dimensionen-der-zugehoerigkeit-tagung-in-hermannstadt" TargetMode="External"/><Relationship Id="rId25" Type="http://schemas.openxmlformats.org/officeDocument/2006/relationships/hyperlink" Target="https://www.folklore.ee/rl/fo/bbs/2022/programme_final.pdf" TargetMode="External"/><Relationship Id="rId46" Type="http://schemas.openxmlformats.org/officeDocument/2006/relationships/hyperlink" Target="http://www.ascip.ro/index.php?opt=program_man" TargetMode="External"/><Relationship Id="rId67" Type="http://schemas.openxmlformats.org/officeDocument/2006/relationships/hyperlink" Target="https://psihodramaclasica.ro/conferinte/" TargetMode="External"/><Relationship Id="rId116" Type="http://schemas.openxmlformats.org/officeDocument/2006/relationships/hyperlink" Target="https://www.facebook.com/events/6043227012373922" TargetMode="External"/><Relationship Id="rId137" Type="http://schemas.openxmlformats.org/officeDocument/2006/relationships/hyperlink" Target="https://conferences.ulbsibiu.ro/hstapa/2022-2/general-information-2022/" TargetMode="External"/><Relationship Id="rId158" Type="http://schemas.openxmlformats.org/officeDocument/2006/relationships/hyperlink" Target="https://en.icssca.org/fee" TargetMode="External"/><Relationship Id="rId20" Type="http://schemas.openxmlformats.org/officeDocument/2006/relationships/hyperlink" Target="http://cnir.conference.uab.ro/" TargetMode="External"/><Relationship Id="rId41" Type="http://schemas.openxmlformats.org/officeDocument/2006/relationships/hyperlink" Target="https://psihodrama.ro/conferinta-nationala/" TargetMode="External"/><Relationship Id="rId62" Type="http://schemas.openxmlformats.org/officeDocument/2006/relationships/hyperlink" Target="http://www.multidisciplinary-research.com/" TargetMode="External"/><Relationship Id="rId83" Type="http://schemas.openxmlformats.org/officeDocument/2006/relationships/hyperlink" Target="https://sites.google.com/ulbsibiu.ro/conferintapipp/pagina-de-pornire" TargetMode="External"/><Relationship Id="rId88" Type="http://schemas.openxmlformats.org/officeDocument/2006/relationships/hyperlink" Target="http://archive.headconf.org/head22/" TargetMode="External"/><Relationship Id="rId111" Type="http://schemas.openxmlformats.org/officeDocument/2006/relationships/hyperlink" Target="https://m.facebook.com/siebenbuergenforum/posts/2435930156583879/" TargetMode="External"/><Relationship Id="rId132" Type="http://schemas.openxmlformats.org/officeDocument/2006/relationships/hyperlink" Target="https://drive.google.com/file/d/1e-yG3JVEipq4ejqdUQSGTv4UXpVnWV2g/view?usp=drive_link" TargetMode="External"/><Relationship Id="rId153" Type="http://schemas.openxmlformats.org/officeDocument/2006/relationships/hyperlink" Target="https://acum.unitbv.ro/images/ACUM__SSR_2022_Program_final.pdf" TargetMode="External"/><Relationship Id="rId174" Type="http://schemas.openxmlformats.org/officeDocument/2006/relationships/hyperlink" Target="https://sites.google.com/ulbsibiu.ro/univercity/media" TargetMode="External"/><Relationship Id="rId15" Type="http://schemas.openxmlformats.org/officeDocument/2006/relationships/hyperlink" Target="https://www.minac.ro/assets/program-pontica-55.pdf" TargetMode="External"/><Relationship Id="rId36" Type="http://schemas.openxmlformats.org/officeDocument/2006/relationships/hyperlink" Target="http://www.medicina-psihiatrie.ro/conferinte/" TargetMode="External"/><Relationship Id="rId57" Type="http://schemas.openxmlformats.org/officeDocument/2006/relationships/hyperlink" Target="http://www.ascip.ro/" TargetMode="External"/><Relationship Id="rId106" Type="http://schemas.openxmlformats.org/officeDocument/2006/relationships/hyperlink" Target="https://library.iated.org/view/MARA2022MEN" TargetMode="External"/><Relationship Id="rId127" Type="http://schemas.openxmlformats.org/officeDocument/2006/relationships/hyperlink" Target="https://lobbyart-anthropology.ro/Anthropology--and--Communication.php" TargetMode="External"/><Relationship Id="rId10" Type="http://schemas.openxmlformats.org/officeDocument/2006/relationships/hyperlink" Target="http://cnir.conference.uab.ro/" TargetMode="External"/><Relationship Id="rId31" Type="http://schemas.openxmlformats.org/officeDocument/2006/relationships/hyperlink" Target="https://www.e-a-a.org/EAA2022/Programme.aspx?WebsiteKey=13a70299-9cf2-4cc8-98c2-2862c5c6a8dd&amp;hkey=01dc47f6-68bd-4d87-bcdf-183a7eb484d2&amp;Program=3%23Program" TargetMode="External"/><Relationship Id="rId52" Type="http://schemas.openxmlformats.org/officeDocument/2006/relationships/hyperlink" Target="https://conf-psihiatrie.calcool.ro/wp-content/uploads/2023/03/Volum-Rezumate-Conferinta-de-Psihiatrie-si-Psihologie-Medico-Legala-2022.pdf" TargetMode="External"/><Relationship Id="rId73" Type="http://schemas.openxmlformats.org/officeDocument/2006/relationships/hyperlink" Target="https://ascip.ro/continut/planificare_lucrari_2022.pdf" TargetMode="External"/><Relationship Id="rId78" Type="http://schemas.openxmlformats.org/officeDocument/2006/relationships/hyperlink" Target="https://smartpsi.ro/conferinta-aplicatii-practice-in-dezvoltarea-psihologiei-editia-a-xii-a-26-27-noiembrie-2022/" TargetMode="External"/><Relationship Id="rId94" Type="http://schemas.openxmlformats.org/officeDocument/2006/relationships/hyperlink" Target="https://sites.google.com/ulbsibiu.ro/conferintapipp/comitet-de-organizare?authuser=0" TargetMode="External"/><Relationship Id="rId99" Type="http://schemas.openxmlformats.org/officeDocument/2006/relationships/hyperlink" Target="https://adz.ro/artikel/artikel/dimensionen-der-zugehoerigkeit-tagung-in-hermannstadt" TargetMode="External"/><Relationship Id="rId101" Type="http://schemas.openxmlformats.org/officeDocument/2006/relationships/hyperlink" Target="https://sites.google.com/ulbsibiu.ro/conferintapipp" TargetMode="External"/><Relationship Id="rId122" Type="http://schemas.openxmlformats.org/officeDocument/2006/relationships/hyperlink" Target="https://m.facebook.com/story.php?story_fbid=pfbid0iwqFfJR1DngggQhHeFQbzV4xsjZFQqH3QD6XvgNfM7vgGcsxvk6dUtPNihRyVUKgl&amp;id=100063248829835" TargetMode="External"/><Relationship Id="rId143" Type="http://schemas.openxmlformats.org/officeDocument/2006/relationships/hyperlink" Target="https://centers.ulbsibiu.ro/csg/index.php/ucraina-2014-2022/" TargetMode="External"/><Relationship Id="rId148" Type="http://schemas.openxmlformats.org/officeDocument/2006/relationships/hyperlink" Target="https://hiphi.ubbcluj.ro/Unity4Diversity/News.htm" TargetMode="External"/><Relationship Id="rId164" Type="http://schemas.openxmlformats.org/officeDocument/2006/relationships/hyperlink" Target="https://icdm.ro/simpozion-18-noiembrie-2022-icdm/" TargetMode="External"/><Relationship Id="rId169" Type="http://schemas.openxmlformats.org/officeDocument/2006/relationships/hyperlink" Target="https://acum.unitbv.ro/" TargetMode="External"/><Relationship Id="rId4" Type="http://schemas.openxmlformats.org/officeDocument/2006/relationships/hyperlink" Target="https://socioumane.ulbsibiu.ro/dep.iptp/blog/wp-content/uploads/Program-Clio-2022.pdf" TargetMode="External"/><Relationship Id="rId9" Type="http://schemas.openxmlformats.org/officeDocument/2006/relationships/hyperlink" Target="https://www.facebook.com/muzeulastrasibiu/posts/pfbid02Nxfy4KHFCTC83yTDuRUfRUohm93nb6JfqHgAWMsWEZii8tCG7gb7XCAa8VJdVivJl" TargetMode="External"/><Relationship Id="rId26" Type="http://schemas.openxmlformats.org/officeDocument/2006/relationships/hyperlink" Target="https://www.facebook.com/profile.php?id=100067949079583" TargetMode="External"/><Relationship Id="rId47" Type="http://schemas.openxmlformats.org/officeDocument/2006/relationships/hyperlink" Target="http://ascip.ro/index.php?opt=invitatie" TargetMode="External"/><Relationship Id="rId68" Type="http://schemas.openxmlformats.org/officeDocument/2006/relationships/hyperlink" Target="http://multidisciplinary-research.com/" TargetMode="External"/><Relationship Id="rId89" Type="http://schemas.openxmlformats.org/officeDocument/2006/relationships/hyperlink" Target="https://www.areconf.org/" TargetMode="External"/><Relationship Id="rId112" Type="http://schemas.openxmlformats.org/officeDocument/2006/relationships/hyperlink" Target="https://noapteacercetatorilor.ulbsibiu.ro/ro/program/facultatea-de-stiinte-socio-umane/" TargetMode="External"/><Relationship Id="rId133" Type="http://schemas.openxmlformats.org/officeDocument/2006/relationships/hyperlink" Target="https://drive.google.com/file/d/12HA-TXkJFbTaterQJVasHHybo0gxugjw/view?usp=drive_link" TargetMode="External"/><Relationship Id="rId154" Type="http://schemas.openxmlformats.org/officeDocument/2006/relationships/hyperlink" Target="https://each.international/eachevents/conferences/icch-2022/" TargetMode="External"/><Relationship Id="rId175" Type="http://schemas.openxmlformats.org/officeDocument/2006/relationships/hyperlink" Target="https://www.soc.cas.cz/midterm-conference-esa-rn36-sociological-knowledge-and-social-transformations-global-crises" TargetMode="External"/><Relationship Id="rId16" Type="http://schemas.openxmlformats.org/officeDocument/2006/relationships/hyperlink" Target="https://dri.gov.ro/w/conferinta-relatii-interetnice-in-transilvania-interethnic-relations-in-transylvania-din-nou-la-sibiu/" TargetMode="External"/><Relationship Id="rId37" Type="http://schemas.openxmlformats.org/officeDocument/2006/relationships/hyperlink" Target="http://ascip.ro/" TargetMode="External"/><Relationship Id="rId58" Type="http://schemas.openxmlformats.org/officeDocument/2006/relationships/hyperlink" Target="http://www.ascip.ro/" TargetMode="External"/><Relationship Id="rId79" Type="http://schemas.openxmlformats.org/officeDocument/2006/relationships/hyperlink" Target="https://ascip.ro/" TargetMode="External"/><Relationship Id="rId102" Type="http://schemas.openxmlformats.org/officeDocument/2006/relationships/hyperlink" Target="http://dppd.ulbsibiu.ro/pippde/index.php?id=25&amp;L=1%27%27" TargetMode="External"/><Relationship Id="rId123" Type="http://schemas.openxmlformats.org/officeDocument/2006/relationships/hyperlink" Target="http://dppd.ulbsibiu.ro/pippde/index.php?id=25" TargetMode="External"/><Relationship Id="rId144" Type="http://schemas.openxmlformats.org/officeDocument/2006/relationships/hyperlink" Target="https://unibuc.ro/wp-content/uploads/2022/10/BUA-10.10.2022-FINAL..pdf" TargetMode="External"/><Relationship Id="rId90" Type="http://schemas.openxmlformats.org/officeDocument/2006/relationships/hyperlink" Target="http://iceds.org/iceds2022.html" TargetMode="External"/><Relationship Id="rId165" Type="http://schemas.openxmlformats.org/officeDocument/2006/relationships/hyperlink" Target="https://www.soc.cas.cz/midterm-conference-esa-rn36-sociological-knowledge-and-social-transformations-global-crises" TargetMode="External"/><Relationship Id="rId27" Type="http://schemas.openxmlformats.org/officeDocument/2006/relationships/hyperlink" Target="https://icsusib.ro/sites/default/files/fisierepdf/rezumate_sesiune_icsu_sibiu_2022.pdf" TargetMode="External"/><Relationship Id="rId48" Type="http://schemas.openxmlformats.org/officeDocument/2006/relationships/hyperlink" Target="http://ascip.ro/index.php?opt=invitatie" TargetMode="External"/><Relationship Id="rId69" Type="http://schemas.openxmlformats.org/officeDocument/2006/relationships/hyperlink" Target="http://multidisciplinary-research.com/continut/schedule_of_events_2022.pdf" TargetMode="External"/><Relationship Id="rId113" Type="http://schemas.openxmlformats.org/officeDocument/2006/relationships/hyperlink" Target="https://www.uni-marburg.de/de/zfl/projekte/lima/aktuelles/aktuelles/rueckblick-als-lehrer-in-an-eine-deutsche-auslandsschule" TargetMode="External"/><Relationship Id="rId134" Type="http://schemas.openxmlformats.org/officeDocument/2006/relationships/hyperlink" Target="https://conferences.ulbsibiu.ro/hstapa/2022-2/general-information-2022/" TargetMode="External"/><Relationship Id="rId80" Type="http://schemas.openxmlformats.org/officeDocument/2006/relationships/hyperlink" Target="https://ascip.ro/" TargetMode="External"/><Relationship Id="rId155" Type="http://schemas.openxmlformats.org/officeDocument/2006/relationships/hyperlink" Target="https://noapteacercetatorilor.ulbsibiu.ro/ro/" TargetMode="External"/><Relationship Id="rId176" Type="http://schemas.openxmlformats.org/officeDocument/2006/relationships/hyperlink" Target="https://www.tilburguniversity.edu/sites/default/files/download/European%20Values%20Conference%20program_FINAL_V5.pdf" TargetMode="External"/><Relationship Id="rId17" Type="http://schemas.openxmlformats.org/officeDocument/2006/relationships/hyperlink" Target="https://inc2022.pl/" TargetMode="External"/><Relationship Id="rId38" Type="http://schemas.openxmlformats.org/officeDocument/2006/relationships/hyperlink" Target="http://ascip.ro/" TargetMode="External"/><Relationship Id="rId59" Type="http://schemas.openxmlformats.org/officeDocument/2006/relationships/hyperlink" Target="http://www.multidisciplinary-research.com/" TargetMode="External"/><Relationship Id="rId103" Type="http://schemas.openxmlformats.org/officeDocument/2006/relationships/hyperlink" Target="https://iated.org/archive/inted2022" TargetMode="External"/><Relationship Id="rId124" Type="http://schemas.openxmlformats.org/officeDocument/2006/relationships/hyperlink" Target="https://www.kultursommer.ro/storage/Veranstaltungen_23.07.-15.08.22.pdf" TargetMode="External"/><Relationship Id="rId70" Type="http://schemas.openxmlformats.org/officeDocument/2006/relationships/hyperlink" Target="https://conferinta.apio.ro/wp-content/uploads/2012/01/volum-APIO-2022-26-mai.pdf" TargetMode="External"/><Relationship Id="rId91" Type="http://schemas.openxmlformats.org/officeDocument/2006/relationships/hyperlink" Target="https://www.iiis2022.org/imsci/" TargetMode="External"/><Relationship Id="rId145" Type="http://schemas.openxmlformats.org/officeDocument/2006/relationships/hyperlink" Target="https://centers.ulbsibiu.ro/csg/index.php/transboundary-dynamics/" TargetMode="External"/><Relationship Id="rId166" Type="http://schemas.openxmlformats.org/officeDocument/2006/relationships/hyperlink" Target="https://acum.unitbv.ro/" TargetMode="External"/><Relationship Id="rId1" Type="http://schemas.openxmlformats.org/officeDocument/2006/relationships/hyperlink" Target="https://socioumane.ulbsibiu.ro/dep.iptp/blog/sesiunea-anuala-de-comunicari-stiintifice-a-departamentului-de-istorie-patrimoniu-si-teologie-protestanta-sub-semnul-lui-clio/"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dppd.ulbsibiu.ro/pippde/index.php?id=25" TargetMode="External"/><Relationship Id="rId3" Type="http://schemas.openxmlformats.org/officeDocument/2006/relationships/hyperlink" Target="https://evenimentemuzeale.ro/eveniment-cultural/suceava-in-perioada-23-25-noiembrie-2022-muzeul-national-al-bucovinei-si-universitatea-stefan-cel-mare-suceava-organizeaza-la-muzeul-de-istorie-si-laboratorul-zonal-de-restaurare-simpozion/" TargetMode="External"/><Relationship Id="rId7" Type="http://schemas.openxmlformats.org/officeDocument/2006/relationships/hyperlink" Target="http://cluj.tvr.ro/vara-pentru-voi-la-tvr-cluj_37256.html" TargetMode="External"/><Relationship Id="rId12" Type="http://schemas.openxmlformats.org/officeDocument/2006/relationships/hyperlink" Target="https://www.filarmonicasibiu.ro/en/places/lumini-pascale-filarmonica-sibiu-organizeaza-doua-concerte-vocal-simfonice-de-pasti" TargetMode="External"/><Relationship Id="rId2" Type="http://schemas.openxmlformats.org/officeDocument/2006/relationships/hyperlink" Target="https://evenimentemuzeale.ro/eveniment-cultural/suceava-in-perioada-23-25-noiembrie-2022-muzeul-national-al-bucovinei-si-universitatea-stefan-cel-mare-suceava-organizeaza-la-muzeul-de-istorie-si-laboratorul-zonal-de-restaurare-simpozion/" TargetMode="External"/><Relationship Id="rId1" Type="http://schemas.openxmlformats.org/officeDocument/2006/relationships/hyperlink" Target="https://www.facebook.com/photo/?fbid=1127278661483865&amp;set=pcb.1127282844816780&amp;__cft__%5b0%5d=AZXdnclRlLNXphCeCNBMJkazzbC8ELiDAvNinHg5408ERgR-_me3a9zJWWJWo3a1H8Kbu3kxqEnhZIIZfohcCYWTP6jmwUpFZY9ERzDS-V2Sb6QKhS_xRnlcodSbnQhOxiQ&amp;__tn__=*bH-R" TargetMode="External"/><Relationship Id="rId6" Type="http://schemas.openxmlformats.org/officeDocument/2006/relationships/hyperlink" Target="https://arte-textile.ro/wp-content/uploads/2022/03/vasile-Dobre.jpg" TargetMode="External"/><Relationship Id="rId11" Type="http://schemas.openxmlformats.org/officeDocument/2006/relationships/hyperlink" Target="https://filarmonicasibiu.ro/ro/events/muzicultura-eminescu-enescu-si-noi" TargetMode="External"/><Relationship Id="rId5" Type="http://schemas.openxmlformats.org/officeDocument/2006/relationships/hyperlink" Target="https://www.antropology.ro/doc/JASA/2022/JASA_2022_VOL_14_1_Buc.pdf" TargetMode="External"/><Relationship Id="rId10" Type="http://schemas.openxmlformats.org/officeDocument/2006/relationships/hyperlink" Target="https://www.filarmonicasibiu.ro/en/places/indragitul-grigore-lese-canta-de-1-decembrie-cu-orchestra-filarmonicii-de-stat-sibiu" TargetMode="External"/><Relationship Id="rId4" Type="http://schemas.openxmlformats.org/officeDocument/2006/relationships/hyperlink" Target="https://www.pressalert.ro/2022/11/structuri-k5-o-noua-expozitie-la-galeria-park-uniunii-artistilor-plastici-din-timisoara/" TargetMode="External"/><Relationship Id="rId9" Type="http://schemas.openxmlformats.org/officeDocument/2006/relationships/hyperlink" Target="https://www.youtube.com/watch?v=qFpbDE1cVps"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revistatransilvania.ro/wp-content/uploads/2022/07/Muresan-.pdf" TargetMode="External"/><Relationship Id="rId21" Type="http://schemas.openxmlformats.org/officeDocument/2006/relationships/hyperlink" Target="https://www.scopus.com/results/authorNamesList.uri?sort=count-f&amp;src=al&amp;sid=9c6fbb90f8c4c671a6df7e9bffaa8b28&amp;sot=al&amp;sdt=al&amp;sl=43&amp;s=AUTHLASTNAME%28Racovitan%29+AND+AUTHFIRST%28Radu%29&amp;st1=Racovitan&amp;st2=Radu&amp;orcidId=&amp;selectionPageSearch=anl&amp;reselectAuthor=false&amp;activeFlag=true&amp;showDocument=false&amp;resultsPerPage=20&amp;offset=1&amp;jtp=false&amp;currentPage=1&amp;previousSelectionCount=0&amp;tooManySelections=false&amp;previousResultCount=0&amp;authSubject=LFSC&amp;authSubject=HLSC&amp;authSubject=PHSC&amp;authSubject=SOSC&amp;exactAuthorSearch=false&amp;showFullList=false&amp;authorPreferredName=&amp;origin=searchauthorfreelookup&amp;affiliationId=&amp;txGid=f9aa97d6526820851a8f498d2c93f643" TargetMode="External"/><Relationship Id="rId42" Type="http://schemas.openxmlformats.org/officeDocument/2006/relationships/hyperlink" Target="https://doi.org/10.3390/math10224313" TargetMode="External"/><Relationship Id="rId63" Type="http://schemas.openxmlformats.org/officeDocument/2006/relationships/hyperlink" Target="https://www.mdpi.com/2071-1050/14/10/5758" TargetMode="External"/><Relationship Id="rId84" Type="http://schemas.openxmlformats.org/officeDocument/2006/relationships/hyperlink" Target="https://doi.org/10.1007/s11482-021-10024-w" TargetMode="External"/><Relationship Id="rId138" Type="http://schemas.openxmlformats.org/officeDocument/2006/relationships/hyperlink" Target="https://doi.org/10.1080/0966369X.2021.1878114" TargetMode="External"/><Relationship Id="rId16" Type="http://schemas.openxmlformats.org/officeDocument/2006/relationships/hyperlink" Target="https://centers.ulbsibiu.ro/ccpisc/language/en/nuptial-relations-through-the-filter-of-barbaric-laws/" TargetMode="External"/><Relationship Id="rId107" Type="http://schemas.openxmlformats.org/officeDocument/2006/relationships/hyperlink" Target="https://www.webofscience.com/wos/woscc/full-record/WOS:000769358900001" TargetMode="External"/><Relationship Id="rId11" Type="http://schemas.openxmlformats.org/officeDocument/2006/relationships/hyperlink" Target="http://dx.doi.org/https%3A/doi.org/10.31577/slovarch.2022.70.6" TargetMode="External"/><Relationship Id="rId32" Type="http://schemas.openxmlformats.org/officeDocument/2006/relationships/hyperlink" Target="https://www.nature.com/articles/s41562-022-01319-5" TargetMode="External"/><Relationship Id="rId37" Type="http://schemas.openxmlformats.org/officeDocument/2006/relationships/hyperlink" Target="https://www.webofscience.com/wos/woscc/full-record/WOS:000887444400001" TargetMode="External"/><Relationship Id="rId53" Type="http://schemas.openxmlformats.org/officeDocument/2006/relationships/hyperlink" Target="https://www.lidsen.com/journals/neurobiology/neurobiology-06-04-147" TargetMode="External"/><Relationship Id="rId58" Type="http://schemas.openxmlformats.org/officeDocument/2006/relationships/hyperlink" Target="https://www.webofscience.com/wos/woscc/full-record/WOS:000769358900001" TargetMode="External"/><Relationship Id="rId74" Type="http://schemas.openxmlformats.org/officeDocument/2006/relationships/hyperlink" Target="https://www.mdpi.com/2071-1050/14/13/7985" TargetMode="External"/><Relationship Id="rId79" Type="http://schemas.openxmlformats.org/officeDocument/2006/relationships/hyperlink" Target="https://wwwwebofsciencecom.am.enformation.ro/wos/woscc/fullrecord/WOS:000855070100014" TargetMode="External"/><Relationship Id="rId102" Type="http://schemas.openxmlformats.org/officeDocument/2006/relationships/hyperlink" Target="https://revista.profesionaldelainformacion.com/index.php/EPI/article/view/86632" TargetMode="External"/><Relationship Id="rId123" Type="http://schemas.openxmlformats.org/officeDocument/2006/relationships/hyperlink" Target="https://content.iospress.com/articles/work/wor210554" TargetMode="External"/><Relationship Id="rId128" Type="http://schemas.openxmlformats.org/officeDocument/2006/relationships/hyperlink" Target="https://www.scopus.com/record/display.uri?eid=2-s2.0-85139456348&amp;origin=resultslist&amp;sort=plf-f&amp;src=s&amp;sid=40bff75621ca80a92aaea1724b0161fb&amp;sot=b&amp;sdt=b&amp;s=TITLE-ABS-KEY%28Mercurialul+denumirilor+stradale%3A+restructur%C4%83rile+spa%C8%9Biului+simbolic+%C3%AEn+Sibiul+postbelic%2C+1945-1948%29&amp;sl=114&amp;sessionSearchId=40bff75621ca80a92aaea1724b0161fb" TargetMode="External"/><Relationship Id="rId5" Type="http://schemas.openxmlformats.org/officeDocument/2006/relationships/hyperlink" Target="https://doi.org/10.51391/trva.2022.08.08" TargetMode="External"/><Relationship Id="rId90" Type="http://schemas.openxmlformats.org/officeDocument/2006/relationships/hyperlink" Target="https://doi.org/10.1177/17423953221117852." TargetMode="External"/><Relationship Id="rId95" Type="http://schemas.openxmlformats.org/officeDocument/2006/relationships/hyperlink" Target="https://onlinelibrary.wiley.com/doi/abs/10.1002/psp.2492" TargetMode="External"/><Relationship Id="rId22" Type="http://schemas.openxmlformats.org/officeDocument/2006/relationships/hyperlink" Target="https://centers.ulbsibiu.ro/ccpisc/language/en/the-historian-r-w-seton-watson-and-his-1923-visit-toyugoslavia-czechoslovakia-and-romania/" TargetMode="External"/><Relationship Id="rId27" Type="http://schemas.openxmlformats.org/officeDocument/2006/relationships/hyperlink" Target="https://centers.ulbsibiu.ro/ccpisc/language/en/clopotele-din-gura-raului-judetul-sibiu-ce-ne-comunica-ele/" TargetMode="External"/><Relationship Id="rId43" Type="http://schemas.openxmlformats.org/officeDocument/2006/relationships/hyperlink" Target="https://www.webofscience.com/wos/woscc/full-record/WOS:000793438000001" TargetMode="External"/><Relationship Id="rId48" Type="http://schemas.openxmlformats.org/officeDocument/2006/relationships/hyperlink" Target="https://www.webofscience.com/wos/woscc/full-record/WOS:000755385800001" TargetMode="External"/><Relationship Id="rId64" Type="http://schemas.openxmlformats.org/officeDocument/2006/relationships/hyperlink" Target="https://www.webofscience.com/wos/woscc/full-record/WOS:000747207400001" TargetMode="External"/><Relationship Id="rId69" Type="http://schemas.openxmlformats.org/officeDocument/2006/relationships/hyperlink" Target="https://doi.org/10.3390/su142416335" TargetMode="External"/><Relationship Id="rId113" Type="http://schemas.openxmlformats.org/officeDocument/2006/relationships/hyperlink" Target="https://1510q6f5o-y-https-www-webofscience-com.z.e-nformation.ro/wos/woscc/full-record/WOS:000890388200001" TargetMode="External"/><Relationship Id="rId118" Type="http://schemas.openxmlformats.org/officeDocument/2006/relationships/hyperlink" Target="https://doi.org/10.51391/trva.2022.05.02" TargetMode="External"/><Relationship Id="rId134" Type="http://schemas.openxmlformats.org/officeDocument/2006/relationships/hyperlink" Target="https://revistatransilvania.ro/jurnalismul-constructiv-si-de-solutii-avantaje-critici-si-dileme-experienta-romaneasca-dor/" TargetMode="External"/><Relationship Id="rId139" Type="http://schemas.openxmlformats.org/officeDocument/2006/relationships/hyperlink" Target="https://www.scopus.com/record/display.uri?eid=2-s2.0-85130280695&amp;origin=resultslist&amp;sort=plf-f" TargetMode="External"/><Relationship Id="rId80" Type="http://schemas.openxmlformats.org/officeDocument/2006/relationships/hyperlink" Target="https://wwwwebofsciencecom.am.enformation.ro/wos/woscc/fullrecord/WOS:000855070100014" TargetMode="External"/><Relationship Id="rId85" Type="http://schemas.openxmlformats.org/officeDocument/2006/relationships/hyperlink" Target="https://www.mdpi.com/2071-1050/14/5/2783" TargetMode="External"/><Relationship Id="rId12" Type="http://schemas.openxmlformats.org/officeDocument/2006/relationships/hyperlink" Target="https://www.scopus.com/record/display.uri?eid=2-s2.0-85144550794&amp;origin=resultslist&amp;sort=plf-f" TargetMode="External"/><Relationship Id="rId17" Type="http://schemas.openxmlformats.org/officeDocument/2006/relationships/hyperlink" Target="https://www.brukenthalmuseum.ro/editura/bam_detaliu/C43" TargetMode="External"/><Relationship Id="rId33" Type="http://schemas.openxmlformats.org/officeDocument/2006/relationships/hyperlink" Target="https://doi.org/10.1038/s41562-022-01319-5" TargetMode="External"/><Relationship Id="rId38" Type="http://schemas.openxmlformats.org/officeDocument/2006/relationships/hyperlink" Target="https://www.mdpi.com/2227-7390/10/22/4313" TargetMode="External"/><Relationship Id="rId59" Type="http://schemas.openxmlformats.org/officeDocument/2006/relationships/hyperlink" Target="https://www.tandfonline.com/doi/full/10.1080/00131911.2022.2034749" TargetMode="External"/><Relationship Id="rId103" Type="http://schemas.openxmlformats.org/officeDocument/2006/relationships/hyperlink" Target="https://doi.org/10.3145/epi.2022.ene.03" TargetMode="External"/><Relationship Id="rId108" Type="http://schemas.openxmlformats.org/officeDocument/2006/relationships/hyperlink" Target="https://www.tandfonline.com/doi/full/10.1080/00131911.2022.2034749" TargetMode="External"/><Relationship Id="rId124" Type="http://schemas.openxmlformats.org/officeDocument/2006/relationships/hyperlink" Target="https://1510q4gc7-y-https-www-webofscience-com.z.e-nformation.ro/wos/woscc/full-record/WOS:000808553300002" TargetMode="External"/><Relationship Id="rId129" Type="http://schemas.openxmlformats.org/officeDocument/2006/relationships/hyperlink" Target="https://revistatransilvania.ro/mercurialul-denumirilor-stradale-restructurarile-spatiului-simbolic-in-sibiul-postbelic-1945-1948/" TargetMode="External"/><Relationship Id="rId54" Type="http://schemas.openxmlformats.org/officeDocument/2006/relationships/hyperlink" Target="https://www.webofscience.com/wos/woscc/full-record/WOS:000754149500001" TargetMode="External"/><Relationship Id="rId70" Type="http://schemas.openxmlformats.org/officeDocument/2006/relationships/hyperlink" Target="https://www.webofscience.com/wos/woscc/full-record/WOS:000902511400001" TargetMode="External"/><Relationship Id="rId75" Type="http://schemas.openxmlformats.org/officeDocument/2006/relationships/hyperlink" Target="https://doi.org/10.3390/su14137985" TargetMode="External"/><Relationship Id="rId91" Type="http://schemas.openxmlformats.org/officeDocument/2006/relationships/hyperlink" Target="https://scholar.google.es/citations?view_op=view_citation&amp;hl=en&amp;user=-GRMF0MAAAAJ&amp;sortby=pubdate&amp;citation_for_view=-GRMF0MAAAAJ:hC7cP41nSMkC" TargetMode="External"/><Relationship Id="rId96" Type="http://schemas.openxmlformats.org/officeDocument/2006/relationships/hyperlink" Target="https://1510q6c2z-y-https-www-webofscience-com.z.e-nformation.ro/wos/woscc/full-record/WOS:000927651700006" TargetMode="External"/><Relationship Id="rId140" Type="http://schemas.openxmlformats.org/officeDocument/2006/relationships/hyperlink" Target="https://www.tandfonline.com/doi/abs/10.1080/23745118.2022.2074652?journalCode=rpep21" TargetMode="External"/><Relationship Id="rId1" Type="http://schemas.openxmlformats.org/officeDocument/2006/relationships/hyperlink" Target="https://centers.ulbsibiu.ro/ccpisc/language/en/studia-en/" TargetMode="External"/><Relationship Id="rId6" Type="http://schemas.openxmlformats.org/officeDocument/2006/relationships/hyperlink" Target="https://www.scopus.com/results/authorNamesList.uri?sort=count-f&amp;src=al&amp;sid=9c6fbb90f8c4c671a6df7e9bffaa8b28&amp;sot=al&amp;sdt=al&amp;sl=43&amp;s=AUTHLASTNAME%28Racovitan%29+AND+AUTHFIRST%28Radu%29&amp;st1=Racovitan&amp;st2=Radu&amp;orcidId=&amp;selectionPageSearch=anl&amp;reselectAuthor=false&amp;activeFlag=true&amp;showDocument=false&amp;resultsPerPage=20&amp;offset=1&amp;jtp=false&amp;currentPage=1&amp;previousSelectionCount=0&amp;tooManySelections=false&amp;previousResultCount=0&amp;authSubject=LFSC&amp;authSubject=HLSC&amp;authSubject=PHSC&amp;authSubject=SOSC&amp;exactAuthorSearch=false&amp;showFullList=false&amp;authorPreferredName=&amp;origin=searchauthorfreelookup&amp;affiliationId=&amp;txGid=f9aa97d6526820851a8f498d2c93f643" TargetMode="External"/><Relationship Id="rId23" Type="http://schemas.openxmlformats.org/officeDocument/2006/relationships/hyperlink" Target="https://www.scopus.com/results/results.uri?sort=plf-f&amp;src=s&amp;st1=das+stadtbild+hermannstadts+in+der&amp;sid=aae8ead21c5e43e36e53a828d5368321&amp;sot=b&amp;sdt=b&amp;sl=49&amp;s=TITLE-ABS-KEY%28das+stadtbild+hermannstadts+in+der%29&amp;origin=searchbasic&amp;editSaveSearch=&amp;yearFrom=Before+1960&amp;yearTo=Present&amp;sessionSearchId=aae8ead21c5e43e36e53a828d5368321&amp;limit=10" TargetMode="External"/><Relationship Id="rId28" Type="http://schemas.openxmlformats.org/officeDocument/2006/relationships/hyperlink" Target="https://www.webofscience.com/wos/woscc/full-record/WOS:000935488500004" TargetMode="External"/><Relationship Id="rId49" Type="http://schemas.openxmlformats.org/officeDocument/2006/relationships/hyperlink" Target="https://link.springer.com/article/10.1007/s11089-021-00989-8" TargetMode="External"/><Relationship Id="rId114" Type="http://schemas.openxmlformats.org/officeDocument/2006/relationships/hyperlink" Target="https://www.tandfonline.com/doi/full/10.1080/1461670X.2022.2150262" TargetMode="External"/><Relationship Id="rId119" Type="http://schemas.openxmlformats.org/officeDocument/2006/relationships/hyperlink" Target="https://www-webofscience-com.am.e-nformation.ro/wos/woscc/full-record/WOS:000834571700001" TargetMode="External"/><Relationship Id="rId44" Type="http://schemas.openxmlformats.org/officeDocument/2006/relationships/hyperlink" Target="https://psycnet.apa.org/record/2022-60010-001" TargetMode="External"/><Relationship Id="rId60" Type="http://schemas.openxmlformats.org/officeDocument/2006/relationships/hyperlink" Target="https://www.brukenthalmuseum.ro/editura/bam_detaliu/C46" TargetMode="External"/><Relationship Id="rId65" Type="http://schemas.openxmlformats.org/officeDocument/2006/relationships/hyperlink" Target="https://www.mdpi.com/1996-1073/15/2/658" TargetMode="External"/><Relationship Id="rId81" Type="http://schemas.openxmlformats.org/officeDocument/2006/relationships/hyperlink" Target="https://doi.org/10.6001/fil-soc.v33i2.4713." TargetMode="External"/><Relationship Id="rId86" Type="http://schemas.openxmlformats.org/officeDocument/2006/relationships/hyperlink" Target="https://www.scopus.com/results/authorNamesList.uri?sort=count-f&amp;src=al&amp;sid=3694ba1f9753970b2af48d1850e5351f&amp;sot=al&amp;sdt=al&amp;sl=44&amp;s=AUTHLASTNAME%28zamfira%29+AND+AUTHFIRST%28andreea%29&amp;st1=zamfira&amp;st2=andreea&amp;orcidId=&amp;selectionPageSearch=anl&amp;reselectAuthor=false&amp;activeFlag=true&amp;showDocument=false&amp;resultsPerPage=20&amp;offset=1&amp;jtp=false&amp;currentPage=1&amp;previousSelectionCount=0&amp;tooManySelections=false&amp;previousResultCount=0&amp;authSubject=LFSC&amp;authSubject=HLSC&amp;authSubject=PHSC&amp;authSubject=SOSC&amp;exactAuthorSearch=false&amp;showFullList=false&amp;authorPreferredName=&amp;origin=searchauthorfreelookup&amp;affiliationId=&amp;txGid=64a98488beb80a325cef198b5da5b8f2" TargetMode="External"/><Relationship Id="rId130" Type="http://schemas.openxmlformats.org/officeDocument/2006/relationships/hyperlink" Target="https://www.tandfonline.com/doi/full/10.1080/1461670X.2022.2150262?scroll=top&amp;needAccess=true&amp;role=tab" TargetMode="External"/><Relationship Id="rId135" Type="http://schemas.openxmlformats.org/officeDocument/2006/relationships/hyperlink" Target="https://doi.org/10.51391/trva.2022.08.02" TargetMode="External"/><Relationship Id="rId13" Type="http://schemas.openxmlformats.org/officeDocument/2006/relationships/hyperlink" Target="https://www.philobiblon.ro/ro/revista/2022/2/volumul-xxvii-2022-nr-2" TargetMode="External"/><Relationship Id="rId18" Type="http://schemas.openxmlformats.org/officeDocument/2006/relationships/hyperlink" Target="https://www.scopus.com/results/results.uri?sort=plf-f&amp;src=s&amp;st1=cretu&amp;st2=victor+daniel&amp;nlo=1&amp;nlr=20&amp;nls=count-f&amp;sid=f58b61e3c0b8e0a4edae28691e37c3ae&amp;sot=anl&amp;sdt=aut&amp;sl=41&amp;s=AU-ID%28%22Cre%c8%9bu%2c+Victor+Daniel%22+57446210400%29&amp;txGid=3a01139d5cbb51419c0169ca1ef18917" TargetMode="External"/><Relationship Id="rId39" Type="http://schemas.openxmlformats.org/officeDocument/2006/relationships/hyperlink" Target="https://doi.org/10.3390/math10224313" TargetMode="External"/><Relationship Id="rId109" Type="http://schemas.openxmlformats.org/officeDocument/2006/relationships/hyperlink" Target="https://www.webofscience.com/wos/woscc/full-record/WOS:000834571700001" TargetMode="External"/><Relationship Id="rId34" Type="http://schemas.openxmlformats.org/officeDocument/2006/relationships/hyperlink" Target="https://www.webofscience.com/wos/woscc/full-record/WOS:000839021300001" TargetMode="External"/><Relationship Id="rId50" Type="http://schemas.openxmlformats.org/officeDocument/2006/relationships/hyperlink" Target="https://www.webofscience.com/wos/woscc/full-record/WOS:000768738500001" TargetMode="External"/><Relationship Id="rId55" Type="http://schemas.openxmlformats.org/officeDocument/2006/relationships/hyperlink" Target="https://link.springer.com/article/10.1007/s11089-021-00995-w" TargetMode="External"/><Relationship Id="rId76" Type="http://schemas.openxmlformats.org/officeDocument/2006/relationships/hyperlink" Target="https://www.webofscience.com/wos/woscc/full-record/WOS:000747207400001" TargetMode="External"/><Relationship Id="rId97" Type="http://schemas.openxmlformats.org/officeDocument/2006/relationships/hyperlink" Target="https://1510q6c2z-y-https-www-webofscience-com.z.e-nformation.ro/wos/woscc/full-record/WOS:000902511400001" TargetMode="External"/><Relationship Id="rId104" Type="http://schemas.openxmlformats.org/officeDocument/2006/relationships/hyperlink" Target="https://www.scopus.com/record/display.uri?eid=2-s2.0-85133836019&amp;origin=resultslist&amp;sort=plf-f" TargetMode="External"/><Relationship Id="rId120" Type="http://schemas.openxmlformats.org/officeDocument/2006/relationships/hyperlink" Target="https://journals.sagepub.com/doi/full/10.1177/17423953221117852" TargetMode="External"/><Relationship Id="rId125" Type="http://schemas.openxmlformats.org/officeDocument/2006/relationships/hyperlink" Target="https://ans-names.pitt.edu/ans/article/view/2233" TargetMode="External"/><Relationship Id="rId7" Type="http://schemas.openxmlformats.org/officeDocument/2006/relationships/hyperlink" Target="https://centers.ulbsibiu.ro/ccpisc/language/en/the-historian-r-w-seton-watson-and-his-1923-visit-toyugoslavia-czechoslovakia-and-romania/" TargetMode="External"/><Relationship Id="rId71" Type="http://schemas.openxmlformats.org/officeDocument/2006/relationships/hyperlink" Target="https://www.mdpi.com/2071-1050/14/24/16335" TargetMode="External"/><Relationship Id="rId92" Type="http://schemas.openxmlformats.org/officeDocument/2006/relationships/hyperlink" Target="https://scholar.google.es/citations?view_op=view_citation&amp;hl=en&amp;user=-GRMF0MAAAAJ&amp;sortby=pubdate&amp;citation_for_view=-GRMF0MAAAAJ:hFOr9nPyWt4C" TargetMode="External"/><Relationship Id="rId2" Type="http://schemas.openxmlformats.org/officeDocument/2006/relationships/hyperlink" Target="https://www.brukenthalmuseum.ro/editura/bam_detaliu/C46" TargetMode="External"/><Relationship Id="rId29" Type="http://schemas.openxmlformats.org/officeDocument/2006/relationships/hyperlink" Target="https://farmaciajournal.com/wp-content/uploads/art-02-Neamtu_Rusu_Neamtu_775-784.pdf" TargetMode="External"/><Relationship Id="rId24" Type="http://schemas.openxmlformats.org/officeDocument/2006/relationships/hyperlink" Target="https://centers.ulbsibiu.ro/ccpisc/language/en/das-stadtbild-hermannstadts-in-der-belle-epoque-fallstudie-promenaden-und-offentlichkeit/" TargetMode="External"/><Relationship Id="rId40" Type="http://schemas.openxmlformats.org/officeDocument/2006/relationships/hyperlink" Target="https://www.webofscience.com/wos/woscc/full-record/WOS:000887444400001" TargetMode="External"/><Relationship Id="rId45" Type="http://schemas.openxmlformats.org/officeDocument/2006/relationships/hyperlink" Target="https://psycnet.apa.org/doi/10.1037/emo0001093" TargetMode="External"/><Relationship Id="rId66" Type="http://schemas.openxmlformats.org/officeDocument/2006/relationships/hyperlink" Target="https://doi.org/10.3390/en15020658" TargetMode="External"/><Relationship Id="rId87" Type="http://schemas.openxmlformats.org/officeDocument/2006/relationships/hyperlink" Target="https://www.studiapolitica.eu/Archive/2022/studia-politica-romanian-political-science-review-vol-xxii-no-1-2022" TargetMode="External"/><Relationship Id="rId110" Type="http://schemas.openxmlformats.org/officeDocument/2006/relationships/hyperlink" Target="https://journals.sagepub.com/doi/abs/10.1177/17423953221117852" TargetMode="External"/><Relationship Id="rId115" Type="http://schemas.openxmlformats.org/officeDocument/2006/relationships/hyperlink" Target="https://doi.org/10.1080/1461670X.2022.2150262" TargetMode="External"/><Relationship Id="rId131" Type="http://schemas.openxmlformats.org/officeDocument/2006/relationships/hyperlink" Target="https://doi.org/10.1080/1461670X.2022.2150262" TargetMode="External"/><Relationship Id="rId136" Type="http://schemas.openxmlformats.org/officeDocument/2006/relationships/hyperlink" Target="https://www.webofscience.com/wos/woscc/full-record/WOS:000772538800013" TargetMode="External"/><Relationship Id="rId61" Type="http://schemas.openxmlformats.org/officeDocument/2006/relationships/hyperlink" Target="https://www.brukenthalmuseum.ro/editura/bam_detaliu/C46" TargetMode="External"/><Relationship Id="rId82" Type="http://schemas.openxmlformats.org/officeDocument/2006/relationships/hyperlink" Target="https://www.webofscience.com/wos/woscc/full-record/WOS:000745812200001" TargetMode="External"/><Relationship Id="rId19" Type="http://schemas.openxmlformats.org/officeDocument/2006/relationships/hyperlink" Target="https://revistatransilvania.ro/8-2022/" TargetMode="External"/><Relationship Id="rId14" Type="http://schemas.openxmlformats.org/officeDocument/2006/relationships/hyperlink" Target="https://doi.org/10.26424/philobib.2022.27.2" TargetMode="External"/><Relationship Id="rId30" Type="http://schemas.openxmlformats.org/officeDocument/2006/relationships/hyperlink" Target="https://doi.org/10.31925/farmacia.2022.5.2" TargetMode="External"/><Relationship Id="rId35" Type="http://schemas.openxmlformats.org/officeDocument/2006/relationships/hyperlink" Target="https://www.pnas.org/doi/10.1073/pnas.2111091119" TargetMode="External"/><Relationship Id="rId56" Type="http://schemas.openxmlformats.org/officeDocument/2006/relationships/hyperlink" Target="https://doi.org/10.1007/s11089-021-00995-w" TargetMode="External"/><Relationship Id="rId77" Type="http://schemas.openxmlformats.org/officeDocument/2006/relationships/hyperlink" Target="https://www.mdpi.com/1996-1073/15/2/658" TargetMode="External"/><Relationship Id="rId100" Type="http://schemas.openxmlformats.org/officeDocument/2006/relationships/hyperlink" Target="https://www.webofscience.com/wos/woscc/full-record/WOS:000751672600020" TargetMode="External"/><Relationship Id="rId105" Type="http://schemas.openxmlformats.org/officeDocument/2006/relationships/hyperlink" Target="https://astrasalvensis.eu/blog/mdocs-posts/51-gabriel-hasmatuchi-un-poet-stapanit-de-nesatul-de-a-fi-eugen-d-popin/" TargetMode="External"/><Relationship Id="rId126" Type="http://schemas.openxmlformats.org/officeDocument/2006/relationships/hyperlink" Target="https://1510q4gc7-y-https-www-webofscience-com.z.e-nformation.ro/wos/woscc/full-record/WOS:000649480600001" TargetMode="External"/><Relationship Id="rId8" Type="http://schemas.openxmlformats.org/officeDocument/2006/relationships/hyperlink" Target="https://centers.ulbsibiu.ro/ccpisc/indexing/" TargetMode="External"/><Relationship Id="rId51" Type="http://schemas.openxmlformats.org/officeDocument/2006/relationships/hyperlink" Target="https://www.mdpi.com/2071-1050/14/5/2783" TargetMode="External"/><Relationship Id="rId72" Type="http://schemas.openxmlformats.org/officeDocument/2006/relationships/hyperlink" Target="https://doi.org/10.3390/su142416335" TargetMode="External"/><Relationship Id="rId93" Type="http://schemas.openxmlformats.org/officeDocument/2006/relationships/hyperlink" Target="https://scholar.google.es/citations?view_op=view_citation&amp;hl=en&amp;user=-GRMF0MAAAAJ&amp;sortby=pubdate&amp;citation_for_view=-GRMF0MAAAAJ:-f6ydRqryjwC" TargetMode="External"/><Relationship Id="rId98" Type="http://schemas.openxmlformats.org/officeDocument/2006/relationships/hyperlink" Target="https://doi.org/10.3390/su142416335" TargetMode="External"/><Relationship Id="rId121" Type="http://schemas.openxmlformats.org/officeDocument/2006/relationships/hyperlink" Target="https://doi.org/10.1177/17423953221117852" TargetMode="External"/><Relationship Id="rId3" Type="http://schemas.openxmlformats.org/officeDocument/2006/relationships/hyperlink" Target="https://www.scopus.com/results/results.uri?sort=plf-f&amp;src=s&amp;st1=cretu&amp;st2=victor+daniel&amp;nlo=1&amp;nlr=20&amp;nls=count-f&amp;sid=f58b61e3c0b8e0a4edae28691e37c3ae&amp;sot=anl&amp;sdt=aut&amp;sl=41&amp;s=AU-ID%28%22Cre%c8%9bu%2c+Victor+Daniel%22+57446210400%29&amp;txGid=3a01139d5cbb51419c0169ca1ef18917" TargetMode="External"/><Relationship Id="rId25" Type="http://schemas.openxmlformats.org/officeDocument/2006/relationships/hyperlink" Target="https://www.scopus.com/authid/detail.uri?authorId=57223144490" TargetMode="External"/><Relationship Id="rId46" Type="http://schemas.openxmlformats.org/officeDocument/2006/relationships/hyperlink" Target="https://www.webofscience.com/wos/woscc/full-record/WOS:000569438700001" TargetMode="External"/><Relationship Id="rId67" Type="http://schemas.openxmlformats.org/officeDocument/2006/relationships/hyperlink" Target="https://www.webofscience.com/wos/woscc/full-record/WOS:000902511400001" TargetMode="External"/><Relationship Id="rId116" Type="http://schemas.openxmlformats.org/officeDocument/2006/relationships/hyperlink" Target="https://151096f73-y-https-www-scopus-com.z.e-nformation.ro/record/display.uri?eid=2-s2.0-85135466221&amp;origin=resultslist&amp;sort=plf-f" TargetMode="External"/><Relationship Id="rId137" Type="http://schemas.openxmlformats.org/officeDocument/2006/relationships/hyperlink" Target="https://www.webofscience.com/wos/woscc/full-record/WOS:000751672600020" TargetMode="External"/><Relationship Id="rId20" Type="http://schemas.openxmlformats.org/officeDocument/2006/relationships/hyperlink" Target="https://doi.org/10.51391/trva.2022.08.08" TargetMode="External"/><Relationship Id="rId41" Type="http://schemas.openxmlformats.org/officeDocument/2006/relationships/hyperlink" Target="https://www.mdpi.com/2227-7390/10/22/4313" TargetMode="External"/><Relationship Id="rId62" Type="http://schemas.openxmlformats.org/officeDocument/2006/relationships/hyperlink" Target="https://1510q6buz-y-https-www-webofscience-com.z.e-nformation.ro/wos/woscc/full-record/WOS:000801539100001" TargetMode="External"/><Relationship Id="rId83" Type="http://schemas.openxmlformats.org/officeDocument/2006/relationships/hyperlink" Target="https://link.springer.com/article/10.1007/s11482-021-10024-w" TargetMode="External"/><Relationship Id="rId88" Type="http://schemas.openxmlformats.org/officeDocument/2006/relationships/hyperlink" Target="https://1510q6bfg-y-https-www-webofscience-com.z.e-nformation.ro/wos/woscc/full-record/WOS:000834571700001" TargetMode="External"/><Relationship Id="rId111" Type="http://schemas.openxmlformats.org/officeDocument/2006/relationships/hyperlink" Target="https://www.webofscience.com/wos/woscc/full-record/WOS:000902511400001" TargetMode="External"/><Relationship Id="rId132" Type="http://schemas.openxmlformats.org/officeDocument/2006/relationships/hyperlink" Target="https://revistatransilvania.ro/jurnalism-stiintific-cum-a-schimbat-pandemia-de-covid-19-raportul-dintre-jurnalism-si-stiinta/" TargetMode="External"/><Relationship Id="rId15" Type="http://schemas.openxmlformats.org/officeDocument/2006/relationships/hyperlink" Target="https://www.brukenthalmuseum.ro/images/editura/BAM%20XVII.4.pdf" TargetMode="External"/><Relationship Id="rId36" Type="http://schemas.openxmlformats.org/officeDocument/2006/relationships/hyperlink" Target="https://doi.org/10.1073/pnas.2111091119" TargetMode="External"/><Relationship Id="rId57" Type="http://schemas.openxmlformats.org/officeDocument/2006/relationships/hyperlink" Target="https://1510q6rqf-y-https-www-webofscience-com.z.e-nformation.ro/wos/woscc/full-record/WOS:000901828000008" TargetMode="External"/><Relationship Id="rId106" Type="http://schemas.openxmlformats.org/officeDocument/2006/relationships/hyperlink" Target="https://doi.org/10.5281/zenodo.7903880" TargetMode="External"/><Relationship Id="rId127" Type="http://schemas.openxmlformats.org/officeDocument/2006/relationships/hyperlink" Target="https://journals.sagepub.com/doi/abs/10.1177/10126902211011382" TargetMode="External"/><Relationship Id="rId10" Type="http://schemas.openxmlformats.org/officeDocument/2006/relationships/hyperlink" Target="https://www.scopus.com/authid/detail.uri?authorId=55521799600" TargetMode="External"/><Relationship Id="rId31" Type="http://schemas.openxmlformats.org/officeDocument/2006/relationships/hyperlink" Target="https://www.webofscience.com/wos/woscc/full-record/WOS:000782535100002" TargetMode="External"/><Relationship Id="rId52" Type="http://schemas.openxmlformats.org/officeDocument/2006/relationships/hyperlink" Target="https://www.scopus.com/record/display.uri?eid=2-s2.0-85144147104&amp;origin=resultslist&amp;sort=plf-f&amp;src=s&amp;sid=1f24efb43b03a916226cadabdc37a189&amp;sot=b&amp;sdt=b&amp;s=AUTHOR-NAME%28BUCUTA%29&amp;sl=19&amp;sessionSearchId=1f24efb43b03a916226cadabdc37a189" TargetMode="External"/><Relationship Id="rId73" Type="http://schemas.openxmlformats.org/officeDocument/2006/relationships/hyperlink" Target="https://www.webofscience.com/wos/woscc/full-record/WOS:000824110300001" TargetMode="External"/><Relationship Id="rId78" Type="http://schemas.openxmlformats.org/officeDocument/2006/relationships/hyperlink" Target="https://doi.org/10.3390/en15020658" TargetMode="External"/><Relationship Id="rId94" Type="http://schemas.openxmlformats.org/officeDocument/2006/relationships/hyperlink" Target="https://1510q6t0g-y-https-www-webofscience-com.z.e-nformation.ro/wos/woscc/full-record/WOS:000658472900001" TargetMode="External"/><Relationship Id="rId99" Type="http://schemas.openxmlformats.org/officeDocument/2006/relationships/hyperlink" Target="https://www.webofscience.com/wos/woscc/full-record/WOS:000772538800013" TargetMode="External"/><Relationship Id="rId101" Type="http://schemas.openxmlformats.org/officeDocument/2006/relationships/hyperlink" Target="https://www.webofscience.com/wos/author/record/HPC-7472-2023" TargetMode="External"/><Relationship Id="rId122" Type="http://schemas.openxmlformats.org/officeDocument/2006/relationships/hyperlink" Target="https://1510q6g6f-y-https-www-webofscience-com.z.e-nformation.ro/wos/woscc/full-record/WOS:000842000100017" TargetMode="External"/><Relationship Id="rId4" Type="http://schemas.openxmlformats.org/officeDocument/2006/relationships/hyperlink" Target="https://revistatransilvania.ro/8-2022/" TargetMode="External"/><Relationship Id="rId9" Type="http://schemas.openxmlformats.org/officeDocument/2006/relationships/hyperlink" Target="https://mail.google.com/mail/u/0/?tab=rm&amp;ogbl" TargetMode="External"/><Relationship Id="rId26" Type="http://schemas.openxmlformats.org/officeDocument/2006/relationships/hyperlink" Target="https://centruldestudiitransilvane.ro/magazine/vol-xxxi-no-4-winter-2022/" TargetMode="External"/><Relationship Id="rId47" Type="http://schemas.openxmlformats.org/officeDocument/2006/relationships/hyperlink" Target="https://www.tandfonline.com/doi/abs/10.1080/03004430.2020.1816995" TargetMode="External"/><Relationship Id="rId68" Type="http://schemas.openxmlformats.org/officeDocument/2006/relationships/hyperlink" Target="https://www.mdpi.com/2071-1050/14/24/16335" TargetMode="External"/><Relationship Id="rId89" Type="http://schemas.openxmlformats.org/officeDocument/2006/relationships/hyperlink" Target="https://journals.sagepub.com/doi/10.1177/17423953221117852" TargetMode="External"/><Relationship Id="rId112" Type="http://schemas.openxmlformats.org/officeDocument/2006/relationships/hyperlink" Target="https://doi.org/10.3390/su142416335" TargetMode="External"/><Relationship Id="rId133" Type="http://schemas.openxmlformats.org/officeDocument/2006/relationships/hyperlink" Target="https://doi.org/10.51391/trva.2022.05.03." TargetMode="External"/></Relationships>
</file>

<file path=xl/worksheets/_rels/sheet20.xml.rels><?xml version="1.0" encoding="UTF-8" standalone="yes"?>
<Relationships xmlns="http://schemas.openxmlformats.org/package/2006/relationships"><Relationship Id="rId2" Type="http://schemas.openxmlformats.org/officeDocument/2006/relationships/hyperlink" Target="https://www.erasmusplus.it/wp-content/uploads/2022/09/Esiti-KA220-HED-Call-2022_Lumpsum-400.00.pdf" TargetMode="External"/><Relationship Id="rId1" Type="http://schemas.openxmlformats.org/officeDocument/2006/relationships/hyperlink" Target="https://www.erasmusplus.ro/library/Superior/2021/Rezultate_selectie_KA220-HED_2021.pdf"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scoala9.ro/au-fost-premiati-elevii-anului-2022-adolescenta-de-pe-locul-intai-lupta/1272/"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dovezi/ID_06_c.html" TargetMode="External"/><Relationship Id="rId7" Type="http://schemas.openxmlformats.org/officeDocument/2006/relationships/hyperlink" Target="http://www.cnatdcu.ro/paneluri-cnatdcu/" TargetMode="External"/><Relationship Id="rId2" Type="http://schemas.openxmlformats.org/officeDocument/2006/relationships/hyperlink" Target="https://www.aracis.ro/registrul-national-al-evaluatorilor-cadre-didactice/" TargetMode="External"/><Relationship Id="rId1" Type="http://schemas.openxmlformats.org/officeDocument/2006/relationships/hyperlink" Target="http://www.cnatdcu.ro/paneluri-cnatdcu/" TargetMode="External"/><Relationship Id="rId6" Type="http://schemas.openxmlformats.org/officeDocument/2006/relationships/hyperlink" Target="http://www.aracis.ro/comisii-de-experti-permanenti/" TargetMode="External"/><Relationship Id="rId5" Type="http://schemas.openxmlformats.org/officeDocument/2006/relationships/hyperlink" Target="http://www.cnatdcu.ro/paneluri-cnatdcu/" TargetMode="External"/><Relationship Id="rId4" Type="http://schemas.openxmlformats.org/officeDocument/2006/relationships/hyperlink" Target="https://phd.unibo.it/scienze-pedagogiche/it/persone/collegio-docenti"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about:blank" TargetMode="External"/></Relationships>
</file>

<file path=xl/worksheets/_rels/sheet30.xml.rels><?xml version="1.0" encoding="UTF-8" standalone="yes"?>
<Relationships xmlns="http://schemas.openxmlformats.org/package/2006/relationships"><Relationship Id="rId2" Type="http://schemas.openxmlformats.org/officeDocument/2006/relationships/hyperlink" Target="https://senat.ulbsibiu.ro/wp-content/uploads/Componenta-comisiei-programe-de-studii-si-asigurarea-calitatii_sept2021.pdf" TargetMode="External"/><Relationship Id="rId1" Type="http://schemas.openxmlformats.org/officeDocument/2006/relationships/hyperlink" Target="https://www.ulbsibiu.ro/ro/despre/organizare/cariera/concursuri-posturi-didactice-academice/semestrul-i-2021-2022/"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www.cnfis.ro/wp-content/uploads/2022/03/FDI2022-rezultate-preliminare-comisii-centralizare-20220316.pdf"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projects.ulbsibiu.ro/teachon/teachon/?page_id=1001" TargetMode="External"/><Relationship Id="rId2" Type="http://schemas.openxmlformats.org/officeDocument/2006/relationships/hyperlink" Target="https://projects.ulbsibiu.ro/teachon/teachon/?page_id=1517" TargetMode="External"/><Relationship Id="rId1" Type="http://schemas.openxmlformats.org/officeDocument/2006/relationships/hyperlink" Target="https://projects.ulbsibiu.ro/teachon/teachon/?page_id=1535" TargetMode="External"/><Relationship Id="rId6" Type="http://schemas.openxmlformats.org/officeDocument/2006/relationships/hyperlink" Target="https://projects.ulbsibiu.ro/teachon/teachon/?page_id=1012" TargetMode="External"/><Relationship Id="rId5" Type="http://schemas.openxmlformats.org/officeDocument/2006/relationships/hyperlink" Target="https://projects.ulbsibiu.ro/teachon/teachon/?page_id=1017" TargetMode="External"/><Relationship Id="rId4" Type="http://schemas.openxmlformats.org/officeDocument/2006/relationships/hyperlink" Target="https://projects.ulbsibiu.ro/teachon/teachon/?page_id=1019"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cordis.europa.eu/project/id/101084270" TargetMode="External"/><Relationship Id="rId3" Type="http://schemas.openxmlformats.org/officeDocument/2006/relationships/hyperlink" Target="https://ec.europa.eu/research/participants/grants/101096771?ticket=ST-40257019-YzZHaU8fVogbtTqKDKfzf6NFVxPS9WJ0ftNmeNzzZklQnconoWjZjvopJbAzjZDDcrzQdyivwnwxmcQ8cU0G5L8G-jpJZscgsw0K7Hhzs52zbeom-dJvmc9b0iqoM6j85XhziH5Mxe6eKTLhMzx2upQxfZsQDplrYzN9M4PBGszsvQp5SQwiCBwaROzYqzdG3a6wCSphW" TargetMode="External"/><Relationship Id="rId7" Type="http://schemas.openxmlformats.org/officeDocument/2006/relationships/hyperlink" Target="https://ec.europa.eu/research/participants/grants/101095039" TargetMode="External"/><Relationship Id="rId2" Type="http://schemas.openxmlformats.org/officeDocument/2006/relationships/hyperlink" Target="https://uefiscdi.gov.ro/proiecte-de-cercetare-postdoctorala" TargetMode="External"/><Relationship Id="rId1" Type="http://schemas.openxmlformats.org/officeDocument/2006/relationships/hyperlink" Target="http://cncs-nrc.ro/wp-content/uploads/2020/10/PCE2020_REZULTATE-FINALE_STIINTE-UMANISTE.pdf" TargetMode="External"/><Relationship Id="rId6" Type="http://schemas.openxmlformats.org/officeDocument/2006/relationships/hyperlink" Target="https://ec.europa.eu/research/participants/submission/manage/screen/submission/SEP-210854611/submit" TargetMode="External"/><Relationship Id="rId5" Type="http://schemas.openxmlformats.org/officeDocument/2006/relationships/hyperlink" Target="https://ec.europa.eu/info/funding-tenders/opportunities/portal/screen/myarea/proposals" TargetMode="External"/><Relationship Id="rId4" Type="http://schemas.openxmlformats.org/officeDocument/2006/relationships/hyperlink" Target="https://ec.europa.eu/info/funding-tenders/opportunities/portal/screen/myarea/proposals" TargetMode="External"/><Relationship Id="rId9" Type="http://schemas.openxmlformats.org/officeDocument/2006/relationships/hyperlink" Target="https://uefiscdi.gov.ro/proiect-experimental-demonstrativ-ped"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scopus.com/record/display.uri?eid=2-s2.0-85139474273&amp;origin=resultslist&amp;sort=plf-f&amp;cite=2-s2.0-85087507928&amp;src=s&amp;nlo=&amp;nlr=&amp;nls=&amp;imp=t&amp;sid=95845665c57d596ded2d6db15088e53e&amp;sot=cite&amp;sdt=cl&amp;cluster=scopubyr%2c%222022%22%2ct&amp;sl=0&amp;relpos=8&amp;citeCnt=0&amp;searchTerm=" TargetMode="External"/><Relationship Id="rId299" Type="http://schemas.openxmlformats.org/officeDocument/2006/relationships/hyperlink" Target="https://pubmed.ncbi.nlm.nih.gov/34785522/" TargetMode="External"/><Relationship Id="rId21" Type="http://schemas.openxmlformats.org/officeDocument/2006/relationships/hyperlink" Target="https://scholar.google.com/scholar?cluster=5802070562206844997&amp;hl=ro&amp;as_sdt=2005&amp;sciodt=0,5&amp;as_ylo=2022" TargetMode="External"/><Relationship Id="rId63" Type="http://schemas.openxmlformats.org/officeDocument/2006/relationships/hyperlink" Target="https://mjl.clarivate.com/journal-profile" TargetMode="External"/><Relationship Id="rId159" Type="http://schemas.openxmlformats.org/officeDocument/2006/relationships/hyperlink" Target="https://doi.org/10.3390/en15228573" TargetMode="External"/><Relationship Id="rId324" Type="http://schemas.openxmlformats.org/officeDocument/2006/relationships/hyperlink" Target="https://www.tandfonline.com/doi/full/10.1080/07352166.2022.2147434" TargetMode="External"/><Relationship Id="rId170" Type="http://schemas.openxmlformats.org/officeDocument/2006/relationships/hyperlink" Target="https://www.webofscience.com/wos/woscc/full-record/WOS:000839828400001" TargetMode="External"/><Relationship Id="rId226" Type="http://schemas.openxmlformats.org/officeDocument/2006/relationships/hyperlink" Target="https://link.springer.com/article/10.1007/s12144-020-00710-7" TargetMode="External"/><Relationship Id="rId268" Type="http://schemas.openxmlformats.org/officeDocument/2006/relationships/hyperlink" Target="http://www.ceemr.uw.edu.pl/sites/default/files/Anghel%20et%20al._2022.pdf" TargetMode="External"/><Relationship Id="rId32" Type="http://schemas.openxmlformats.org/officeDocument/2006/relationships/hyperlink" Target="https://scholar.google.com/scholar?cluster=12826018843456201381&amp;hl=ro&amp;as_sdt=2005&amp;as_ylo=2022&amp;as_yhi=2022" TargetMode="External"/><Relationship Id="rId74" Type="http://schemas.openxmlformats.org/officeDocument/2006/relationships/hyperlink" Target="https://journals.lww.com/SMJ/pages/aboutthejournal.aspx" TargetMode="External"/><Relationship Id="rId128" Type="http://schemas.openxmlformats.org/officeDocument/2006/relationships/hyperlink" Target="https://1510q6o9c-y-https-www-webofscience-com.z.e-nformation.ro/wos/woscc/summary/ba2e71d9-cb68-43a0-a000-dd46c4886ddc-94498653/date-descending/1" TargetMode="External"/><Relationship Id="rId5" Type="http://schemas.openxmlformats.org/officeDocument/2006/relationships/hyperlink" Target="https://brill.com/display/title/62325?fbclid=IwAR1QvVINUsiO6fjviV_kloFNdxcbLEjthG9ta1iVrsfVWznaJ5re69lmLSU" TargetMode="External"/><Relationship Id="rId181" Type="http://schemas.openxmlformats.org/officeDocument/2006/relationships/hyperlink" Target="https://doi.org/10.3390/en15051872" TargetMode="External"/><Relationship Id="rId237" Type="http://schemas.openxmlformats.org/officeDocument/2006/relationships/hyperlink" Target="https://psycnet.apa.org/doiLanding?doi=10.1037/lat0000207" TargetMode="External"/><Relationship Id="rId279" Type="http://schemas.openxmlformats.org/officeDocument/2006/relationships/hyperlink" Target="https://www.mdpi.com/2071-1050/14/18/11499" TargetMode="External"/><Relationship Id="rId43" Type="http://schemas.openxmlformats.org/officeDocument/2006/relationships/hyperlink" Target="https://www.proquest.com/openview/3c5bf44f9050d69ed0b0114efab4f4c9/1?pq-origsite=gscholar&amp;cbl=18750&amp;diss=y" TargetMode="External"/><Relationship Id="rId139" Type="http://schemas.openxmlformats.org/officeDocument/2006/relationships/hyperlink" Target="https://www.webofscience.com/wos/woscc/full-record/WOS:000839866100001" TargetMode="External"/><Relationship Id="rId290" Type="http://schemas.openxmlformats.org/officeDocument/2006/relationships/hyperlink" Target="https://www.scielo.br/j/rbee/a/CWtbqTPcvpSV9YMSKyjNBpQ/abstract/?lang=es" TargetMode="External"/><Relationship Id="rId304" Type="http://schemas.openxmlformats.org/officeDocument/2006/relationships/hyperlink" Target="https://intersections.tk.mta.hu/index.php/intersections/article/view/1044" TargetMode="External"/><Relationship Id="rId85" Type="http://schemas.openxmlformats.org/officeDocument/2006/relationships/hyperlink" Target="https://www.tandfonline.com/doi/abs/10.1080/13548506.2022.2104882" TargetMode="External"/><Relationship Id="rId150" Type="http://schemas.openxmlformats.org/officeDocument/2006/relationships/hyperlink" Target="https://www.scopus.com/record/display.uri?eid=2-s2.0-85129135949&amp;origin=resultslist&amp;sort=plf-f&amp;src=s&amp;st1=The+fiscal+capacity+of+local+government+versus+government+expenditure%2cand+its+impact+on+eliminating+interregional+social+inequalities+in+Poland&amp;sid=dadcf088c0ea592e94713af1bdd9cea9&amp;sot=b&amp;sdt=b&amp;sl=159&amp;s=TITLE-ABS-KEY%28The+fiscal+capacity+of+local+government+versus+government+expenditure%2c+and+its+impact+on+eliminating+interregional+social+inequalities+in+Poland%29&amp;relpos=0&amp;citeCnt=1&amp;searchTerm=" TargetMode="External"/><Relationship Id="rId192" Type="http://schemas.openxmlformats.org/officeDocument/2006/relationships/hyperlink" Target="https://www.mdpi.com/2227-9032/10/9/1770" TargetMode="External"/><Relationship Id="rId206" Type="http://schemas.openxmlformats.org/officeDocument/2006/relationships/hyperlink" Target="https://www.webofscience.com/wos/woscc/full-record/WOS:000853894500001" TargetMode="External"/><Relationship Id="rId248" Type="http://schemas.openxmlformats.org/officeDocument/2006/relationships/hyperlink" Target="https://1510q6bkm-y-https-www-webofscience-com.z.e-nformation.ro/wos/woscc/full-record/WOS:000777534900001" TargetMode="External"/><Relationship Id="rId12" Type="http://schemas.openxmlformats.org/officeDocument/2006/relationships/hyperlink" Target="https://www.academia.edu/80437610/Menschsein_in_Weisheit_und_Freiheit_Festschrift_f%C3%BCr_Thomas_Kr%C3%BCger,%20Editura%20Peeters" TargetMode="External"/><Relationship Id="rId108" Type="http://schemas.openxmlformats.org/officeDocument/2006/relationships/hyperlink" Target="https://www.webofscience.com/wos/woscc/full-record/WOS:000913162100007" TargetMode="External"/><Relationship Id="rId315" Type="http://schemas.openxmlformats.org/officeDocument/2006/relationships/hyperlink" Target="https://journals.sagepub.com/doi/abs/10.1177/23998083211068844" TargetMode="External"/><Relationship Id="rId54" Type="http://schemas.openxmlformats.org/officeDocument/2006/relationships/hyperlink" Target="https://www.sciencedirect.com/science/article/pii/S2210537922000026?casa_token=57b8Gm3l3o4AAAAA:7Xueq7WtkQ8-mkXSa4iFN9MYs8edWWZmelrovXqNP4M5XBQjq7TwQCtwZ6l7icxEXZRyzXUjgA" TargetMode="External"/><Relationship Id="rId96" Type="http://schemas.openxmlformats.org/officeDocument/2006/relationships/hyperlink" Target="https://www.tandfonline.com/doi/full/10.1080/03601277.2022.2156657" TargetMode="External"/><Relationship Id="rId161" Type="http://schemas.openxmlformats.org/officeDocument/2006/relationships/hyperlink" Target="https://doi.org/10.3390/en15228761" TargetMode="External"/><Relationship Id="rId217" Type="http://schemas.openxmlformats.org/officeDocument/2006/relationships/hyperlink" Target="https://www.emerald.com/insight/content/doi/10.1108/PR-01-2021-0026/full/html" TargetMode="External"/><Relationship Id="rId259" Type="http://schemas.openxmlformats.org/officeDocument/2006/relationships/hyperlink" Target="https://www.tandfonline.com/doi/full/10.1080/21622671.2022.2141849?casa_token=i-jsEXnPemkAAAAA%3AvKVbVIPqBianYaEZrj3qdKjjLJnGKSQoN5khkXcYzmA3LcLn73giQ8rE7m_1eRJLtqqRwMU1fWEDses" TargetMode="External"/><Relationship Id="rId23" Type="http://schemas.openxmlformats.org/officeDocument/2006/relationships/hyperlink" Target="https://www.sciencedirect.com/science/article/pii/S0169131722003209" TargetMode="External"/><Relationship Id="rId119" Type="http://schemas.openxmlformats.org/officeDocument/2006/relationships/hyperlink" Target="https://www.scopus.com/record/display.uri?eid=2-s2.0-85140892761&amp;origin=resultslist&amp;sort=plf-f&amp;cite=2-s2.0-85126698192&amp;src=s&amp;imp=t&amp;sid=5c168f02fe9f28a86947db54f46be845&amp;sot=cite&amp;sdt=a&amp;sl=0&amp;relpos=6&amp;citeCnt=0&amp;searchTerm=" TargetMode="External"/><Relationship Id="rId270" Type="http://schemas.openxmlformats.org/officeDocument/2006/relationships/hyperlink" Target="https://journals.aom.org/doi/epdf/10.5465/amd.2020.0179" TargetMode="External"/><Relationship Id="rId326" Type="http://schemas.openxmlformats.org/officeDocument/2006/relationships/hyperlink" Target="https://www.cambridge.org/core/journals/review-of-international-studies/article/contested-disaster-nationalism-in-the-digital-age-emotional-registers-and-geopolitical-imaginaries-in-covid19-narratives-on-chinese-social-media/F335EE7D2EA3B0D8D873254FC2B5559E" TargetMode="External"/><Relationship Id="rId65" Type="http://schemas.openxmlformats.org/officeDocument/2006/relationships/hyperlink" Target="https://journals.sagepub.com/doi/pdf/10.1177/10468781221120686" TargetMode="External"/><Relationship Id="rId130" Type="http://schemas.openxmlformats.org/officeDocument/2006/relationships/hyperlink" Target="https://doi.org/10.3390/en15228573" TargetMode="External"/><Relationship Id="rId172" Type="http://schemas.openxmlformats.org/officeDocument/2006/relationships/hyperlink" Target="https://www.webofscience.com/wos/woscc/full-record/WOS:000880200400006" TargetMode="External"/><Relationship Id="rId228" Type="http://schemas.openxmlformats.org/officeDocument/2006/relationships/hyperlink" Target="https://www.tandfonline.com/doi/full/10.1080/10888691.2022.2078719" TargetMode="External"/><Relationship Id="rId281" Type="http://schemas.openxmlformats.org/officeDocument/2006/relationships/hyperlink" Target="https://journals.sagepub.com/doi/10.1177/01655515211068169" TargetMode="External"/><Relationship Id="rId34" Type="http://schemas.openxmlformats.org/officeDocument/2006/relationships/hyperlink" Target="https://link.springer.com/chapter/10.1007/978-3-030-80952-2_11" TargetMode="External"/><Relationship Id="rId76" Type="http://schemas.openxmlformats.org/officeDocument/2006/relationships/hyperlink" Target="https://www.tandfonline.com/doi/abs/10.1080/13548506.2022.2104882" TargetMode="External"/><Relationship Id="rId141" Type="http://schemas.openxmlformats.org/officeDocument/2006/relationships/hyperlink" Target="https://www.webofscience.com/wos/woscc/full-record/WOS:000839828400001" TargetMode="External"/><Relationship Id="rId7" Type="http://schemas.openxmlformats.org/officeDocument/2006/relationships/hyperlink" Target="https://journals.iaepan.pl/sa/article/view/2838/3191" TargetMode="External"/><Relationship Id="rId183" Type="http://schemas.openxmlformats.org/officeDocument/2006/relationships/hyperlink" Target="https://doi.org/10.1007/s11356-022-20730-z" TargetMode="External"/><Relationship Id="rId239" Type="http://schemas.openxmlformats.org/officeDocument/2006/relationships/hyperlink" Target="https://link.springer.com/article/10.1007/s10826-022-02401-2" TargetMode="External"/><Relationship Id="rId250" Type="http://schemas.openxmlformats.org/officeDocument/2006/relationships/hyperlink" Target="https://1510q6bkm-y-https-www-webofscience-com.z.e-nformation.ro/wos/woscc/full-record/WOS:000778851100001" TargetMode="External"/><Relationship Id="rId271" Type="http://schemas.openxmlformats.org/officeDocument/2006/relationships/hyperlink" Target="https://research.vu.nl/en/publications/return-migration-entrepreneurship-and-development" TargetMode="External"/><Relationship Id="rId292" Type="http://schemas.openxmlformats.org/officeDocument/2006/relationships/hyperlink" Target="https://revistatransilvania.ro/wp-content/uploads/2022/07/Salcudean-.pdf" TargetMode="External"/><Relationship Id="rId306" Type="http://schemas.openxmlformats.org/officeDocument/2006/relationships/hyperlink" Target="https://www.ceeol.com/search/article-detail?id=1066376" TargetMode="External"/><Relationship Id="rId24" Type="http://schemas.openxmlformats.org/officeDocument/2006/relationships/hyperlink" Target="https://scholar.google.com/scholar?cluster=5802070562206844997&amp;hl=ro&amp;as_sdt=2005&amp;sciodt=0,5&amp;as_ylo=2022" TargetMode="External"/><Relationship Id="rId45" Type="http://schemas.openxmlformats.org/officeDocument/2006/relationships/hyperlink" Target="https://www.webofscience.com/wos/woscc/full-record/WOS:000872044600026" TargetMode="External"/><Relationship Id="rId66" Type="http://schemas.openxmlformats.org/officeDocument/2006/relationships/hyperlink" Target="https://journals.sagepub.com/metrics/sag" TargetMode="External"/><Relationship Id="rId87" Type="http://schemas.openxmlformats.org/officeDocument/2006/relationships/hyperlink" Target="http://mjphm.org/index.php/mjphm/article/view/1689" TargetMode="External"/><Relationship Id="rId110" Type="http://schemas.openxmlformats.org/officeDocument/2006/relationships/hyperlink" Target="https://www.webofscience.com/wos/woscc/full-record/WOS:000986428700013" TargetMode="External"/><Relationship Id="rId131" Type="http://schemas.openxmlformats.org/officeDocument/2006/relationships/hyperlink" Target="https://www.webofscience.com/wos/woscc/full-record/WOS:000887311400001" TargetMode="External"/><Relationship Id="rId327" Type="http://schemas.openxmlformats.org/officeDocument/2006/relationships/hyperlink" Target="https://www.mdpi.com/2673-4001/3/1/13" TargetMode="External"/><Relationship Id="rId152" Type="http://schemas.openxmlformats.org/officeDocument/2006/relationships/hyperlink" Target="https://www.tandfonline.com/doi/abs/10.1080/13597566.2022.2152441" TargetMode="External"/><Relationship Id="rId173" Type="http://schemas.openxmlformats.org/officeDocument/2006/relationships/hyperlink" Target="https://doi.org/10.1016/j.engappai.2022.105287" TargetMode="External"/><Relationship Id="rId194" Type="http://schemas.openxmlformats.org/officeDocument/2006/relationships/hyperlink" Target="https://link.springer.com/article/10.1007/s10902-022-00596-1" TargetMode="External"/><Relationship Id="rId208" Type="http://schemas.openxmlformats.org/officeDocument/2006/relationships/hyperlink" Target="https://www.webofscience.com/wos/woscc/full-record/WOS:000830852600001" TargetMode="External"/><Relationship Id="rId229" Type="http://schemas.openxmlformats.org/officeDocument/2006/relationships/hyperlink" Target="https://www.webofscience.com/wos/woscc/full-record/WOS:000801049500001" TargetMode="External"/><Relationship Id="rId240" Type="http://schemas.openxmlformats.org/officeDocument/2006/relationships/hyperlink" Target="https://www.webofscience.com/wos/woscc/full-record/WOS:000844002500003" TargetMode="External"/><Relationship Id="rId261" Type="http://schemas.openxmlformats.org/officeDocument/2006/relationships/hyperlink" Target="https://papers.ssrn.com/sol3/papers.cfm?abstract_id=4497201" TargetMode="External"/><Relationship Id="rId14" Type="http://schemas.openxmlformats.org/officeDocument/2006/relationships/hyperlink" Target="https://www.webofscience.com/wos/woscc/full-record/WOS:000872617500001" TargetMode="External"/><Relationship Id="rId35" Type="http://schemas.openxmlformats.org/officeDocument/2006/relationships/hyperlink" Target="https://scholar.google.ro/scholar?cluster=17091967543420424148&amp;hl=ro&amp;as_sdt=2005&amp;as_ylo=2022&amp;as_yhi=2022" TargetMode="External"/><Relationship Id="rId56" Type="http://schemas.openxmlformats.org/officeDocument/2006/relationships/hyperlink" Target="https://www.mdpi.com/2076-3387/12/3/91" TargetMode="External"/><Relationship Id="rId77" Type="http://schemas.openxmlformats.org/officeDocument/2006/relationships/hyperlink" Target="http://raluc/Downloads/978-3-030-79515-3.pdf" TargetMode="External"/><Relationship Id="rId100" Type="http://schemas.openxmlformats.org/officeDocument/2006/relationships/hyperlink" Target="https://www.frontiersin.org/articles/10.3389/fpubh.2022.903975/full" TargetMode="External"/><Relationship Id="rId282" Type="http://schemas.openxmlformats.org/officeDocument/2006/relationships/hyperlink" Target="https://www.mdpi.com/2227-7102/12/5/331" TargetMode="External"/><Relationship Id="rId317" Type="http://schemas.openxmlformats.org/officeDocument/2006/relationships/hyperlink" Target="https://journals.sagepub.com/doi/abs/10.1177/17506980221126651" TargetMode="External"/><Relationship Id="rId8" Type="http://schemas.openxmlformats.org/officeDocument/2006/relationships/hyperlink" Target="https://brill.com/edcollbook-oa/title/62287?language=en" TargetMode="External"/><Relationship Id="rId98" Type="http://schemas.openxmlformats.org/officeDocument/2006/relationships/hyperlink" Target="https://link.springer.com/chapter/10.1007/978-981-19-1738-7_21" TargetMode="External"/><Relationship Id="rId121" Type="http://schemas.openxmlformats.org/officeDocument/2006/relationships/hyperlink" Target="https://pythagoras.org.za/index.php/pythagoras/article/view/641" TargetMode="External"/><Relationship Id="rId142" Type="http://schemas.openxmlformats.org/officeDocument/2006/relationships/hyperlink" Target="https://www.webofscience.com/wos/woscc/full-record/WOS:000776490300004" TargetMode="External"/><Relationship Id="rId163" Type="http://schemas.openxmlformats.org/officeDocument/2006/relationships/hyperlink" Target="https://doi.org/10.1007/s11356-022-23356-3" TargetMode="External"/><Relationship Id="rId184" Type="http://schemas.openxmlformats.org/officeDocument/2006/relationships/hyperlink" Target="https://www.webofscience.com/wos/woscc/full-record/WOS:000798404700004" TargetMode="External"/><Relationship Id="rId219" Type="http://schemas.openxmlformats.org/officeDocument/2006/relationships/hyperlink" Target="https://link.springer.com/article/10.1007/s12144-020-01029-z" TargetMode="External"/><Relationship Id="rId230" Type="http://schemas.openxmlformats.org/officeDocument/2006/relationships/hyperlink" Target="https://journals.sagepub.com/doi/10.1177/03057356221100851" TargetMode="External"/><Relationship Id="rId251" Type="http://schemas.openxmlformats.org/officeDocument/2006/relationships/hyperlink" Target="https://1510q6bji-y-https-www-webofscience-com.z.e-nformation.ro/wos/woscc/full-record/WOS:000524054500001(overlay:export/exbt)" TargetMode="External"/><Relationship Id="rId25" Type="http://schemas.openxmlformats.org/officeDocument/2006/relationships/hyperlink" Target="https://www.sciencedirect.com/science/article/pii/S2352409X22000645" TargetMode="External"/><Relationship Id="rId46" Type="http://schemas.openxmlformats.org/officeDocument/2006/relationships/hyperlink" Target="https://www.webofscience.com/wos/woscc/full-record/WOS:000872044600026" TargetMode="External"/><Relationship Id="rId67" Type="http://schemas.openxmlformats.org/officeDocument/2006/relationships/hyperlink" Target="https://www.sciencedirect.com/science/article/pii/S0897189722000489" TargetMode="External"/><Relationship Id="rId272" Type="http://schemas.openxmlformats.org/officeDocument/2006/relationships/hyperlink" Target="http://www.ceemr.uw.edu.pl/sites/default/files/Anghel%20et%20al._2022.pdf" TargetMode="External"/><Relationship Id="rId293" Type="http://schemas.openxmlformats.org/officeDocument/2006/relationships/hyperlink" Target="https://revistatransilvania.ro/wp-content/uploads/2022/10/RT8-2022-salcudean.pdf" TargetMode="External"/><Relationship Id="rId307" Type="http://schemas.openxmlformats.org/officeDocument/2006/relationships/hyperlink" Target="https://www.tandfonline.com/doi/abs/10.1080/13229400.2020.1746685" TargetMode="External"/><Relationship Id="rId328" Type="http://schemas.openxmlformats.org/officeDocument/2006/relationships/hyperlink" Target="https://www.tandfonline.com/doi/full/10.1080/1070289X.2022.2109276" TargetMode="External"/><Relationship Id="rId88" Type="http://schemas.openxmlformats.org/officeDocument/2006/relationships/hyperlink" Target="https://www.mdpi.com/2076-0760/12/1/2" TargetMode="External"/><Relationship Id="rId111" Type="http://schemas.openxmlformats.org/officeDocument/2006/relationships/hyperlink" Target="https://www.webofscience.com/wos/woscc/full-record/WOS:000759577500001" TargetMode="External"/><Relationship Id="rId132" Type="http://schemas.openxmlformats.org/officeDocument/2006/relationships/hyperlink" Target="https://doi.org/10.3390/en15228761" TargetMode="External"/><Relationship Id="rId153" Type="http://schemas.openxmlformats.org/officeDocument/2006/relationships/hyperlink" Target="https://www.google.de/books/edition/The_Holocaust_in_Romania/TIBdEAAAQBAJ?hl=ro&amp;gbpv=1&amp;dq=Ioanid+Radu,+The+Holocaust+in+Romania.+The+Destruction+of+Jews+and+Roma+under+the+Antonescu+Regime,+1940-1944&amp;printsec=frontcover" TargetMode="External"/><Relationship Id="rId174" Type="http://schemas.openxmlformats.org/officeDocument/2006/relationships/hyperlink" Target="https://www.webofscience.com/wos/woscc/full-record/WOS:000786101400001" TargetMode="External"/><Relationship Id="rId195" Type="http://schemas.openxmlformats.org/officeDocument/2006/relationships/hyperlink" Target="https://www.webofscience.com/wos/woscc/full-record/WOS:000868375600001" TargetMode="External"/><Relationship Id="rId209" Type="http://schemas.openxmlformats.org/officeDocument/2006/relationships/hyperlink" Target="https://www.frontiersin.org/articles/10.3389/fpsyg.2022.739898/full" TargetMode="External"/><Relationship Id="rId220" Type="http://schemas.openxmlformats.org/officeDocument/2006/relationships/hyperlink" Target="https://www.webofscience.com/wos/woscc/full-record/WOS:000563607900002" TargetMode="External"/><Relationship Id="rId241" Type="http://schemas.openxmlformats.org/officeDocument/2006/relationships/hyperlink" Target="https://journals.sagepub.com/doi/10.1177/00220221221128215" TargetMode="External"/><Relationship Id="rId15" Type="http://schemas.openxmlformats.org/officeDocument/2006/relationships/hyperlink" Target="https://www.cambridge.org/core/journals/rural-history/article/abs/peasant-and-the-nation-plot-a-distant-reading-of-the-romanian-rural-novel-from-the-first-half-of-the-twentieth-century/5C300129225C17CF15AED85ED82ACE90" TargetMode="External"/><Relationship Id="rId36" Type="http://schemas.openxmlformats.org/officeDocument/2006/relationships/hyperlink" Target="https://onlinelibrary.wiley.com/doi/abs/10.1111/jopy.12663" TargetMode="External"/><Relationship Id="rId57" Type="http://schemas.openxmlformats.org/officeDocument/2006/relationships/hyperlink" Target="https://www.sciencedirect.com/science/article/pii/S0260691722003045" TargetMode="External"/><Relationship Id="rId262" Type="http://schemas.openxmlformats.org/officeDocument/2006/relationships/hyperlink" Target="https://papers.ssrn.com/sol3/papers.cfm?abstract_id=4497201" TargetMode="External"/><Relationship Id="rId283" Type="http://schemas.openxmlformats.org/officeDocument/2006/relationships/hyperlink" Target="https://www.webofscience.com/wos/woscc/full-record/WOS:000826935700008" TargetMode="External"/><Relationship Id="rId318" Type="http://schemas.openxmlformats.org/officeDocument/2006/relationships/hyperlink" Target="https://www.tandfonline.com/doi/abs/10.1080/13527258.2022.2076719" TargetMode="External"/><Relationship Id="rId78" Type="http://schemas.openxmlformats.org/officeDocument/2006/relationships/hyperlink" Target="https://www.sciencedirect.com/science/article/pii/S0260691722003045" TargetMode="External"/><Relationship Id="rId99" Type="http://schemas.openxmlformats.org/officeDocument/2006/relationships/hyperlink" Target="https://www.mdpi.com/1648-9144/58/11/1516" TargetMode="External"/><Relationship Id="rId101" Type="http://schemas.openxmlformats.org/officeDocument/2006/relationships/hyperlink" Target="https://www.frontiersin.org/articles/10.3389/fpsyg.2022.1014905/full" TargetMode="External"/><Relationship Id="rId122" Type="http://schemas.openxmlformats.org/officeDocument/2006/relationships/hyperlink" Target="https://link.springer.com/article/10.1007/s10639-022-11407-8" TargetMode="External"/><Relationship Id="rId143" Type="http://schemas.openxmlformats.org/officeDocument/2006/relationships/hyperlink" Target="https://link.springer.com/chapter/10.1007/978-3-030-01878-8_17" TargetMode="External"/><Relationship Id="rId164" Type="http://schemas.openxmlformats.org/officeDocument/2006/relationships/hyperlink" Target="https://www.webofscience.com/wos/woscc/full-record/WOS:000863208000002" TargetMode="External"/><Relationship Id="rId185" Type="http://schemas.openxmlformats.org/officeDocument/2006/relationships/hyperlink" Target="https://www.mdpi.com/1660-4601/19/18/11202" TargetMode="External"/><Relationship Id="rId9" Type="http://schemas.openxmlformats.org/officeDocument/2006/relationships/hyperlink" Target="https://scholar.google.com/scholar?oi=bibs&amp;hl=de&amp;cites=8242567285863414335&amp;as_sdt=5&amp;as_ylo=2022&amp;as_yhi=2022,%20Editura%20Peeters" TargetMode="External"/><Relationship Id="rId210" Type="http://schemas.openxmlformats.org/officeDocument/2006/relationships/hyperlink" Target="https://www.webofscience.com/wos/woscc/full-record/WOS:000779119400001" TargetMode="External"/><Relationship Id="rId26" Type="http://schemas.openxmlformats.org/officeDocument/2006/relationships/hyperlink" Target="https://scholar.google.com/scholar?cluster=5802070562206844997&amp;hl=ro&amp;as_sdt=2005&amp;sciodt=0,5&amp;as_ylo=2022" TargetMode="External"/><Relationship Id="rId231" Type="http://schemas.openxmlformats.org/officeDocument/2006/relationships/hyperlink" Target="https://www.webofscience.com/wos/woscc/full-record/WOS:000825816300001" TargetMode="External"/><Relationship Id="rId252" Type="http://schemas.openxmlformats.org/officeDocument/2006/relationships/hyperlink" Target="https://www.scopus.com/record/display.uri?eid=2-s2.0-85124361635&amp;origin=resultslist&amp;sort=plf-f&amp;src=s&amp;sid=8c3d1cddb89263eb718f7281259995ae&amp;sot=b&amp;sdt=b&amp;s=TITLE-ABS-KEY%28Transition+to+adoptive+parenthood%3A+a+concept+analysis%29&amp;sl=31&amp;sessionSearchId=8c3d1cddb89263eb718f7281259995ae" TargetMode="External"/><Relationship Id="rId273" Type="http://schemas.openxmlformats.org/officeDocument/2006/relationships/hyperlink" Target="https://codrulcosminului.usv.ro/article-5-vol-28-1-2022/" TargetMode="External"/><Relationship Id="rId294" Type="http://schemas.openxmlformats.org/officeDocument/2006/relationships/hyperlink" Target="https://revistatransilvania.ro/wp-content/uploads/2022/07/Salcudean-.pdf" TargetMode="External"/><Relationship Id="rId308" Type="http://schemas.openxmlformats.org/officeDocument/2006/relationships/hyperlink" Target="https://academic.oup.com/ijtj/article/16/3/396/6776207" TargetMode="External"/><Relationship Id="rId329" Type="http://schemas.openxmlformats.org/officeDocument/2006/relationships/hyperlink" Target="https://doi.org/10.1155/2022/2909974" TargetMode="External"/><Relationship Id="rId47" Type="http://schemas.openxmlformats.org/officeDocument/2006/relationships/hyperlink" Target="https://www.mdpi.com/2076-328X/12/10/376" TargetMode="External"/><Relationship Id="rId68" Type="http://schemas.openxmlformats.org/officeDocument/2006/relationships/hyperlink" Target="https://link.springer.com/article/10.1007/s40200-022-01054-8" TargetMode="External"/><Relationship Id="rId89" Type="http://schemas.openxmlformats.org/officeDocument/2006/relationships/hyperlink" Target="https://www.mdpi.com/journal/ijerph/indexing" TargetMode="External"/><Relationship Id="rId112" Type="http://schemas.openxmlformats.org/officeDocument/2006/relationships/hyperlink" Target="https://www.webofscience.com/wos/woscc/full-record/WOS:000803480700001" TargetMode="External"/><Relationship Id="rId133" Type="http://schemas.openxmlformats.org/officeDocument/2006/relationships/hyperlink" Target="https://www.webofscience.com/wos/woscc/full-record/WOS:000887458500001" TargetMode="External"/><Relationship Id="rId154" Type="http://schemas.openxmlformats.org/officeDocument/2006/relationships/hyperlink" Target="https://www.cambridge.org/core/journals/contemporary-european-history/article/abs/police-vs-party-institutional-hierarchies-and-agency-in-soviet-moldavia-19441952/AE1EA385C921160736F491783BD5657D" TargetMode="External"/><Relationship Id="rId175" Type="http://schemas.openxmlformats.org/officeDocument/2006/relationships/hyperlink" Target="https://doi.org/10.3390/en15165992" TargetMode="External"/><Relationship Id="rId196" Type="http://schemas.openxmlformats.org/officeDocument/2006/relationships/hyperlink" Target="https://www.mdpi.com/2254-9625/12/8/76" TargetMode="External"/><Relationship Id="rId200" Type="http://schemas.openxmlformats.org/officeDocument/2006/relationships/hyperlink" Target="https://www.webofscience.com/wos/woscc/full-record/WOS:000776821600001" TargetMode="External"/><Relationship Id="rId16" Type="http://schemas.openxmlformats.org/officeDocument/2006/relationships/hyperlink" Target="https://www.cambridge.org/core/journals/rural-history/article/abs/peasant-and-the-nation-plot-a-distant-reading-of-the-romanian-rural-novel-from-the-first-half-of-the-twentieth-century/5C300129225C17CF15AED85ED82ACE90" TargetMode="External"/><Relationship Id="rId221" Type="http://schemas.openxmlformats.org/officeDocument/2006/relationships/hyperlink" Target="https://journals.sagepub.com/doi/10.1177/22785337221113157" TargetMode="External"/><Relationship Id="rId242" Type="http://schemas.openxmlformats.org/officeDocument/2006/relationships/hyperlink" Target="https://www.mdpi.com/1660-4601/19/18/11202" TargetMode="External"/><Relationship Id="rId263" Type="http://schemas.openxmlformats.org/officeDocument/2006/relationships/hyperlink" Target="https://papers.ssrn.com/sol3/papers.cfm?abstract_id=4497201" TargetMode="External"/><Relationship Id="rId284" Type="http://schemas.openxmlformats.org/officeDocument/2006/relationships/hyperlink" Target="https://www.webofscience.com/wos/woscc/full-record/WOS:000992732800004" TargetMode="External"/><Relationship Id="rId319" Type="http://schemas.openxmlformats.org/officeDocument/2006/relationships/hyperlink" Target="https://www.sciencedirect.com/science/article/abs/pii/S0264275122000257" TargetMode="External"/><Relationship Id="rId37" Type="http://schemas.openxmlformats.org/officeDocument/2006/relationships/hyperlink" Target="https://scholar.google.ro/scholar?cluster=10720732297110494466&amp;hl=ro&amp;as_sdt=2005&amp;as_ylo=2022&amp;as_yhi=2022" TargetMode="External"/><Relationship Id="rId58" Type="http://schemas.openxmlformats.org/officeDocument/2006/relationships/hyperlink" Target="https://www.mdpi.com/2227-9032/10/9/1770" TargetMode="External"/><Relationship Id="rId79" Type="http://schemas.openxmlformats.org/officeDocument/2006/relationships/hyperlink" Target="https://www.sciencedirect.com/science/article/pii/S0197455622000922" TargetMode="External"/><Relationship Id="rId102" Type="http://schemas.openxmlformats.org/officeDocument/2006/relationships/hyperlink" Target="https://www.cambridge.org/core/journals/european-journal-of-international-security/article/assaulting-diversity-as-such-the-ontology-of-dehumanisation-in-mass-violence/80D3317D1A38B7DFF164DBD18AA92A1F" TargetMode="External"/><Relationship Id="rId123" Type="http://schemas.openxmlformats.org/officeDocument/2006/relationships/hyperlink" Target="https://www.emerald.com/insight/content/doi/10.1108/S1479-368720230000041028/full/html." TargetMode="External"/><Relationship Id="rId144" Type="http://schemas.openxmlformats.org/officeDocument/2006/relationships/hyperlink" Target="https://link.springer.com/chapter/10.1007/978-3-030-01878-8_17" TargetMode="External"/><Relationship Id="rId330" Type="http://schemas.openxmlformats.org/officeDocument/2006/relationships/hyperlink" Target="https://www.webofscience.com/wos/woscc/full-record/WOS:000870891600001" TargetMode="External"/><Relationship Id="rId90" Type="http://schemas.openxmlformats.org/officeDocument/2006/relationships/hyperlink" Target="https://onlinelibrary.wiley.com/doi/abs/10.1111/jopy.12663" TargetMode="External"/><Relationship Id="rId165" Type="http://schemas.openxmlformats.org/officeDocument/2006/relationships/hyperlink" Target="https://doi.org/10.30525/2256-0742/2022-8-3-143-153" TargetMode="External"/><Relationship Id="rId186" Type="http://schemas.openxmlformats.org/officeDocument/2006/relationships/hyperlink" Target="https://www.webofscience.com/wos/woscc/full-record/WOS:000856447900001" TargetMode="External"/><Relationship Id="rId211" Type="http://schemas.openxmlformats.org/officeDocument/2006/relationships/hyperlink" Target="https://journals.healio.com/doi/10.3928/00220124-20220210-06" TargetMode="External"/><Relationship Id="rId232" Type="http://schemas.openxmlformats.org/officeDocument/2006/relationships/hyperlink" Target="https://www.frontiersin.org/articles/10.3389/fpsyg.2022.886815/full" TargetMode="External"/><Relationship Id="rId253" Type="http://schemas.openxmlformats.org/officeDocument/2006/relationships/hyperlink" Target="https://muse.jhu.edu/article/855527" TargetMode="External"/><Relationship Id="rId274" Type="http://schemas.openxmlformats.org/officeDocument/2006/relationships/hyperlink" Target="https://www.webofscience.com/wos/woscc/full-record/WOS:000878200100015" TargetMode="External"/><Relationship Id="rId295" Type="http://schemas.openxmlformats.org/officeDocument/2006/relationships/hyperlink" Target="https://pz.wz.uw.edu.pl/resources/html/article/details?id=231737" TargetMode="External"/><Relationship Id="rId309" Type="http://schemas.openxmlformats.org/officeDocument/2006/relationships/hyperlink" Target="https://journals.sagepub.com/doi/10.1177/17506980221126605?icid=int.sj-abstract.citing-articles.2" TargetMode="External"/><Relationship Id="rId27" Type="http://schemas.openxmlformats.org/officeDocument/2006/relationships/hyperlink" Target="https://www.sciencedirect.com/science/article/pii/S221205482300005X" TargetMode="External"/><Relationship Id="rId48" Type="http://schemas.openxmlformats.org/officeDocument/2006/relationships/hyperlink" Target="https://www.biologicalpsychiatryjournal.com/article/S0006-3223(22)00770-3/fulltext" TargetMode="External"/><Relationship Id="rId69" Type="http://schemas.openxmlformats.org/officeDocument/2006/relationships/hyperlink" Target="https://pubsonline.informs.org/doi/abs/10.1287/mnsc.2021.4046" TargetMode="External"/><Relationship Id="rId113" Type="http://schemas.openxmlformats.org/officeDocument/2006/relationships/hyperlink" Target="https://www.webofscience.com/wos/woscc/full-record/WOS:000794596400001" TargetMode="External"/><Relationship Id="rId134" Type="http://schemas.openxmlformats.org/officeDocument/2006/relationships/hyperlink" Target="https://doi.org/10.1007/s11356-022-23356-3" TargetMode="External"/><Relationship Id="rId320" Type="http://schemas.openxmlformats.org/officeDocument/2006/relationships/hyperlink" Target="https://journals.sagepub.com/doi/abs/10.1177/17506980221126651" TargetMode="External"/><Relationship Id="rId80" Type="http://schemas.openxmlformats.org/officeDocument/2006/relationships/hyperlink" Target="https://vc.bridgew.edu/jiws/vol23/iss1/33/" TargetMode="External"/><Relationship Id="rId155" Type="http://schemas.openxmlformats.org/officeDocument/2006/relationships/hyperlink" Target="https://www.hindawi.com/journals/mpe/2022/6924602/" TargetMode="External"/><Relationship Id="rId176" Type="http://schemas.openxmlformats.org/officeDocument/2006/relationships/hyperlink" Target="https://www.webofscience.com/wos/woscc/full-record/WOS:000846060700001" TargetMode="External"/><Relationship Id="rId197" Type="http://schemas.openxmlformats.org/officeDocument/2006/relationships/hyperlink" Target="https://www.webofscience.com/wos/woscc/full-record/WOS:000845991700001" TargetMode="External"/><Relationship Id="rId201" Type="http://schemas.openxmlformats.org/officeDocument/2006/relationships/hyperlink" Target="https://www.mdpi.com/1660-4601/19/5/2595" TargetMode="External"/><Relationship Id="rId222" Type="http://schemas.openxmlformats.org/officeDocument/2006/relationships/hyperlink" Target="https://www.scopus.com/authid/detail.uri?authorId=54903336300" TargetMode="External"/><Relationship Id="rId243" Type="http://schemas.openxmlformats.org/officeDocument/2006/relationships/hyperlink" Target="https://www.scopus.com/results/citedbyresults.uri?sort=plf-f&amp;cite=2-s2.0-85089231861&amp;src=s&amp;imp=t&amp;sid=37580ef1671f8be76219d7eb3e673078&amp;sot=cite&amp;sdt=a&amp;sl=0&amp;origin=resultslist&amp;editSaveSearch=&amp;txGid=35e78fdd7b360249cde1d61da1365c09" TargetMode="External"/><Relationship Id="rId264" Type="http://schemas.openxmlformats.org/officeDocument/2006/relationships/hyperlink" Target="https://link.springer.com/article/10.1057/s41254-021-00243-1" TargetMode="External"/><Relationship Id="rId285" Type="http://schemas.openxmlformats.org/officeDocument/2006/relationships/hyperlink" Target="https://www.webofscience.com/wos/woscc/full-record/WOS:000986428700013" TargetMode="External"/><Relationship Id="rId17" Type="http://schemas.openxmlformats.org/officeDocument/2006/relationships/hyperlink" Target="https://muse.jhu.edu/pub/178/article/864271/pdf" TargetMode="External"/><Relationship Id="rId38" Type="http://schemas.openxmlformats.org/officeDocument/2006/relationships/hyperlink" Target="https://hrmars.com/papers_submitted/15975/a-study-of-the-influence-of-physical-work-environments-on-employee-performance.pdf" TargetMode="External"/><Relationship Id="rId59" Type="http://schemas.openxmlformats.org/officeDocument/2006/relationships/hyperlink" Target="https://psycnet.apa.org/record/2022-60010-001" TargetMode="External"/><Relationship Id="rId103" Type="http://schemas.openxmlformats.org/officeDocument/2006/relationships/hyperlink" Target="https://web.s.ebscohost.com/abstract?direct=true&amp;profile=ehost&amp;scope=site&amp;authtype=crawler&amp;jrnl=21583595&amp;AN=158719556&amp;h=99c0r1afToHwUpr9EQbI6pnI1VZAQJkWkyxLn14lxJFGNQpj68tQpSTiP2%2bEoKweVfjmzP2sCg1ub%2fOQWzFWtQ%3d%3d&amp;crl=c&amp;resultNs=AdminWebAuth&amp;resultLocal=ErrCrlNotAuth&amp;crlhashurl=login.aspx%3fdirect%3dtrue%26profile%3dehost%26scope%3dsite%26authtype%3dcrawler%26jrnl%3d21583595%26AN%3d158719556" TargetMode="External"/><Relationship Id="rId124" Type="http://schemas.openxmlformats.org/officeDocument/2006/relationships/hyperlink" Target="https://www.brukenthalmuseum.ro/editura/bam_detaliu/C46" TargetMode="External"/><Relationship Id="rId310" Type="http://schemas.openxmlformats.org/officeDocument/2006/relationships/hyperlink" Target="https://journals.sagepub.com/doi/abs/10.1177/17506980221114223b" TargetMode="External"/><Relationship Id="rId70" Type="http://schemas.openxmlformats.org/officeDocument/2006/relationships/hyperlink" Target="https://onlinelibrary.wiley.com/doi/full/10.1111/jhn.12903" TargetMode="External"/><Relationship Id="rId91" Type="http://schemas.openxmlformats.org/officeDocument/2006/relationships/hyperlink" Target="https://onlinelibrary.wiley.com/journal/14676494" TargetMode="External"/><Relationship Id="rId145" Type="http://schemas.openxmlformats.org/officeDocument/2006/relationships/hyperlink" Target="https://link.springer.com/chapter/10.1007/978-3-030-50676-6_14" TargetMode="External"/><Relationship Id="rId166" Type="http://schemas.openxmlformats.org/officeDocument/2006/relationships/hyperlink" Target="https://www.webofscience.com/wos/woscc/full-record/WOS:000867559600006" TargetMode="External"/><Relationship Id="rId187" Type="http://schemas.openxmlformats.org/officeDocument/2006/relationships/hyperlink" Target="https://www.webofscience.com/wos/woscc/full-record/WOS:000888690800001" TargetMode="External"/><Relationship Id="rId1" Type="http://schemas.openxmlformats.org/officeDocument/2006/relationships/hyperlink" Target="https://brill.com/edcollchap-oa/book/9789004515468/BP000027.xml" TargetMode="External"/><Relationship Id="rId212" Type="http://schemas.openxmlformats.org/officeDocument/2006/relationships/hyperlink" Target="https://www.webofscience.com/wos/woscc/full-record/WOS:000766666100006" TargetMode="External"/><Relationship Id="rId233" Type="http://schemas.openxmlformats.org/officeDocument/2006/relationships/hyperlink" Target="https://www.webofscience.com/wos/woscc/full-record/WOS:000869510900001" TargetMode="External"/><Relationship Id="rId254" Type="http://schemas.openxmlformats.org/officeDocument/2006/relationships/hyperlink" Target="https://www.redalyc.org/journal/6797/679772642005/679772642005.pdf" TargetMode="External"/><Relationship Id="rId28" Type="http://schemas.openxmlformats.org/officeDocument/2006/relationships/hyperlink" Target="https://www.sciencedirect.com/science/article/pii/S221205482300005X" TargetMode="External"/><Relationship Id="rId49" Type="http://schemas.openxmlformats.org/officeDocument/2006/relationships/hyperlink" Target="https://www.sciencedirect.com/science/article/pii/S187892932200113X" TargetMode="External"/><Relationship Id="rId114" Type="http://schemas.openxmlformats.org/officeDocument/2006/relationships/hyperlink" Target="https://www.webofscience.com/wos/woscc/full-record/WOS:000826935700008" TargetMode="External"/><Relationship Id="rId275" Type="http://schemas.openxmlformats.org/officeDocument/2006/relationships/hyperlink" Target="https://www.webofscience.com/wos/woscc/full-record/WOS:000843049400006" TargetMode="External"/><Relationship Id="rId296" Type="http://schemas.openxmlformats.org/officeDocument/2006/relationships/hyperlink" Target="https://www-webofscience-com.am.e-nformation.ro/wos/woscc/full-record/WOS:000888770200006" TargetMode="External"/><Relationship Id="rId300" Type="http://schemas.openxmlformats.org/officeDocument/2006/relationships/hyperlink" Target="https://content.iospress.com/articles/work/wor211213https:/content.iospress.com/articles/work/wor211213" TargetMode="External"/><Relationship Id="rId60" Type="http://schemas.openxmlformats.org/officeDocument/2006/relationships/hyperlink" Target="https://journals.sagepub.com/doi/abs/10.1177/00302228221134424" TargetMode="External"/><Relationship Id="rId81" Type="http://schemas.openxmlformats.org/officeDocument/2006/relationships/hyperlink" Target="https://www.frontiersin.org/articles/10.3389/fpsyg.2022.974982/full" TargetMode="External"/><Relationship Id="rId135" Type="http://schemas.openxmlformats.org/officeDocument/2006/relationships/hyperlink" Target="https://www.webofscience.com/wos/woscc/full-record/WOS:000863208000002" TargetMode="External"/><Relationship Id="rId156" Type="http://schemas.openxmlformats.org/officeDocument/2006/relationships/hyperlink" Target="https://www.webofscience.com/wos/woscc/full-record/WOS:000869964500002" TargetMode="External"/><Relationship Id="rId177" Type="http://schemas.openxmlformats.org/officeDocument/2006/relationships/hyperlink" Target="https://link.springer.com/article/10.1007/s11356-021-16239-6" TargetMode="External"/><Relationship Id="rId198" Type="http://schemas.openxmlformats.org/officeDocument/2006/relationships/hyperlink" Target="https://www.frontiersin.org/articles/10.3389/fpsyg.2022.895850/full" TargetMode="External"/><Relationship Id="rId321" Type="http://schemas.openxmlformats.org/officeDocument/2006/relationships/hyperlink" Target="https://journals.sagepub.com/doi/10.1177/13607804211058746" TargetMode="External"/><Relationship Id="rId202" Type="http://schemas.openxmlformats.org/officeDocument/2006/relationships/hyperlink" Target="https://www.webofscience.com/wos/woscc/full-record/WOS:000768477700001" TargetMode="External"/><Relationship Id="rId223" Type="http://schemas.openxmlformats.org/officeDocument/2006/relationships/hyperlink" Target="https://www.frontiersin.org/articles/10.3389/fpsyg.2022.941787/full" TargetMode="External"/><Relationship Id="rId244" Type="http://schemas.openxmlformats.org/officeDocument/2006/relationships/hyperlink" Target="https://www.scopus.com/results/citedbyresults.uri?sort=plf-f&amp;cite=2-s2.0-85089231861&amp;src=s&amp;imp=t&amp;sid=37580ef1671f8be76219d7eb3e673078&amp;sot=cite&amp;sdt=a&amp;sl=0&amp;origin=resultslist&amp;editSaveSearch=&amp;txGid=35e78fdd7b360249cde1d61da1365c09" TargetMode="External"/><Relationship Id="rId18" Type="http://schemas.openxmlformats.org/officeDocument/2006/relationships/hyperlink" Target="https://scholar.google.com/scholar?cluster=5802070562206844997&amp;hl=ro&amp;as_sdt=2005&amp;sciodt=0,5&amp;as_ylo=2022" TargetMode="External"/><Relationship Id="rId39" Type="http://schemas.openxmlformats.org/officeDocument/2006/relationships/hyperlink" Target="https://www.ceeol.com/search/article-detail?id=1058472" TargetMode="External"/><Relationship Id="rId265" Type="http://schemas.openxmlformats.org/officeDocument/2006/relationships/hyperlink" Target="https://papers.ssrn.com/sol3/papers.cfm?abstract_id=3591457" TargetMode="External"/><Relationship Id="rId286" Type="http://schemas.openxmlformats.org/officeDocument/2006/relationships/hyperlink" Target="https://www.webofscience.com/wos/woscc/full-record/WOS:000986428700013" TargetMode="External"/><Relationship Id="rId50" Type="http://schemas.openxmlformats.org/officeDocument/2006/relationships/hyperlink" Target="https://www.biologicalpsychiatryjournal.com/article/S0006-3223(22)00770-3/fulltext" TargetMode="External"/><Relationship Id="rId104" Type="http://schemas.openxmlformats.org/officeDocument/2006/relationships/hyperlink" Target="https://www.frontiersin.org/articles/10.3389/feduc.2022.853796/full" TargetMode="External"/><Relationship Id="rId125" Type="http://schemas.openxmlformats.org/officeDocument/2006/relationships/hyperlink" Target="https://1510q6o9c-y-https-www-webofscience-com.z.e-nformation.ro/wos/woscc/summary/4c3bfe3f-c044-40df-bf5b-15794fc97b80-9449610c/date-descending/1" TargetMode="External"/><Relationship Id="rId146" Type="http://schemas.openxmlformats.org/officeDocument/2006/relationships/hyperlink" Target="https://scholar.google.com/scholar?oi=bibs&amp;hl=ro&amp;cites=16112141950476409700" TargetMode="External"/><Relationship Id="rId167" Type="http://schemas.openxmlformats.org/officeDocument/2006/relationships/hyperlink" Target="https://doi.org/10.3390/en15155473" TargetMode="External"/><Relationship Id="rId188" Type="http://schemas.openxmlformats.org/officeDocument/2006/relationships/hyperlink" Target="https://www.webofscience.com/wos/woscc/full-record/WOS:000843235600001" TargetMode="External"/><Relationship Id="rId311" Type="http://schemas.openxmlformats.org/officeDocument/2006/relationships/hyperlink" Target="https://www.tandfonline.com/doi/abs/10.1080/14797585.2022.2048185?journalCode=rcuv20" TargetMode="External"/><Relationship Id="rId71" Type="http://schemas.openxmlformats.org/officeDocument/2006/relationships/hyperlink" Target="https://journals.sagepub.com/doi/abs/10.1177/09612033221083273" TargetMode="External"/><Relationship Id="rId92" Type="http://schemas.openxmlformats.org/officeDocument/2006/relationships/hyperlink" Target="https://www.emerald.com/insight/content/doi/10.1108/LODJ-09-2021-0424/full/html" TargetMode="External"/><Relationship Id="rId213" Type="http://schemas.openxmlformats.org/officeDocument/2006/relationships/hyperlink" Target="https://www.emerald.com/insight/content/doi/10.1108/PR-01-2021-0002/full/html" TargetMode="External"/><Relationship Id="rId234" Type="http://schemas.openxmlformats.org/officeDocument/2006/relationships/hyperlink" Target="https://onlinelibrary.wiley.com/doi/10.1002/jcop.22766" TargetMode="External"/><Relationship Id="rId2" Type="http://schemas.openxmlformats.org/officeDocument/2006/relationships/hyperlink" Target="https://brill.com/edcollchap-oa/book/9789004515468/BP000027.xml" TargetMode="External"/><Relationship Id="rId29" Type="http://schemas.openxmlformats.org/officeDocument/2006/relationships/hyperlink" Target="https://scholar.google.com/scholar?cluster=5802070562206844997&amp;hl=ro&amp;as_sdt=2005&amp;sciodt=0,5&amp;as_ylo=2022" TargetMode="External"/><Relationship Id="rId255" Type="http://schemas.openxmlformats.org/officeDocument/2006/relationships/hyperlink" Target="https://www.mdpi.com/2076-0760/11/8/375" TargetMode="External"/><Relationship Id="rId276" Type="http://schemas.openxmlformats.org/officeDocument/2006/relationships/hyperlink" Target="https://www.peterlang.com/document/1222841" TargetMode="External"/><Relationship Id="rId297" Type="http://schemas.openxmlformats.org/officeDocument/2006/relationships/hyperlink" Target="https://www.mdpi.com/2075-471X/12/1/3" TargetMode="External"/><Relationship Id="rId40" Type="http://schemas.openxmlformats.org/officeDocument/2006/relationships/hyperlink" Target="https://link.springer.com/article/10.1007/s12144-022-03620-y" TargetMode="External"/><Relationship Id="rId115" Type="http://schemas.openxmlformats.org/officeDocument/2006/relationships/hyperlink" Target="https://www.scopus.com/record/display.uri?eid=2-s2.0-85129495319&amp;origin=resultslist&amp;sort=plf-f&amp;cite=2-s2.0-85087507928&amp;src=s&amp;nlo=&amp;nlr=&amp;nls=&amp;imp=t&amp;sid=95845665c57d596ded2d6db15088e53e&amp;sot=cite&amp;sdt=cl&amp;cluster=scopubyr%2c%222022%22%2ct&amp;sl=0&amp;relpos=6&amp;citeCnt=0&amp;searchTerm=" TargetMode="External"/><Relationship Id="rId136" Type="http://schemas.openxmlformats.org/officeDocument/2006/relationships/hyperlink" Target="https://doi.org/10.30525/2256-0742/2022-8-3-143-153" TargetMode="External"/><Relationship Id="rId157" Type="http://schemas.openxmlformats.org/officeDocument/2006/relationships/hyperlink" Target="https://doi.org/10.1016/j.engappai.2022.105287" TargetMode="External"/><Relationship Id="rId178" Type="http://schemas.openxmlformats.org/officeDocument/2006/relationships/hyperlink" Target="https://www.webofscience.com/wos/woscc/full-record/WOS:000693525900010" TargetMode="External"/><Relationship Id="rId301" Type="http://schemas.openxmlformats.org/officeDocument/2006/relationships/hyperlink" Target="https://pubmed.ncbi.nlm.nih.gov/34998462/" TargetMode="External"/><Relationship Id="rId322" Type="http://schemas.openxmlformats.org/officeDocument/2006/relationships/hyperlink" Target="https://www.tandfonline.com/doi/abs/10.1080/09523367.2022.2143493" TargetMode="External"/><Relationship Id="rId61" Type="http://schemas.openxmlformats.org/officeDocument/2006/relationships/hyperlink" Target="https://www.torrossa.com/en/resources/an/5387351" TargetMode="External"/><Relationship Id="rId82" Type="http://schemas.openxmlformats.org/officeDocument/2006/relationships/hyperlink" Target="https://journals.sagepub.com/doi/abs/10.1177/1054137320933592?journalCode=icla" TargetMode="External"/><Relationship Id="rId199" Type="http://schemas.openxmlformats.org/officeDocument/2006/relationships/hyperlink" Target="https://www.mdpi.com/1660-4601/19/6/3460" TargetMode="External"/><Relationship Id="rId203" Type="http://schemas.openxmlformats.org/officeDocument/2006/relationships/hyperlink" Target="https://www.frontiersin.org/articles/10.3389/fpsyg.2022.971624/full" TargetMode="External"/><Relationship Id="rId19" Type="http://schemas.openxmlformats.org/officeDocument/2006/relationships/hyperlink" Target="https://www.sciencedirect.com/science/article/pii/S1383586622022481" TargetMode="External"/><Relationship Id="rId224" Type="http://schemas.openxmlformats.org/officeDocument/2006/relationships/hyperlink" Target="https://www.webofscience.com/wos/woscc/full-record/WOS:000837069800001" TargetMode="External"/><Relationship Id="rId245" Type="http://schemas.openxmlformats.org/officeDocument/2006/relationships/hyperlink" Target="https://www.mdpi.com/2073-445X/11/1/95" TargetMode="External"/><Relationship Id="rId266" Type="http://schemas.openxmlformats.org/officeDocument/2006/relationships/hyperlink" Target="https://papers.ssrn.com/sol3/papers.cfm?abstract_id=3925511" TargetMode="External"/><Relationship Id="rId287" Type="http://schemas.openxmlformats.org/officeDocument/2006/relationships/hyperlink" Target="https://sportpedagogy.org.ua/index.php/ppcs/article/view/1977" TargetMode="External"/><Relationship Id="rId30" Type="http://schemas.openxmlformats.org/officeDocument/2006/relationships/hyperlink" Target="https://www.sciencedirect.com/science/article/pii/S2352409X23002638" TargetMode="External"/><Relationship Id="rId105" Type="http://schemas.openxmlformats.org/officeDocument/2006/relationships/hyperlink" Target="https://www.webofscience.com/wos/woscc/full-record/WOS:000796809300002" TargetMode="External"/><Relationship Id="rId126" Type="http://schemas.openxmlformats.org/officeDocument/2006/relationships/hyperlink" Target="https://1510q6o9c-y-https-www-webofscience-com.z.e-nformation.ro/wos/woscc/summary/4c3bfe3f-c044-40df-bf5b-15794fc97b80-9449610c/date-descending/1" TargetMode="External"/><Relationship Id="rId147" Type="http://schemas.openxmlformats.org/officeDocument/2006/relationships/hyperlink" Target="https://www.worldscientific.com/worldscinet/jicep" TargetMode="External"/><Relationship Id="rId168" Type="http://schemas.openxmlformats.org/officeDocument/2006/relationships/hyperlink" Target="https://www.webofscience.com/wos/woscc/full-record/WOS:000839866100001" TargetMode="External"/><Relationship Id="rId312" Type="http://schemas.openxmlformats.org/officeDocument/2006/relationships/hyperlink" Target="https://www.sup.org/books/title/?id=33440" TargetMode="External"/><Relationship Id="rId51" Type="http://schemas.openxmlformats.org/officeDocument/2006/relationships/hyperlink" Target="https://www.sciencedirect.com/science/article/pii/S187892932200113X" TargetMode="External"/><Relationship Id="rId72" Type="http://schemas.openxmlformats.org/officeDocument/2006/relationships/hyperlink" Target="https://www.tandfonline.com/doi/abs/10.1080/08870446.2022.2070620" TargetMode="External"/><Relationship Id="rId93" Type="http://schemas.openxmlformats.org/officeDocument/2006/relationships/hyperlink" Target="https://jpse.gta.org.uk/index.php/home/article/view/50" TargetMode="External"/><Relationship Id="rId189" Type="http://schemas.openxmlformats.org/officeDocument/2006/relationships/hyperlink" Target="https://www.webofscience.com/wos/woscc/full-record/WOS:000798073800001" TargetMode="External"/><Relationship Id="rId3" Type="http://schemas.openxmlformats.org/officeDocument/2006/relationships/hyperlink" Target="https://www.mdpi.com/2071-1050/14/4/2462" TargetMode="External"/><Relationship Id="rId214" Type="http://schemas.openxmlformats.org/officeDocument/2006/relationships/hyperlink" Target="https://www.webofscience.com/wos/woscc/full-record/WOS:000693422900001" TargetMode="External"/><Relationship Id="rId235" Type="http://schemas.openxmlformats.org/officeDocument/2006/relationships/hyperlink" Target="https://www.frontiersin.org/articles/10.3389/fnbeh.2022.919217/full" TargetMode="External"/><Relationship Id="rId256" Type="http://schemas.openxmlformats.org/officeDocument/2006/relationships/hyperlink" Target="https://papers.ssrn.com/sol3/papers.cfm?abstract_id=4147819" TargetMode="External"/><Relationship Id="rId277" Type="http://schemas.openxmlformats.org/officeDocument/2006/relationships/hyperlink" Target="https://www.peterlang.com/" TargetMode="External"/><Relationship Id="rId298" Type="http://schemas.openxmlformats.org/officeDocument/2006/relationships/hyperlink" Target="https://pubmed.ncbi.nlm.nih.gov/35107794/" TargetMode="External"/><Relationship Id="rId116" Type="http://schemas.openxmlformats.org/officeDocument/2006/relationships/hyperlink" Target="https://www.scopus.com/record/display.uri?eid=2-s2.0-85146264016&amp;origin=resultslist&amp;sort=plf-f&amp;cite=2-s2.0-85087507928&amp;src=s&amp;nlo=&amp;nlr=&amp;nls=&amp;imp=t&amp;sid=95845665c57d596ded2d6db15088e53e&amp;sot=cite&amp;sdt=cl&amp;cluster=scopubyr%2c%222022%22%2ct&amp;sl=0&amp;relpos=1&amp;citeCnt=0&amp;searchTerm=" TargetMode="External"/><Relationship Id="rId137" Type="http://schemas.openxmlformats.org/officeDocument/2006/relationships/hyperlink" Target="https://www.webofscience.com/wos/woscc/full-record/WOS:000867559600006" TargetMode="External"/><Relationship Id="rId158" Type="http://schemas.openxmlformats.org/officeDocument/2006/relationships/hyperlink" Target="https://www.webofscience.com/wos/woscc/full-record/WOS:000856653300001" TargetMode="External"/><Relationship Id="rId302" Type="http://schemas.openxmlformats.org/officeDocument/2006/relationships/hyperlink" Target="https://www.frontiersin.org/articles/10.3389/fpos.2022.855148/full" TargetMode="External"/><Relationship Id="rId323" Type="http://schemas.openxmlformats.org/officeDocument/2006/relationships/hyperlink" Target="https://academic.oup.com/histres/article/95/268/264/6541522" TargetMode="External"/><Relationship Id="rId20" Type="http://schemas.openxmlformats.org/officeDocument/2006/relationships/hyperlink" Target="https://www.sciencedirect.com/science/article/pii/S1383586622022481" TargetMode="External"/><Relationship Id="rId41" Type="http://schemas.openxmlformats.org/officeDocument/2006/relationships/hyperlink" Target="https://onlinelibrary.wiley.com/doi/abs/10.1111/jopy.12663" TargetMode="External"/><Relationship Id="rId62" Type="http://schemas.openxmlformats.org/officeDocument/2006/relationships/hyperlink" Target="https://journals.sagepub.com/doi/abs/10.1177/26350106221133027?journalCode=tdeb" TargetMode="External"/><Relationship Id="rId83" Type="http://schemas.openxmlformats.org/officeDocument/2006/relationships/hyperlink" Target="https://psycnet.apa.org/record/2022-34222-001" TargetMode="External"/><Relationship Id="rId179" Type="http://schemas.openxmlformats.org/officeDocument/2006/relationships/hyperlink" Target="https://doi.org/10.3390/en15051662" TargetMode="External"/><Relationship Id="rId190" Type="http://schemas.openxmlformats.org/officeDocument/2006/relationships/hyperlink" Target="https://psycnet.apa.org/doiLanding?doi=10.1037%2Fxge0001320" TargetMode="External"/><Relationship Id="rId204" Type="http://schemas.openxmlformats.org/officeDocument/2006/relationships/hyperlink" Target="https://www.webofscience.com/wos/woscc/full-record/WOS:000893776800001" TargetMode="External"/><Relationship Id="rId225" Type="http://schemas.openxmlformats.org/officeDocument/2006/relationships/hyperlink" Target="https://www.webofscience.com/wos/alldb/full-record/WOS:000767712400001" TargetMode="External"/><Relationship Id="rId246" Type="http://schemas.openxmlformats.org/officeDocument/2006/relationships/hyperlink" Target="https://www.tandfonline.com/doi/abs/10.1080/13597566.2022.2152441" TargetMode="External"/><Relationship Id="rId267" Type="http://schemas.openxmlformats.org/officeDocument/2006/relationships/hyperlink" Target="https://link.springer.com/chapter/10.1007/978-3-030-96237-1_14" TargetMode="External"/><Relationship Id="rId288" Type="http://schemas.openxmlformats.org/officeDocument/2006/relationships/hyperlink" Target="https://journals.eagora.org/revHUMAN/article/view/4022" TargetMode="External"/><Relationship Id="rId106" Type="http://schemas.openxmlformats.org/officeDocument/2006/relationships/hyperlink" Target="https://www.webofscience.com/wos/woscc/full-record/WOS:000821855500006" TargetMode="External"/><Relationship Id="rId127" Type="http://schemas.openxmlformats.org/officeDocument/2006/relationships/hyperlink" Target="https://1510q6o9c-y-https-www-webofscience-com.z.e-nformation.ro/wos/woscc/summary/ba2e71d9-cb68-43a0-a000-dd46c4886ddc-94498653/date-descending/1" TargetMode="External"/><Relationship Id="rId313" Type="http://schemas.openxmlformats.org/officeDocument/2006/relationships/hyperlink" Target="https://journals.sagepub.com/doi/abs/10.1177/17506980221126651" TargetMode="External"/><Relationship Id="rId10" Type="http://schemas.openxmlformats.org/officeDocument/2006/relationships/hyperlink" Target="https://www.zora.uzh.ch/id/eprint/218775/" TargetMode="External"/><Relationship Id="rId31" Type="http://schemas.openxmlformats.org/officeDocument/2006/relationships/hyperlink" Target="https://www.sciencedirect.com/science/article/pii/S2352409X23002638" TargetMode="External"/><Relationship Id="rId52" Type="http://schemas.openxmlformats.org/officeDocument/2006/relationships/hyperlink" Target="https://www.sciencedirect.com/science/article/pii/S2666915322000087" TargetMode="External"/><Relationship Id="rId73" Type="http://schemas.openxmlformats.org/officeDocument/2006/relationships/hyperlink" Target="https://journals.lww.com/smj/Fulltext/2022/11000/Preparing_muslims_with_diabetes_mellitus_for.1.aspx" TargetMode="External"/><Relationship Id="rId94" Type="http://schemas.openxmlformats.org/officeDocument/2006/relationships/hyperlink" Target="https://www.jpse.gta.org.uk/index.php/home/about" TargetMode="External"/><Relationship Id="rId148" Type="http://schemas.openxmlformats.org/officeDocument/2006/relationships/hyperlink" Target="https://www-webofscience-com.am.e-nformation.ro/wos/woscc/full-record/WOS:000852445500001" TargetMode="External"/><Relationship Id="rId169" Type="http://schemas.openxmlformats.org/officeDocument/2006/relationships/hyperlink" Target="https://doi.org/10.3390/en15155761" TargetMode="External"/><Relationship Id="rId4" Type="http://schemas.openxmlformats.org/officeDocument/2006/relationships/hyperlink" Target="https://brill.com/display/title/62325?fbclid=IwAR1QvVINUsiO6fjviV_kloFNdxcbLEjthG9ta1iVrsfVWznaJ5re69lmLSU" TargetMode="External"/><Relationship Id="rId180" Type="http://schemas.openxmlformats.org/officeDocument/2006/relationships/hyperlink" Target="https://www.webofscience.com/wos/woscc/full-record/WOS:000771116100001" TargetMode="External"/><Relationship Id="rId215" Type="http://schemas.openxmlformats.org/officeDocument/2006/relationships/hyperlink" Target="https://journals.sagepub.com/doi/10.1177/08948453211037396" TargetMode="External"/><Relationship Id="rId236" Type="http://schemas.openxmlformats.org/officeDocument/2006/relationships/hyperlink" Target="https://www.webofscience.com/wos/woscc/full-record/WOS:000855566600001" TargetMode="External"/><Relationship Id="rId257" Type="http://schemas.openxmlformats.org/officeDocument/2006/relationships/hyperlink" Target="https://www.tandfonline.com/doi/abs/10.1080/01296612.2022.2035150" TargetMode="External"/><Relationship Id="rId278" Type="http://schemas.openxmlformats.org/officeDocument/2006/relationships/hyperlink" Target="https://bmcpublichealth.biomedcentral.com/articles/10.1186/s12889-022-14271-w" TargetMode="External"/><Relationship Id="rId303" Type="http://schemas.openxmlformats.org/officeDocument/2006/relationships/hyperlink" Target="https://socialspacejournal.eu/menu-script/index.php/ssj/article/view/108" TargetMode="External"/><Relationship Id="rId42" Type="http://schemas.openxmlformats.org/officeDocument/2006/relationships/hyperlink" Target="https://scholar.google.ro/scholar?cluster=16641602033183732334&amp;hl=ro&amp;as_sdt=2005" TargetMode="External"/><Relationship Id="rId84" Type="http://schemas.openxmlformats.org/officeDocument/2006/relationships/hyperlink" Target="https://www.frontiersin.org/articles/10.3389/fpubh.2022.903975/full" TargetMode="External"/><Relationship Id="rId138" Type="http://schemas.openxmlformats.org/officeDocument/2006/relationships/hyperlink" Target="https://doi.org/10.3390/en15155473" TargetMode="External"/><Relationship Id="rId191" Type="http://schemas.openxmlformats.org/officeDocument/2006/relationships/hyperlink" Target="https://www.taylorfrancis.com/chapters/edit/10.4324/9781003045687-20/around-world-80-milliseconds-less-spontaneous-trait-inference-across-cultures-leonard-newman-arthur-marsden" TargetMode="External"/><Relationship Id="rId205" Type="http://schemas.openxmlformats.org/officeDocument/2006/relationships/hyperlink" Target="https://www.emerald.com/insight/content/doi/10.1108/LHS-07-2022-0080/full/html" TargetMode="External"/><Relationship Id="rId247" Type="http://schemas.openxmlformats.org/officeDocument/2006/relationships/hyperlink" Target="https://www.webofscience.com/wos/woscc/full-record/WOS:000895485900001" TargetMode="External"/><Relationship Id="rId107" Type="http://schemas.openxmlformats.org/officeDocument/2006/relationships/hyperlink" Target="https://www.webofscience.com/wos/woscc/full-record/WOS:000700817800001" TargetMode="External"/><Relationship Id="rId289" Type="http://schemas.openxmlformats.org/officeDocument/2006/relationships/hyperlink" Target="http://scielo.sld.cu/scielo.php?script=sci_arttext&amp;pid=S0864-03002022000100003" TargetMode="External"/><Relationship Id="rId11" Type="http://schemas.openxmlformats.org/officeDocument/2006/relationships/hyperlink" Target="https://www.academia.edu/87222413/Interpersonal_and_Social_Sensibility_in_Slapstick_from_the_Perspective_of_Religious_History" TargetMode="External"/><Relationship Id="rId53" Type="http://schemas.openxmlformats.org/officeDocument/2006/relationships/hyperlink" Target="https://www.biologicalpsychiatryjournal.com/article/S0006-3223(22)00770-3/fulltext" TargetMode="External"/><Relationship Id="rId149" Type="http://schemas.openxmlformats.org/officeDocument/2006/relationships/hyperlink" Target="https://openjournals.wu.ac.at/ojs/index.php/region/myindexing" TargetMode="External"/><Relationship Id="rId314" Type="http://schemas.openxmlformats.org/officeDocument/2006/relationships/hyperlink" Target="https://www.tandfonline.com/doi/abs/10.1080/13527258.2022.2076719" TargetMode="External"/><Relationship Id="rId95" Type="http://schemas.openxmlformats.org/officeDocument/2006/relationships/hyperlink" Target="https://journals.e-palli.com/home/index.php/ajmri/indexed" TargetMode="External"/><Relationship Id="rId160" Type="http://schemas.openxmlformats.org/officeDocument/2006/relationships/hyperlink" Target="https://www.webofscience.com/wos/woscc/full-record/WOS:000887311400001" TargetMode="External"/><Relationship Id="rId216" Type="http://schemas.openxmlformats.org/officeDocument/2006/relationships/hyperlink" Target="https://www.webofscience.com/wos/woscc/full-record/WOS:000683931700001" TargetMode="External"/><Relationship Id="rId258" Type="http://schemas.openxmlformats.org/officeDocument/2006/relationships/hyperlink" Target="https://doi.org/10.1515/jcde-2022-0012" TargetMode="External"/><Relationship Id="rId22" Type="http://schemas.openxmlformats.org/officeDocument/2006/relationships/hyperlink" Target="https://www.sciencedirect.com/science/article/pii/S0169131722003209" TargetMode="External"/><Relationship Id="rId64" Type="http://schemas.openxmlformats.org/officeDocument/2006/relationships/hyperlink" Target="https://www.mdpi.com/2076-3425/12/10/1315" TargetMode="External"/><Relationship Id="rId118" Type="http://schemas.openxmlformats.org/officeDocument/2006/relationships/hyperlink" Target="https://www.scopus.com/record/display.uri?eid=2-s2.0-85144142427&amp;origin=resultslist&amp;sort=plf-f&amp;cite=2-s2.0-85087507928&amp;src=s&amp;nlo=&amp;nlr=&amp;nls=&amp;imp=t&amp;sid=95845665c57d596ded2d6db15088e53e&amp;sot=cite&amp;sdt=cl&amp;cluster=scopubyr%2c%222022%22%2ct&amp;sl=0&amp;relpos=0&amp;citeCnt=0&amp;searchTerm=" TargetMode="External"/><Relationship Id="rId325" Type="http://schemas.openxmlformats.org/officeDocument/2006/relationships/hyperlink" Target="http://notebooks.drustvo-antropologov.si/Notebooks/article/view/538" TargetMode="External"/><Relationship Id="rId171" Type="http://schemas.openxmlformats.org/officeDocument/2006/relationships/hyperlink" Target="https://doi.org/10.1016/j.jclepro.2022.134354" TargetMode="External"/><Relationship Id="rId227" Type="http://schemas.openxmlformats.org/officeDocument/2006/relationships/hyperlink" Target="https://www.webofscience.com/wos/woscc/full-record/WOS:000534713700003" TargetMode="External"/><Relationship Id="rId269" Type="http://schemas.openxmlformats.org/officeDocument/2006/relationships/hyperlink" Target="http://www.ceemr.uw.edu.pl/sites/default/files/Anghel%20et%20al._2022.pdf" TargetMode="External"/><Relationship Id="rId33" Type="http://schemas.openxmlformats.org/officeDocument/2006/relationships/hyperlink" Target="https://www.czasopisma.uni.lodz.pl/sceranea/article/view/15609" TargetMode="External"/><Relationship Id="rId129" Type="http://schemas.openxmlformats.org/officeDocument/2006/relationships/hyperlink" Target="https://151096oaa-y-https-www-scopus-com.z.e-nformation.ro/results/citedbyresults.uri?sort=plf-f&amp;cite=2-s2.0-84935137630&amp;src=s&amp;imp=t&amp;sid=7c0a37c8fa749fed75d7999917db934a&amp;sot=cite&amp;sdt=a&amp;sl=0&amp;origin=resultslist&amp;editSaveSearch=&amp;txGid=601c6add5f65066c2beb91afb650f7a2" TargetMode="External"/><Relationship Id="rId280" Type="http://schemas.openxmlformats.org/officeDocument/2006/relationships/hyperlink" Target="https://www.mdpi.com/1660-4601/19/9/5750" TargetMode="External"/><Relationship Id="rId75" Type="http://schemas.openxmlformats.org/officeDocument/2006/relationships/hyperlink" Target="https://www.mdpi.com/1660-4601/19/18/11803" TargetMode="External"/><Relationship Id="rId140" Type="http://schemas.openxmlformats.org/officeDocument/2006/relationships/hyperlink" Target="https://doi.org/10.3390/en15155761" TargetMode="External"/><Relationship Id="rId182" Type="http://schemas.openxmlformats.org/officeDocument/2006/relationships/hyperlink" Target="https://www.webofscience.com/wos/woscc/full-record/WOS:000769103300001" TargetMode="External"/><Relationship Id="rId6" Type="http://schemas.openxmlformats.org/officeDocument/2006/relationships/hyperlink" Target="https://conservarpatrimonio.pt/article/view/26578" TargetMode="External"/><Relationship Id="rId238" Type="http://schemas.openxmlformats.org/officeDocument/2006/relationships/hyperlink" Target="https://www.webofscience.com/wos/woscc/full-record/WOS:000769657000001" TargetMode="External"/><Relationship Id="rId291" Type="http://schemas.openxmlformats.org/officeDocument/2006/relationships/hyperlink" Target="https://www.hindawi.com/journals/abb/2022/2909974/" TargetMode="External"/><Relationship Id="rId305" Type="http://schemas.openxmlformats.org/officeDocument/2006/relationships/hyperlink" Target="https://www.ceeol.com/search/article-detail?id=1066375" TargetMode="External"/><Relationship Id="rId44" Type="http://schemas.openxmlformats.org/officeDocument/2006/relationships/hyperlink" Target="https://www.webofscience.com/wos/woscc/full-record/WOS:000872044600026" TargetMode="External"/><Relationship Id="rId86" Type="http://schemas.openxmlformats.org/officeDocument/2006/relationships/hyperlink" Target="https://www.mdpi.com/2076-328X/12/10/376" TargetMode="External"/><Relationship Id="rId151" Type="http://schemas.openxmlformats.org/officeDocument/2006/relationships/hyperlink" Target="https://www.scopus.com/results/citedbyresults.uri?sort=plf-f&amp;cite=2-s2.0-85089231861&amp;src=s&amp;imp=t&amp;sid=37580ef1671f8be76219d7eb3e673078&amp;sot=cite&amp;sdt=a&amp;sl=0&amp;origin=resultslist&amp;editSaveSearch=&amp;txGid=35e78fdd7b360249cde1d61da1365c09" TargetMode="External"/><Relationship Id="rId193" Type="http://schemas.openxmlformats.org/officeDocument/2006/relationships/hyperlink" Target="https://www.webofscience.com/wos/woscc/summary/928dd504-cabd-4f66-b8af-b1520978f26b-940af654/date-descending/1" TargetMode="External"/><Relationship Id="rId207" Type="http://schemas.openxmlformats.org/officeDocument/2006/relationships/hyperlink" Target="https://www.cambridge.org/core/journals/oryx/article/what-makes-conservationists-persevere-resilience-strategies-at-work/6855DB1C3BD1F3D6BBACE6ED1932FB23" TargetMode="External"/><Relationship Id="rId249" Type="http://schemas.openxmlformats.org/officeDocument/2006/relationships/hyperlink" Target="https://1510q6bkm-y-https-www-webofscience-com.z.e-nformation.ro/wos/woscc/full-record/WOS:000764816800001" TargetMode="External"/><Relationship Id="rId13" Type="http://schemas.openxmlformats.org/officeDocument/2006/relationships/hyperlink" Target="https://www.webofscience.com/wos/woscc/full-record/WOS:000872617500001" TargetMode="External"/><Relationship Id="rId109" Type="http://schemas.openxmlformats.org/officeDocument/2006/relationships/hyperlink" Target="https://www.webofscience.com/wos/woscc/full-record/WOS:000992732800004" TargetMode="External"/><Relationship Id="rId260" Type="http://schemas.openxmlformats.org/officeDocument/2006/relationships/hyperlink" Target="https://www.researchgate.net/publication/367810974_The_Politics_of_Migration_and_Diaspora_in_Eastern_Europe_Media_Public_Discourse_and_Policy/references" TargetMode="External"/><Relationship Id="rId316" Type="http://schemas.openxmlformats.org/officeDocument/2006/relationships/hyperlink" Target="https://www.sciencedirect.com/science/article/abs/pii/S0264275122000257" TargetMode="External"/><Relationship Id="rId55" Type="http://schemas.openxmlformats.org/officeDocument/2006/relationships/hyperlink" Target="http://../HP/Downloads/The%20impacts%20of%20artificial%20intelligence%20on%20managerial%20skills.pdf" TargetMode="External"/><Relationship Id="rId97" Type="http://schemas.openxmlformats.org/officeDocument/2006/relationships/hyperlink" Target="https://ymerdigital.com/" TargetMode="External"/><Relationship Id="rId120" Type="http://schemas.openxmlformats.org/officeDocument/2006/relationships/hyperlink" Target="https://www.mdpi.com/2072-4292/14/4/817" TargetMode="External"/><Relationship Id="rId162" Type="http://schemas.openxmlformats.org/officeDocument/2006/relationships/hyperlink" Target="https://www.webofscience.com/wos/woscc/full-record/WOS:000887458500001" TargetMode="External"/><Relationship Id="rId218" Type="http://schemas.openxmlformats.org/officeDocument/2006/relationships/hyperlink" Target="https://www.webofscience.com/wos/woscc/full-record/WOS:000669621800001"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mdw.ac.at/meryc2022/keynote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carl-remigius.de/wp-content/uploads/kultur_sprache_bildung_programm.pdf" TargetMode="External"/><Relationship Id="rId2" Type="http://schemas.openxmlformats.org/officeDocument/2006/relationships/hyperlink" Target="https://www.facebook.com/photo/?fbid=1012460752965657&amp;set=a.153286808883060&amp;__cft__%5b0%5d=AZV4aboKCb1v0jUnekQRQ5W8Q8kh2DSIYl6jcfthqqR-Gaw5S3JV9S957iJMHLl7gfaUabeg2LnmtlkIt1MhS6o79FPqudf9jXB7GGBPFJhMDyQYHujuVwDX7Zim8P2hYhk&amp;__tn__=EH-R" TargetMode="External"/><Relationship Id="rId1" Type="http://schemas.openxmlformats.org/officeDocument/2006/relationships/hyperlink" Target="https://www.facebook.com/photo/?fbid=1259232681621795&amp;set=a.105576183654123&amp;__cft__%5b0%5d=AZUl3vCLc_UCNXIgE1FOn2QO5CXEHgHp4ZzblSvMTFElIBCBYCKFYCwIoQWM_cfrJNvx5g1fKfREBM5AVg0WEjZWzJ17IdzY3qSky9_HTzroeg&amp;__tn__=EH-R" TargetMode="External"/><Relationship Id="rId4" Type="http://schemas.openxmlformats.org/officeDocument/2006/relationships/hyperlink" Target="https://www.brucknerhaus.at/programm/veranstaltungen/planet-molldurio-6.11.2022-10-3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S990"/>
  <sheetViews>
    <sheetView tabSelected="1" topLeftCell="Y1" workbookViewId="0">
      <pane ySplit="4" topLeftCell="A114" activePane="bottomLeft" state="frozen"/>
      <selection pane="bottomLeft" activeCell="AQ120" sqref="AQ120"/>
    </sheetView>
  </sheetViews>
  <sheetFormatPr defaultColWidth="14.3984375" defaultRowHeight="15" customHeight="1"/>
  <cols>
    <col min="1" max="1" width="12.1328125" customWidth="1"/>
    <col min="2" max="2" width="42.1328125" customWidth="1"/>
    <col min="3" max="3" width="17.1328125" customWidth="1"/>
    <col min="4" max="4" width="19.73046875" customWidth="1"/>
    <col min="5" max="5" width="13.265625" customWidth="1"/>
    <col min="6" max="40" width="7.86328125" customWidth="1"/>
    <col min="41" max="41" width="12.1328125" customWidth="1"/>
    <col min="42" max="43" width="13" customWidth="1"/>
    <col min="44" max="45" width="14.1328125" customWidth="1"/>
  </cols>
  <sheetData>
    <row r="1" spans="1:45" ht="14.25">
      <c r="A1" s="1"/>
      <c r="B1" s="1"/>
      <c r="C1" s="1"/>
      <c r="D1" s="1"/>
      <c r="E1" s="1"/>
      <c r="F1" s="2"/>
      <c r="G1" s="1"/>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row>
    <row r="2" spans="1:45" ht="24.75" customHeight="1">
      <c r="A2" s="4" t="s">
        <v>0</v>
      </c>
      <c r="B2" s="5"/>
      <c r="C2" s="6"/>
      <c r="D2" s="1"/>
      <c r="E2" s="1"/>
      <c r="F2" s="2"/>
      <c r="G2" s="1"/>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row>
    <row r="3" spans="1:45" ht="123" customHeight="1">
      <c r="A3" s="1"/>
      <c r="B3" s="1"/>
      <c r="C3" s="1"/>
      <c r="D3" s="7"/>
      <c r="E3" s="7" t="s">
        <v>1</v>
      </c>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3"/>
      <c r="AP3" s="3"/>
      <c r="AQ3" s="3"/>
      <c r="AR3" s="9" t="s">
        <v>2</v>
      </c>
      <c r="AS3" s="9" t="s">
        <v>3</v>
      </c>
    </row>
    <row r="4" spans="1:45" ht="86.25" customHeight="1">
      <c r="A4" s="10" t="s">
        <v>4</v>
      </c>
      <c r="B4" s="11" t="s">
        <v>5</v>
      </c>
      <c r="C4" s="11" t="s">
        <v>6</v>
      </c>
      <c r="D4" s="11" t="s">
        <v>7</v>
      </c>
      <c r="E4" s="11" t="s">
        <v>8</v>
      </c>
      <c r="F4" s="11" t="s">
        <v>9</v>
      </c>
      <c r="G4" s="11" t="s">
        <v>10</v>
      </c>
      <c r="H4" s="11" t="s">
        <v>11</v>
      </c>
      <c r="I4" s="11" t="s">
        <v>12</v>
      </c>
      <c r="J4" s="11" t="s">
        <v>13</v>
      </c>
      <c r="K4" s="11" t="s">
        <v>14</v>
      </c>
      <c r="L4" s="11" t="s">
        <v>15</v>
      </c>
      <c r="M4" s="11" t="s">
        <v>16</v>
      </c>
      <c r="N4" s="11" t="s">
        <v>17</v>
      </c>
      <c r="O4" s="11" t="s">
        <v>18</v>
      </c>
      <c r="P4" s="11" t="s">
        <v>19</v>
      </c>
      <c r="Q4" s="11" t="s">
        <v>20</v>
      </c>
      <c r="R4" s="11" t="s">
        <v>21</v>
      </c>
      <c r="S4" s="11" t="s">
        <v>22</v>
      </c>
      <c r="T4" s="11" t="s">
        <v>23</v>
      </c>
      <c r="U4" s="11" t="s">
        <v>24</v>
      </c>
      <c r="V4" s="11" t="s">
        <v>25</v>
      </c>
      <c r="W4" s="12" t="s">
        <v>26</v>
      </c>
      <c r="X4" s="12" t="s">
        <v>27</v>
      </c>
      <c r="Y4" s="12" t="s">
        <v>28</v>
      </c>
      <c r="Z4" s="12" t="s">
        <v>29</v>
      </c>
      <c r="AA4" s="12" t="s">
        <v>30</v>
      </c>
      <c r="AB4" s="12" t="s">
        <v>31</v>
      </c>
      <c r="AC4" s="12" t="s">
        <v>32</v>
      </c>
      <c r="AD4" s="12" t="s">
        <v>33</v>
      </c>
      <c r="AE4" s="12" t="s">
        <v>34</v>
      </c>
      <c r="AF4" s="12" t="s">
        <v>35</v>
      </c>
      <c r="AG4" s="12" t="s">
        <v>36</v>
      </c>
      <c r="AH4" s="12" t="s">
        <v>37</v>
      </c>
      <c r="AI4" s="12" t="s">
        <v>38</v>
      </c>
      <c r="AJ4" s="12" t="s">
        <v>39</v>
      </c>
      <c r="AK4" s="12" t="s">
        <v>40</v>
      </c>
      <c r="AL4" s="12" t="s">
        <v>41</v>
      </c>
      <c r="AM4" s="12" t="s">
        <v>42</v>
      </c>
      <c r="AN4" s="12" t="s">
        <v>43</v>
      </c>
      <c r="AO4" s="13" t="s">
        <v>44</v>
      </c>
      <c r="AP4" s="10" t="s">
        <v>45</v>
      </c>
      <c r="AQ4" s="10" t="s">
        <v>46</v>
      </c>
      <c r="AR4" s="14" t="s">
        <v>47</v>
      </c>
      <c r="AS4" s="14" t="s">
        <v>48</v>
      </c>
    </row>
    <row r="5" spans="1:45" ht="14.25">
      <c r="A5" s="15">
        <v>1</v>
      </c>
      <c r="B5" s="16" t="s">
        <v>49</v>
      </c>
      <c r="C5" s="16" t="s">
        <v>50</v>
      </c>
      <c r="D5" s="17" t="s">
        <v>51</v>
      </c>
      <c r="E5" s="17">
        <v>1600</v>
      </c>
      <c r="F5" s="18"/>
      <c r="G5" s="18"/>
      <c r="H5" s="18"/>
      <c r="I5" s="18">
        <v>100</v>
      </c>
      <c r="J5" s="18"/>
      <c r="K5" s="18"/>
      <c r="L5" s="18"/>
      <c r="M5" s="18"/>
      <c r="N5" s="18">
        <v>150</v>
      </c>
      <c r="O5" s="18"/>
      <c r="P5" s="18"/>
      <c r="Q5" s="18">
        <v>210</v>
      </c>
      <c r="R5" s="18">
        <v>200</v>
      </c>
      <c r="S5" s="18"/>
      <c r="T5" s="18"/>
      <c r="U5" s="18"/>
      <c r="V5" s="18"/>
      <c r="W5" s="18"/>
      <c r="X5" s="18"/>
      <c r="Y5" s="18"/>
      <c r="Z5" s="18"/>
      <c r="AA5" s="18"/>
      <c r="AB5" s="18"/>
      <c r="AC5" s="18"/>
      <c r="AD5" s="18">
        <v>252</v>
      </c>
      <c r="AE5" s="18">
        <v>504</v>
      </c>
      <c r="AF5" s="18">
        <v>72.31</v>
      </c>
      <c r="AG5" s="18"/>
      <c r="AH5" s="18">
        <v>70</v>
      </c>
      <c r="AI5" s="18">
        <v>56</v>
      </c>
      <c r="AJ5" s="18"/>
      <c r="AK5" s="18"/>
      <c r="AL5" s="18"/>
      <c r="AM5" s="18"/>
      <c r="AN5" s="18"/>
      <c r="AO5" s="19">
        <f t="shared" ref="AO5:AO18" si="0">SUM(F5:AN5)</f>
        <v>1614.31</v>
      </c>
      <c r="AP5" s="20">
        <v>1614.31</v>
      </c>
      <c r="AQ5" s="20">
        <v>1614.31</v>
      </c>
      <c r="AR5" s="21">
        <f t="shared" ref="AR5:AR50" si="1">AO5-AP5</f>
        <v>0</v>
      </c>
      <c r="AS5" s="21">
        <f t="shared" ref="AS5:AS51" si="2">AO5-AQ5</f>
        <v>0</v>
      </c>
    </row>
    <row r="6" spans="1:45" ht="14.25">
      <c r="A6" s="15">
        <v>2</v>
      </c>
      <c r="B6" s="16" t="s">
        <v>52</v>
      </c>
      <c r="C6" s="16" t="s">
        <v>50</v>
      </c>
      <c r="D6" s="17" t="s">
        <v>53</v>
      </c>
      <c r="E6" s="17">
        <v>1600</v>
      </c>
      <c r="F6" s="18"/>
      <c r="G6" s="18"/>
      <c r="H6" s="22"/>
      <c r="I6" s="22"/>
      <c r="J6" s="22"/>
      <c r="K6" s="22"/>
      <c r="L6" s="22"/>
      <c r="M6" s="22"/>
      <c r="N6" s="22">
        <v>250</v>
      </c>
      <c r="O6" s="22"/>
      <c r="P6" s="22"/>
      <c r="Q6" s="22"/>
      <c r="R6" s="22"/>
      <c r="S6" s="22">
        <v>105</v>
      </c>
      <c r="T6" s="22"/>
      <c r="U6" s="22"/>
      <c r="V6" s="22"/>
      <c r="W6" s="22"/>
      <c r="X6" s="22"/>
      <c r="Y6" s="22"/>
      <c r="Z6" s="22"/>
      <c r="AA6" s="22"/>
      <c r="AB6" s="22"/>
      <c r="AC6" s="22"/>
      <c r="AD6" s="22">
        <v>385</v>
      </c>
      <c r="AE6" s="22">
        <v>770</v>
      </c>
      <c r="AF6" s="22">
        <v>33</v>
      </c>
      <c r="AG6" s="22"/>
      <c r="AH6" s="22"/>
      <c r="AI6" s="22">
        <v>409</v>
      </c>
      <c r="AJ6" s="22"/>
      <c r="AK6" s="22"/>
      <c r="AL6" s="22"/>
      <c r="AM6" s="22"/>
      <c r="AN6" s="22"/>
      <c r="AO6" s="19">
        <f t="shared" si="0"/>
        <v>1952</v>
      </c>
      <c r="AP6" s="20">
        <v>1952</v>
      </c>
      <c r="AQ6" s="20">
        <v>1952</v>
      </c>
      <c r="AR6" s="21">
        <f t="shared" si="1"/>
        <v>0</v>
      </c>
      <c r="AS6" s="21">
        <f t="shared" si="2"/>
        <v>0</v>
      </c>
    </row>
    <row r="7" spans="1:45" ht="14.25">
      <c r="A7" s="15">
        <v>3</v>
      </c>
      <c r="B7" s="16" t="s">
        <v>54</v>
      </c>
      <c r="C7" s="16" t="s">
        <v>50</v>
      </c>
      <c r="D7" s="17" t="s">
        <v>55</v>
      </c>
      <c r="E7" s="17">
        <v>1600</v>
      </c>
      <c r="F7" s="18"/>
      <c r="G7" s="18"/>
      <c r="H7" s="22"/>
      <c r="I7" s="22"/>
      <c r="J7" s="22"/>
      <c r="K7" s="22"/>
      <c r="L7" s="22">
        <v>200</v>
      </c>
      <c r="M7" s="22"/>
      <c r="N7" s="22"/>
      <c r="O7" s="22">
        <v>14</v>
      </c>
      <c r="P7" s="22"/>
      <c r="Q7" s="22"/>
      <c r="R7" s="22"/>
      <c r="S7" s="22">
        <v>20</v>
      </c>
      <c r="T7" s="22"/>
      <c r="U7" s="22">
        <v>480</v>
      </c>
      <c r="V7" s="22"/>
      <c r="W7" s="22"/>
      <c r="X7" s="22"/>
      <c r="Y7" s="22"/>
      <c r="Z7" s="22"/>
      <c r="AA7" s="22"/>
      <c r="AB7" s="22"/>
      <c r="AC7" s="22"/>
      <c r="AD7" s="22">
        <v>336</v>
      </c>
      <c r="AE7" s="22">
        <v>672</v>
      </c>
      <c r="AF7" s="22">
        <v>127</v>
      </c>
      <c r="AG7" s="22"/>
      <c r="AH7" s="22"/>
      <c r="AI7" s="22">
        <v>256</v>
      </c>
      <c r="AJ7" s="22">
        <v>166</v>
      </c>
      <c r="AK7" s="22"/>
      <c r="AL7" s="22"/>
      <c r="AM7" s="22"/>
      <c r="AN7" s="22"/>
      <c r="AO7" s="19">
        <f t="shared" si="0"/>
        <v>2271</v>
      </c>
      <c r="AP7" s="20">
        <v>2271</v>
      </c>
      <c r="AQ7" s="20">
        <v>2271</v>
      </c>
      <c r="AR7" s="21">
        <f t="shared" si="1"/>
        <v>0</v>
      </c>
      <c r="AS7" s="21">
        <f t="shared" si="2"/>
        <v>0</v>
      </c>
    </row>
    <row r="8" spans="1:45" ht="14.25">
      <c r="A8" s="15">
        <v>4</v>
      </c>
      <c r="B8" s="16" t="s">
        <v>56</v>
      </c>
      <c r="C8" s="16" t="s">
        <v>50</v>
      </c>
      <c r="D8" s="17" t="s">
        <v>55</v>
      </c>
      <c r="E8" s="17">
        <v>1600</v>
      </c>
      <c r="F8" s="18">
        <v>600</v>
      </c>
      <c r="G8" s="18"/>
      <c r="H8" s="22"/>
      <c r="I8" s="22"/>
      <c r="J8" s="22"/>
      <c r="K8" s="22"/>
      <c r="L8" s="22"/>
      <c r="M8" s="22"/>
      <c r="N8" s="22">
        <v>50</v>
      </c>
      <c r="O8" s="22"/>
      <c r="P8" s="22">
        <v>200</v>
      </c>
      <c r="Q8" s="22"/>
      <c r="R8" s="22">
        <v>700</v>
      </c>
      <c r="S8" s="22">
        <v>195</v>
      </c>
      <c r="T8" s="22"/>
      <c r="U8" s="22">
        <v>30</v>
      </c>
      <c r="V8" s="22"/>
      <c r="W8" s="22"/>
      <c r="X8" s="22"/>
      <c r="Y8" s="22">
        <v>100</v>
      </c>
      <c r="Z8" s="22"/>
      <c r="AA8" s="22"/>
      <c r="AB8" s="22">
        <v>200</v>
      </c>
      <c r="AC8" s="22"/>
      <c r="AD8" s="22">
        <v>336</v>
      </c>
      <c r="AE8" s="22">
        <v>672</v>
      </c>
      <c r="AF8" s="22">
        <v>91</v>
      </c>
      <c r="AG8" s="22">
        <v>210</v>
      </c>
      <c r="AH8" s="22">
        <v>90</v>
      </c>
      <c r="AI8" s="22">
        <v>56</v>
      </c>
      <c r="AJ8" s="22">
        <v>80</v>
      </c>
      <c r="AK8" s="22"/>
      <c r="AL8" s="22"/>
      <c r="AM8" s="22"/>
      <c r="AN8" s="22"/>
      <c r="AO8" s="19">
        <f t="shared" si="0"/>
        <v>3610</v>
      </c>
      <c r="AP8" s="20">
        <v>3610</v>
      </c>
      <c r="AQ8" s="20">
        <v>3610</v>
      </c>
      <c r="AR8" s="21">
        <f t="shared" si="1"/>
        <v>0</v>
      </c>
      <c r="AS8" s="21">
        <f t="shared" si="2"/>
        <v>0</v>
      </c>
    </row>
    <row r="9" spans="1:45" ht="14.25">
      <c r="A9" s="15">
        <v>5</v>
      </c>
      <c r="B9" s="16" t="s">
        <v>57</v>
      </c>
      <c r="C9" s="16" t="s">
        <v>50</v>
      </c>
      <c r="D9" s="17" t="s">
        <v>55</v>
      </c>
      <c r="E9" s="17">
        <v>1600</v>
      </c>
      <c r="F9" s="18">
        <v>300</v>
      </c>
      <c r="G9" s="18"/>
      <c r="H9" s="22"/>
      <c r="I9" s="22"/>
      <c r="J9" s="22"/>
      <c r="K9" s="22"/>
      <c r="L9" s="22"/>
      <c r="M9" s="22"/>
      <c r="N9" s="22"/>
      <c r="O9" s="22"/>
      <c r="P9" s="22"/>
      <c r="Q9" s="22"/>
      <c r="R9" s="22"/>
      <c r="S9" s="22">
        <v>30</v>
      </c>
      <c r="T9" s="22"/>
      <c r="U9" s="22"/>
      <c r="V9" s="22"/>
      <c r="W9" s="22"/>
      <c r="X9" s="22"/>
      <c r="Y9" s="22"/>
      <c r="Z9" s="22"/>
      <c r="AA9" s="22"/>
      <c r="AB9" s="22"/>
      <c r="AC9" s="22"/>
      <c r="AD9" s="22">
        <v>364</v>
      </c>
      <c r="AE9" s="22">
        <v>728</v>
      </c>
      <c r="AF9" s="22">
        <v>40</v>
      </c>
      <c r="AG9" s="22">
        <v>150</v>
      </c>
      <c r="AH9" s="22">
        <v>80</v>
      </c>
      <c r="AI9" s="22">
        <v>256</v>
      </c>
      <c r="AJ9" s="22"/>
      <c r="AK9" s="22"/>
      <c r="AL9" s="22"/>
      <c r="AM9" s="22"/>
      <c r="AN9" s="22">
        <v>96</v>
      </c>
      <c r="AO9" s="19">
        <f t="shared" si="0"/>
        <v>2044</v>
      </c>
      <c r="AP9" s="20">
        <v>2044</v>
      </c>
      <c r="AQ9" s="20">
        <v>2044</v>
      </c>
      <c r="AR9" s="21">
        <f t="shared" si="1"/>
        <v>0</v>
      </c>
      <c r="AS9" s="21">
        <f t="shared" si="2"/>
        <v>0</v>
      </c>
    </row>
    <row r="10" spans="1:45" ht="14.25">
      <c r="A10" s="15">
        <v>6</v>
      </c>
      <c r="B10" s="16" t="s">
        <v>58</v>
      </c>
      <c r="C10" s="16" t="s">
        <v>50</v>
      </c>
      <c r="D10" s="17" t="s">
        <v>55</v>
      </c>
      <c r="E10" s="17">
        <v>1600</v>
      </c>
      <c r="F10" s="18">
        <v>300</v>
      </c>
      <c r="G10" s="18"/>
      <c r="H10" s="22"/>
      <c r="I10" s="22">
        <v>50</v>
      </c>
      <c r="J10" s="22"/>
      <c r="K10" s="22"/>
      <c r="L10" s="22"/>
      <c r="M10" s="22"/>
      <c r="N10" s="22"/>
      <c r="O10" s="22"/>
      <c r="P10" s="22"/>
      <c r="Q10" s="22"/>
      <c r="R10" s="22"/>
      <c r="S10" s="22">
        <v>90</v>
      </c>
      <c r="T10" s="22"/>
      <c r="U10" s="22"/>
      <c r="V10" s="22"/>
      <c r="W10" s="22"/>
      <c r="X10" s="22"/>
      <c r="Y10" s="22">
        <v>100</v>
      </c>
      <c r="Z10" s="22"/>
      <c r="AA10" s="22"/>
      <c r="AB10" s="22"/>
      <c r="AC10" s="22"/>
      <c r="AD10" s="22">
        <v>392</v>
      </c>
      <c r="AE10" s="22">
        <v>784</v>
      </c>
      <c r="AF10" s="22"/>
      <c r="AG10" s="22">
        <v>95</v>
      </c>
      <c r="AH10" s="22"/>
      <c r="AI10" s="22">
        <v>256</v>
      </c>
      <c r="AJ10" s="22">
        <v>30</v>
      </c>
      <c r="AK10" s="22"/>
      <c r="AL10" s="22"/>
      <c r="AM10" s="22"/>
      <c r="AN10" s="22"/>
      <c r="AO10" s="19">
        <f t="shared" si="0"/>
        <v>2097</v>
      </c>
      <c r="AP10" s="20">
        <v>2097</v>
      </c>
      <c r="AQ10" s="20">
        <v>2097</v>
      </c>
      <c r="AR10" s="21">
        <f t="shared" si="1"/>
        <v>0</v>
      </c>
      <c r="AS10" s="21">
        <f t="shared" si="2"/>
        <v>0</v>
      </c>
    </row>
    <row r="11" spans="1:45" ht="14.25">
      <c r="A11" s="15">
        <v>7</v>
      </c>
      <c r="B11" s="16" t="s">
        <v>59</v>
      </c>
      <c r="C11" s="16" t="s">
        <v>50</v>
      </c>
      <c r="D11" s="17" t="s">
        <v>60</v>
      </c>
      <c r="E11" s="17">
        <v>1600</v>
      </c>
      <c r="F11" s="18">
        <v>100</v>
      </c>
      <c r="G11" s="18">
        <v>123.33</v>
      </c>
      <c r="H11" s="22"/>
      <c r="I11" s="22">
        <v>930.25</v>
      </c>
      <c r="J11" s="22"/>
      <c r="K11" s="22"/>
      <c r="L11" s="22"/>
      <c r="M11" s="22"/>
      <c r="N11" s="22"/>
      <c r="O11" s="22">
        <v>19.329999999999998</v>
      </c>
      <c r="P11" s="22"/>
      <c r="Q11" s="22">
        <v>22</v>
      </c>
      <c r="R11" s="22"/>
      <c r="S11" s="22">
        <v>30</v>
      </c>
      <c r="T11" s="22"/>
      <c r="U11" s="22"/>
      <c r="V11" s="22"/>
      <c r="W11" s="22"/>
      <c r="X11" s="22"/>
      <c r="Y11" s="22"/>
      <c r="Z11" s="22"/>
      <c r="AA11" s="22"/>
      <c r="AB11" s="22"/>
      <c r="AC11" s="22"/>
      <c r="AD11" s="22">
        <v>294</v>
      </c>
      <c r="AE11" s="22">
        <v>588</v>
      </c>
      <c r="AF11" s="22">
        <v>41.33</v>
      </c>
      <c r="AG11" s="22">
        <v>50</v>
      </c>
      <c r="AH11" s="22">
        <v>40</v>
      </c>
      <c r="AI11" s="22">
        <v>56</v>
      </c>
      <c r="AJ11" s="22">
        <v>10</v>
      </c>
      <c r="AK11" s="22"/>
      <c r="AL11" s="22"/>
      <c r="AM11" s="22"/>
      <c r="AN11" s="22"/>
      <c r="AO11" s="19">
        <f t="shared" si="0"/>
        <v>2304.2399999999998</v>
      </c>
      <c r="AP11" s="20">
        <v>2304.2199999999998</v>
      </c>
      <c r="AQ11" s="20">
        <v>2304.2399999999998</v>
      </c>
      <c r="AR11" s="21">
        <f t="shared" si="1"/>
        <v>1.999999999998181E-2</v>
      </c>
      <c r="AS11" s="21">
        <f t="shared" si="2"/>
        <v>0</v>
      </c>
    </row>
    <row r="12" spans="1:45" ht="14.25">
      <c r="A12" s="15">
        <v>8</v>
      </c>
      <c r="B12" s="16" t="s">
        <v>61</v>
      </c>
      <c r="C12" s="16" t="s">
        <v>50</v>
      </c>
      <c r="D12" s="17" t="s">
        <v>51</v>
      </c>
      <c r="E12" s="17">
        <v>1600</v>
      </c>
      <c r="F12" s="18">
        <v>1200</v>
      </c>
      <c r="G12" s="18"/>
      <c r="H12" s="22"/>
      <c r="I12" s="22"/>
      <c r="J12" s="22"/>
      <c r="K12" s="22"/>
      <c r="L12" s="22"/>
      <c r="M12" s="22"/>
      <c r="N12" s="22">
        <v>300</v>
      </c>
      <c r="O12" s="22"/>
      <c r="P12" s="22"/>
      <c r="Q12" s="22"/>
      <c r="R12" s="22">
        <v>200</v>
      </c>
      <c r="S12" s="22">
        <v>30</v>
      </c>
      <c r="T12" s="22"/>
      <c r="U12" s="22"/>
      <c r="V12" s="22"/>
      <c r="W12" s="22"/>
      <c r="X12" s="22"/>
      <c r="Y12" s="22"/>
      <c r="Z12" s="22"/>
      <c r="AA12" s="22"/>
      <c r="AB12" s="22"/>
      <c r="AC12" s="22"/>
      <c r="AD12" s="22">
        <v>266</v>
      </c>
      <c r="AE12" s="22">
        <v>532</v>
      </c>
      <c r="AF12" s="22">
        <v>49.63</v>
      </c>
      <c r="AG12" s="22">
        <v>100</v>
      </c>
      <c r="AH12" s="22">
        <v>20</v>
      </c>
      <c r="AI12" s="22"/>
      <c r="AJ12" s="22"/>
      <c r="AK12" s="22"/>
      <c r="AL12" s="22"/>
      <c r="AM12" s="22"/>
      <c r="AN12" s="22"/>
      <c r="AO12" s="19">
        <f t="shared" si="0"/>
        <v>2697.63</v>
      </c>
      <c r="AP12" s="20">
        <v>2697.63</v>
      </c>
      <c r="AQ12" s="20">
        <v>2697.63</v>
      </c>
      <c r="AR12" s="21">
        <f t="shared" si="1"/>
        <v>0</v>
      </c>
      <c r="AS12" s="21">
        <f t="shared" si="2"/>
        <v>0</v>
      </c>
    </row>
    <row r="13" spans="1:45" ht="14.25">
      <c r="A13" s="15">
        <v>9</v>
      </c>
      <c r="B13" s="16" t="s">
        <v>62</v>
      </c>
      <c r="C13" s="16" t="s">
        <v>50</v>
      </c>
      <c r="D13" s="17" t="s">
        <v>55</v>
      </c>
      <c r="E13" s="17">
        <v>1600</v>
      </c>
      <c r="F13" s="18"/>
      <c r="G13" s="18"/>
      <c r="H13" s="22"/>
      <c r="I13" s="22">
        <v>25</v>
      </c>
      <c r="J13" s="22"/>
      <c r="K13" s="22"/>
      <c r="L13" s="22"/>
      <c r="M13" s="22"/>
      <c r="N13" s="22"/>
      <c r="O13" s="22">
        <v>142</v>
      </c>
      <c r="P13" s="22"/>
      <c r="Q13" s="22">
        <v>50</v>
      </c>
      <c r="R13" s="22">
        <v>150</v>
      </c>
      <c r="S13" s="22">
        <v>150</v>
      </c>
      <c r="T13" s="22"/>
      <c r="U13" s="22"/>
      <c r="V13" s="22"/>
      <c r="W13" s="22"/>
      <c r="X13" s="22"/>
      <c r="Y13" s="22"/>
      <c r="Z13" s="22"/>
      <c r="AA13" s="22"/>
      <c r="AB13" s="22"/>
      <c r="AC13" s="22"/>
      <c r="AD13" s="22">
        <v>399</v>
      </c>
      <c r="AE13" s="22">
        <v>789</v>
      </c>
      <c r="AF13" s="22">
        <v>56</v>
      </c>
      <c r="AG13" s="22">
        <v>60</v>
      </c>
      <c r="AH13" s="22"/>
      <c r="AI13" s="22">
        <v>256</v>
      </c>
      <c r="AJ13" s="22"/>
      <c r="AK13" s="22"/>
      <c r="AL13" s="22"/>
      <c r="AM13" s="22"/>
      <c r="AN13" s="22"/>
      <c r="AO13" s="19">
        <f t="shared" si="0"/>
        <v>2077</v>
      </c>
      <c r="AP13" s="20">
        <v>2077</v>
      </c>
      <c r="AQ13" s="20">
        <v>2077</v>
      </c>
      <c r="AR13" s="21">
        <f t="shared" si="1"/>
        <v>0</v>
      </c>
      <c r="AS13" s="21">
        <f t="shared" si="2"/>
        <v>0</v>
      </c>
    </row>
    <row r="14" spans="1:45" ht="14.25">
      <c r="A14" s="15">
        <v>10</v>
      </c>
      <c r="B14" s="16" t="s">
        <v>63</v>
      </c>
      <c r="C14" s="16" t="s">
        <v>50</v>
      </c>
      <c r="D14" s="17" t="s">
        <v>55</v>
      </c>
      <c r="E14" s="17">
        <v>1600</v>
      </c>
      <c r="F14" s="18">
        <v>300</v>
      </c>
      <c r="G14" s="18"/>
      <c r="H14" s="22"/>
      <c r="I14" s="22">
        <v>50</v>
      </c>
      <c r="J14" s="22"/>
      <c r="K14" s="22"/>
      <c r="L14" s="22"/>
      <c r="M14" s="22"/>
      <c r="N14" s="22"/>
      <c r="O14" s="22"/>
      <c r="P14" s="22"/>
      <c r="Q14" s="22"/>
      <c r="R14" s="22"/>
      <c r="S14" s="22">
        <v>110</v>
      </c>
      <c r="T14" s="22"/>
      <c r="U14" s="22"/>
      <c r="V14" s="22"/>
      <c r="W14" s="22"/>
      <c r="X14" s="22"/>
      <c r="Y14" s="22"/>
      <c r="Z14" s="22"/>
      <c r="AA14" s="22"/>
      <c r="AB14" s="22"/>
      <c r="AC14" s="22"/>
      <c r="AD14" s="22">
        <v>336</v>
      </c>
      <c r="AE14" s="22">
        <v>672</v>
      </c>
      <c r="AF14" s="22">
        <v>127.14</v>
      </c>
      <c r="AG14" s="22">
        <v>100</v>
      </c>
      <c r="AH14" s="22"/>
      <c r="AI14" s="22">
        <v>256</v>
      </c>
      <c r="AJ14" s="22">
        <v>30</v>
      </c>
      <c r="AK14" s="22"/>
      <c r="AL14" s="22"/>
      <c r="AM14" s="22"/>
      <c r="AN14" s="22">
        <v>24</v>
      </c>
      <c r="AO14" s="19">
        <f t="shared" si="0"/>
        <v>2005.14</v>
      </c>
      <c r="AP14" s="20">
        <v>2005.14</v>
      </c>
      <c r="AQ14" s="20">
        <v>2005.14</v>
      </c>
      <c r="AR14" s="21">
        <f t="shared" si="1"/>
        <v>0</v>
      </c>
      <c r="AS14" s="21">
        <f t="shared" si="2"/>
        <v>0</v>
      </c>
    </row>
    <row r="15" spans="1:45" ht="14.25">
      <c r="A15" s="15">
        <v>11</v>
      </c>
      <c r="B15" s="16" t="s">
        <v>64</v>
      </c>
      <c r="C15" s="16" t="s">
        <v>50</v>
      </c>
      <c r="D15" s="17" t="s">
        <v>65</v>
      </c>
      <c r="E15" s="17">
        <v>900</v>
      </c>
      <c r="F15" s="18"/>
      <c r="G15" s="18"/>
      <c r="H15" s="22"/>
      <c r="I15" s="22">
        <v>50</v>
      </c>
      <c r="J15" s="22"/>
      <c r="K15" s="22"/>
      <c r="L15" s="22"/>
      <c r="M15" s="22"/>
      <c r="N15" s="22"/>
      <c r="O15" s="22"/>
      <c r="P15" s="22"/>
      <c r="Q15" s="22">
        <v>30</v>
      </c>
      <c r="R15" s="22">
        <v>300</v>
      </c>
      <c r="S15" s="22">
        <v>30</v>
      </c>
      <c r="T15" s="22"/>
      <c r="U15" s="22"/>
      <c r="V15" s="22"/>
      <c r="W15" s="22"/>
      <c r="X15" s="22"/>
      <c r="Y15" s="22"/>
      <c r="Z15" s="22"/>
      <c r="AA15" s="22"/>
      <c r="AB15" s="22"/>
      <c r="AC15" s="22"/>
      <c r="AD15" s="22"/>
      <c r="AE15" s="22"/>
      <c r="AF15" s="22"/>
      <c r="AG15" s="22"/>
      <c r="AH15" s="22"/>
      <c r="AI15" s="22"/>
      <c r="AJ15" s="22"/>
      <c r="AK15" s="22"/>
      <c r="AL15" s="22"/>
      <c r="AM15" s="22"/>
      <c r="AN15" s="22"/>
      <c r="AO15" s="19">
        <f t="shared" si="0"/>
        <v>410</v>
      </c>
      <c r="AP15" s="20">
        <v>410</v>
      </c>
      <c r="AQ15" s="20">
        <v>410</v>
      </c>
      <c r="AR15" s="21">
        <f t="shared" si="1"/>
        <v>0</v>
      </c>
      <c r="AS15" s="21">
        <f t="shared" si="2"/>
        <v>0</v>
      </c>
    </row>
    <row r="16" spans="1:45" ht="14.25">
      <c r="A16" s="15">
        <v>12</v>
      </c>
      <c r="B16" s="16" t="s">
        <v>66</v>
      </c>
      <c r="C16" s="16" t="s">
        <v>50</v>
      </c>
      <c r="D16" s="17" t="s">
        <v>60</v>
      </c>
      <c r="E16" s="17">
        <v>1600</v>
      </c>
      <c r="F16" s="18"/>
      <c r="G16" s="18"/>
      <c r="H16" s="22"/>
      <c r="I16" s="22">
        <v>650</v>
      </c>
      <c r="J16" s="22">
        <v>100</v>
      </c>
      <c r="K16" s="22"/>
      <c r="L16" s="22"/>
      <c r="M16" s="22"/>
      <c r="N16" s="22"/>
      <c r="O16" s="22"/>
      <c r="P16" s="22"/>
      <c r="Q16" s="22">
        <v>20</v>
      </c>
      <c r="R16" s="22"/>
      <c r="S16" s="22"/>
      <c r="T16" s="22"/>
      <c r="U16" s="22"/>
      <c r="V16" s="22"/>
      <c r="W16" s="22"/>
      <c r="X16" s="22"/>
      <c r="Y16" s="22"/>
      <c r="Z16" s="22"/>
      <c r="AA16" s="22"/>
      <c r="AB16" s="22"/>
      <c r="AC16" s="22"/>
      <c r="AD16" s="22"/>
      <c r="AE16" s="22"/>
      <c r="AF16" s="22"/>
      <c r="AG16" s="22"/>
      <c r="AH16" s="22"/>
      <c r="AI16" s="22"/>
      <c r="AJ16" s="22"/>
      <c r="AK16" s="22"/>
      <c r="AL16" s="22"/>
      <c r="AM16" s="22"/>
      <c r="AN16" s="22"/>
      <c r="AO16" s="19">
        <f t="shared" si="0"/>
        <v>770</v>
      </c>
      <c r="AP16" s="20">
        <v>770</v>
      </c>
      <c r="AQ16" s="20">
        <v>770</v>
      </c>
      <c r="AR16" s="21">
        <f t="shared" si="1"/>
        <v>0</v>
      </c>
      <c r="AS16" s="21">
        <f t="shared" si="2"/>
        <v>0</v>
      </c>
    </row>
    <row r="17" spans="1:45" ht="14.25">
      <c r="A17" s="15">
        <v>13</v>
      </c>
      <c r="B17" s="16" t="s">
        <v>67</v>
      </c>
      <c r="C17" s="16" t="s">
        <v>50</v>
      </c>
      <c r="D17" s="17" t="s">
        <v>53</v>
      </c>
      <c r="E17" s="17">
        <v>1600</v>
      </c>
      <c r="F17" s="18">
        <v>600</v>
      </c>
      <c r="G17" s="18"/>
      <c r="H17" s="22"/>
      <c r="I17" s="22"/>
      <c r="J17" s="22"/>
      <c r="K17" s="22"/>
      <c r="L17" s="22"/>
      <c r="M17" s="22"/>
      <c r="N17" s="22"/>
      <c r="O17" s="22"/>
      <c r="P17" s="22"/>
      <c r="Q17" s="22"/>
      <c r="R17" s="22"/>
      <c r="S17" s="22">
        <v>30</v>
      </c>
      <c r="T17" s="22"/>
      <c r="U17" s="22">
        <v>60</v>
      </c>
      <c r="V17" s="22"/>
      <c r="W17" s="22"/>
      <c r="X17" s="22"/>
      <c r="Y17" s="22"/>
      <c r="Z17" s="22"/>
      <c r="AA17" s="22"/>
      <c r="AB17" s="22"/>
      <c r="AC17" s="22"/>
      <c r="AD17" s="22">
        <v>308</v>
      </c>
      <c r="AE17" s="22">
        <v>616</v>
      </c>
      <c r="AF17" s="22">
        <v>66.98</v>
      </c>
      <c r="AG17" s="22"/>
      <c r="AH17" s="22"/>
      <c r="AI17" s="22"/>
      <c r="AJ17" s="22">
        <v>60</v>
      </c>
      <c r="AK17" s="22"/>
      <c r="AL17" s="22"/>
      <c r="AM17" s="22"/>
      <c r="AN17" s="22"/>
      <c r="AO17" s="19">
        <f t="shared" si="0"/>
        <v>1740.98</v>
      </c>
      <c r="AP17" s="20">
        <v>1740.98</v>
      </c>
      <c r="AQ17" s="20">
        <v>1740.98</v>
      </c>
      <c r="AR17" s="21">
        <f t="shared" si="1"/>
        <v>0</v>
      </c>
      <c r="AS17" s="21">
        <f t="shared" si="2"/>
        <v>0</v>
      </c>
    </row>
    <row r="18" spans="1:45" ht="14.25">
      <c r="A18" s="15">
        <v>14</v>
      </c>
      <c r="B18" s="16" t="s">
        <v>68</v>
      </c>
      <c r="C18" s="16" t="s">
        <v>50</v>
      </c>
      <c r="D18" s="17" t="s">
        <v>51</v>
      </c>
      <c r="E18" s="17">
        <v>1600</v>
      </c>
      <c r="F18" s="18"/>
      <c r="G18" s="18"/>
      <c r="H18" s="22"/>
      <c r="I18" s="22">
        <v>225</v>
      </c>
      <c r="J18" s="22"/>
      <c r="K18" s="22"/>
      <c r="L18" s="22"/>
      <c r="M18" s="22"/>
      <c r="N18" s="22">
        <v>175</v>
      </c>
      <c r="O18" s="22">
        <v>1709</v>
      </c>
      <c r="P18" s="22"/>
      <c r="Q18" s="22"/>
      <c r="R18" s="22"/>
      <c r="S18" s="22"/>
      <c r="T18" s="22"/>
      <c r="U18" s="22"/>
      <c r="V18" s="22"/>
      <c r="W18" s="22"/>
      <c r="X18" s="22"/>
      <c r="Y18" s="22"/>
      <c r="Z18" s="22"/>
      <c r="AA18" s="22"/>
      <c r="AB18" s="22"/>
      <c r="AC18" s="22"/>
      <c r="AD18" s="22">
        <v>266</v>
      </c>
      <c r="AE18" s="22">
        <v>532</v>
      </c>
      <c r="AF18" s="22">
        <v>34</v>
      </c>
      <c r="AG18" s="22"/>
      <c r="AH18" s="22"/>
      <c r="AI18" s="22">
        <v>101</v>
      </c>
      <c r="AJ18" s="22"/>
      <c r="AK18" s="22"/>
      <c r="AL18" s="22"/>
      <c r="AM18" s="22"/>
      <c r="AN18" s="22"/>
      <c r="AO18" s="19">
        <f t="shared" si="0"/>
        <v>3042</v>
      </c>
      <c r="AP18" s="20">
        <v>3042</v>
      </c>
      <c r="AQ18" s="20">
        <v>3042</v>
      </c>
      <c r="AR18" s="21">
        <f t="shared" si="1"/>
        <v>0</v>
      </c>
      <c r="AS18" s="21">
        <f t="shared" si="2"/>
        <v>0</v>
      </c>
    </row>
    <row r="19" spans="1:45" ht="14.25">
      <c r="A19" s="15">
        <v>15</v>
      </c>
      <c r="B19" s="16" t="s">
        <v>69</v>
      </c>
      <c r="C19" s="16" t="s">
        <v>50</v>
      </c>
      <c r="D19" s="17" t="s">
        <v>51</v>
      </c>
      <c r="E19" s="17">
        <v>1600</v>
      </c>
      <c r="F19" s="18"/>
      <c r="G19" s="18"/>
      <c r="H19" s="22"/>
      <c r="I19" s="22"/>
      <c r="J19" s="22"/>
      <c r="K19" s="22"/>
      <c r="L19" s="22"/>
      <c r="M19" s="22"/>
      <c r="N19" s="22"/>
      <c r="O19" s="22">
        <v>40</v>
      </c>
      <c r="P19" s="22"/>
      <c r="Q19" s="22"/>
      <c r="R19" s="22">
        <v>300</v>
      </c>
      <c r="S19" s="22">
        <v>190</v>
      </c>
      <c r="T19" s="22"/>
      <c r="U19" s="22"/>
      <c r="V19" s="22"/>
      <c r="W19" s="22"/>
      <c r="X19" s="22"/>
      <c r="Y19" s="22"/>
      <c r="Z19" s="22"/>
      <c r="AA19" s="22"/>
      <c r="AB19" s="22"/>
      <c r="AC19" s="22"/>
      <c r="AD19" s="22">
        <v>266</v>
      </c>
      <c r="AE19" s="22">
        <v>532</v>
      </c>
      <c r="AF19" s="22">
        <v>33</v>
      </c>
      <c r="AG19" s="22">
        <v>70</v>
      </c>
      <c r="AH19" s="22">
        <v>40</v>
      </c>
      <c r="AI19" s="22">
        <v>236</v>
      </c>
      <c r="AJ19" s="22"/>
      <c r="AK19" s="22"/>
      <c r="AL19" s="22"/>
      <c r="AM19" s="22"/>
      <c r="AN19" s="22"/>
      <c r="AO19" s="19">
        <v>1707</v>
      </c>
      <c r="AP19" s="20">
        <v>1707</v>
      </c>
      <c r="AQ19" s="20">
        <v>1707</v>
      </c>
      <c r="AR19" s="21">
        <f t="shared" si="1"/>
        <v>0</v>
      </c>
      <c r="AS19" s="21">
        <f t="shared" si="2"/>
        <v>0</v>
      </c>
    </row>
    <row r="20" spans="1:45" ht="14.25">
      <c r="A20" s="15">
        <v>16</v>
      </c>
      <c r="B20" s="16" t="s">
        <v>70</v>
      </c>
      <c r="C20" s="16" t="s">
        <v>50</v>
      </c>
      <c r="D20" s="17" t="s">
        <v>55</v>
      </c>
      <c r="E20" s="17">
        <v>1600</v>
      </c>
      <c r="F20" s="18">
        <v>150</v>
      </c>
      <c r="G20" s="18"/>
      <c r="H20" s="22"/>
      <c r="I20" s="22"/>
      <c r="J20" s="22"/>
      <c r="K20" s="22"/>
      <c r="L20" s="22"/>
      <c r="M20" s="22"/>
      <c r="N20" s="22">
        <v>50</v>
      </c>
      <c r="O20" s="22"/>
      <c r="P20" s="22"/>
      <c r="Q20" s="22"/>
      <c r="R20" s="22"/>
      <c r="S20" s="22">
        <v>37.5</v>
      </c>
      <c r="T20" s="22"/>
      <c r="U20" s="22"/>
      <c r="V20" s="22"/>
      <c r="W20" s="22"/>
      <c r="X20" s="22"/>
      <c r="Y20" s="22"/>
      <c r="Z20" s="22"/>
      <c r="AA20" s="22"/>
      <c r="AB20" s="22"/>
      <c r="AC20" s="22"/>
      <c r="AD20" s="22"/>
      <c r="AE20" s="22"/>
      <c r="AF20" s="22"/>
      <c r="AG20" s="22"/>
      <c r="AH20" s="22"/>
      <c r="AI20" s="22"/>
      <c r="AJ20" s="22"/>
      <c r="AK20" s="22"/>
      <c r="AL20" s="22"/>
      <c r="AM20" s="22"/>
      <c r="AN20" s="22"/>
      <c r="AO20" s="19">
        <f t="shared" ref="AO20:AO22" si="3">SUM(F20:AN20)</f>
        <v>237.5</v>
      </c>
      <c r="AP20" s="20">
        <v>237.5</v>
      </c>
      <c r="AQ20" s="20">
        <v>237.5</v>
      </c>
      <c r="AR20" s="21">
        <f t="shared" si="1"/>
        <v>0</v>
      </c>
      <c r="AS20" s="21">
        <f t="shared" si="2"/>
        <v>0</v>
      </c>
    </row>
    <row r="21" spans="1:45" ht="15.75" customHeight="1">
      <c r="A21" s="15">
        <v>17</v>
      </c>
      <c r="B21" s="16" t="s">
        <v>71</v>
      </c>
      <c r="C21" s="16" t="s">
        <v>50</v>
      </c>
      <c r="D21" s="17" t="s">
        <v>60</v>
      </c>
      <c r="E21" s="17">
        <v>1600</v>
      </c>
      <c r="F21" s="18">
        <v>300</v>
      </c>
      <c r="G21" s="18"/>
      <c r="H21" s="22"/>
      <c r="I21" s="22"/>
      <c r="J21" s="22"/>
      <c r="K21" s="22"/>
      <c r="L21" s="22"/>
      <c r="M21" s="22"/>
      <c r="N21" s="22">
        <v>225</v>
      </c>
      <c r="O21" s="22"/>
      <c r="P21" s="22"/>
      <c r="Q21" s="22">
        <v>110</v>
      </c>
      <c r="R21" s="22">
        <v>200</v>
      </c>
      <c r="S21" s="22">
        <v>335</v>
      </c>
      <c r="T21" s="22"/>
      <c r="U21" s="22"/>
      <c r="V21" s="22"/>
      <c r="W21" s="22"/>
      <c r="X21" s="22"/>
      <c r="Y21" s="22">
        <v>100</v>
      </c>
      <c r="Z21" s="22"/>
      <c r="AA21" s="22"/>
      <c r="AB21" s="22"/>
      <c r="AC21" s="22"/>
      <c r="AD21" s="22">
        <v>280</v>
      </c>
      <c r="AE21" s="22">
        <v>560</v>
      </c>
      <c r="AF21" s="22">
        <v>57</v>
      </c>
      <c r="AG21" s="22">
        <v>20</v>
      </c>
      <c r="AH21" s="22">
        <v>120</v>
      </c>
      <c r="AI21" s="22">
        <v>290</v>
      </c>
      <c r="AJ21" s="22">
        <v>118</v>
      </c>
      <c r="AK21" s="22"/>
      <c r="AL21" s="22"/>
      <c r="AM21" s="22"/>
      <c r="AN21" s="22"/>
      <c r="AO21" s="19">
        <f t="shared" si="3"/>
        <v>2715</v>
      </c>
      <c r="AP21" s="20">
        <v>2715</v>
      </c>
      <c r="AQ21" s="20">
        <v>2715</v>
      </c>
      <c r="AR21" s="21">
        <f t="shared" si="1"/>
        <v>0</v>
      </c>
      <c r="AS21" s="21">
        <f t="shared" si="2"/>
        <v>0</v>
      </c>
    </row>
    <row r="22" spans="1:45" ht="15.75" customHeight="1">
      <c r="A22" s="15">
        <v>18</v>
      </c>
      <c r="B22" s="16" t="s">
        <v>72</v>
      </c>
      <c r="C22" s="16" t="s">
        <v>50</v>
      </c>
      <c r="D22" s="17" t="s">
        <v>55</v>
      </c>
      <c r="E22" s="17">
        <v>1600</v>
      </c>
      <c r="F22" s="18">
        <v>300</v>
      </c>
      <c r="G22" s="18"/>
      <c r="H22" s="22"/>
      <c r="I22" s="22"/>
      <c r="J22" s="22"/>
      <c r="K22" s="22"/>
      <c r="L22" s="22"/>
      <c r="M22" s="22"/>
      <c r="N22" s="22"/>
      <c r="O22" s="22">
        <v>12</v>
      </c>
      <c r="P22" s="22"/>
      <c r="Q22" s="22"/>
      <c r="R22" s="22">
        <v>100</v>
      </c>
      <c r="S22" s="22">
        <v>100</v>
      </c>
      <c r="T22" s="22"/>
      <c r="U22" s="22"/>
      <c r="V22" s="22"/>
      <c r="W22" s="22"/>
      <c r="X22" s="22"/>
      <c r="Y22" s="22">
        <v>100</v>
      </c>
      <c r="Z22" s="22"/>
      <c r="AA22" s="22"/>
      <c r="AB22" s="22"/>
      <c r="AC22" s="22"/>
      <c r="AD22" s="22">
        <v>350</v>
      </c>
      <c r="AE22" s="22">
        <v>700</v>
      </c>
      <c r="AF22" s="22">
        <v>40</v>
      </c>
      <c r="AG22" s="22">
        <v>20</v>
      </c>
      <c r="AH22" s="22">
        <v>180</v>
      </c>
      <c r="AI22" s="22">
        <v>56</v>
      </c>
      <c r="AJ22" s="22"/>
      <c r="AK22" s="22"/>
      <c r="AL22" s="22"/>
      <c r="AM22" s="22"/>
      <c r="AN22" s="22">
        <v>250</v>
      </c>
      <c r="AO22" s="19">
        <f t="shared" si="3"/>
        <v>2208</v>
      </c>
      <c r="AP22" s="20">
        <v>2208</v>
      </c>
      <c r="AQ22" s="20">
        <v>2208</v>
      </c>
      <c r="AR22" s="21">
        <f t="shared" si="1"/>
        <v>0</v>
      </c>
      <c r="AS22" s="21">
        <f t="shared" si="2"/>
        <v>0</v>
      </c>
    </row>
    <row r="23" spans="1:45" ht="15.75" customHeight="1">
      <c r="A23" s="15">
        <v>19</v>
      </c>
      <c r="B23" s="16" t="s">
        <v>73</v>
      </c>
      <c r="C23" s="16" t="s">
        <v>50</v>
      </c>
      <c r="D23" s="17" t="s">
        <v>51</v>
      </c>
      <c r="E23" s="17">
        <v>1600</v>
      </c>
      <c r="F23" s="18">
        <v>150</v>
      </c>
      <c r="G23" s="18"/>
      <c r="H23" s="22">
        <v>2400</v>
      </c>
      <c r="I23" s="22">
        <v>125</v>
      </c>
      <c r="J23" s="22"/>
      <c r="K23" s="22"/>
      <c r="L23" s="22"/>
      <c r="M23" s="22"/>
      <c r="N23" s="22">
        <v>75</v>
      </c>
      <c r="O23" s="22"/>
      <c r="P23" s="22"/>
      <c r="Q23" s="22"/>
      <c r="R23" s="22">
        <v>450</v>
      </c>
      <c r="S23" s="22">
        <v>125</v>
      </c>
      <c r="T23" s="22"/>
      <c r="U23" s="22"/>
      <c r="V23" s="22"/>
      <c r="W23" s="22"/>
      <c r="X23" s="22"/>
      <c r="Y23" s="22">
        <v>375</v>
      </c>
      <c r="Z23" s="22"/>
      <c r="AA23" s="22"/>
      <c r="AB23" s="22"/>
      <c r="AC23" s="22">
        <v>70</v>
      </c>
      <c r="AD23" s="22">
        <v>196</v>
      </c>
      <c r="AE23" s="22">
        <v>392</v>
      </c>
      <c r="AF23" s="22">
        <v>24</v>
      </c>
      <c r="AG23" s="22"/>
      <c r="AH23" s="22">
        <v>260</v>
      </c>
      <c r="AI23" s="22">
        <v>56</v>
      </c>
      <c r="AJ23" s="22"/>
      <c r="AK23" s="22"/>
      <c r="AL23" s="22"/>
      <c r="AM23" s="22"/>
      <c r="AN23" s="22"/>
      <c r="AO23" s="19">
        <v>4698</v>
      </c>
      <c r="AP23" s="20">
        <v>4698</v>
      </c>
      <c r="AQ23" s="20">
        <v>4698</v>
      </c>
      <c r="AR23" s="21">
        <f t="shared" si="1"/>
        <v>0</v>
      </c>
      <c r="AS23" s="21">
        <f t="shared" si="2"/>
        <v>0</v>
      </c>
    </row>
    <row r="24" spans="1:45" ht="15.75" customHeight="1">
      <c r="A24" s="15">
        <v>20</v>
      </c>
      <c r="B24" s="16" t="s">
        <v>74</v>
      </c>
      <c r="C24" s="16" t="s">
        <v>50</v>
      </c>
      <c r="D24" s="17" t="s">
        <v>60</v>
      </c>
      <c r="E24" s="17">
        <v>1600</v>
      </c>
      <c r="F24" s="18">
        <v>600</v>
      </c>
      <c r="G24" s="18"/>
      <c r="H24" s="22"/>
      <c r="I24" s="22"/>
      <c r="J24" s="22"/>
      <c r="K24" s="22"/>
      <c r="L24" s="22"/>
      <c r="M24" s="22"/>
      <c r="N24" s="22">
        <v>100</v>
      </c>
      <c r="O24" s="22">
        <v>38</v>
      </c>
      <c r="P24" s="22"/>
      <c r="Q24" s="22"/>
      <c r="R24" s="22"/>
      <c r="S24" s="22">
        <v>30</v>
      </c>
      <c r="T24" s="22"/>
      <c r="U24" s="22"/>
      <c r="V24" s="22"/>
      <c r="W24" s="22"/>
      <c r="X24" s="22"/>
      <c r="Y24" s="22">
        <v>100</v>
      </c>
      <c r="Z24" s="22"/>
      <c r="AA24" s="22"/>
      <c r="AB24" s="22"/>
      <c r="AC24" s="22"/>
      <c r="AD24" s="22">
        <v>308</v>
      </c>
      <c r="AE24" s="22">
        <v>616</v>
      </c>
      <c r="AF24" s="22">
        <v>46.31</v>
      </c>
      <c r="AG24" s="22">
        <v>30</v>
      </c>
      <c r="AH24" s="22">
        <v>20</v>
      </c>
      <c r="AI24" s="22">
        <v>56</v>
      </c>
      <c r="AJ24" s="22"/>
      <c r="AK24" s="22"/>
      <c r="AL24" s="22"/>
      <c r="AM24" s="22"/>
      <c r="AN24" s="22"/>
      <c r="AO24" s="19">
        <f t="shared" ref="AO24:AO50" si="4">SUM(F24:AN24)</f>
        <v>1944.31</v>
      </c>
      <c r="AP24" s="20">
        <v>1944.31</v>
      </c>
      <c r="AQ24" s="20">
        <v>1944.31</v>
      </c>
      <c r="AR24" s="21">
        <f t="shared" si="1"/>
        <v>0</v>
      </c>
      <c r="AS24" s="21">
        <f t="shared" si="2"/>
        <v>0</v>
      </c>
    </row>
    <row r="25" spans="1:45" ht="15.75" customHeight="1">
      <c r="A25" s="15">
        <v>21</v>
      </c>
      <c r="B25" s="16" t="s">
        <v>75</v>
      </c>
      <c r="C25" s="16" t="s">
        <v>50</v>
      </c>
      <c r="D25" s="17" t="s">
        <v>55</v>
      </c>
      <c r="E25" s="17">
        <v>1600</v>
      </c>
      <c r="F25" s="18">
        <v>300</v>
      </c>
      <c r="G25" s="18"/>
      <c r="H25" s="22"/>
      <c r="I25" s="22"/>
      <c r="J25" s="22"/>
      <c r="K25" s="22"/>
      <c r="L25" s="22"/>
      <c r="M25" s="22"/>
      <c r="N25" s="22">
        <v>225</v>
      </c>
      <c r="O25" s="22">
        <v>16</v>
      </c>
      <c r="P25" s="22"/>
      <c r="Q25" s="22"/>
      <c r="R25" s="22"/>
      <c r="S25" s="22">
        <v>185</v>
      </c>
      <c r="T25" s="22"/>
      <c r="U25" s="22"/>
      <c r="V25" s="22"/>
      <c r="W25" s="22"/>
      <c r="X25" s="22"/>
      <c r="Y25" s="22"/>
      <c r="Z25" s="22"/>
      <c r="AA25" s="22"/>
      <c r="AB25" s="22">
        <v>100</v>
      </c>
      <c r="AC25" s="22"/>
      <c r="AD25" s="22">
        <v>322</v>
      </c>
      <c r="AE25" s="22">
        <v>644</v>
      </c>
      <c r="AF25" s="22">
        <v>26</v>
      </c>
      <c r="AG25" s="22">
        <v>60</v>
      </c>
      <c r="AH25" s="22">
        <v>80</v>
      </c>
      <c r="AI25" s="22">
        <v>146</v>
      </c>
      <c r="AJ25" s="22">
        <v>60</v>
      </c>
      <c r="AK25" s="22"/>
      <c r="AL25" s="22"/>
      <c r="AM25" s="22"/>
      <c r="AN25" s="22"/>
      <c r="AO25" s="19">
        <f t="shared" si="4"/>
        <v>2164</v>
      </c>
      <c r="AP25" s="20">
        <v>2164</v>
      </c>
      <c r="AQ25" s="20">
        <v>2164</v>
      </c>
      <c r="AR25" s="21">
        <f t="shared" si="1"/>
        <v>0</v>
      </c>
      <c r="AS25" s="21">
        <f t="shared" si="2"/>
        <v>0</v>
      </c>
    </row>
    <row r="26" spans="1:45" ht="15.75" customHeight="1">
      <c r="A26" s="15">
        <v>22</v>
      </c>
      <c r="B26" s="16" t="s">
        <v>76</v>
      </c>
      <c r="C26" s="16" t="s">
        <v>50</v>
      </c>
      <c r="D26" s="17" t="s">
        <v>53</v>
      </c>
      <c r="E26" s="17">
        <v>1600</v>
      </c>
      <c r="F26" s="18">
        <v>150</v>
      </c>
      <c r="G26" s="18">
        <v>200</v>
      </c>
      <c r="H26" s="22">
        <v>1999</v>
      </c>
      <c r="I26" s="22"/>
      <c r="J26" s="22"/>
      <c r="K26" s="22"/>
      <c r="L26" s="22"/>
      <c r="M26" s="22"/>
      <c r="N26" s="22">
        <v>150</v>
      </c>
      <c r="O26" s="22">
        <v>108</v>
      </c>
      <c r="P26" s="22"/>
      <c r="Q26" s="22"/>
      <c r="R26" s="22"/>
      <c r="S26" s="22">
        <v>140</v>
      </c>
      <c r="T26" s="22"/>
      <c r="U26" s="22"/>
      <c r="V26" s="22"/>
      <c r="W26" s="22"/>
      <c r="X26" s="22"/>
      <c r="Y26" s="22"/>
      <c r="Z26" s="22"/>
      <c r="AA26" s="22"/>
      <c r="AB26" s="22"/>
      <c r="AC26" s="22">
        <v>30</v>
      </c>
      <c r="AD26" s="22">
        <v>364</v>
      </c>
      <c r="AE26" s="22">
        <v>728</v>
      </c>
      <c r="AF26" s="22">
        <v>139</v>
      </c>
      <c r="AG26" s="22">
        <v>60</v>
      </c>
      <c r="AH26" s="22"/>
      <c r="AI26" s="22">
        <v>245</v>
      </c>
      <c r="AJ26" s="22">
        <v>70</v>
      </c>
      <c r="AK26" s="22"/>
      <c r="AL26" s="22"/>
      <c r="AM26" s="22"/>
      <c r="AN26" s="22">
        <v>80</v>
      </c>
      <c r="AO26" s="19">
        <f t="shared" si="4"/>
        <v>4463</v>
      </c>
      <c r="AP26" s="20">
        <v>4463</v>
      </c>
      <c r="AQ26" s="20">
        <v>4463</v>
      </c>
      <c r="AR26" s="21">
        <f t="shared" si="1"/>
        <v>0</v>
      </c>
      <c r="AS26" s="21">
        <f t="shared" si="2"/>
        <v>0</v>
      </c>
    </row>
    <row r="27" spans="1:45" ht="15.75" customHeight="1">
      <c r="A27" s="15">
        <v>23</v>
      </c>
      <c r="B27" s="16" t="s">
        <v>77</v>
      </c>
      <c r="C27" s="16" t="s">
        <v>50</v>
      </c>
      <c r="D27" s="17" t="s">
        <v>51</v>
      </c>
      <c r="E27" s="17">
        <v>1600</v>
      </c>
      <c r="F27" s="18"/>
      <c r="G27" s="18"/>
      <c r="H27" s="22"/>
      <c r="I27" s="22">
        <v>104.15</v>
      </c>
      <c r="J27" s="22"/>
      <c r="K27" s="22"/>
      <c r="L27" s="22"/>
      <c r="M27" s="22"/>
      <c r="N27" s="22">
        <v>150</v>
      </c>
      <c r="O27" s="22">
        <v>300</v>
      </c>
      <c r="P27" s="22"/>
      <c r="Q27" s="22">
        <v>61.66</v>
      </c>
      <c r="R27" s="22">
        <v>300</v>
      </c>
      <c r="S27" s="22">
        <v>300</v>
      </c>
      <c r="T27" s="22"/>
      <c r="U27" s="22"/>
      <c r="V27" s="22"/>
      <c r="W27" s="22"/>
      <c r="X27" s="22"/>
      <c r="Y27" s="22"/>
      <c r="Z27" s="22"/>
      <c r="AA27" s="22"/>
      <c r="AB27" s="22">
        <v>100</v>
      </c>
      <c r="AC27" s="22"/>
      <c r="AD27" s="22">
        <v>252</v>
      </c>
      <c r="AE27" s="22">
        <v>504</v>
      </c>
      <c r="AF27" s="22">
        <v>111.32</v>
      </c>
      <c r="AG27" s="22">
        <v>80</v>
      </c>
      <c r="AH27" s="22">
        <v>80</v>
      </c>
      <c r="AI27" s="22">
        <v>146</v>
      </c>
      <c r="AJ27" s="22">
        <v>100</v>
      </c>
      <c r="AK27" s="22">
        <v>100</v>
      </c>
      <c r="AL27" s="22"/>
      <c r="AM27" s="22"/>
      <c r="AN27" s="22"/>
      <c r="AO27" s="19">
        <f t="shared" si="4"/>
        <v>2689.13</v>
      </c>
      <c r="AP27" s="20">
        <v>2689.13</v>
      </c>
      <c r="AQ27" s="20">
        <v>2689.13</v>
      </c>
      <c r="AR27" s="21">
        <f t="shared" si="1"/>
        <v>0</v>
      </c>
      <c r="AS27" s="21">
        <f t="shared" si="2"/>
        <v>0</v>
      </c>
    </row>
    <row r="28" spans="1:45" ht="15.75" customHeight="1">
      <c r="A28" s="15">
        <v>24</v>
      </c>
      <c r="B28" s="16" t="s">
        <v>78</v>
      </c>
      <c r="C28" s="16" t="s">
        <v>50</v>
      </c>
      <c r="D28" s="17" t="s">
        <v>51</v>
      </c>
      <c r="E28" s="17">
        <v>1600</v>
      </c>
      <c r="F28" s="18">
        <v>1200</v>
      </c>
      <c r="G28" s="18"/>
      <c r="H28" s="22"/>
      <c r="I28" s="22"/>
      <c r="J28" s="22"/>
      <c r="K28" s="22"/>
      <c r="L28" s="22"/>
      <c r="M28" s="22"/>
      <c r="N28" s="22"/>
      <c r="O28" s="22">
        <v>60</v>
      </c>
      <c r="P28" s="22"/>
      <c r="Q28" s="22"/>
      <c r="R28" s="22">
        <v>600</v>
      </c>
      <c r="S28" s="22">
        <v>150</v>
      </c>
      <c r="T28" s="22"/>
      <c r="U28" s="22"/>
      <c r="V28" s="22"/>
      <c r="W28" s="22"/>
      <c r="X28" s="22"/>
      <c r="Y28" s="22">
        <v>200</v>
      </c>
      <c r="Z28" s="22"/>
      <c r="AA28" s="22"/>
      <c r="AB28" s="22"/>
      <c r="AC28" s="22"/>
      <c r="AD28" s="22">
        <v>280</v>
      </c>
      <c r="AE28" s="22">
        <v>560</v>
      </c>
      <c r="AF28" s="22"/>
      <c r="AG28" s="22">
        <v>40</v>
      </c>
      <c r="AH28" s="22">
        <v>20</v>
      </c>
      <c r="AI28" s="22"/>
      <c r="AJ28" s="22"/>
      <c r="AK28" s="22"/>
      <c r="AL28" s="22"/>
      <c r="AM28" s="22"/>
      <c r="AN28" s="22"/>
      <c r="AO28" s="19">
        <f t="shared" si="4"/>
        <v>3110</v>
      </c>
      <c r="AP28" s="20">
        <v>3110</v>
      </c>
      <c r="AQ28" s="20">
        <v>3110</v>
      </c>
      <c r="AR28" s="21">
        <f t="shared" si="1"/>
        <v>0</v>
      </c>
      <c r="AS28" s="21">
        <f t="shared" si="2"/>
        <v>0</v>
      </c>
    </row>
    <row r="29" spans="1:45" ht="15.75" customHeight="1">
      <c r="A29" s="15">
        <v>25</v>
      </c>
      <c r="B29" s="23" t="s">
        <v>79</v>
      </c>
      <c r="C29" s="23" t="s">
        <v>50</v>
      </c>
      <c r="D29" s="15" t="s">
        <v>55</v>
      </c>
      <c r="E29" s="15">
        <v>1600</v>
      </c>
      <c r="F29" s="18">
        <v>250</v>
      </c>
      <c r="G29" s="18"/>
      <c r="H29" s="22"/>
      <c r="I29" s="22"/>
      <c r="J29" s="22"/>
      <c r="K29" s="22"/>
      <c r="L29" s="22"/>
      <c r="M29" s="22"/>
      <c r="N29" s="22"/>
      <c r="O29" s="22">
        <v>305</v>
      </c>
      <c r="P29" s="22"/>
      <c r="Q29" s="22"/>
      <c r="R29" s="22">
        <v>100</v>
      </c>
      <c r="S29" s="22">
        <v>90</v>
      </c>
      <c r="T29" s="22"/>
      <c r="U29" s="22"/>
      <c r="V29" s="22"/>
      <c r="W29" s="22"/>
      <c r="X29" s="22"/>
      <c r="Y29" s="22">
        <v>100</v>
      </c>
      <c r="Z29" s="22"/>
      <c r="AA29" s="22"/>
      <c r="AB29" s="22"/>
      <c r="AC29" s="22"/>
      <c r="AD29" s="22">
        <v>336</v>
      </c>
      <c r="AE29" s="22">
        <v>672</v>
      </c>
      <c r="AF29" s="22">
        <v>50</v>
      </c>
      <c r="AG29" s="22"/>
      <c r="AH29" s="22">
        <v>100</v>
      </c>
      <c r="AI29" s="22">
        <v>701</v>
      </c>
      <c r="AJ29" s="22">
        <v>40</v>
      </c>
      <c r="AK29" s="22"/>
      <c r="AL29" s="22"/>
      <c r="AM29" s="22"/>
      <c r="AN29" s="22">
        <v>360</v>
      </c>
      <c r="AO29" s="20">
        <f t="shared" si="4"/>
        <v>3104</v>
      </c>
      <c r="AP29" s="20">
        <v>3104</v>
      </c>
      <c r="AQ29" s="20">
        <v>3104</v>
      </c>
      <c r="AR29" s="20">
        <f t="shared" si="1"/>
        <v>0</v>
      </c>
      <c r="AS29" s="20">
        <f t="shared" si="2"/>
        <v>0</v>
      </c>
    </row>
    <row r="30" spans="1:45" ht="15.75" customHeight="1">
      <c r="A30" s="15">
        <v>26</v>
      </c>
      <c r="B30" s="16" t="s">
        <v>80</v>
      </c>
      <c r="C30" s="16" t="s">
        <v>81</v>
      </c>
      <c r="D30" s="17" t="s">
        <v>60</v>
      </c>
      <c r="E30" s="24">
        <v>1600</v>
      </c>
      <c r="F30" s="18">
        <v>166.67</v>
      </c>
      <c r="G30" s="18">
        <v>0</v>
      </c>
      <c r="H30" s="18">
        <v>0</v>
      </c>
      <c r="I30" s="18">
        <v>50</v>
      </c>
      <c r="J30" s="18">
        <v>0</v>
      </c>
      <c r="K30" s="18">
        <v>0</v>
      </c>
      <c r="L30" s="18">
        <v>0</v>
      </c>
      <c r="M30" s="18">
        <v>0</v>
      </c>
      <c r="N30" s="18">
        <v>20</v>
      </c>
      <c r="O30" s="18">
        <v>28</v>
      </c>
      <c r="P30" s="18">
        <v>0</v>
      </c>
      <c r="Q30" s="18">
        <v>0</v>
      </c>
      <c r="R30" s="18">
        <v>0</v>
      </c>
      <c r="S30" s="18">
        <v>0</v>
      </c>
      <c r="T30" s="18">
        <v>0</v>
      </c>
      <c r="U30" s="18">
        <v>0</v>
      </c>
      <c r="V30" s="18">
        <v>0</v>
      </c>
      <c r="W30" s="18">
        <v>0</v>
      </c>
      <c r="X30" s="18">
        <v>0</v>
      </c>
      <c r="Y30" s="18">
        <v>100</v>
      </c>
      <c r="Z30" s="18">
        <v>0</v>
      </c>
      <c r="AA30" s="18">
        <v>0</v>
      </c>
      <c r="AB30" s="18">
        <v>0</v>
      </c>
      <c r="AC30" s="18">
        <v>0</v>
      </c>
      <c r="AD30" s="18">
        <v>287</v>
      </c>
      <c r="AE30" s="18">
        <v>574</v>
      </c>
      <c r="AF30" s="18">
        <v>293.72000000000003</v>
      </c>
      <c r="AG30" s="18">
        <v>450</v>
      </c>
      <c r="AH30" s="18">
        <v>80</v>
      </c>
      <c r="AI30" s="18">
        <v>256</v>
      </c>
      <c r="AJ30" s="18">
        <v>0</v>
      </c>
      <c r="AK30" s="18">
        <v>0</v>
      </c>
      <c r="AL30" s="18">
        <v>0</v>
      </c>
      <c r="AM30" s="18">
        <v>0</v>
      </c>
      <c r="AN30" s="18">
        <v>41</v>
      </c>
      <c r="AO30" s="19">
        <f t="shared" si="4"/>
        <v>2346.3900000000003</v>
      </c>
      <c r="AP30" s="19">
        <v>2346.39</v>
      </c>
      <c r="AQ30" s="20">
        <f t="shared" ref="AQ30:AQ47" si="5">AO30</f>
        <v>2346.3900000000003</v>
      </c>
      <c r="AR30" s="21">
        <f t="shared" si="1"/>
        <v>0</v>
      </c>
      <c r="AS30" s="21">
        <f t="shared" si="2"/>
        <v>0</v>
      </c>
    </row>
    <row r="31" spans="1:45" ht="15.75" customHeight="1">
      <c r="A31" s="15">
        <v>27</v>
      </c>
      <c r="B31" s="16" t="s">
        <v>82</v>
      </c>
      <c r="C31" s="16" t="s">
        <v>81</v>
      </c>
      <c r="D31" s="17" t="s">
        <v>53</v>
      </c>
      <c r="E31" s="17">
        <v>1600</v>
      </c>
      <c r="F31" s="18">
        <v>0</v>
      </c>
      <c r="G31" s="18">
        <v>0</v>
      </c>
      <c r="H31" s="18">
        <v>0</v>
      </c>
      <c r="I31" s="18">
        <v>166.6</v>
      </c>
      <c r="J31" s="18">
        <v>0</v>
      </c>
      <c r="K31" s="18">
        <v>0</v>
      </c>
      <c r="L31" s="18">
        <v>0</v>
      </c>
      <c r="M31" s="18">
        <v>0</v>
      </c>
      <c r="N31" s="18">
        <v>0</v>
      </c>
      <c r="O31" s="18">
        <v>0</v>
      </c>
      <c r="P31" s="18">
        <v>0</v>
      </c>
      <c r="Q31" s="18">
        <v>43.2</v>
      </c>
      <c r="R31" s="18">
        <v>0</v>
      </c>
      <c r="S31" s="18">
        <v>105</v>
      </c>
      <c r="T31" s="18">
        <v>0</v>
      </c>
      <c r="U31" s="18">
        <v>0</v>
      </c>
      <c r="V31" s="18">
        <v>0</v>
      </c>
      <c r="W31" s="18">
        <v>0</v>
      </c>
      <c r="X31" s="18">
        <v>0</v>
      </c>
      <c r="Y31" s="18">
        <v>0</v>
      </c>
      <c r="Z31" s="18">
        <v>0</v>
      </c>
      <c r="AA31" s="18">
        <v>0</v>
      </c>
      <c r="AB31" s="18">
        <v>0</v>
      </c>
      <c r="AC31" s="18">
        <v>0</v>
      </c>
      <c r="AD31" s="18">
        <v>308</v>
      </c>
      <c r="AE31" s="18">
        <v>616</v>
      </c>
      <c r="AF31" s="18">
        <v>118.15</v>
      </c>
      <c r="AG31" s="18">
        <v>100</v>
      </c>
      <c r="AH31" s="18">
        <v>0</v>
      </c>
      <c r="AI31" s="18">
        <v>256</v>
      </c>
      <c r="AJ31" s="18">
        <v>0</v>
      </c>
      <c r="AK31" s="18">
        <v>0</v>
      </c>
      <c r="AL31" s="18">
        <v>0</v>
      </c>
      <c r="AM31" s="18">
        <v>0</v>
      </c>
      <c r="AN31" s="18">
        <v>146</v>
      </c>
      <c r="AO31" s="19">
        <f t="shared" si="4"/>
        <v>1858.95</v>
      </c>
      <c r="AP31" s="19">
        <v>1858.95</v>
      </c>
      <c r="AQ31" s="20">
        <f t="shared" si="5"/>
        <v>1858.95</v>
      </c>
      <c r="AR31" s="21">
        <f t="shared" si="1"/>
        <v>0</v>
      </c>
      <c r="AS31" s="21">
        <f t="shared" si="2"/>
        <v>0</v>
      </c>
    </row>
    <row r="32" spans="1:45" ht="15.75" customHeight="1">
      <c r="A32" s="15">
        <v>28</v>
      </c>
      <c r="B32" s="16" t="s">
        <v>83</v>
      </c>
      <c r="C32" s="16" t="s">
        <v>81</v>
      </c>
      <c r="D32" s="17" t="s">
        <v>55</v>
      </c>
      <c r="E32" s="17">
        <v>1600</v>
      </c>
      <c r="F32" s="18">
        <v>0</v>
      </c>
      <c r="G32" s="18">
        <v>0</v>
      </c>
      <c r="H32" s="18">
        <v>0</v>
      </c>
      <c r="I32" s="18">
        <v>0</v>
      </c>
      <c r="J32" s="18">
        <v>0</v>
      </c>
      <c r="K32" s="18">
        <v>0</v>
      </c>
      <c r="L32" s="18">
        <v>0</v>
      </c>
      <c r="M32" s="18">
        <v>0</v>
      </c>
      <c r="N32" s="18">
        <v>0</v>
      </c>
      <c r="O32" s="18">
        <v>0</v>
      </c>
      <c r="P32" s="18">
        <v>0</v>
      </c>
      <c r="Q32" s="18">
        <v>0</v>
      </c>
      <c r="R32" s="18">
        <v>0</v>
      </c>
      <c r="S32" s="18">
        <v>220</v>
      </c>
      <c r="T32" s="18">
        <v>0</v>
      </c>
      <c r="U32" s="18">
        <v>0</v>
      </c>
      <c r="V32" s="18">
        <v>0</v>
      </c>
      <c r="W32" s="18">
        <v>0</v>
      </c>
      <c r="X32" s="18">
        <v>0</v>
      </c>
      <c r="Y32" s="18">
        <v>0</v>
      </c>
      <c r="Z32" s="18">
        <v>0</v>
      </c>
      <c r="AA32" s="18">
        <v>0</v>
      </c>
      <c r="AB32" s="18">
        <v>0</v>
      </c>
      <c r="AC32" s="18">
        <v>0</v>
      </c>
      <c r="AD32" s="18">
        <v>364</v>
      </c>
      <c r="AE32" s="18">
        <v>728</v>
      </c>
      <c r="AF32" s="18">
        <v>404.67</v>
      </c>
      <c r="AG32" s="18">
        <v>260</v>
      </c>
      <c r="AH32" s="18">
        <v>40</v>
      </c>
      <c r="AI32" s="18">
        <v>256</v>
      </c>
      <c r="AJ32" s="18">
        <v>0</v>
      </c>
      <c r="AK32" s="18">
        <v>0</v>
      </c>
      <c r="AL32" s="18">
        <v>0</v>
      </c>
      <c r="AM32" s="18">
        <v>0</v>
      </c>
      <c r="AN32" s="18">
        <v>41</v>
      </c>
      <c r="AO32" s="19">
        <f t="shared" si="4"/>
        <v>2313.67</v>
      </c>
      <c r="AP32" s="19">
        <v>2313.67</v>
      </c>
      <c r="AQ32" s="20">
        <f t="shared" si="5"/>
        <v>2313.67</v>
      </c>
      <c r="AR32" s="21">
        <f t="shared" si="1"/>
        <v>0</v>
      </c>
      <c r="AS32" s="21">
        <f t="shared" si="2"/>
        <v>0</v>
      </c>
    </row>
    <row r="33" spans="1:45" ht="15.75" customHeight="1">
      <c r="A33" s="15">
        <v>29</v>
      </c>
      <c r="B33" s="16" t="s">
        <v>84</v>
      </c>
      <c r="C33" s="16" t="s">
        <v>81</v>
      </c>
      <c r="D33" s="17" t="s">
        <v>55</v>
      </c>
      <c r="E33" s="17">
        <v>1600</v>
      </c>
      <c r="F33" s="18">
        <v>0</v>
      </c>
      <c r="G33" s="18">
        <v>0</v>
      </c>
      <c r="H33" s="18">
        <v>0</v>
      </c>
      <c r="I33" s="18">
        <v>0</v>
      </c>
      <c r="J33" s="18">
        <v>0</v>
      </c>
      <c r="K33" s="18">
        <v>0</v>
      </c>
      <c r="L33" s="18">
        <v>0</v>
      </c>
      <c r="M33" s="18">
        <v>0</v>
      </c>
      <c r="N33" s="18">
        <v>0</v>
      </c>
      <c r="O33" s="18">
        <v>0</v>
      </c>
      <c r="P33" s="18">
        <v>0</v>
      </c>
      <c r="Q33" s="18">
        <v>0</v>
      </c>
      <c r="R33" s="18">
        <v>0</v>
      </c>
      <c r="S33" s="18">
        <v>0</v>
      </c>
      <c r="T33" s="18">
        <v>0</v>
      </c>
      <c r="U33" s="18">
        <v>0</v>
      </c>
      <c r="V33" s="18">
        <v>0</v>
      </c>
      <c r="W33" s="18">
        <v>0</v>
      </c>
      <c r="X33" s="18">
        <v>0</v>
      </c>
      <c r="Y33" s="18">
        <v>0</v>
      </c>
      <c r="Z33" s="18">
        <v>0</v>
      </c>
      <c r="AA33" s="18">
        <v>0</v>
      </c>
      <c r="AB33" s="18">
        <v>0</v>
      </c>
      <c r="AC33" s="18">
        <v>0</v>
      </c>
      <c r="AD33" s="18">
        <v>371</v>
      </c>
      <c r="AE33" s="18">
        <v>742</v>
      </c>
      <c r="AF33" s="18">
        <v>131</v>
      </c>
      <c r="AG33" s="18">
        <v>240</v>
      </c>
      <c r="AH33" s="18">
        <v>40</v>
      </c>
      <c r="AI33" s="18">
        <v>256</v>
      </c>
      <c r="AJ33" s="18">
        <v>0</v>
      </c>
      <c r="AK33" s="18">
        <v>0</v>
      </c>
      <c r="AL33" s="18">
        <v>0</v>
      </c>
      <c r="AM33" s="18">
        <v>0</v>
      </c>
      <c r="AN33" s="18">
        <v>160</v>
      </c>
      <c r="AO33" s="19">
        <f t="shared" si="4"/>
        <v>1940</v>
      </c>
      <c r="AP33" s="19">
        <v>1940</v>
      </c>
      <c r="AQ33" s="20">
        <f t="shared" si="5"/>
        <v>1940</v>
      </c>
      <c r="AR33" s="21">
        <f t="shared" si="1"/>
        <v>0</v>
      </c>
      <c r="AS33" s="21">
        <f t="shared" si="2"/>
        <v>0</v>
      </c>
    </row>
    <row r="34" spans="1:45" ht="15.75" customHeight="1">
      <c r="A34" s="15">
        <v>30</v>
      </c>
      <c r="B34" s="25" t="s">
        <v>85</v>
      </c>
      <c r="C34" s="25" t="s">
        <v>81</v>
      </c>
      <c r="D34" s="26" t="s">
        <v>51</v>
      </c>
      <c r="E34" s="26">
        <v>1600</v>
      </c>
      <c r="F34" s="27">
        <v>0</v>
      </c>
      <c r="G34" s="27">
        <v>0</v>
      </c>
      <c r="H34" s="27">
        <v>0</v>
      </c>
      <c r="I34" s="27">
        <v>0</v>
      </c>
      <c r="J34" s="27">
        <v>0</v>
      </c>
      <c r="K34" s="27">
        <v>0</v>
      </c>
      <c r="L34" s="27">
        <v>0</v>
      </c>
      <c r="M34" s="27">
        <v>0</v>
      </c>
      <c r="N34" s="27">
        <v>0</v>
      </c>
      <c r="O34" s="27">
        <v>0</v>
      </c>
      <c r="P34" s="27">
        <v>0</v>
      </c>
      <c r="Q34" s="27">
        <v>0</v>
      </c>
      <c r="R34" s="27">
        <v>500</v>
      </c>
      <c r="S34" s="27">
        <v>200</v>
      </c>
      <c r="T34" s="27">
        <v>0</v>
      </c>
      <c r="U34" s="27">
        <v>0</v>
      </c>
      <c r="V34" s="27">
        <v>0</v>
      </c>
      <c r="W34" s="27">
        <v>0</v>
      </c>
      <c r="X34" s="27">
        <v>0</v>
      </c>
      <c r="Y34" s="27">
        <v>0</v>
      </c>
      <c r="Z34" s="27">
        <v>0</v>
      </c>
      <c r="AA34" s="27">
        <v>0</v>
      </c>
      <c r="AB34" s="27">
        <v>0</v>
      </c>
      <c r="AC34" s="27">
        <v>0</v>
      </c>
      <c r="AD34" s="27">
        <v>224</v>
      </c>
      <c r="AE34" s="27">
        <v>448</v>
      </c>
      <c r="AF34" s="27">
        <v>225.11</v>
      </c>
      <c r="AG34" s="27">
        <v>80</v>
      </c>
      <c r="AH34" s="27">
        <v>40</v>
      </c>
      <c r="AI34" s="27">
        <v>56</v>
      </c>
      <c r="AJ34" s="27">
        <v>260</v>
      </c>
      <c r="AK34" s="27">
        <v>0</v>
      </c>
      <c r="AL34" s="27">
        <v>0</v>
      </c>
      <c r="AM34" s="27">
        <v>0</v>
      </c>
      <c r="AN34" s="27">
        <v>41</v>
      </c>
      <c r="AO34" s="28">
        <f t="shared" si="4"/>
        <v>2074.11</v>
      </c>
      <c r="AP34" s="28">
        <v>2074.11</v>
      </c>
      <c r="AQ34" s="28">
        <f t="shared" si="5"/>
        <v>2074.11</v>
      </c>
      <c r="AR34" s="21">
        <f t="shared" si="1"/>
        <v>0</v>
      </c>
      <c r="AS34" s="21">
        <f t="shared" si="2"/>
        <v>0</v>
      </c>
    </row>
    <row r="35" spans="1:45" ht="15.75" customHeight="1">
      <c r="A35" s="15">
        <v>31</v>
      </c>
      <c r="B35" s="16" t="s">
        <v>86</v>
      </c>
      <c r="C35" s="16" t="s">
        <v>81</v>
      </c>
      <c r="D35" s="17" t="s">
        <v>55</v>
      </c>
      <c r="E35" s="17">
        <v>1600</v>
      </c>
      <c r="F35" s="18">
        <v>2000</v>
      </c>
      <c r="G35" s="18">
        <v>0</v>
      </c>
      <c r="H35" s="18">
        <v>0</v>
      </c>
      <c r="I35" s="18">
        <v>3775</v>
      </c>
      <c r="J35" s="18">
        <v>0</v>
      </c>
      <c r="K35" s="18">
        <v>0</v>
      </c>
      <c r="L35" s="18">
        <v>0</v>
      </c>
      <c r="M35" s="18">
        <v>0</v>
      </c>
      <c r="N35" s="18">
        <v>100</v>
      </c>
      <c r="O35" s="18">
        <v>0</v>
      </c>
      <c r="P35" s="18">
        <v>0</v>
      </c>
      <c r="Q35" s="18">
        <v>55</v>
      </c>
      <c r="R35" s="18">
        <v>160</v>
      </c>
      <c r="S35" s="18">
        <v>0</v>
      </c>
      <c r="T35" s="18">
        <v>0</v>
      </c>
      <c r="U35" s="18">
        <v>0</v>
      </c>
      <c r="V35" s="18">
        <v>0</v>
      </c>
      <c r="W35" s="18">
        <v>0</v>
      </c>
      <c r="X35" s="18">
        <v>0</v>
      </c>
      <c r="Y35" s="18">
        <v>0</v>
      </c>
      <c r="Z35" s="18">
        <v>0</v>
      </c>
      <c r="AA35" s="18">
        <v>0</v>
      </c>
      <c r="AB35" s="18">
        <v>0</v>
      </c>
      <c r="AC35" s="18">
        <v>0</v>
      </c>
      <c r="AD35" s="18">
        <v>280</v>
      </c>
      <c r="AE35" s="18">
        <v>560</v>
      </c>
      <c r="AF35" s="18">
        <v>266.75</v>
      </c>
      <c r="AG35" s="18">
        <v>270</v>
      </c>
      <c r="AH35" s="18">
        <v>80</v>
      </c>
      <c r="AI35" s="18">
        <v>56</v>
      </c>
      <c r="AJ35" s="18">
        <v>0</v>
      </c>
      <c r="AK35" s="18">
        <v>0</v>
      </c>
      <c r="AL35" s="18">
        <v>0</v>
      </c>
      <c r="AM35" s="18">
        <v>0</v>
      </c>
      <c r="AN35" s="18">
        <v>308</v>
      </c>
      <c r="AO35" s="19">
        <f t="shared" si="4"/>
        <v>7910.75</v>
      </c>
      <c r="AP35" s="19">
        <v>7910.75</v>
      </c>
      <c r="AQ35" s="20">
        <f t="shared" si="5"/>
        <v>7910.75</v>
      </c>
      <c r="AR35" s="21">
        <f t="shared" si="1"/>
        <v>0</v>
      </c>
      <c r="AS35" s="21">
        <f t="shared" si="2"/>
        <v>0</v>
      </c>
    </row>
    <row r="36" spans="1:45" ht="15.75" customHeight="1">
      <c r="A36" s="15">
        <v>32</v>
      </c>
      <c r="B36" s="16" t="s">
        <v>87</v>
      </c>
      <c r="C36" s="16" t="s">
        <v>81</v>
      </c>
      <c r="D36" s="17" t="s">
        <v>53</v>
      </c>
      <c r="E36" s="17">
        <v>1600</v>
      </c>
      <c r="F36" s="18">
        <v>500</v>
      </c>
      <c r="G36" s="18">
        <v>0</v>
      </c>
      <c r="H36" s="18">
        <v>0</v>
      </c>
      <c r="I36" s="18">
        <v>0</v>
      </c>
      <c r="J36" s="18">
        <v>0</v>
      </c>
      <c r="K36" s="18">
        <v>0</v>
      </c>
      <c r="L36" s="18">
        <v>0</v>
      </c>
      <c r="M36" s="18">
        <v>0</v>
      </c>
      <c r="N36" s="18">
        <v>0</v>
      </c>
      <c r="O36" s="18">
        <v>0</v>
      </c>
      <c r="P36" s="18">
        <v>0</v>
      </c>
      <c r="Q36" s="18">
        <v>0</v>
      </c>
      <c r="R36" s="18">
        <v>0</v>
      </c>
      <c r="S36" s="18">
        <v>187.5</v>
      </c>
      <c r="T36" s="18">
        <v>0</v>
      </c>
      <c r="U36" s="18">
        <v>0</v>
      </c>
      <c r="V36" s="18">
        <v>0</v>
      </c>
      <c r="W36" s="18">
        <v>0</v>
      </c>
      <c r="X36" s="18">
        <v>0</v>
      </c>
      <c r="Y36" s="18">
        <v>0</v>
      </c>
      <c r="Z36" s="18">
        <v>0</v>
      </c>
      <c r="AA36" s="18">
        <v>0</v>
      </c>
      <c r="AB36" s="18">
        <v>0</v>
      </c>
      <c r="AC36" s="18">
        <v>0</v>
      </c>
      <c r="AD36" s="18">
        <v>378</v>
      </c>
      <c r="AE36" s="18">
        <v>756</v>
      </c>
      <c r="AF36" s="18">
        <v>101.15</v>
      </c>
      <c r="AG36" s="18">
        <v>0</v>
      </c>
      <c r="AH36" s="18">
        <v>0</v>
      </c>
      <c r="AI36" s="18">
        <v>256</v>
      </c>
      <c r="AJ36" s="18">
        <v>0</v>
      </c>
      <c r="AK36" s="18">
        <v>0</v>
      </c>
      <c r="AL36" s="18">
        <v>0</v>
      </c>
      <c r="AM36" s="18">
        <v>0</v>
      </c>
      <c r="AN36" s="18">
        <v>204</v>
      </c>
      <c r="AO36" s="19">
        <f t="shared" si="4"/>
        <v>2382.65</v>
      </c>
      <c r="AP36" s="19">
        <v>2382.65</v>
      </c>
      <c r="AQ36" s="20">
        <f t="shared" si="5"/>
        <v>2382.65</v>
      </c>
      <c r="AR36" s="21">
        <f t="shared" si="1"/>
        <v>0</v>
      </c>
      <c r="AS36" s="21">
        <f t="shared" si="2"/>
        <v>0</v>
      </c>
    </row>
    <row r="37" spans="1:45" ht="15.75" customHeight="1">
      <c r="A37" s="15">
        <v>33</v>
      </c>
      <c r="B37" s="16" t="s">
        <v>88</v>
      </c>
      <c r="C37" s="16" t="s">
        <v>81</v>
      </c>
      <c r="D37" s="17" t="s">
        <v>51</v>
      </c>
      <c r="E37" s="17">
        <v>1600</v>
      </c>
      <c r="F37" s="18">
        <v>500</v>
      </c>
      <c r="G37" s="18">
        <v>0</v>
      </c>
      <c r="H37" s="18">
        <v>0</v>
      </c>
      <c r="I37" s="18">
        <v>0</v>
      </c>
      <c r="J37" s="18">
        <v>0</v>
      </c>
      <c r="K37" s="18">
        <v>0</v>
      </c>
      <c r="L37" s="18">
        <v>0</v>
      </c>
      <c r="M37" s="18">
        <v>0</v>
      </c>
      <c r="N37" s="18">
        <v>0</v>
      </c>
      <c r="O37" s="18">
        <v>0</v>
      </c>
      <c r="P37" s="18">
        <v>0</v>
      </c>
      <c r="Q37" s="18">
        <v>0</v>
      </c>
      <c r="R37" s="18">
        <v>0</v>
      </c>
      <c r="S37" s="18">
        <v>112.5</v>
      </c>
      <c r="T37" s="18">
        <v>0</v>
      </c>
      <c r="U37" s="18">
        <v>0</v>
      </c>
      <c r="V37" s="18">
        <v>0</v>
      </c>
      <c r="W37" s="18">
        <v>0</v>
      </c>
      <c r="X37" s="18">
        <v>0</v>
      </c>
      <c r="Y37" s="18">
        <v>0</v>
      </c>
      <c r="Z37" s="18">
        <v>0</v>
      </c>
      <c r="AA37" s="18">
        <v>0</v>
      </c>
      <c r="AB37" s="18">
        <v>0</v>
      </c>
      <c r="AC37" s="18">
        <v>0</v>
      </c>
      <c r="AD37" s="18">
        <v>266</v>
      </c>
      <c r="AE37" s="18">
        <v>532</v>
      </c>
      <c r="AF37" s="18">
        <v>185.96</v>
      </c>
      <c r="AG37" s="18">
        <v>30</v>
      </c>
      <c r="AH37" s="18">
        <v>40</v>
      </c>
      <c r="AI37" s="18">
        <v>56</v>
      </c>
      <c r="AJ37" s="18">
        <v>0</v>
      </c>
      <c r="AK37" s="18">
        <v>0</v>
      </c>
      <c r="AL37" s="18">
        <v>0</v>
      </c>
      <c r="AM37" s="18">
        <v>0</v>
      </c>
      <c r="AN37" s="18">
        <v>56</v>
      </c>
      <c r="AO37" s="19">
        <f t="shared" si="4"/>
        <v>1778.46</v>
      </c>
      <c r="AP37" s="19">
        <v>1778.46</v>
      </c>
      <c r="AQ37" s="20">
        <f t="shared" si="5"/>
        <v>1778.46</v>
      </c>
      <c r="AR37" s="21">
        <f t="shared" si="1"/>
        <v>0</v>
      </c>
      <c r="AS37" s="21">
        <f t="shared" si="2"/>
        <v>0</v>
      </c>
    </row>
    <row r="38" spans="1:45" ht="15.75" customHeight="1">
      <c r="A38" s="15">
        <v>34</v>
      </c>
      <c r="B38" s="16" t="s">
        <v>89</v>
      </c>
      <c r="C38" s="16" t="s">
        <v>81</v>
      </c>
      <c r="D38" s="17" t="s">
        <v>53</v>
      </c>
      <c r="E38" s="17">
        <v>1600</v>
      </c>
      <c r="F38" s="18">
        <v>916</v>
      </c>
      <c r="G38" s="18">
        <v>0</v>
      </c>
      <c r="H38" s="18">
        <v>2000</v>
      </c>
      <c r="I38" s="18">
        <v>162.5</v>
      </c>
      <c r="J38" s="18">
        <v>0</v>
      </c>
      <c r="K38" s="18">
        <v>0</v>
      </c>
      <c r="L38" s="18">
        <v>0</v>
      </c>
      <c r="M38" s="18">
        <v>0</v>
      </c>
      <c r="N38" s="18">
        <v>0</v>
      </c>
      <c r="O38" s="18">
        <v>0</v>
      </c>
      <c r="P38" s="18">
        <v>0</v>
      </c>
      <c r="Q38" s="18">
        <v>0</v>
      </c>
      <c r="R38" s="18">
        <v>60</v>
      </c>
      <c r="S38" s="18">
        <v>33.33</v>
      </c>
      <c r="T38" s="18">
        <v>0</v>
      </c>
      <c r="U38" s="18">
        <v>0</v>
      </c>
      <c r="V38" s="18">
        <v>0</v>
      </c>
      <c r="W38" s="18">
        <v>0</v>
      </c>
      <c r="X38" s="18">
        <v>0</v>
      </c>
      <c r="Y38" s="18">
        <v>0</v>
      </c>
      <c r="Z38" s="18">
        <v>0</v>
      </c>
      <c r="AA38" s="18">
        <v>0</v>
      </c>
      <c r="AB38" s="18">
        <v>0</v>
      </c>
      <c r="AC38" s="18">
        <v>0</v>
      </c>
      <c r="AD38" s="18">
        <v>0</v>
      </c>
      <c r="AE38" s="18">
        <v>0</v>
      </c>
      <c r="AF38" s="18">
        <v>0</v>
      </c>
      <c r="AG38" s="18">
        <v>0</v>
      </c>
      <c r="AH38" s="18">
        <v>0</v>
      </c>
      <c r="AI38" s="18">
        <v>0</v>
      </c>
      <c r="AJ38" s="18">
        <v>0</v>
      </c>
      <c r="AK38" s="18">
        <v>0</v>
      </c>
      <c r="AL38" s="18">
        <v>0</v>
      </c>
      <c r="AM38" s="18">
        <v>0</v>
      </c>
      <c r="AN38" s="18">
        <v>0</v>
      </c>
      <c r="AO38" s="19">
        <f t="shared" si="4"/>
        <v>3171.83</v>
      </c>
      <c r="AP38" s="19">
        <v>3171.83</v>
      </c>
      <c r="AQ38" s="20">
        <f t="shared" si="5"/>
        <v>3171.83</v>
      </c>
      <c r="AR38" s="21">
        <f t="shared" si="1"/>
        <v>0</v>
      </c>
      <c r="AS38" s="21">
        <f t="shared" si="2"/>
        <v>0</v>
      </c>
    </row>
    <row r="39" spans="1:45" ht="15.75" customHeight="1">
      <c r="A39" s="15">
        <v>35</v>
      </c>
      <c r="B39" s="16" t="s">
        <v>90</v>
      </c>
      <c r="C39" s="16" t="s">
        <v>81</v>
      </c>
      <c r="D39" s="17" t="s">
        <v>55</v>
      </c>
      <c r="E39" s="17">
        <v>1600</v>
      </c>
      <c r="F39" s="18">
        <v>0</v>
      </c>
      <c r="G39" s="18">
        <v>0</v>
      </c>
      <c r="H39" s="22">
        <v>0</v>
      </c>
      <c r="I39" s="22">
        <v>150</v>
      </c>
      <c r="J39" s="22">
        <v>0</v>
      </c>
      <c r="K39" s="22">
        <v>0</v>
      </c>
      <c r="L39" s="22">
        <v>0</v>
      </c>
      <c r="M39" s="22">
        <v>0</v>
      </c>
      <c r="N39" s="22">
        <v>100</v>
      </c>
      <c r="O39" s="22">
        <v>24</v>
      </c>
      <c r="P39" s="22">
        <v>0</v>
      </c>
      <c r="Q39" s="22">
        <v>10</v>
      </c>
      <c r="R39" s="22">
        <v>0</v>
      </c>
      <c r="S39" s="22">
        <v>30</v>
      </c>
      <c r="T39" s="22">
        <v>0</v>
      </c>
      <c r="U39" s="22">
        <v>0</v>
      </c>
      <c r="V39" s="22">
        <v>0</v>
      </c>
      <c r="W39" s="22">
        <v>0</v>
      </c>
      <c r="X39" s="22">
        <v>0</v>
      </c>
      <c r="Y39" s="22">
        <v>0</v>
      </c>
      <c r="Z39" s="22">
        <v>0</v>
      </c>
      <c r="AA39" s="22">
        <v>0</v>
      </c>
      <c r="AB39" s="22">
        <v>0</v>
      </c>
      <c r="AC39" s="22">
        <v>0</v>
      </c>
      <c r="AD39" s="22">
        <v>336</v>
      </c>
      <c r="AE39" s="22">
        <v>672</v>
      </c>
      <c r="AF39" s="22">
        <v>265.98</v>
      </c>
      <c r="AG39" s="22">
        <v>20</v>
      </c>
      <c r="AH39" s="22">
        <v>0</v>
      </c>
      <c r="AI39" s="22">
        <v>256</v>
      </c>
      <c r="AJ39" s="22">
        <v>30</v>
      </c>
      <c r="AK39" s="22">
        <v>0</v>
      </c>
      <c r="AL39" s="22">
        <v>50</v>
      </c>
      <c r="AM39" s="22">
        <v>0</v>
      </c>
      <c r="AN39" s="22">
        <v>69</v>
      </c>
      <c r="AO39" s="19">
        <f t="shared" si="4"/>
        <v>2012.98</v>
      </c>
      <c r="AP39" s="19">
        <v>2012.98</v>
      </c>
      <c r="AQ39" s="20">
        <f t="shared" si="5"/>
        <v>2012.98</v>
      </c>
      <c r="AR39" s="21">
        <f t="shared" si="1"/>
        <v>0</v>
      </c>
      <c r="AS39" s="21">
        <f t="shared" si="2"/>
        <v>0</v>
      </c>
    </row>
    <row r="40" spans="1:45" ht="15.75" customHeight="1">
      <c r="A40" s="15">
        <v>36</v>
      </c>
      <c r="B40" s="16" t="s">
        <v>91</v>
      </c>
      <c r="C40" s="16" t="s">
        <v>81</v>
      </c>
      <c r="D40" s="17" t="s">
        <v>60</v>
      </c>
      <c r="E40" s="17">
        <v>1600</v>
      </c>
      <c r="F40" s="18">
        <v>0</v>
      </c>
      <c r="G40" s="18">
        <v>0</v>
      </c>
      <c r="H40" s="22">
        <v>0</v>
      </c>
      <c r="I40" s="22">
        <v>62.5</v>
      </c>
      <c r="J40" s="22">
        <v>0</v>
      </c>
      <c r="K40" s="22">
        <v>0</v>
      </c>
      <c r="L40" s="22">
        <v>0</v>
      </c>
      <c r="M40" s="22">
        <v>0</v>
      </c>
      <c r="N40" s="22">
        <v>0</v>
      </c>
      <c r="O40" s="22">
        <v>12</v>
      </c>
      <c r="P40" s="22">
        <v>0</v>
      </c>
      <c r="Q40" s="22">
        <v>70</v>
      </c>
      <c r="R40" s="22">
        <v>150</v>
      </c>
      <c r="S40" s="22">
        <v>302.5</v>
      </c>
      <c r="T40" s="22">
        <v>0</v>
      </c>
      <c r="U40" s="22">
        <v>0</v>
      </c>
      <c r="V40" s="22">
        <v>0</v>
      </c>
      <c r="W40" s="22">
        <v>0</v>
      </c>
      <c r="X40" s="22">
        <v>0</v>
      </c>
      <c r="Y40" s="22">
        <v>200</v>
      </c>
      <c r="Z40" s="22">
        <v>0</v>
      </c>
      <c r="AA40" s="22">
        <v>0</v>
      </c>
      <c r="AB40" s="22">
        <v>0</v>
      </c>
      <c r="AC40" s="22">
        <v>0</v>
      </c>
      <c r="AD40" s="22">
        <v>287</v>
      </c>
      <c r="AE40" s="22">
        <v>574</v>
      </c>
      <c r="AF40" s="22">
        <v>348</v>
      </c>
      <c r="AG40" s="22">
        <v>340</v>
      </c>
      <c r="AH40" s="22">
        <v>100</v>
      </c>
      <c r="AI40" s="22">
        <v>256</v>
      </c>
      <c r="AJ40" s="22">
        <v>30</v>
      </c>
      <c r="AK40" s="22">
        <v>0</v>
      </c>
      <c r="AL40" s="22">
        <v>0</v>
      </c>
      <c r="AM40" s="22">
        <v>0</v>
      </c>
      <c r="AN40" s="22">
        <v>233</v>
      </c>
      <c r="AO40" s="19">
        <f t="shared" si="4"/>
        <v>2965</v>
      </c>
      <c r="AP40" s="19">
        <v>2965</v>
      </c>
      <c r="AQ40" s="20">
        <f t="shared" si="5"/>
        <v>2965</v>
      </c>
      <c r="AR40" s="21">
        <f t="shared" si="1"/>
        <v>0</v>
      </c>
      <c r="AS40" s="21">
        <f t="shared" si="2"/>
        <v>0</v>
      </c>
    </row>
    <row r="41" spans="1:45" ht="15.75" customHeight="1">
      <c r="A41" s="15">
        <v>37</v>
      </c>
      <c r="B41" s="16" t="s">
        <v>92</v>
      </c>
      <c r="C41" s="16" t="s">
        <v>81</v>
      </c>
      <c r="D41" s="17" t="s">
        <v>55</v>
      </c>
      <c r="E41" s="17">
        <v>1600</v>
      </c>
      <c r="F41" s="18">
        <v>0</v>
      </c>
      <c r="G41" s="18">
        <v>0</v>
      </c>
      <c r="H41" s="22">
        <v>0</v>
      </c>
      <c r="I41" s="22">
        <v>0</v>
      </c>
      <c r="J41" s="22">
        <v>0</v>
      </c>
      <c r="K41" s="22">
        <v>0</v>
      </c>
      <c r="L41" s="22">
        <v>0</v>
      </c>
      <c r="M41" s="22">
        <v>0</v>
      </c>
      <c r="N41" s="22">
        <v>0</v>
      </c>
      <c r="O41" s="22">
        <v>0</v>
      </c>
      <c r="P41" s="22">
        <v>0</v>
      </c>
      <c r="Q41" s="22">
        <v>0</v>
      </c>
      <c r="R41" s="22">
        <v>0</v>
      </c>
      <c r="S41" s="22">
        <v>90</v>
      </c>
      <c r="T41" s="22">
        <v>0</v>
      </c>
      <c r="U41" s="22">
        <v>0</v>
      </c>
      <c r="V41" s="22">
        <v>0</v>
      </c>
      <c r="W41" s="22">
        <v>0</v>
      </c>
      <c r="X41" s="22">
        <v>0</v>
      </c>
      <c r="Y41" s="22">
        <v>0</v>
      </c>
      <c r="Z41" s="22">
        <v>0</v>
      </c>
      <c r="AA41" s="22">
        <v>0</v>
      </c>
      <c r="AB41" s="22">
        <v>0</v>
      </c>
      <c r="AC41" s="22">
        <v>0</v>
      </c>
      <c r="AD41" s="22">
        <v>329</v>
      </c>
      <c r="AE41" s="22">
        <v>658</v>
      </c>
      <c r="AF41" s="22">
        <v>422.36</v>
      </c>
      <c r="AG41" s="22">
        <v>210</v>
      </c>
      <c r="AH41" s="22">
        <v>40</v>
      </c>
      <c r="AI41" s="22">
        <v>56</v>
      </c>
      <c r="AJ41" s="22">
        <v>0</v>
      </c>
      <c r="AK41" s="22">
        <v>600</v>
      </c>
      <c r="AL41" s="22">
        <v>0</v>
      </c>
      <c r="AM41" s="22">
        <v>0</v>
      </c>
      <c r="AN41" s="22">
        <v>51</v>
      </c>
      <c r="AO41" s="19">
        <f t="shared" si="4"/>
        <v>2456.36</v>
      </c>
      <c r="AP41" s="19">
        <v>2456.36</v>
      </c>
      <c r="AQ41" s="20">
        <f t="shared" si="5"/>
        <v>2456.36</v>
      </c>
      <c r="AR41" s="21">
        <f t="shared" si="1"/>
        <v>0</v>
      </c>
      <c r="AS41" s="21">
        <f t="shared" si="2"/>
        <v>0</v>
      </c>
    </row>
    <row r="42" spans="1:45" ht="15.75" customHeight="1">
      <c r="A42" s="15">
        <v>38</v>
      </c>
      <c r="B42" s="25" t="s">
        <v>93</v>
      </c>
      <c r="C42" s="25" t="s">
        <v>81</v>
      </c>
      <c r="D42" s="26" t="s">
        <v>55</v>
      </c>
      <c r="E42" s="26">
        <v>1600</v>
      </c>
      <c r="F42" s="27">
        <v>0</v>
      </c>
      <c r="G42" s="27">
        <v>0</v>
      </c>
      <c r="H42" s="29">
        <v>0</v>
      </c>
      <c r="I42" s="29">
        <v>49.99</v>
      </c>
      <c r="J42" s="29">
        <v>0</v>
      </c>
      <c r="K42" s="29">
        <v>0</v>
      </c>
      <c r="L42" s="29">
        <v>0</v>
      </c>
      <c r="M42" s="29">
        <v>0</v>
      </c>
      <c r="N42" s="29">
        <v>0</v>
      </c>
      <c r="O42" s="29">
        <v>0</v>
      </c>
      <c r="P42" s="29">
        <v>0</v>
      </c>
      <c r="Q42" s="29">
        <v>0</v>
      </c>
      <c r="R42" s="29">
        <v>0</v>
      </c>
      <c r="S42" s="29">
        <v>130</v>
      </c>
      <c r="T42" s="29">
        <v>0</v>
      </c>
      <c r="U42" s="29">
        <v>0</v>
      </c>
      <c r="V42" s="29">
        <v>0</v>
      </c>
      <c r="W42" s="29">
        <v>0</v>
      </c>
      <c r="X42" s="29">
        <v>0</v>
      </c>
      <c r="Y42" s="29">
        <v>0</v>
      </c>
      <c r="Z42" s="29">
        <v>0</v>
      </c>
      <c r="AA42" s="29">
        <v>0</v>
      </c>
      <c r="AB42" s="29">
        <v>0</v>
      </c>
      <c r="AC42" s="29">
        <v>0</v>
      </c>
      <c r="AD42" s="29">
        <v>392</v>
      </c>
      <c r="AE42" s="29">
        <v>742</v>
      </c>
      <c r="AF42" s="29">
        <v>261</v>
      </c>
      <c r="AG42" s="29">
        <v>60</v>
      </c>
      <c r="AH42" s="29">
        <v>120</v>
      </c>
      <c r="AI42" s="29">
        <v>424</v>
      </c>
      <c r="AJ42" s="29">
        <v>0</v>
      </c>
      <c r="AK42" s="29">
        <v>0</v>
      </c>
      <c r="AL42" s="29">
        <v>0</v>
      </c>
      <c r="AM42" s="29">
        <v>0</v>
      </c>
      <c r="AN42" s="29">
        <v>56</v>
      </c>
      <c r="AO42" s="28">
        <f t="shared" si="4"/>
        <v>2234.9899999999998</v>
      </c>
      <c r="AP42" s="28">
        <v>2234.9499999999998</v>
      </c>
      <c r="AQ42" s="28">
        <f t="shared" si="5"/>
        <v>2234.9899999999998</v>
      </c>
      <c r="AR42" s="21">
        <f t="shared" si="1"/>
        <v>3.999999999996362E-2</v>
      </c>
      <c r="AS42" s="21">
        <f t="shared" si="2"/>
        <v>0</v>
      </c>
    </row>
    <row r="43" spans="1:45" ht="15.75" customHeight="1">
      <c r="A43" s="15">
        <v>39</v>
      </c>
      <c r="B43" s="16" t="s">
        <v>94</v>
      </c>
      <c r="C43" s="16" t="s">
        <v>81</v>
      </c>
      <c r="D43" s="17" t="s">
        <v>60</v>
      </c>
      <c r="E43" s="17">
        <v>1600</v>
      </c>
      <c r="F43" s="18">
        <v>0</v>
      </c>
      <c r="G43" s="18">
        <v>0</v>
      </c>
      <c r="H43" s="22">
        <v>0</v>
      </c>
      <c r="I43" s="22">
        <v>0</v>
      </c>
      <c r="J43" s="22">
        <v>0</v>
      </c>
      <c r="K43" s="22">
        <v>0</v>
      </c>
      <c r="L43" s="22">
        <v>0</v>
      </c>
      <c r="M43" s="22">
        <v>0</v>
      </c>
      <c r="N43" s="22">
        <v>0</v>
      </c>
      <c r="O43" s="22">
        <v>475</v>
      </c>
      <c r="P43" s="22">
        <v>0</v>
      </c>
      <c r="Q43" s="22">
        <v>0</v>
      </c>
      <c r="R43" s="22">
        <v>100</v>
      </c>
      <c r="S43" s="22">
        <v>790</v>
      </c>
      <c r="T43" s="22">
        <v>0</v>
      </c>
      <c r="U43" s="22">
        <v>0</v>
      </c>
      <c r="V43" s="22">
        <v>0</v>
      </c>
      <c r="W43" s="22">
        <v>0</v>
      </c>
      <c r="X43" s="22">
        <v>0</v>
      </c>
      <c r="Y43" s="22">
        <v>100</v>
      </c>
      <c r="Z43" s="22">
        <v>0</v>
      </c>
      <c r="AA43" s="22">
        <v>0</v>
      </c>
      <c r="AB43" s="22">
        <v>0</v>
      </c>
      <c r="AC43" s="22">
        <v>0</v>
      </c>
      <c r="AD43" s="22">
        <v>245</v>
      </c>
      <c r="AE43" s="22">
        <v>490</v>
      </c>
      <c r="AF43" s="22">
        <v>195.97</v>
      </c>
      <c r="AG43" s="22">
        <v>520</v>
      </c>
      <c r="AH43" s="22">
        <v>160</v>
      </c>
      <c r="AI43" s="22">
        <v>256</v>
      </c>
      <c r="AJ43" s="22">
        <v>200</v>
      </c>
      <c r="AK43" s="22">
        <v>600</v>
      </c>
      <c r="AL43" s="22">
        <v>50</v>
      </c>
      <c r="AM43" s="22">
        <v>0</v>
      </c>
      <c r="AN43" s="22">
        <v>210</v>
      </c>
      <c r="AO43" s="19">
        <f t="shared" si="4"/>
        <v>4391.9699999999993</v>
      </c>
      <c r="AP43" s="19">
        <v>4391.97</v>
      </c>
      <c r="AQ43" s="20">
        <f t="shared" si="5"/>
        <v>4391.9699999999993</v>
      </c>
      <c r="AR43" s="21">
        <f t="shared" si="1"/>
        <v>0</v>
      </c>
      <c r="AS43" s="21">
        <f t="shared" si="2"/>
        <v>0</v>
      </c>
    </row>
    <row r="44" spans="1:45" ht="15.75" customHeight="1">
      <c r="A44" s="15">
        <v>40</v>
      </c>
      <c r="B44" s="16" t="s">
        <v>95</v>
      </c>
      <c r="C44" s="16" t="s">
        <v>81</v>
      </c>
      <c r="D44" s="17" t="s">
        <v>51</v>
      </c>
      <c r="E44" s="17">
        <v>1600</v>
      </c>
      <c r="F44" s="18">
        <v>633.33000000000004</v>
      </c>
      <c r="G44" s="18">
        <v>0</v>
      </c>
      <c r="H44" s="22">
        <v>50</v>
      </c>
      <c r="I44" s="22">
        <v>358.32</v>
      </c>
      <c r="J44" s="22">
        <v>0</v>
      </c>
      <c r="K44" s="22">
        <v>0</v>
      </c>
      <c r="L44" s="22">
        <v>0</v>
      </c>
      <c r="M44" s="22">
        <v>0</v>
      </c>
      <c r="N44" s="22">
        <v>0</v>
      </c>
      <c r="O44" s="22">
        <v>18</v>
      </c>
      <c r="P44" s="22">
        <v>0</v>
      </c>
      <c r="Q44" s="22">
        <v>115.83</v>
      </c>
      <c r="R44" s="22">
        <v>450</v>
      </c>
      <c r="S44" s="22">
        <v>0</v>
      </c>
      <c r="T44" s="22">
        <v>0</v>
      </c>
      <c r="U44" s="22">
        <v>0</v>
      </c>
      <c r="V44" s="22">
        <v>0</v>
      </c>
      <c r="W44" s="22">
        <v>0</v>
      </c>
      <c r="X44" s="22">
        <v>0</v>
      </c>
      <c r="Y44" s="22">
        <v>0</v>
      </c>
      <c r="Z44" s="22">
        <v>0</v>
      </c>
      <c r="AA44" s="22">
        <v>0</v>
      </c>
      <c r="AB44" s="22">
        <v>100</v>
      </c>
      <c r="AC44" s="22">
        <v>0</v>
      </c>
      <c r="AD44" s="22">
        <v>196</v>
      </c>
      <c r="AE44" s="22">
        <v>392</v>
      </c>
      <c r="AF44" s="22">
        <v>60.66</v>
      </c>
      <c r="AG44" s="22">
        <v>170</v>
      </c>
      <c r="AH44" s="22">
        <v>340</v>
      </c>
      <c r="AI44" s="22">
        <v>56</v>
      </c>
      <c r="AJ44" s="22">
        <v>0</v>
      </c>
      <c r="AK44" s="22">
        <v>0</v>
      </c>
      <c r="AL44" s="22">
        <v>50</v>
      </c>
      <c r="AM44" s="22">
        <v>0</v>
      </c>
      <c r="AN44" s="22">
        <v>50</v>
      </c>
      <c r="AO44" s="19">
        <f t="shared" si="4"/>
        <v>3040.14</v>
      </c>
      <c r="AP44" s="19">
        <v>3040.14</v>
      </c>
      <c r="AQ44" s="20">
        <f t="shared" si="5"/>
        <v>3040.14</v>
      </c>
      <c r="AR44" s="21">
        <f t="shared" si="1"/>
        <v>0</v>
      </c>
      <c r="AS44" s="21">
        <f t="shared" si="2"/>
        <v>0</v>
      </c>
    </row>
    <row r="45" spans="1:45" ht="15.75" customHeight="1">
      <c r="A45" s="15">
        <v>41</v>
      </c>
      <c r="B45" s="25" t="s">
        <v>96</v>
      </c>
      <c r="C45" s="25" t="s">
        <v>81</v>
      </c>
      <c r="D45" s="26" t="s">
        <v>60</v>
      </c>
      <c r="E45" s="26">
        <v>1600</v>
      </c>
      <c r="F45" s="27">
        <v>1300</v>
      </c>
      <c r="G45" s="27">
        <v>0</v>
      </c>
      <c r="H45" s="29">
        <v>0</v>
      </c>
      <c r="I45" s="29">
        <v>275</v>
      </c>
      <c r="J45" s="29">
        <v>0</v>
      </c>
      <c r="K45" s="29">
        <v>0</v>
      </c>
      <c r="L45" s="29">
        <v>0</v>
      </c>
      <c r="M45" s="29">
        <v>0</v>
      </c>
      <c r="N45" s="29">
        <v>0</v>
      </c>
      <c r="O45" s="29">
        <v>23</v>
      </c>
      <c r="P45" s="29">
        <v>0</v>
      </c>
      <c r="Q45" s="29">
        <v>102.5</v>
      </c>
      <c r="R45" s="29">
        <v>50</v>
      </c>
      <c r="S45" s="29">
        <v>240</v>
      </c>
      <c r="T45" s="29">
        <v>0</v>
      </c>
      <c r="U45" s="29">
        <v>0</v>
      </c>
      <c r="V45" s="29">
        <v>0</v>
      </c>
      <c r="W45" s="29">
        <v>0</v>
      </c>
      <c r="X45" s="29">
        <v>0</v>
      </c>
      <c r="Y45" s="29">
        <v>100</v>
      </c>
      <c r="Z45" s="29">
        <v>0</v>
      </c>
      <c r="AA45" s="29">
        <v>0</v>
      </c>
      <c r="AB45" s="29">
        <v>0</v>
      </c>
      <c r="AC45" s="29">
        <v>0</v>
      </c>
      <c r="AD45" s="29">
        <v>308</v>
      </c>
      <c r="AE45" s="29">
        <v>602</v>
      </c>
      <c r="AF45" s="29">
        <v>197.94</v>
      </c>
      <c r="AG45" s="29">
        <v>220</v>
      </c>
      <c r="AH45" s="29">
        <v>210</v>
      </c>
      <c r="AI45" s="29">
        <v>56</v>
      </c>
      <c r="AJ45" s="29">
        <v>0</v>
      </c>
      <c r="AK45" s="29">
        <v>0</v>
      </c>
      <c r="AL45" s="29">
        <v>0</v>
      </c>
      <c r="AM45" s="29">
        <v>0</v>
      </c>
      <c r="AN45" s="29">
        <v>442</v>
      </c>
      <c r="AO45" s="28">
        <f t="shared" si="4"/>
        <v>4126.4400000000005</v>
      </c>
      <c r="AP45" s="28">
        <v>4126.4399999999996</v>
      </c>
      <c r="AQ45" s="28">
        <f t="shared" si="5"/>
        <v>4126.4400000000005</v>
      </c>
      <c r="AR45" s="21">
        <f t="shared" si="1"/>
        <v>0</v>
      </c>
      <c r="AS45" s="21">
        <f t="shared" si="2"/>
        <v>0</v>
      </c>
    </row>
    <row r="46" spans="1:45" ht="15.75" customHeight="1">
      <c r="A46" s="15">
        <v>42</v>
      </c>
      <c r="B46" s="25" t="s">
        <v>97</v>
      </c>
      <c r="C46" s="25" t="s">
        <v>81</v>
      </c>
      <c r="D46" s="26" t="s">
        <v>60</v>
      </c>
      <c r="E46" s="26">
        <v>1600</v>
      </c>
      <c r="F46" s="27">
        <v>0</v>
      </c>
      <c r="G46" s="27">
        <v>0</v>
      </c>
      <c r="H46" s="29">
        <v>0</v>
      </c>
      <c r="I46" s="29">
        <v>441</v>
      </c>
      <c r="J46" s="29">
        <v>0</v>
      </c>
      <c r="K46" s="29">
        <v>0</v>
      </c>
      <c r="L46" s="29">
        <v>0</v>
      </c>
      <c r="M46" s="29">
        <v>0</v>
      </c>
      <c r="N46" s="29">
        <v>150</v>
      </c>
      <c r="O46" s="29">
        <v>0</v>
      </c>
      <c r="P46" s="29">
        <v>0</v>
      </c>
      <c r="Q46" s="29">
        <v>210</v>
      </c>
      <c r="R46" s="29">
        <v>0</v>
      </c>
      <c r="S46" s="29">
        <v>0</v>
      </c>
      <c r="T46" s="29">
        <v>0</v>
      </c>
      <c r="U46" s="29">
        <v>0</v>
      </c>
      <c r="V46" s="29">
        <v>0</v>
      </c>
      <c r="W46" s="29">
        <v>0</v>
      </c>
      <c r="X46" s="29">
        <v>0</v>
      </c>
      <c r="Y46" s="29">
        <v>0</v>
      </c>
      <c r="Z46" s="29">
        <v>0</v>
      </c>
      <c r="AA46" s="29">
        <v>0</v>
      </c>
      <c r="AB46" s="29">
        <v>0</v>
      </c>
      <c r="AC46" s="29">
        <v>0</v>
      </c>
      <c r="AD46" s="29">
        <v>224</v>
      </c>
      <c r="AE46" s="29">
        <v>448</v>
      </c>
      <c r="AF46" s="29">
        <v>320</v>
      </c>
      <c r="AG46" s="29">
        <v>80</v>
      </c>
      <c r="AH46" s="29">
        <v>40</v>
      </c>
      <c r="AI46" s="29">
        <v>56</v>
      </c>
      <c r="AJ46" s="29" t="s">
        <v>98</v>
      </c>
      <c r="AK46" s="29" t="s">
        <v>98</v>
      </c>
      <c r="AL46" s="29" t="s">
        <v>98</v>
      </c>
      <c r="AM46" s="29" t="s">
        <v>98</v>
      </c>
      <c r="AN46" s="29">
        <v>49</v>
      </c>
      <c r="AO46" s="28">
        <f t="shared" si="4"/>
        <v>2018</v>
      </c>
      <c r="AP46" s="28">
        <v>2018</v>
      </c>
      <c r="AQ46" s="28">
        <f t="shared" si="5"/>
        <v>2018</v>
      </c>
      <c r="AR46" s="21">
        <f t="shared" si="1"/>
        <v>0</v>
      </c>
      <c r="AS46" s="21">
        <f t="shared" si="2"/>
        <v>0</v>
      </c>
    </row>
    <row r="47" spans="1:45" ht="15.75" customHeight="1">
      <c r="A47" s="26">
        <v>43</v>
      </c>
      <c r="B47" s="25" t="s">
        <v>99</v>
      </c>
      <c r="C47" s="25" t="s">
        <v>81</v>
      </c>
      <c r="D47" s="26" t="s">
        <v>55</v>
      </c>
      <c r="E47" s="26">
        <v>1600</v>
      </c>
      <c r="F47" s="27">
        <v>0</v>
      </c>
      <c r="G47" s="27">
        <v>0</v>
      </c>
      <c r="H47" s="29">
        <v>0</v>
      </c>
      <c r="I47" s="29">
        <v>150</v>
      </c>
      <c r="J47" s="29">
        <v>0</v>
      </c>
      <c r="K47" s="29">
        <v>0</v>
      </c>
      <c r="L47" s="29">
        <v>0</v>
      </c>
      <c r="M47" s="29">
        <v>0</v>
      </c>
      <c r="N47" s="29">
        <v>100</v>
      </c>
      <c r="O47" s="29">
        <v>0</v>
      </c>
      <c r="P47" s="29">
        <v>0</v>
      </c>
      <c r="Q47" s="29">
        <v>10</v>
      </c>
      <c r="R47" s="29">
        <v>0</v>
      </c>
      <c r="S47" s="29">
        <v>65</v>
      </c>
      <c r="T47" s="29">
        <v>0</v>
      </c>
      <c r="U47" s="29">
        <v>0</v>
      </c>
      <c r="V47" s="29">
        <v>0</v>
      </c>
      <c r="W47" s="29">
        <v>0</v>
      </c>
      <c r="X47" s="29">
        <v>0</v>
      </c>
      <c r="Y47" s="29">
        <v>0</v>
      </c>
      <c r="Z47" s="29">
        <v>0</v>
      </c>
      <c r="AA47" s="29">
        <v>0</v>
      </c>
      <c r="AB47" s="29">
        <v>0</v>
      </c>
      <c r="AC47" s="29">
        <v>0</v>
      </c>
      <c r="AD47" s="29">
        <v>392</v>
      </c>
      <c r="AE47" s="29">
        <v>784</v>
      </c>
      <c r="AF47" s="29">
        <v>241.22</v>
      </c>
      <c r="AG47" s="29">
        <v>20</v>
      </c>
      <c r="AH47" s="29">
        <v>0</v>
      </c>
      <c r="AI47" s="29">
        <v>256</v>
      </c>
      <c r="AJ47" s="29">
        <v>30</v>
      </c>
      <c r="AK47" s="29">
        <v>0</v>
      </c>
      <c r="AL47" s="29">
        <v>0</v>
      </c>
      <c r="AM47" s="29">
        <v>0</v>
      </c>
      <c r="AN47" s="29">
        <v>177</v>
      </c>
      <c r="AO47" s="28">
        <f t="shared" si="4"/>
        <v>2225.2200000000003</v>
      </c>
      <c r="AP47" s="28">
        <v>2225.2199999999998</v>
      </c>
      <c r="AQ47" s="28">
        <f t="shared" si="5"/>
        <v>2225.2200000000003</v>
      </c>
      <c r="AR47" s="28">
        <f t="shared" si="1"/>
        <v>0</v>
      </c>
      <c r="AS47" s="28">
        <f t="shared" si="2"/>
        <v>0</v>
      </c>
    </row>
    <row r="48" spans="1:45" ht="15.75" customHeight="1">
      <c r="A48" s="15">
        <v>44</v>
      </c>
      <c r="B48" s="16" t="s">
        <v>100</v>
      </c>
      <c r="C48" s="16" t="s">
        <v>101</v>
      </c>
      <c r="D48" s="17" t="s">
        <v>55</v>
      </c>
      <c r="E48" s="17">
        <v>1600</v>
      </c>
      <c r="F48" s="18">
        <v>1200</v>
      </c>
      <c r="G48" s="18"/>
      <c r="H48" s="18"/>
      <c r="I48" s="18"/>
      <c r="J48" s="18"/>
      <c r="K48" s="18"/>
      <c r="L48" s="18"/>
      <c r="M48" s="18"/>
      <c r="N48" s="18"/>
      <c r="O48" s="18"/>
      <c r="P48" s="18"/>
      <c r="Q48" s="18"/>
      <c r="R48" s="18"/>
      <c r="S48" s="18">
        <v>50</v>
      </c>
      <c r="T48" s="18"/>
      <c r="U48" s="18"/>
      <c r="V48" s="18"/>
      <c r="W48" s="18"/>
      <c r="X48" s="18"/>
      <c r="Y48" s="18"/>
      <c r="Z48" s="18"/>
      <c r="AA48" s="18"/>
      <c r="AB48" s="18"/>
      <c r="AC48" s="18"/>
      <c r="AD48" s="18">
        <v>336</v>
      </c>
      <c r="AE48" s="18">
        <v>672</v>
      </c>
      <c r="AF48" s="18">
        <v>169</v>
      </c>
      <c r="AG48" s="18">
        <v>360</v>
      </c>
      <c r="AH48" s="18">
        <v>60</v>
      </c>
      <c r="AI48" s="18"/>
      <c r="AJ48" s="18"/>
      <c r="AK48" s="18"/>
      <c r="AL48" s="18"/>
      <c r="AM48" s="18"/>
      <c r="AN48" s="18"/>
      <c r="AO48" s="19">
        <f t="shared" si="4"/>
        <v>2847</v>
      </c>
      <c r="AP48" s="20">
        <v>2847</v>
      </c>
      <c r="AQ48" s="20">
        <v>2847</v>
      </c>
      <c r="AR48" s="21">
        <f t="shared" si="1"/>
        <v>0</v>
      </c>
      <c r="AS48" s="21">
        <f t="shared" si="2"/>
        <v>0</v>
      </c>
    </row>
    <row r="49" spans="1:45" ht="15.75" customHeight="1">
      <c r="A49" s="15">
        <v>45</v>
      </c>
      <c r="B49" s="16" t="s">
        <v>102</v>
      </c>
      <c r="C49" s="16" t="s">
        <v>101</v>
      </c>
      <c r="D49" s="17" t="s">
        <v>60</v>
      </c>
      <c r="E49" s="17">
        <v>1600</v>
      </c>
      <c r="F49" s="18"/>
      <c r="G49" s="18"/>
      <c r="H49" s="22"/>
      <c r="I49" s="22"/>
      <c r="J49" s="22"/>
      <c r="K49" s="22"/>
      <c r="L49" s="22"/>
      <c r="M49" s="22"/>
      <c r="N49" s="22"/>
      <c r="O49" s="22"/>
      <c r="P49" s="22">
        <v>100</v>
      </c>
      <c r="Q49" s="22">
        <v>30</v>
      </c>
      <c r="R49" s="22"/>
      <c r="S49" s="22">
        <v>20</v>
      </c>
      <c r="T49" s="22"/>
      <c r="U49" s="22"/>
      <c r="V49" s="22"/>
      <c r="W49" s="22"/>
      <c r="X49" s="22"/>
      <c r="Y49" s="22"/>
      <c r="Z49" s="22"/>
      <c r="AA49" s="22"/>
      <c r="AB49" s="22"/>
      <c r="AC49" s="22"/>
      <c r="AD49" s="22">
        <v>280</v>
      </c>
      <c r="AE49" s="22">
        <v>560</v>
      </c>
      <c r="AF49" s="22">
        <v>283</v>
      </c>
      <c r="AG49" s="22">
        <v>660</v>
      </c>
      <c r="AH49" s="22">
        <v>20</v>
      </c>
      <c r="AI49" s="22">
        <v>200</v>
      </c>
      <c r="AJ49" s="22"/>
      <c r="AK49" s="22"/>
      <c r="AL49" s="22"/>
      <c r="AM49" s="22">
        <v>188</v>
      </c>
      <c r="AN49" s="22"/>
      <c r="AO49" s="19">
        <f t="shared" si="4"/>
        <v>2341</v>
      </c>
      <c r="AP49" s="20">
        <v>2341</v>
      </c>
      <c r="AQ49" s="20">
        <v>2341</v>
      </c>
      <c r="AR49" s="21">
        <f t="shared" si="1"/>
        <v>0</v>
      </c>
      <c r="AS49" s="21">
        <f t="shared" si="2"/>
        <v>0</v>
      </c>
    </row>
    <row r="50" spans="1:45" ht="15.75" customHeight="1">
      <c r="A50" s="15">
        <v>46</v>
      </c>
      <c r="B50" s="16" t="s">
        <v>103</v>
      </c>
      <c r="C50" s="16" t="s">
        <v>101</v>
      </c>
      <c r="D50" s="17" t="s">
        <v>55</v>
      </c>
      <c r="E50" s="17">
        <v>1600</v>
      </c>
      <c r="F50" s="18"/>
      <c r="G50" s="18"/>
      <c r="H50" s="22"/>
      <c r="I50" s="22"/>
      <c r="J50" s="22"/>
      <c r="K50" s="22"/>
      <c r="L50" s="22"/>
      <c r="M50" s="22"/>
      <c r="N50" s="22"/>
      <c r="O50" s="22"/>
      <c r="P50" s="22"/>
      <c r="Q50" s="22"/>
      <c r="R50" s="22"/>
      <c r="S50" s="22">
        <v>50</v>
      </c>
      <c r="T50" s="22"/>
      <c r="U50" s="22"/>
      <c r="V50" s="22"/>
      <c r="W50" s="22"/>
      <c r="X50" s="22"/>
      <c r="Y50" s="22"/>
      <c r="Z50" s="22"/>
      <c r="AA50" s="22"/>
      <c r="AB50" s="22"/>
      <c r="AC50" s="22"/>
      <c r="AD50" s="22">
        <v>336</v>
      </c>
      <c r="AE50" s="22">
        <v>672</v>
      </c>
      <c r="AF50" s="22">
        <v>140</v>
      </c>
      <c r="AG50" s="22">
        <v>210</v>
      </c>
      <c r="AH50" s="22">
        <v>20</v>
      </c>
      <c r="AI50" s="22">
        <v>256</v>
      </c>
      <c r="AJ50" s="22"/>
      <c r="AK50" s="22"/>
      <c r="AL50" s="22"/>
      <c r="AM50" s="22"/>
      <c r="AN50" s="22">
        <v>224</v>
      </c>
      <c r="AO50" s="19">
        <f t="shared" si="4"/>
        <v>1908</v>
      </c>
      <c r="AP50" s="20">
        <v>1908</v>
      </c>
      <c r="AQ50" s="20">
        <v>1908</v>
      </c>
      <c r="AR50" s="21">
        <f t="shared" si="1"/>
        <v>0</v>
      </c>
      <c r="AS50" s="21">
        <f t="shared" si="2"/>
        <v>0</v>
      </c>
    </row>
    <row r="51" spans="1:45" ht="15.75" customHeight="1">
      <c r="A51" s="15">
        <v>47</v>
      </c>
      <c r="B51" s="16" t="s">
        <v>104</v>
      </c>
      <c r="C51" s="16" t="s">
        <v>101</v>
      </c>
      <c r="D51" s="17" t="s">
        <v>60</v>
      </c>
      <c r="E51" s="17">
        <v>1600</v>
      </c>
      <c r="F51" s="18"/>
      <c r="G51" s="18"/>
      <c r="H51" s="22"/>
      <c r="I51" s="22">
        <v>100</v>
      </c>
      <c r="J51" s="22"/>
      <c r="K51" s="22"/>
      <c r="L51" s="22"/>
      <c r="M51" s="22"/>
      <c r="N51" s="22">
        <v>300</v>
      </c>
      <c r="O51" s="22"/>
      <c r="P51" s="22"/>
      <c r="Q51" s="22">
        <v>90</v>
      </c>
      <c r="R51" s="22"/>
      <c r="S51" s="22">
        <v>120</v>
      </c>
      <c r="T51" s="22"/>
      <c r="U51" s="22"/>
      <c r="V51" s="22"/>
      <c r="W51" s="22"/>
      <c r="X51" s="22">
        <v>200</v>
      </c>
      <c r="Y51" s="22"/>
      <c r="Z51" s="22"/>
      <c r="AA51" s="22"/>
      <c r="AB51" s="22">
        <v>100</v>
      </c>
      <c r="AC51" s="22"/>
      <c r="AD51" s="22">
        <v>280</v>
      </c>
      <c r="AE51" s="22">
        <v>560</v>
      </c>
      <c r="AF51" s="22">
        <v>456</v>
      </c>
      <c r="AG51" s="22">
        <v>320</v>
      </c>
      <c r="AH51" s="22">
        <v>40</v>
      </c>
      <c r="AI51" s="22">
        <v>56</v>
      </c>
      <c r="AJ51" s="22"/>
      <c r="AK51" s="22"/>
      <c r="AL51" s="22"/>
      <c r="AM51" s="22">
        <v>90</v>
      </c>
      <c r="AN51" s="22">
        <v>60</v>
      </c>
      <c r="AO51" s="19">
        <v>2772</v>
      </c>
      <c r="AP51" s="3">
        <v>2772</v>
      </c>
      <c r="AQ51" s="20">
        <v>2772</v>
      </c>
      <c r="AR51" s="21">
        <v>0</v>
      </c>
      <c r="AS51" s="21">
        <f t="shared" si="2"/>
        <v>0</v>
      </c>
    </row>
    <row r="52" spans="1:45" ht="15.75" customHeight="1">
      <c r="A52" s="15">
        <v>48</v>
      </c>
      <c r="B52" s="16" t="s">
        <v>105</v>
      </c>
      <c r="C52" s="16" t="s">
        <v>101</v>
      </c>
      <c r="D52" s="17" t="s">
        <v>55</v>
      </c>
      <c r="E52" s="17">
        <v>1600</v>
      </c>
      <c r="F52" s="18"/>
      <c r="G52" s="18"/>
      <c r="H52" s="22"/>
      <c r="I52" s="22"/>
      <c r="J52" s="22"/>
      <c r="K52" s="22"/>
      <c r="L52" s="22"/>
      <c r="M52" s="22"/>
      <c r="N52" s="22">
        <v>600</v>
      </c>
      <c r="O52" s="22"/>
      <c r="P52" s="22"/>
      <c r="Q52" s="22">
        <v>30</v>
      </c>
      <c r="R52" s="22"/>
      <c r="S52" s="22"/>
      <c r="T52" s="22"/>
      <c r="U52" s="22"/>
      <c r="V52" s="22"/>
      <c r="W52" s="22"/>
      <c r="X52" s="22"/>
      <c r="Y52" s="22"/>
      <c r="Z52" s="22"/>
      <c r="AA52" s="22"/>
      <c r="AB52" s="22"/>
      <c r="AC52" s="22">
        <v>30</v>
      </c>
      <c r="AD52" s="30">
        <v>311.36</v>
      </c>
      <c r="AE52" s="22">
        <v>622.72</v>
      </c>
      <c r="AF52" s="22" t="s">
        <v>106</v>
      </c>
      <c r="AG52" s="22">
        <v>180</v>
      </c>
      <c r="AH52" s="22"/>
      <c r="AI52" s="22">
        <v>256</v>
      </c>
      <c r="AJ52" s="22"/>
      <c r="AK52" s="22"/>
      <c r="AL52" s="22"/>
      <c r="AM52" s="22"/>
      <c r="AN52" s="22">
        <v>8</v>
      </c>
      <c r="AO52" s="19">
        <v>2156.0700000000002</v>
      </c>
      <c r="AP52" s="20">
        <v>2156.0700000000002</v>
      </c>
      <c r="AQ52" s="20">
        <v>2156.0700000000002</v>
      </c>
      <c r="AR52" s="21">
        <v>0</v>
      </c>
      <c r="AS52" s="21">
        <v>0</v>
      </c>
    </row>
    <row r="53" spans="1:45" ht="15.75" customHeight="1">
      <c r="A53" s="15">
        <v>49</v>
      </c>
      <c r="B53" s="16" t="s">
        <v>107</v>
      </c>
      <c r="C53" s="16" t="s">
        <v>101</v>
      </c>
      <c r="D53" s="17" t="s">
        <v>55</v>
      </c>
      <c r="E53" s="17">
        <v>1600</v>
      </c>
      <c r="F53" s="18">
        <v>300</v>
      </c>
      <c r="G53" s="18"/>
      <c r="H53" s="22"/>
      <c r="I53" s="22">
        <v>50</v>
      </c>
      <c r="J53" s="22"/>
      <c r="K53" s="22"/>
      <c r="L53" s="22"/>
      <c r="M53" s="22"/>
      <c r="N53" s="22">
        <v>100</v>
      </c>
      <c r="O53" s="22"/>
      <c r="P53" s="22"/>
      <c r="Q53" s="22">
        <v>20</v>
      </c>
      <c r="R53" s="22"/>
      <c r="S53" s="22">
        <v>795</v>
      </c>
      <c r="T53" s="22"/>
      <c r="U53" s="22"/>
      <c r="V53" s="22"/>
      <c r="W53" s="22"/>
      <c r="X53" s="22"/>
      <c r="Y53" s="22"/>
      <c r="Z53" s="22"/>
      <c r="AA53" s="22">
        <v>100</v>
      </c>
      <c r="AB53" s="22"/>
      <c r="AC53" s="22"/>
      <c r="AD53" s="30">
        <v>297.08</v>
      </c>
      <c r="AE53" s="30">
        <v>594.16</v>
      </c>
      <c r="AF53" s="22">
        <v>149</v>
      </c>
      <c r="AG53" s="22"/>
      <c r="AH53" s="22"/>
      <c r="AI53" s="22">
        <v>200</v>
      </c>
      <c r="AJ53" s="22"/>
      <c r="AK53" s="22"/>
      <c r="AL53" s="22">
        <v>50</v>
      </c>
      <c r="AM53" s="22"/>
      <c r="AN53" s="22">
        <v>100</v>
      </c>
      <c r="AO53" s="19" t="s">
        <v>108</v>
      </c>
      <c r="AP53" s="20">
        <v>2577.7399999999998</v>
      </c>
      <c r="AQ53" s="20">
        <v>2577.7399999999998</v>
      </c>
      <c r="AR53" s="21">
        <v>0</v>
      </c>
      <c r="AS53" s="21">
        <v>0</v>
      </c>
    </row>
    <row r="54" spans="1:45" ht="15.75" customHeight="1">
      <c r="A54" s="15">
        <v>50</v>
      </c>
      <c r="B54" s="16" t="s">
        <v>109</v>
      </c>
      <c r="C54" s="16" t="s">
        <v>101</v>
      </c>
      <c r="D54" s="17" t="s">
        <v>60</v>
      </c>
      <c r="E54" s="17">
        <v>1600</v>
      </c>
      <c r="F54" s="18">
        <v>750</v>
      </c>
      <c r="G54" s="18"/>
      <c r="H54" s="22"/>
      <c r="I54" s="22">
        <v>550</v>
      </c>
      <c r="J54" s="22"/>
      <c r="K54" s="22"/>
      <c r="L54" s="22"/>
      <c r="M54" s="22"/>
      <c r="N54" s="22">
        <v>100</v>
      </c>
      <c r="O54" s="22"/>
      <c r="P54" s="22"/>
      <c r="Q54" s="30">
        <v>328.3</v>
      </c>
      <c r="R54" s="22">
        <v>1250</v>
      </c>
      <c r="S54" s="22">
        <v>220</v>
      </c>
      <c r="T54" s="22"/>
      <c r="U54" s="22"/>
      <c r="V54" s="22"/>
      <c r="W54" s="22"/>
      <c r="X54" s="22"/>
      <c r="Y54" s="22"/>
      <c r="Z54" s="22"/>
      <c r="AA54" s="22"/>
      <c r="AB54" s="22"/>
      <c r="AC54" s="22"/>
      <c r="AD54" s="22">
        <v>280</v>
      </c>
      <c r="AE54" s="22">
        <v>560</v>
      </c>
      <c r="AF54" s="22">
        <v>128</v>
      </c>
      <c r="AG54" s="22">
        <v>200</v>
      </c>
      <c r="AH54" s="22"/>
      <c r="AI54" s="22">
        <v>56</v>
      </c>
      <c r="AJ54" s="22"/>
      <c r="AK54" s="22"/>
      <c r="AL54" s="22"/>
      <c r="AM54" s="22"/>
      <c r="AN54" s="22">
        <v>146</v>
      </c>
      <c r="AO54" s="19" t="s">
        <v>110</v>
      </c>
      <c r="AP54" s="20">
        <v>4568</v>
      </c>
      <c r="AQ54" s="20">
        <v>4568</v>
      </c>
      <c r="AR54" s="21">
        <v>0</v>
      </c>
      <c r="AS54" s="21">
        <v>0</v>
      </c>
    </row>
    <row r="55" spans="1:45" ht="15.75" customHeight="1">
      <c r="A55" s="15">
        <v>51</v>
      </c>
      <c r="B55" s="16" t="s">
        <v>111</v>
      </c>
      <c r="C55" s="16" t="s">
        <v>101</v>
      </c>
      <c r="D55" s="17" t="s">
        <v>55</v>
      </c>
      <c r="E55" s="17">
        <v>1600</v>
      </c>
      <c r="F55" s="18">
        <v>600</v>
      </c>
      <c r="G55" s="18"/>
      <c r="H55" s="22"/>
      <c r="I55" s="22"/>
      <c r="J55" s="22"/>
      <c r="K55" s="22"/>
      <c r="L55" s="22"/>
      <c r="M55" s="22"/>
      <c r="N55" s="22">
        <v>50</v>
      </c>
      <c r="O55" s="22"/>
      <c r="P55" s="22"/>
      <c r="Q55" s="22">
        <v>5</v>
      </c>
      <c r="R55" s="22">
        <v>50</v>
      </c>
      <c r="S55" s="22">
        <v>350</v>
      </c>
      <c r="T55" s="22"/>
      <c r="U55" s="22"/>
      <c r="V55" s="22"/>
      <c r="W55" s="22"/>
      <c r="X55" s="22"/>
      <c r="Y55" s="22"/>
      <c r="Z55" s="22"/>
      <c r="AA55" s="22"/>
      <c r="AB55" s="22"/>
      <c r="AC55" s="22"/>
      <c r="AD55" s="22">
        <v>336</v>
      </c>
      <c r="AE55" s="22">
        <v>672</v>
      </c>
      <c r="AF55" s="22">
        <v>202.33</v>
      </c>
      <c r="AG55" s="22">
        <v>170</v>
      </c>
      <c r="AH55" s="22"/>
      <c r="AI55" s="22"/>
      <c r="AJ55" s="22">
        <v>20</v>
      </c>
      <c r="AK55" s="22"/>
      <c r="AL55" s="22"/>
      <c r="AM55" s="22"/>
      <c r="AN55" s="22">
        <v>50</v>
      </c>
      <c r="AO55" s="19">
        <f>SUM(F55:AN55)</f>
        <v>2505.33</v>
      </c>
      <c r="AP55" s="20">
        <v>2505.33</v>
      </c>
      <c r="AQ55" s="20">
        <v>2505.33</v>
      </c>
      <c r="AR55" s="21">
        <f t="shared" ref="AR55:AR56" si="6">AO55-AP55</f>
        <v>0</v>
      </c>
      <c r="AS55" s="21">
        <f t="shared" ref="AS55:AS56" si="7">AO55-AQ55</f>
        <v>0</v>
      </c>
    </row>
    <row r="56" spans="1:45" ht="15.75" customHeight="1">
      <c r="A56" s="15">
        <v>52</v>
      </c>
      <c r="B56" s="16" t="s">
        <v>112</v>
      </c>
      <c r="C56" s="16" t="s">
        <v>101</v>
      </c>
      <c r="D56" s="17" t="s">
        <v>51</v>
      </c>
      <c r="E56" s="17">
        <v>1600</v>
      </c>
      <c r="F56" s="18"/>
      <c r="G56" s="18"/>
      <c r="H56" s="22"/>
      <c r="I56" s="22">
        <v>150</v>
      </c>
      <c r="J56" s="22"/>
      <c r="K56" s="22"/>
      <c r="L56" s="22"/>
      <c r="M56" s="22"/>
      <c r="N56" s="22"/>
      <c r="O56" s="22"/>
      <c r="P56" s="22"/>
      <c r="Q56" s="22">
        <v>100</v>
      </c>
      <c r="R56" s="22">
        <v>575</v>
      </c>
      <c r="S56" s="22">
        <v>730</v>
      </c>
      <c r="T56" s="22"/>
      <c r="U56" s="22"/>
      <c r="V56" s="22"/>
      <c r="W56" s="22"/>
      <c r="X56" s="22"/>
      <c r="Y56" s="22">
        <v>400</v>
      </c>
      <c r="Z56" s="22"/>
      <c r="AA56" s="22"/>
      <c r="AB56" s="22">
        <v>100</v>
      </c>
      <c r="AC56" s="22"/>
      <c r="AD56" s="22">
        <v>252</v>
      </c>
      <c r="AE56" s="22">
        <v>504</v>
      </c>
      <c r="AF56" s="22">
        <v>362.32</v>
      </c>
      <c r="AG56" s="22">
        <v>380</v>
      </c>
      <c r="AH56" s="22">
        <v>200</v>
      </c>
      <c r="AI56" s="22">
        <v>256</v>
      </c>
      <c r="AJ56" s="22"/>
      <c r="AK56" s="22"/>
      <c r="AL56" s="22">
        <v>50</v>
      </c>
      <c r="AM56" s="22"/>
      <c r="AN56" s="22">
        <v>350</v>
      </c>
      <c r="AO56" s="20">
        <v>4409.32</v>
      </c>
      <c r="AP56" s="20">
        <v>4409.32</v>
      </c>
      <c r="AQ56" s="20">
        <v>4409.32</v>
      </c>
      <c r="AR56" s="21">
        <f t="shared" si="6"/>
        <v>0</v>
      </c>
      <c r="AS56" s="21">
        <f t="shared" si="7"/>
        <v>0</v>
      </c>
    </row>
    <row r="57" spans="1:45" ht="15.75" customHeight="1">
      <c r="A57" s="15">
        <v>53</v>
      </c>
      <c r="B57" s="16" t="s">
        <v>113</v>
      </c>
      <c r="C57" s="16" t="s">
        <v>101</v>
      </c>
      <c r="D57" s="17" t="s">
        <v>60</v>
      </c>
      <c r="E57" s="17">
        <v>1600</v>
      </c>
      <c r="F57" s="18"/>
      <c r="G57" s="18"/>
      <c r="H57" s="22"/>
      <c r="I57" s="22">
        <v>12.5</v>
      </c>
      <c r="J57" s="22"/>
      <c r="K57" s="22"/>
      <c r="L57" s="22"/>
      <c r="M57" s="22"/>
      <c r="N57" s="22"/>
      <c r="O57" s="22">
        <v>44</v>
      </c>
      <c r="P57" s="22"/>
      <c r="Q57" s="22">
        <v>15</v>
      </c>
      <c r="R57" s="22">
        <v>70</v>
      </c>
      <c r="S57" s="22"/>
      <c r="T57" s="22"/>
      <c r="U57" s="22"/>
      <c r="V57" s="22"/>
      <c r="W57" s="22"/>
      <c r="X57" s="22"/>
      <c r="Y57" s="22"/>
      <c r="Z57" s="22"/>
      <c r="AA57" s="22"/>
      <c r="AB57" s="22"/>
      <c r="AC57" s="22"/>
      <c r="AD57" s="22">
        <v>280</v>
      </c>
      <c r="AE57" s="22">
        <v>560</v>
      </c>
      <c r="AF57" s="22">
        <v>359</v>
      </c>
      <c r="AG57" s="22">
        <v>220</v>
      </c>
      <c r="AH57" s="22"/>
      <c r="AI57" s="22">
        <v>56</v>
      </c>
      <c r="AJ57" s="22"/>
      <c r="AK57" s="22"/>
      <c r="AL57" s="22"/>
      <c r="AM57" s="22"/>
      <c r="AN57" s="22"/>
      <c r="AO57" s="19" t="s">
        <v>114</v>
      </c>
      <c r="AP57" s="20">
        <v>1631.5</v>
      </c>
      <c r="AQ57" s="20">
        <v>1631.5</v>
      </c>
      <c r="AR57" s="21">
        <v>0</v>
      </c>
      <c r="AS57" s="21">
        <v>0</v>
      </c>
    </row>
    <row r="58" spans="1:45" ht="15.75" customHeight="1">
      <c r="A58" s="15">
        <v>54</v>
      </c>
      <c r="B58" s="16" t="s">
        <v>115</v>
      </c>
      <c r="C58" s="16" t="s">
        <v>101</v>
      </c>
      <c r="D58" s="17" t="s">
        <v>60</v>
      </c>
      <c r="E58" s="17">
        <v>1600</v>
      </c>
      <c r="F58" s="18"/>
      <c r="G58" s="18">
        <v>110</v>
      </c>
      <c r="H58" s="22"/>
      <c r="I58" s="22"/>
      <c r="J58" s="22"/>
      <c r="K58" s="22"/>
      <c r="L58" s="22"/>
      <c r="M58" s="22"/>
      <c r="N58" s="22">
        <v>50</v>
      </c>
      <c r="O58" s="22"/>
      <c r="P58" s="22"/>
      <c r="Q58" s="22"/>
      <c r="R58" s="22">
        <v>50</v>
      </c>
      <c r="S58" s="22">
        <v>425</v>
      </c>
      <c r="T58" s="22"/>
      <c r="U58" s="22"/>
      <c r="V58" s="22"/>
      <c r="W58" s="22"/>
      <c r="X58" s="22"/>
      <c r="Y58" s="22">
        <v>100</v>
      </c>
      <c r="Z58" s="22"/>
      <c r="AA58" s="22"/>
      <c r="AB58" s="22"/>
      <c r="AC58" s="22"/>
      <c r="AD58" s="22">
        <v>293</v>
      </c>
      <c r="AE58" s="22">
        <v>586</v>
      </c>
      <c r="AF58" s="22">
        <v>76</v>
      </c>
      <c r="AG58" s="22">
        <v>200</v>
      </c>
      <c r="AH58" s="22">
        <v>190</v>
      </c>
      <c r="AI58" s="22">
        <v>56</v>
      </c>
      <c r="AJ58" s="22">
        <v>24</v>
      </c>
      <c r="AK58" s="22"/>
      <c r="AL58" s="22"/>
      <c r="AM58" s="22">
        <v>80</v>
      </c>
      <c r="AN58" s="22">
        <v>110</v>
      </c>
      <c r="AO58" s="19">
        <v>2350</v>
      </c>
      <c r="AP58" s="20">
        <v>2350</v>
      </c>
      <c r="AQ58" s="20">
        <v>2350</v>
      </c>
      <c r="AR58" s="21">
        <v>0</v>
      </c>
      <c r="AS58" s="21">
        <f>AO58-AQ58</f>
        <v>0</v>
      </c>
    </row>
    <row r="59" spans="1:45" ht="15.75" customHeight="1">
      <c r="A59" s="15">
        <v>55</v>
      </c>
      <c r="B59" s="16" t="s">
        <v>116</v>
      </c>
      <c r="C59" s="16" t="s">
        <v>101</v>
      </c>
      <c r="D59" s="17" t="s">
        <v>60</v>
      </c>
      <c r="E59" s="17">
        <v>1600</v>
      </c>
      <c r="F59" s="18">
        <v>300</v>
      </c>
      <c r="G59" s="18"/>
      <c r="H59" s="22"/>
      <c r="I59" s="22">
        <v>50</v>
      </c>
      <c r="J59" s="22"/>
      <c r="K59" s="22"/>
      <c r="L59" s="22">
        <v>200</v>
      </c>
      <c r="M59" s="22"/>
      <c r="N59" s="22">
        <v>150</v>
      </c>
      <c r="O59" s="22">
        <v>221</v>
      </c>
      <c r="P59" s="22"/>
      <c r="Q59" s="22"/>
      <c r="R59" s="22">
        <v>200</v>
      </c>
      <c r="S59" s="22">
        <v>320</v>
      </c>
      <c r="T59" s="22"/>
      <c r="U59" s="22">
        <v>1285</v>
      </c>
      <c r="V59" s="22"/>
      <c r="W59" s="22"/>
      <c r="X59" s="22"/>
      <c r="Y59" s="22"/>
      <c r="Z59" s="22"/>
      <c r="AA59" s="22"/>
      <c r="AB59" s="22"/>
      <c r="AC59" s="22"/>
      <c r="AD59" s="22">
        <v>276</v>
      </c>
      <c r="AE59" s="22">
        <v>552</v>
      </c>
      <c r="AF59" s="22">
        <v>140</v>
      </c>
      <c r="AG59" s="22">
        <v>200</v>
      </c>
      <c r="AH59" s="22">
        <v>70</v>
      </c>
      <c r="AI59" s="22">
        <v>56</v>
      </c>
      <c r="AJ59" s="22">
        <v>570</v>
      </c>
      <c r="AK59" s="22"/>
      <c r="AL59" s="22"/>
      <c r="AM59" s="22"/>
      <c r="AN59" s="22">
        <v>366</v>
      </c>
      <c r="AO59" s="19">
        <v>4956</v>
      </c>
      <c r="AP59" s="20">
        <v>4956</v>
      </c>
      <c r="AQ59" s="20">
        <v>4956</v>
      </c>
      <c r="AR59" s="21">
        <v>0</v>
      </c>
      <c r="AS59" s="21">
        <v>0</v>
      </c>
    </row>
    <row r="60" spans="1:45" ht="15.75" customHeight="1">
      <c r="A60" s="15">
        <v>56</v>
      </c>
      <c r="B60" s="16" t="s">
        <v>117</v>
      </c>
      <c r="C60" s="16" t="s">
        <v>101</v>
      </c>
      <c r="D60" s="17" t="s">
        <v>55</v>
      </c>
      <c r="E60" s="17">
        <v>1600</v>
      </c>
      <c r="F60" s="18">
        <v>250</v>
      </c>
      <c r="G60" s="18"/>
      <c r="H60" s="22"/>
      <c r="I60" s="22">
        <v>125</v>
      </c>
      <c r="J60" s="22"/>
      <c r="K60" s="22"/>
      <c r="L60" s="22"/>
      <c r="M60" s="22"/>
      <c r="N60" s="22"/>
      <c r="O60" s="22"/>
      <c r="P60" s="22"/>
      <c r="Q60" s="22">
        <v>29.5</v>
      </c>
      <c r="R60" s="22"/>
      <c r="S60" s="22">
        <v>50</v>
      </c>
      <c r="T60" s="22"/>
      <c r="U60" s="22"/>
      <c r="V60" s="22"/>
      <c r="W60" s="22"/>
      <c r="X60" s="22"/>
      <c r="Y60" s="22"/>
      <c r="Z60" s="22"/>
      <c r="AA60" s="22"/>
      <c r="AB60" s="22"/>
      <c r="AC60" s="22"/>
      <c r="AD60" s="22">
        <v>336</v>
      </c>
      <c r="AE60" s="22">
        <v>672</v>
      </c>
      <c r="AF60" s="22">
        <v>280</v>
      </c>
      <c r="AG60" s="22">
        <v>880</v>
      </c>
      <c r="AH60" s="22"/>
      <c r="AI60" s="22">
        <v>168</v>
      </c>
      <c r="AJ60" s="22"/>
      <c r="AK60" s="22"/>
      <c r="AL60" s="22"/>
      <c r="AM60" s="22">
        <v>195</v>
      </c>
      <c r="AN60" s="22">
        <v>136</v>
      </c>
      <c r="AO60" s="19" t="s">
        <v>118</v>
      </c>
      <c r="AP60" s="20">
        <v>3121.5</v>
      </c>
      <c r="AQ60" s="20">
        <v>3121.5</v>
      </c>
      <c r="AR60" s="21">
        <v>0</v>
      </c>
      <c r="AS60" s="21">
        <v>0</v>
      </c>
    </row>
    <row r="61" spans="1:45" ht="15.75" customHeight="1">
      <c r="A61" s="15">
        <v>57</v>
      </c>
      <c r="B61" s="16" t="s">
        <v>119</v>
      </c>
      <c r="C61" s="16" t="s">
        <v>101</v>
      </c>
      <c r="D61" s="17" t="s">
        <v>55</v>
      </c>
      <c r="E61" s="17">
        <v>1600</v>
      </c>
      <c r="F61" s="18"/>
      <c r="G61" s="18"/>
      <c r="H61" s="22"/>
      <c r="I61" s="22"/>
      <c r="J61" s="22">
        <v>100</v>
      </c>
      <c r="K61" s="22"/>
      <c r="L61" s="22">
        <v>450</v>
      </c>
      <c r="M61" s="22"/>
      <c r="N61" s="22">
        <v>50</v>
      </c>
      <c r="O61" s="22"/>
      <c r="P61" s="22"/>
      <c r="Q61" s="22"/>
      <c r="R61" s="22">
        <v>200</v>
      </c>
      <c r="S61" s="22">
        <v>382.5</v>
      </c>
      <c r="T61" s="22"/>
      <c r="U61" s="22">
        <v>240</v>
      </c>
      <c r="V61" s="22"/>
      <c r="W61" s="22"/>
      <c r="X61" s="22"/>
      <c r="Y61" s="22"/>
      <c r="Z61" s="22"/>
      <c r="AA61" s="22">
        <v>100</v>
      </c>
      <c r="AB61" s="22"/>
      <c r="AC61" s="22"/>
      <c r="AD61" s="22">
        <v>318.08</v>
      </c>
      <c r="AE61" s="22">
        <v>636.16</v>
      </c>
      <c r="AF61" s="22">
        <v>58</v>
      </c>
      <c r="AG61" s="22">
        <v>120</v>
      </c>
      <c r="AH61" s="22"/>
      <c r="AI61" s="22">
        <v>200</v>
      </c>
      <c r="AJ61" s="22">
        <v>40</v>
      </c>
      <c r="AK61" s="22"/>
      <c r="AL61" s="22"/>
      <c r="AM61" s="22"/>
      <c r="AN61" s="22">
        <v>96</v>
      </c>
      <c r="AO61" s="19" t="s">
        <v>120</v>
      </c>
      <c r="AP61" s="20">
        <v>2990.74</v>
      </c>
      <c r="AQ61" s="20">
        <v>2990.74</v>
      </c>
      <c r="AR61" s="31"/>
      <c r="AS61" s="31"/>
    </row>
    <row r="62" spans="1:45" ht="15.75" customHeight="1">
      <c r="A62" s="15">
        <v>58</v>
      </c>
      <c r="B62" s="16" t="s">
        <v>121</v>
      </c>
      <c r="C62" s="16" t="s">
        <v>101</v>
      </c>
      <c r="D62" s="17" t="s">
        <v>55</v>
      </c>
      <c r="E62" s="17">
        <v>1600</v>
      </c>
      <c r="F62" s="18"/>
      <c r="G62" s="18"/>
      <c r="H62" s="22"/>
      <c r="I62" s="22">
        <v>50</v>
      </c>
      <c r="J62" s="22"/>
      <c r="K62" s="22"/>
      <c r="L62" s="22"/>
      <c r="M62" s="22"/>
      <c r="N62" s="22">
        <v>100</v>
      </c>
      <c r="O62" s="22">
        <v>66</v>
      </c>
      <c r="P62" s="22"/>
      <c r="Q62" s="22">
        <v>250</v>
      </c>
      <c r="R62" s="22">
        <v>370</v>
      </c>
      <c r="S62" s="22"/>
      <c r="T62" s="22"/>
      <c r="U62" s="22"/>
      <c r="V62" s="22"/>
      <c r="W62" s="22"/>
      <c r="X62" s="22"/>
      <c r="Y62" s="22">
        <v>100</v>
      </c>
      <c r="Z62" s="22"/>
      <c r="AA62" s="22"/>
      <c r="AB62" s="22"/>
      <c r="AC62" s="22">
        <v>30</v>
      </c>
      <c r="AD62" s="22">
        <v>336</v>
      </c>
      <c r="AE62" s="22">
        <v>672</v>
      </c>
      <c r="AF62" s="22">
        <v>163</v>
      </c>
      <c r="AG62" s="22">
        <v>580</v>
      </c>
      <c r="AH62" s="22">
        <v>200</v>
      </c>
      <c r="AI62" s="22">
        <v>256</v>
      </c>
      <c r="AJ62" s="22"/>
      <c r="AK62" s="22"/>
      <c r="AL62" s="22">
        <v>50</v>
      </c>
      <c r="AM62" s="22"/>
      <c r="AN62" s="22"/>
      <c r="AO62" s="19">
        <v>3223</v>
      </c>
      <c r="AP62" s="20">
        <v>3223</v>
      </c>
      <c r="AQ62" s="20">
        <v>3223</v>
      </c>
      <c r="AR62" s="21">
        <f t="shared" ref="AR62:AR63" si="8">AO62-AP62</f>
        <v>0</v>
      </c>
      <c r="AS62" s="21">
        <f t="shared" ref="AS62:AS63" si="9">AO62-AQ62</f>
        <v>0</v>
      </c>
    </row>
    <row r="63" spans="1:45" ht="15.75" customHeight="1">
      <c r="A63" s="15">
        <v>59</v>
      </c>
      <c r="B63" s="16" t="s">
        <v>122</v>
      </c>
      <c r="C63" s="16" t="s">
        <v>101</v>
      </c>
      <c r="D63" s="17" t="s">
        <v>60</v>
      </c>
      <c r="E63" s="17">
        <v>1600</v>
      </c>
      <c r="F63" s="18">
        <v>500</v>
      </c>
      <c r="G63" s="18"/>
      <c r="H63" s="22"/>
      <c r="I63" s="22">
        <v>150</v>
      </c>
      <c r="J63" s="22"/>
      <c r="K63" s="22"/>
      <c r="L63" s="22"/>
      <c r="M63" s="22"/>
      <c r="N63" s="22"/>
      <c r="O63" s="22">
        <v>154</v>
      </c>
      <c r="P63" s="22"/>
      <c r="Q63" s="22">
        <v>30</v>
      </c>
      <c r="R63" s="22">
        <v>100</v>
      </c>
      <c r="S63" s="22">
        <v>440</v>
      </c>
      <c r="T63" s="22"/>
      <c r="U63" s="22"/>
      <c r="V63" s="22"/>
      <c r="W63" s="22"/>
      <c r="X63" s="22"/>
      <c r="Y63" s="22"/>
      <c r="Z63" s="22"/>
      <c r="AA63" s="22"/>
      <c r="AB63" s="22">
        <v>500</v>
      </c>
      <c r="AC63" s="22">
        <v>30</v>
      </c>
      <c r="AD63" s="22">
        <v>210</v>
      </c>
      <c r="AE63" s="22">
        <v>420</v>
      </c>
      <c r="AF63" s="22">
        <v>120.98</v>
      </c>
      <c r="AG63" s="22">
        <v>220</v>
      </c>
      <c r="AH63" s="22">
        <v>300</v>
      </c>
      <c r="AI63" s="22">
        <v>56</v>
      </c>
      <c r="AJ63" s="22">
        <v>10</v>
      </c>
      <c r="AK63" s="22"/>
      <c r="AL63" s="22"/>
      <c r="AM63" s="22"/>
      <c r="AN63" s="22">
        <v>270</v>
      </c>
      <c r="AO63" s="19">
        <f>SUM(F63:AN63)</f>
        <v>3510.98</v>
      </c>
      <c r="AP63" s="20">
        <v>3510.98</v>
      </c>
      <c r="AQ63" s="20">
        <v>3510.98</v>
      </c>
      <c r="AR63" s="21">
        <f t="shared" si="8"/>
        <v>0</v>
      </c>
      <c r="AS63" s="21">
        <f t="shared" si="9"/>
        <v>0</v>
      </c>
    </row>
    <row r="64" spans="1:45" ht="15.75" customHeight="1">
      <c r="A64" s="15">
        <v>60</v>
      </c>
      <c r="B64" s="16" t="s">
        <v>123</v>
      </c>
      <c r="C64" s="16" t="s">
        <v>101</v>
      </c>
      <c r="D64" s="17" t="s">
        <v>51</v>
      </c>
      <c r="E64" s="17">
        <v>1600</v>
      </c>
      <c r="F64" s="18"/>
      <c r="G64" s="18"/>
      <c r="H64" s="22"/>
      <c r="I64" s="22"/>
      <c r="J64" s="22"/>
      <c r="K64" s="22"/>
      <c r="L64" s="22"/>
      <c r="M64" s="22"/>
      <c r="N64" s="22"/>
      <c r="O64" s="22">
        <v>16</v>
      </c>
      <c r="P64" s="22"/>
      <c r="Q64" s="22">
        <v>90</v>
      </c>
      <c r="R64" s="22">
        <v>50</v>
      </c>
      <c r="S64" s="22">
        <v>120</v>
      </c>
      <c r="T64" s="22"/>
      <c r="U64" s="22"/>
      <c r="V64" s="22"/>
      <c r="W64" s="22"/>
      <c r="X64" s="22"/>
      <c r="Y64" s="22"/>
      <c r="Z64" s="22"/>
      <c r="AA64" s="22"/>
      <c r="AB64" s="22"/>
      <c r="AC64" s="22"/>
      <c r="AD64" s="22">
        <v>238</v>
      </c>
      <c r="AE64" s="22">
        <v>476</v>
      </c>
      <c r="AF64" s="22" t="s">
        <v>124</v>
      </c>
      <c r="AG64" s="22">
        <v>470</v>
      </c>
      <c r="AH64" s="22"/>
      <c r="AI64" s="22">
        <v>56</v>
      </c>
      <c r="AJ64" s="22"/>
      <c r="AK64" s="22"/>
      <c r="AL64" s="22"/>
      <c r="AM64" s="22"/>
      <c r="AN64" s="22"/>
      <c r="AO64" s="19" t="s">
        <v>125</v>
      </c>
      <c r="AP64" s="20">
        <v>1604.66</v>
      </c>
      <c r="AQ64" s="20">
        <v>1604.66</v>
      </c>
      <c r="AR64" s="21">
        <v>0</v>
      </c>
      <c r="AS64" s="21">
        <v>0</v>
      </c>
    </row>
    <row r="65" spans="1:45" ht="15.75" customHeight="1">
      <c r="A65" s="15">
        <v>61</v>
      </c>
      <c r="B65" s="16" t="s">
        <v>126</v>
      </c>
      <c r="C65" s="16" t="s">
        <v>101</v>
      </c>
      <c r="D65" s="17" t="s">
        <v>55</v>
      </c>
      <c r="E65" s="17">
        <v>1600</v>
      </c>
      <c r="F65" s="18"/>
      <c r="G65" s="18"/>
      <c r="H65" s="22"/>
      <c r="I65" s="22"/>
      <c r="J65" s="22"/>
      <c r="K65" s="22"/>
      <c r="L65" s="22"/>
      <c r="M65" s="22"/>
      <c r="N65" s="22">
        <v>100</v>
      </c>
      <c r="O65" s="22"/>
      <c r="P65" s="22"/>
      <c r="Q65" s="22"/>
      <c r="R65" s="22"/>
      <c r="S65" s="22">
        <v>150</v>
      </c>
      <c r="T65" s="22"/>
      <c r="U65" s="22"/>
      <c r="V65" s="22"/>
      <c r="W65" s="22"/>
      <c r="X65" s="22"/>
      <c r="Y65" s="22"/>
      <c r="Z65" s="22"/>
      <c r="AA65" s="22"/>
      <c r="AB65" s="22"/>
      <c r="AC65" s="22"/>
      <c r="AD65" s="22">
        <v>308</v>
      </c>
      <c r="AE65" s="22">
        <v>616</v>
      </c>
      <c r="AF65" s="22">
        <v>262</v>
      </c>
      <c r="AG65" s="22">
        <v>100</v>
      </c>
      <c r="AH65" s="22">
        <v>20</v>
      </c>
      <c r="AI65" s="22">
        <v>256</v>
      </c>
      <c r="AJ65" s="22"/>
      <c r="AK65" s="22"/>
      <c r="AL65" s="22"/>
      <c r="AM65" s="22"/>
      <c r="AN65" s="22">
        <v>16</v>
      </c>
      <c r="AO65" s="19">
        <f t="shared" ref="AO65:AO68" si="10">SUM(F65:AN65)</f>
        <v>1828</v>
      </c>
      <c r="AP65" s="20">
        <v>1828</v>
      </c>
      <c r="AQ65" s="20">
        <v>1828</v>
      </c>
      <c r="AR65" s="21">
        <f>AO65-AP65</f>
        <v>0</v>
      </c>
      <c r="AS65" s="21">
        <f t="shared" ref="AS65:AS119" si="11">AO65-AQ65</f>
        <v>0</v>
      </c>
    </row>
    <row r="66" spans="1:45" ht="15.75" customHeight="1">
      <c r="A66" s="15">
        <v>62</v>
      </c>
      <c r="B66" s="16" t="s">
        <v>127</v>
      </c>
      <c r="C66" s="16" t="s">
        <v>101</v>
      </c>
      <c r="D66" s="17" t="s">
        <v>60</v>
      </c>
      <c r="E66" s="17">
        <v>1600</v>
      </c>
      <c r="F66" s="18"/>
      <c r="G66" s="18"/>
      <c r="H66" s="22"/>
      <c r="I66" s="22">
        <v>150</v>
      </c>
      <c r="J66" s="22"/>
      <c r="K66" s="22"/>
      <c r="L66" s="22"/>
      <c r="M66" s="22"/>
      <c r="N66" s="22"/>
      <c r="O66" s="22"/>
      <c r="P66" s="22"/>
      <c r="Q66" s="22">
        <v>35</v>
      </c>
      <c r="R66" s="22"/>
      <c r="S66" s="22"/>
      <c r="T66" s="22"/>
      <c r="U66" s="22"/>
      <c r="V66" s="22"/>
      <c r="W66" s="22"/>
      <c r="X66" s="22"/>
      <c r="Y66" s="22"/>
      <c r="Z66" s="22"/>
      <c r="AA66" s="22"/>
      <c r="AB66" s="22"/>
      <c r="AC66" s="22"/>
      <c r="AD66" s="22">
        <v>280</v>
      </c>
      <c r="AE66" s="22">
        <v>560</v>
      </c>
      <c r="AF66" s="22">
        <v>221.97</v>
      </c>
      <c r="AG66" s="22">
        <v>950</v>
      </c>
      <c r="AH66" s="22">
        <v>60</v>
      </c>
      <c r="AI66" s="22">
        <v>56</v>
      </c>
      <c r="AJ66" s="22"/>
      <c r="AK66" s="22"/>
      <c r="AL66" s="22"/>
      <c r="AM66" s="22"/>
      <c r="AN66" s="22"/>
      <c r="AO66" s="19">
        <f t="shared" si="10"/>
        <v>2312.9700000000003</v>
      </c>
      <c r="AP66" s="20">
        <v>2312.9699999999998</v>
      </c>
      <c r="AQ66" s="20">
        <v>2312.9699999999998</v>
      </c>
      <c r="AR66" s="31"/>
      <c r="AS66" s="21">
        <f t="shared" si="11"/>
        <v>0</v>
      </c>
    </row>
    <row r="67" spans="1:45" ht="15.75" customHeight="1">
      <c r="A67" s="15">
        <v>63</v>
      </c>
      <c r="B67" s="16" t="s">
        <v>128</v>
      </c>
      <c r="C67" s="16" t="s">
        <v>101</v>
      </c>
      <c r="D67" s="17" t="s">
        <v>55</v>
      </c>
      <c r="E67" s="17">
        <v>1600</v>
      </c>
      <c r="F67" s="18"/>
      <c r="G67" s="18"/>
      <c r="H67" s="22"/>
      <c r="I67" s="22"/>
      <c r="J67" s="22"/>
      <c r="K67" s="22"/>
      <c r="L67" s="22"/>
      <c r="M67" s="22"/>
      <c r="N67" s="22"/>
      <c r="O67" s="22"/>
      <c r="P67" s="22"/>
      <c r="Q67" s="22"/>
      <c r="R67" s="22"/>
      <c r="S67" s="22">
        <v>125</v>
      </c>
      <c r="T67" s="22"/>
      <c r="U67" s="22"/>
      <c r="V67" s="22"/>
      <c r="W67" s="22"/>
      <c r="X67" s="22"/>
      <c r="Y67" s="22"/>
      <c r="Z67" s="22"/>
      <c r="AA67" s="22"/>
      <c r="AB67" s="22"/>
      <c r="AC67" s="22"/>
      <c r="AD67" s="22"/>
      <c r="AE67" s="22"/>
      <c r="AF67" s="22"/>
      <c r="AG67" s="22"/>
      <c r="AH67" s="22"/>
      <c r="AI67" s="22"/>
      <c r="AJ67" s="22"/>
      <c r="AK67" s="22"/>
      <c r="AL67" s="22"/>
      <c r="AM67" s="22"/>
      <c r="AN67" s="22"/>
      <c r="AO67" s="19">
        <f t="shared" si="10"/>
        <v>125</v>
      </c>
      <c r="AP67" s="20">
        <v>125</v>
      </c>
      <c r="AQ67" s="20">
        <v>125</v>
      </c>
      <c r="AR67" s="21">
        <f t="shared" ref="AR67:AR119" si="12">AO67-AP67</f>
        <v>0</v>
      </c>
      <c r="AS67" s="21">
        <f t="shared" si="11"/>
        <v>0</v>
      </c>
    </row>
    <row r="68" spans="1:45" ht="15.75" customHeight="1">
      <c r="A68" s="15">
        <v>64</v>
      </c>
      <c r="B68" s="16" t="s">
        <v>129</v>
      </c>
      <c r="C68" s="16" t="s">
        <v>101</v>
      </c>
      <c r="D68" s="17" t="s">
        <v>60</v>
      </c>
      <c r="E68" s="17">
        <v>1600</v>
      </c>
      <c r="F68" s="18"/>
      <c r="G68" s="18"/>
      <c r="H68" s="22"/>
      <c r="I68" s="22"/>
      <c r="J68" s="22"/>
      <c r="K68" s="22"/>
      <c r="L68" s="22"/>
      <c r="M68" s="22"/>
      <c r="N68" s="22"/>
      <c r="O68" s="22">
        <v>590</v>
      </c>
      <c r="P68" s="22"/>
      <c r="Q68" s="22">
        <v>163.30000000000001</v>
      </c>
      <c r="R68" s="22">
        <v>50</v>
      </c>
      <c r="S68" s="22"/>
      <c r="T68" s="22"/>
      <c r="U68" s="22"/>
      <c r="V68" s="22"/>
      <c r="W68" s="22"/>
      <c r="X68" s="22"/>
      <c r="Y68" s="22">
        <v>300</v>
      </c>
      <c r="Z68" s="22"/>
      <c r="AA68" s="22"/>
      <c r="AB68" s="22">
        <v>100</v>
      </c>
      <c r="AC68" s="22"/>
      <c r="AD68" s="22">
        <v>280</v>
      </c>
      <c r="AE68" s="22">
        <v>560</v>
      </c>
      <c r="AF68" s="22">
        <v>168</v>
      </c>
      <c r="AG68" s="22">
        <v>340</v>
      </c>
      <c r="AH68" s="22">
        <v>110</v>
      </c>
      <c r="AI68" s="22">
        <v>56</v>
      </c>
      <c r="AJ68" s="22"/>
      <c r="AK68" s="22"/>
      <c r="AL68" s="22"/>
      <c r="AM68" s="22"/>
      <c r="AN68" s="22">
        <v>136</v>
      </c>
      <c r="AO68" s="19">
        <f t="shared" si="10"/>
        <v>2853.3</v>
      </c>
      <c r="AP68" s="20">
        <v>2853.3</v>
      </c>
      <c r="AQ68" s="20">
        <v>2853.3</v>
      </c>
      <c r="AR68" s="21">
        <f t="shared" si="12"/>
        <v>0</v>
      </c>
      <c r="AS68" s="21">
        <f t="shared" si="11"/>
        <v>0</v>
      </c>
    </row>
    <row r="69" spans="1:45" ht="15.75" customHeight="1">
      <c r="A69" s="15">
        <v>65</v>
      </c>
      <c r="B69" s="16" t="s">
        <v>130</v>
      </c>
      <c r="C69" s="16" t="s">
        <v>101</v>
      </c>
      <c r="D69" s="17" t="s">
        <v>55</v>
      </c>
      <c r="E69" s="17">
        <v>1600</v>
      </c>
      <c r="F69" s="18"/>
      <c r="G69" s="18">
        <v>537</v>
      </c>
      <c r="H69" s="22"/>
      <c r="I69" s="22"/>
      <c r="J69" s="22"/>
      <c r="K69" s="22"/>
      <c r="L69" s="22"/>
      <c r="M69" s="22"/>
      <c r="N69" s="22">
        <v>50</v>
      </c>
      <c r="O69" s="22">
        <v>20</v>
      </c>
      <c r="P69" s="22"/>
      <c r="Q69" s="22"/>
      <c r="R69" s="22"/>
      <c r="S69" s="22">
        <v>372.5</v>
      </c>
      <c r="T69" s="22"/>
      <c r="U69" s="22"/>
      <c r="V69" s="22"/>
      <c r="W69" s="22"/>
      <c r="X69" s="22"/>
      <c r="Y69" s="22"/>
      <c r="Z69" s="22"/>
      <c r="AA69" s="22"/>
      <c r="AB69" s="22"/>
      <c r="AC69" s="22"/>
      <c r="AD69" s="22">
        <v>297.08</v>
      </c>
      <c r="AE69" s="22">
        <v>594.16</v>
      </c>
      <c r="AF69" s="22">
        <v>31.5</v>
      </c>
      <c r="AG69" s="22">
        <v>20</v>
      </c>
      <c r="AH69" s="22"/>
      <c r="AI69" s="22">
        <v>200</v>
      </c>
      <c r="AJ69" s="22"/>
      <c r="AK69" s="22"/>
      <c r="AL69" s="22"/>
      <c r="AM69" s="22"/>
      <c r="AN69" s="22"/>
      <c r="AO69" s="19">
        <v>2122.7399999999998</v>
      </c>
      <c r="AP69" s="20">
        <v>2122.75</v>
      </c>
      <c r="AQ69" s="20">
        <v>2122.75</v>
      </c>
      <c r="AR69" s="21">
        <f t="shared" si="12"/>
        <v>-1.0000000000218279E-2</v>
      </c>
      <c r="AS69" s="21">
        <f t="shared" si="11"/>
        <v>-1.0000000000218279E-2</v>
      </c>
    </row>
    <row r="70" spans="1:45" ht="15.75" customHeight="1">
      <c r="A70" s="15">
        <v>66</v>
      </c>
      <c r="B70" s="16" t="s">
        <v>131</v>
      </c>
      <c r="C70" s="16" t="s">
        <v>101</v>
      </c>
      <c r="D70" s="17" t="s">
        <v>53</v>
      </c>
      <c r="E70" s="17">
        <v>1600</v>
      </c>
      <c r="F70" s="18"/>
      <c r="G70" s="18"/>
      <c r="H70" s="22"/>
      <c r="I70" s="22"/>
      <c r="J70" s="22"/>
      <c r="K70" s="22"/>
      <c r="L70" s="22"/>
      <c r="M70" s="22"/>
      <c r="N70" s="22">
        <v>300</v>
      </c>
      <c r="O70" s="22"/>
      <c r="P70" s="22"/>
      <c r="Q70" s="22">
        <v>10</v>
      </c>
      <c r="R70" s="22">
        <v>180</v>
      </c>
      <c r="S70" s="22">
        <v>50</v>
      </c>
      <c r="T70" s="22"/>
      <c r="U70" s="22">
        <v>90</v>
      </c>
      <c r="V70" s="22"/>
      <c r="W70" s="22"/>
      <c r="X70" s="22"/>
      <c r="Y70" s="22"/>
      <c r="Z70" s="22"/>
      <c r="AA70" s="22"/>
      <c r="AB70" s="22"/>
      <c r="AC70" s="22"/>
      <c r="AD70" s="22">
        <v>336</v>
      </c>
      <c r="AE70" s="22">
        <v>672</v>
      </c>
      <c r="AF70" s="22">
        <v>214</v>
      </c>
      <c r="AG70" s="22"/>
      <c r="AH70" s="22"/>
      <c r="AI70" s="22">
        <v>256</v>
      </c>
      <c r="AJ70" s="22">
        <v>10</v>
      </c>
      <c r="AK70" s="22"/>
      <c r="AL70" s="22"/>
      <c r="AM70" s="22"/>
      <c r="AN70" s="22">
        <v>102</v>
      </c>
      <c r="AO70" s="19">
        <v>2220</v>
      </c>
      <c r="AP70" s="20">
        <v>2220</v>
      </c>
      <c r="AQ70" s="20">
        <v>2220</v>
      </c>
      <c r="AR70" s="21">
        <f t="shared" si="12"/>
        <v>0</v>
      </c>
      <c r="AS70" s="21">
        <f t="shared" si="11"/>
        <v>0</v>
      </c>
    </row>
    <row r="71" spans="1:45" ht="15.75" customHeight="1">
      <c r="A71" s="26">
        <v>67</v>
      </c>
      <c r="B71" s="25" t="s">
        <v>132</v>
      </c>
      <c r="C71" s="25" t="s">
        <v>101</v>
      </c>
      <c r="D71" s="26" t="s">
        <v>55</v>
      </c>
      <c r="E71" s="26">
        <v>1600</v>
      </c>
      <c r="F71" s="27"/>
      <c r="G71" s="27"/>
      <c r="H71" s="29"/>
      <c r="I71" s="29">
        <v>150</v>
      </c>
      <c r="J71" s="29"/>
      <c r="K71" s="29"/>
      <c r="L71" s="29"/>
      <c r="M71" s="29"/>
      <c r="N71" s="29"/>
      <c r="O71" s="29"/>
      <c r="P71" s="29"/>
      <c r="Q71" s="29"/>
      <c r="R71" s="29">
        <v>350</v>
      </c>
      <c r="S71" s="29">
        <v>185</v>
      </c>
      <c r="T71" s="29"/>
      <c r="U71" s="29"/>
      <c r="V71" s="29"/>
      <c r="W71" s="29"/>
      <c r="X71" s="29">
        <v>900</v>
      </c>
      <c r="Y71" s="29"/>
      <c r="Z71" s="29">
        <v>100</v>
      </c>
      <c r="AA71" s="29"/>
      <c r="AB71" s="29"/>
      <c r="AC71" s="29">
        <v>30</v>
      </c>
      <c r="AD71" s="29">
        <v>336</v>
      </c>
      <c r="AE71" s="29">
        <v>672</v>
      </c>
      <c r="AF71" s="29">
        <v>308</v>
      </c>
      <c r="AG71" s="29">
        <v>280</v>
      </c>
      <c r="AH71" s="29">
        <v>20</v>
      </c>
      <c r="AI71" s="29">
        <v>256</v>
      </c>
      <c r="AJ71" s="29"/>
      <c r="AK71" s="29"/>
      <c r="AL71" s="29"/>
      <c r="AM71" s="29"/>
      <c r="AN71" s="29">
        <v>286</v>
      </c>
      <c r="AO71" s="28">
        <f t="shared" ref="AO71:AO122" si="13">SUM(F71:AN71)</f>
        <v>3873</v>
      </c>
      <c r="AP71" s="28">
        <v>3873</v>
      </c>
      <c r="AQ71" s="28">
        <v>3873</v>
      </c>
      <c r="AR71" s="28">
        <f t="shared" si="12"/>
        <v>0</v>
      </c>
      <c r="AS71" s="28">
        <f t="shared" si="11"/>
        <v>0</v>
      </c>
    </row>
    <row r="72" spans="1:45" ht="15.75" customHeight="1">
      <c r="A72" s="15">
        <v>68</v>
      </c>
      <c r="B72" s="16" t="s">
        <v>133</v>
      </c>
      <c r="C72" s="16" t="s">
        <v>134</v>
      </c>
      <c r="D72" s="17" t="s">
        <v>60</v>
      </c>
      <c r="E72" s="17">
        <v>1600</v>
      </c>
      <c r="F72" s="18"/>
      <c r="G72" s="18"/>
      <c r="H72" s="18"/>
      <c r="I72" s="18">
        <v>150</v>
      </c>
      <c r="J72" s="18"/>
      <c r="K72" s="18"/>
      <c r="L72" s="18"/>
      <c r="M72" s="18"/>
      <c r="N72" s="18">
        <v>200</v>
      </c>
      <c r="O72" s="18"/>
      <c r="P72" s="18"/>
      <c r="Q72" s="18">
        <v>30</v>
      </c>
      <c r="R72" s="18"/>
      <c r="S72" s="18">
        <v>180</v>
      </c>
      <c r="T72" s="18"/>
      <c r="U72" s="18"/>
      <c r="V72" s="18"/>
      <c r="W72" s="18"/>
      <c r="X72" s="18"/>
      <c r="Y72" s="18"/>
      <c r="Z72" s="18"/>
      <c r="AA72" s="18"/>
      <c r="AB72" s="18"/>
      <c r="AC72" s="18"/>
      <c r="AD72" s="32">
        <v>315</v>
      </c>
      <c r="AE72" s="32">
        <v>630</v>
      </c>
      <c r="AF72" s="18">
        <v>28.41</v>
      </c>
      <c r="AG72" s="18">
        <v>210</v>
      </c>
      <c r="AH72" s="18"/>
      <c r="AI72" s="18">
        <v>56</v>
      </c>
      <c r="AJ72" s="18"/>
      <c r="AK72" s="18"/>
      <c r="AL72" s="18">
        <v>100</v>
      </c>
      <c r="AM72" s="18"/>
      <c r="AN72" s="18"/>
      <c r="AO72" s="19">
        <f t="shared" si="13"/>
        <v>1899.41</v>
      </c>
      <c r="AP72" s="20">
        <v>1899.41</v>
      </c>
      <c r="AQ72" s="20">
        <v>1899.41</v>
      </c>
      <c r="AR72" s="21">
        <f t="shared" si="12"/>
        <v>0</v>
      </c>
      <c r="AS72" s="21">
        <f t="shared" si="11"/>
        <v>0</v>
      </c>
    </row>
    <row r="73" spans="1:45" ht="15.75" customHeight="1">
      <c r="A73" s="15">
        <v>69</v>
      </c>
      <c r="B73" s="16" t="s">
        <v>135</v>
      </c>
      <c r="C73" s="16" t="s">
        <v>134</v>
      </c>
      <c r="D73" s="17" t="s">
        <v>60</v>
      </c>
      <c r="E73" s="17">
        <v>1600</v>
      </c>
      <c r="F73" s="18">
        <v>150</v>
      </c>
      <c r="G73" s="18">
        <v>150</v>
      </c>
      <c r="H73" s="22"/>
      <c r="I73" s="22">
        <v>257</v>
      </c>
      <c r="J73" s="22"/>
      <c r="K73" s="22"/>
      <c r="L73" s="22"/>
      <c r="M73" s="22"/>
      <c r="N73" s="22">
        <v>500</v>
      </c>
      <c r="O73" s="22">
        <v>456</v>
      </c>
      <c r="P73" s="22"/>
      <c r="Q73" s="22"/>
      <c r="R73" s="22">
        <v>100</v>
      </c>
      <c r="S73" s="22">
        <v>75</v>
      </c>
      <c r="T73" s="22"/>
      <c r="U73" s="22"/>
      <c r="V73" s="22"/>
      <c r="W73" s="22"/>
      <c r="X73" s="22"/>
      <c r="Y73" s="22"/>
      <c r="Z73" s="22"/>
      <c r="AA73" s="22"/>
      <c r="AB73" s="22"/>
      <c r="AC73" s="22"/>
      <c r="AD73" s="32">
        <v>280</v>
      </c>
      <c r="AE73" s="32">
        <v>560</v>
      </c>
      <c r="AF73" s="22">
        <v>18</v>
      </c>
      <c r="AG73" s="22"/>
      <c r="AH73" s="22">
        <v>60</v>
      </c>
      <c r="AI73" s="22"/>
      <c r="AJ73" s="22"/>
      <c r="AK73" s="22"/>
      <c r="AL73" s="22"/>
      <c r="AM73" s="22"/>
      <c r="AN73" s="22"/>
      <c r="AO73" s="19">
        <f t="shared" si="13"/>
        <v>2606</v>
      </c>
      <c r="AP73" s="20">
        <v>2606</v>
      </c>
      <c r="AQ73" s="20">
        <v>2606</v>
      </c>
      <c r="AR73" s="21">
        <f t="shared" si="12"/>
        <v>0</v>
      </c>
      <c r="AS73" s="21">
        <f t="shared" si="11"/>
        <v>0</v>
      </c>
    </row>
    <row r="74" spans="1:45" ht="15.75" customHeight="1">
      <c r="A74" s="15">
        <v>70</v>
      </c>
      <c r="B74" s="16" t="s">
        <v>136</v>
      </c>
      <c r="C74" s="16" t="s">
        <v>134</v>
      </c>
      <c r="D74" s="17" t="s">
        <v>55</v>
      </c>
      <c r="E74" s="17">
        <v>1600</v>
      </c>
      <c r="F74" s="18"/>
      <c r="G74" s="18"/>
      <c r="H74" s="22"/>
      <c r="I74" s="22">
        <v>32</v>
      </c>
      <c r="J74" s="22"/>
      <c r="K74" s="22"/>
      <c r="L74" s="22"/>
      <c r="M74" s="22"/>
      <c r="N74" s="22">
        <v>75</v>
      </c>
      <c r="O74" s="22"/>
      <c r="P74" s="22"/>
      <c r="Q74" s="22">
        <v>10</v>
      </c>
      <c r="R74" s="22">
        <v>100</v>
      </c>
      <c r="S74" s="22"/>
      <c r="T74" s="22"/>
      <c r="U74" s="22"/>
      <c r="V74" s="22"/>
      <c r="W74" s="22"/>
      <c r="X74" s="22"/>
      <c r="Y74" s="22"/>
      <c r="Z74" s="22"/>
      <c r="AA74" s="22"/>
      <c r="AB74" s="22"/>
      <c r="AC74" s="22"/>
      <c r="AD74" s="32">
        <v>364</v>
      </c>
      <c r="AE74" s="32">
        <v>728</v>
      </c>
      <c r="AF74" s="22">
        <v>57.17</v>
      </c>
      <c r="AG74" s="22">
        <v>20</v>
      </c>
      <c r="AH74" s="22">
        <v>120</v>
      </c>
      <c r="AI74" s="22">
        <v>56</v>
      </c>
      <c r="AJ74" s="22">
        <v>100</v>
      </c>
      <c r="AK74" s="22"/>
      <c r="AL74" s="22"/>
      <c r="AM74" s="22"/>
      <c r="AN74" s="22">
        <v>500</v>
      </c>
      <c r="AO74" s="19">
        <f t="shared" si="13"/>
        <v>2162.17</v>
      </c>
      <c r="AP74" s="20">
        <v>2162.17</v>
      </c>
      <c r="AQ74" s="20">
        <v>2162.17</v>
      </c>
      <c r="AR74" s="21">
        <f t="shared" si="12"/>
        <v>0</v>
      </c>
      <c r="AS74" s="21">
        <f t="shared" si="11"/>
        <v>0</v>
      </c>
    </row>
    <row r="75" spans="1:45" ht="15.75" customHeight="1">
      <c r="A75" s="15">
        <v>71</v>
      </c>
      <c r="B75" s="16" t="s">
        <v>137</v>
      </c>
      <c r="C75" s="16" t="s">
        <v>134</v>
      </c>
      <c r="D75" s="17" t="s">
        <v>55</v>
      </c>
      <c r="E75" s="17">
        <v>1600</v>
      </c>
      <c r="F75" s="18">
        <v>150</v>
      </c>
      <c r="G75" s="18"/>
      <c r="H75" s="22"/>
      <c r="I75" s="22">
        <v>32</v>
      </c>
      <c r="J75" s="22"/>
      <c r="K75" s="22"/>
      <c r="L75" s="22"/>
      <c r="M75" s="22"/>
      <c r="N75" s="22">
        <v>75</v>
      </c>
      <c r="O75" s="22"/>
      <c r="P75" s="22"/>
      <c r="Q75" s="22"/>
      <c r="R75" s="22">
        <v>50</v>
      </c>
      <c r="S75" s="22"/>
      <c r="T75" s="22"/>
      <c r="U75" s="22"/>
      <c r="V75" s="22"/>
      <c r="W75" s="22"/>
      <c r="X75" s="22"/>
      <c r="Y75" s="22"/>
      <c r="Z75" s="22"/>
      <c r="AA75" s="22"/>
      <c r="AB75" s="22"/>
      <c r="AC75" s="22"/>
      <c r="AD75" s="32">
        <v>364</v>
      </c>
      <c r="AE75" s="32">
        <v>728</v>
      </c>
      <c r="AF75" s="22">
        <v>64.989999999999995</v>
      </c>
      <c r="AG75" s="22">
        <v>80</v>
      </c>
      <c r="AH75" s="22">
        <v>160</v>
      </c>
      <c r="AI75" s="22">
        <v>256</v>
      </c>
      <c r="AJ75" s="22">
        <v>170</v>
      </c>
      <c r="AK75" s="22"/>
      <c r="AL75" s="22"/>
      <c r="AM75" s="22"/>
      <c r="AN75" s="22">
        <v>250</v>
      </c>
      <c r="AO75" s="19">
        <f t="shared" si="13"/>
        <v>2379.9899999999998</v>
      </c>
      <c r="AP75" s="28">
        <v>2379.9899999999998</v>
      </c>
      <c r="AQ75" s="20">
        <v>2379.9899999999998</v>
      </c>
      <c r="AR75" s="21">
        <f t="shared" si="12"/>
        <v>0</v>
      </c>
      <c r="AS75" s="21">
        <f t="shared" si="11"/>
        <v>0</v>
      </c>
    </row>
    <row r="76" spans="1:45" ht="15.75" customHeight="1">
      <c r="A76" s="15">
        <v>72</v>
      </c>
      <c r="B76" s="16" t="s">
        <v>138</v>
      </c>
      <c r="C76" s="16" t="s">
        <v>134</v>
      </c>
      <c r="D76" s="17" t="s">
        <v>55</v>
      </c>
      <c r="E76" s="17">
        <v>1600</v>
      </c>
      <c r="F76" s="18"/>
      <c r="G76" s="18"/>
      <c r="H76" s="22"/>
      <c r="I76" s="22"/>
      <c r="J76" s="22"/>
      <c r="K76" s="22"/>
      <c r="L76" s="22"/>
      <c r="M76" s="22"/>
      <c r="N76" s="22"/>
      <c r="O76" s="22"/>
      <c r="P76" s="22"/>
      <c r="Q76" s="22"/>
      <c r="R76" s="22">
        <v>150</v>
      </c>
      <c r="S76" s="22"/>
      <c r="T76" s="22"/>
      <c r="U76" s="22"/>
      <c r="V76" s="22"/>
      <c r="W76" s="22"/>
      <c r="X76" s="22"/>
      <c r="Y76" s="22"/>
      <c r="Z76" s="22"/>
      <c r="AA76" s="22"/>
      <c r="AB76" s="22"/>
      <c r="AC76" s="22"/>
      <c r="AD76" s="32">
        <v>434</v>
      </c>
      <c r="AE76" s="32">
        <v>868</v>
      </c>
      <c r="AF76" s="22">
        <v>70</v>
      </c>
      <c r="AG76" s="22"/>
      <c r="AH76" s="22"/>
      <c r="AI76" s="22"/>
      <c r="AJ76" s="22"/>
      <c r="AK76" s="22"/>
      <c r="AL76" s="22"/>
      <c r="AM76" s="22"/>
      <c r="AN76" s="22"/>
      <c r="AO76" s="19">
        <f t="shared" si="13"/>
        <v>1522</v>
      </c>
      <c r="AP76" s="20">
        <v>1522</v>
      </c>
      <c r="AQ76" s="20">
        <v>1522</v>
      </c>
      <c r="AR76" s="21">
        <f t="shared" si="12"/>
        <v>0</v>
      </c>
      <c r="AS76" s="21">
        <f t="shared" si="11"/>
        <v>0</v>
      </c>
    </row>
    <row r="77" spans="1:45" ht="15.75" customHeight="1">
      <c r="A77" s="15">
        <v>73</v>
      </c>
      <c r="B77" s="16" t="s">
        <v>139</v>
      </c>
      <c r="C77" s="16" t="s">
        <v>134</v>
      </c>
      <c r="D77" s="17" t="s">
        <v>53</v>
      </c>
      <c r="E77" s="17">
        <v>1600</v>
      </c>
      <c r="F77" s="18"/>
      <c r="G77" s="18"/>
      <c r="H77" s="22"/>
      <c r="I77" s="22"/>
      <c r="J77" s="22"/>
      <c r="K77" s="22"/>
      <c r="L77" s="22"/>
      <c r="M77" s="22"/>
      <c r="N77" s="22">
        <v>150</v>
      </c>
      <c r="O77" s="22">
        <v>20</v>
      </c>
      <c r="P77" s="22"/>
      <c r="Q77" s="22">
        <v>40</v>
      </c>
      <c r="R77" s="22">
        <v>100</v>
      </c>
      <c r="S77" s="22">
        <v>195</v>
      </c>
      <c r="T77" s="22"/>
      <c r="U77" s="22"/>
      <c r="V77" s="22"/>
      <c r="W77" s="22"/>
      <c r="X77" s="22"/>
      <c r="Y77" s="22"/>
      <c r="Z77" s="22"/>
      <c r="AA77" s="22"/>
      <c r="AB77" s="22"/>
      <c r="AC77" s="22"/>
      <c r="AD77" s="32">
        <v>308</v>
      </c>
      <c r="AE77" s="33">
        <v>616</v>
      </c>
      <c r="AF77" s="22">
        <v>90</v>
      </c>
      <c r="AG77" s="22"/>
      <c r="AH77" s="22"/>
      <c r="AI77" s="22">
        <v>200</v>
      </c>
      <c r="AJ77" s="22"/>
      <c r="AK77" s="22"/>
      <c r="AL77" s="22"/>
      <c r="AM77" s="22"/>
      <c r="AN77" s="22">
        <v>88</v>
      </c>
      <c r="AO77" s="19">
        <f t="shared" si="13"/>
        <v>1807</v>
      </c>
      <c r="AP77" s="20">
        <v>1807</v>
      </c>
      <c r="AQ77" s="20">
        <v>1807</v>
      </c>
      <c r="AR77" s="21">
        <f t="shared" si="12"/>
        <v>0</v>
      </c>
      <c r="AS77" s="21">
        <f t="shared" si="11"/>
        <v>0</v>
      </c>
    </row>
    <row r="78" spans="1:45" ht="15.75" customHeight="1">
      <c r="A78" s="15">
        <v>74</v>
      </c>
      <c r="B78" s="16" t="s">
        <v>140</v>
      </c>
      <c r="C78" s="16" t="s">
        <v>134</v>
      </c>
      <c r="D78" s="17" t="s">
        <v>60</v>
      </c>
      <c r="E78" s="17">
        <v>1600</v>
      </c>
      <c r="F78" s="18">
        <v>600</v>
      </c>
      <c r="G78" s="18"/>
      <c r="H78" s="22"/>
      <c r="I78" s="22">
        <v>100</v>
      </c>
      <c r="J78" s="22"/>
      <c r="K78" s="22"/>
      <c r="L78" s="22"/>
      <c r="M78" s="22"/>
      <c r="N78" s="22"/>
      <c r="O78" s="22">
        <v>40</v>
      </c>
      <c r="P78" s="22"/>
      <c r="Q78" s="22">
        <v>70</v>
      </c>
      <c r="R78" s="22">
        <v>75</v>
      </c>
      <c r="S78" s="22"/>
      <c r="T78" s="22"/>
      <c r="U78" s="22"/>
      <c r="V78" s="22"/>
      <c r="W78" s="22"/>
      <c r="X78" s="22"/>
      <c r="Y78" s="22">
        <v>100</v>
      </c>
      <c r="Z78" s="22"/>
      <c r="AA78" s="22"/>
      <c r="AB78" s="22"/>
      <c r="AC78" s="22"/>
      <c r="AD78" s="33">
        <v>224</v>
      </c>
      <c r="AE78" s="32">
        <v>448</v>
      </c>
      <c r="AF78" s="22">
        <v>27.66</v>
      </c>
      <c r="AG78" s="22">
        <v>170</v>
      </c>
      <c r="AH78" s="22">
        <v>80</v>
      </c>
      <c r="AI78" s="22">
        <v>56</v>
      </c>
      <c r="AJ78" s="22"/>
      <c r="AK78" s="22"/>
      <c r="AL78" s="22"/>
      <c r="AM78" s="22"/>
      <c r="AN78" s="22"/>
      <c r="AO78" s="19">
        <f t="shared" si="13"/>
        <v>1990.66</v>
      </c>
      <c r="AP78" s="20">
        <v>1990.66</v>
      </c>
      <c r="AQ78" s="20">
        <v>1990.66</v>
      </c>
      <c r="AR78" s="21">
        <f t="shared" si="12"/>
        <v>0</v>
      </c>
      <c r="AS78" s="21">
        <f t="shared" si="11"/>
        <v>0</v>
      </c>
    </row>
    <row r="79" spans="1:45" ht="15.75" customHeight="1">
      <c r="A79" s="15">
        <v>75</v>
      </c>
      <c r="B79" s="16" t="s">
        <v>141</v>
      </c>
      <c r="C79" s="16" t="s">
        <v>134</v>
      </c>
      <c r="D79" s="17" t="s">
        <v>55</v>
      </c>
      <c r="E79" s="17">
        <v>1600</v>
      </c>
      <c r="F79" s="18"/>
      <c r="G79" s="18">
        <v>310</v>
      </c>
      <c r="H79" s="22"/>
      <c r="I79" s="22"/>
      <c r="J79" s="22"/>
      <c r="K79" s="22"/>
      <c r="L79" s="22"/>
      <c r="M79" s="22"/>
      <c r="N79" s="22">
        <v>150</v>
      </c>
      <c r="O79" s="22"/>
      <c r="P79" s="22"/>
      <c r="Q79" s="22">
        <v>49.99</v>
      </c>
      <c r="R79" s="22">
        <v>350</v>
      </c>
      <c r="S79" s="22">
        <v>195</v>
      </c>
      <c r="T79" s="22"/>
      <c r="U79" s="22"/>
      <c r="V79" s="22"/>
      <c r="W79" s="22"/>
      <c r="X79" s="22"/>
      <c r="Y79" s="22"/>
      <c r="Z79" s="22"/>
      <c r="AA79" s="22"/>
      <c r="AB79" s="22"/>
      <c r="AC79" s="22"/>
      <c r="AD79" s="32">
        <v>322</v>
      </c>
      <c r="AE79" s="32">
        <v>644</v>
      </c>
      <c r="AF79" s="22">
        <v>175.09</v>
      </c>
      <c r="AG79" s="22">
        <v>150</v>
      </c>
      <c r="AH79" s="22">
        <v>80</v>
      </c>
      <c r="AI79" s="22">
        <v>256</v>
      </c>
      <c r="AJ79" s="22">
        <v>20</v>
      </c>
      <c r="AK79" s="22"/>
      <c r="AL79" s="22"/>
      <c r="AM79" s="22"/>
      <c r="AN79" s="22">
        <v>428</v>
      </c>
      <c r="AO79" s="19">
        <f t="shared" si="13"/>
        <v>3130.08</v>
      </c>
      <c r="AP79" s="20">
        <v>3130.08</v>
      </c>
      <c r="AQ79" s="20">
        <v>3130.08</v>
      </c>
      <c r="AR79" s="21">
        <f t="shared" si="12"/>
        <v>0</v>
      </c>
      <c r="AS79" s="21">
        <f t="shared" si="11"/>
        <v>0</v>
      </c>
    </row>
    <row r="80" spans="1:45" ht="15.75" customHeight="1">
      <c r="A80" s="15">
        <v>76</v>
      </c>
      <c r="B80" s="16" t="s">
        <v>142</v>
      </c>
      <c r="C80" s="16" t="s">
        <v>134</v>
      </c>
      <c r="D80" s="17" t="s">
        <v>60</v>
      </c>
      <c r="E80" s="17">
        <v>1600</v>
      </c>
      <c r="F80" s="18">
        <v>1000</v>
      </c>
      <c r="G80" s="18"/>
      <c r="H80" s="22"/>
      <c r="I80" s="22">
        <v>600</v>
      </c>
      <c r="J80" s="22"/>
      <c r="K80" s="22"/>
      <c r="L80" s="22"/>
      <c r="M80" s="22"/>
      <c r="N80" s="22">
        <v>250</v>
      </c>
      <c r="O80" s="22">
        <v>310</v>
      </c>
      <c r="P80" s="22"/>
      <c r="Q80" s="22">
        <v>90</v>
      </c>
      <c r="R80" s="22">
        <v>800</v>
      </c>
      <c r="S80" s="22">
        <v>930</v>
      </c>
      <c r="T80" s="22"/>
      <c r="U80" s="22"/>
      <c r="V80" s="22"/>
      <c r="W80" s="22"/>
      <c r="X80" s="22"/>
      <c r="Y80" s="22">
        <v>100</v>
      </c>
      <c r="Z80" s="22"/>
      <c r="AA80" s="22"/>
      <c r="AB80" s="22">
        <v>100</v>
      </c>
      <c r="AC80" s="22"/>
      <c r="AD80" s="32">
        <v>280</v>
      </c>
      <c r="AE80" s="32">
        <v>560</v>
      </c>
      <c r="AF80" s="22">
        <v>51.67</v>
      </c>
      <c r="AG80" s="22">
        <v>160</v>
      </c>
      <c r="AH80" s="22">
        <v>100</v>
      </c>
      <c r="AI80" s="22">
        <v>256</v>
      </c>
      <c r="AJ80" s="22"/>
      <c r="AK80" s="22"/>
      <c r="AL80" s="22">
        <v>150</v>
      </c>
      <c r="AM80" s="22"/>
      <c r="AN80" s="22">
        <v>60</v>
      </c>
      <c r="AO80" s="19">
        <f t="shared" si="13"/>
        <v>5797.67</v>
      </c>
      <c r="AP80" s="20">
        <v>5797.67</v>
      </c>
      <c r="AQ80" s="20">
        <v>5797.67</v>
      </c>
      <c r="AR80" s="21">
        <f t="shared" si="12"/>
        <v>0</v>
      </c>
      <c r="AS80" s="21">
        <f t="shared" si="11"/>
        <v>0</v>
      </c>
    </row>
    <row r="81" spans="1:45" ht="15.75" customHeight="1">
      <c r="A81" s="15">
        <v>77</v>
      </c>
      <c r="B81" s="16" t="s">
        <v>143</v>
      </c>
      <c r="C81" s="16" t="s">
        <v>134</v>
      </c>
      <c r="D81" s="17" t="s">
        <v>55</v>
      </c>
      <c r="E81" s="17">
        <v>1600</v>
      </c>
      <c r="F81" s="18">
        <v>600</v>
      </c>
      <c r="G81" s="18"/>
      <c r="H81" s="22"/>
      <c r="I81" s="22">
        <v>25</v>
      </c>
      <c r="J81" s="22"/>
      <c r="K81" s="22"/>
      <c r="L81" s="22"/>
      <c r="M81" s="22"/>
      <c r="N81" s="22"/>
      <c r="O81" s="22">
        <v>716</v>
      </c>
      <c r="P81" s="22"/>
      <c r="Q81" s="22">
        <v>10</v>
      </c>
      <c r="R81" s="22">
        <v>50</v>
      </c>
      <c r="S81" s="22">
        <v>150</v>
      </c>
      <c r="T81" s="22"/>
      <c r="U81" s="22"/>
      <c r="V81" s="22"/>
      <c r="W81" s="22"/>
      <c r="X81" s="22"/>
      <c r="Y81" s="22"/>
      <c r="Z81" s="22"/>
      <c r="AA81" s="22"/>
      <c r="AB81" s="22"/>
      <c r="AC81" s="22"/>
      <c r="AD81" s="32">
        <v>322</v>
      </c>
      <c r="AE81" s="32">
        <v>641</v>
      </c>
      <c r="AF81" s="22">
        <v>96</v>
      </c>
      <c r="AG81" s="22"/>
      <c r="AH81" s="22"/>
      <c r="AI81" s="22">
        <v>56</v>
      </c>
      <c r="AJ81" s="22"/>
      <c r="AK81" s="22"/>
      <c r="AL81" s="22"/>
      <c r="AM81" s="22"/>
      <c r="AN81" s="22">
        <v>88</v>
      </c>
      <c r="AO81" s="19">
        <f t="shared" si="13"/>
        <v>2754</v>
      </c>
      <c r="AP81" s="20">
        <v>2754</v>
      </c>
      <c r="AQ81" s="20">
        <v>2754</v>
      </c>
      <c r="AR81" s="21">
        <f t="shared" si="12"/>
        <v>0</v>
      </c>
      <c r="AS81" s="21">
        <f t="shared" si="11"/>
        <v>0</v>
      </c>
    </row>
    <row r="82" spans="1:45" ht="15.75" customHeight="1">
      <c r="A82" s="15">
        <v>78</v>
      </c>
      <c r="B82" s="16" t="s">
        <v>144</v>
      </c>
      <c r="C82" s="16" t="s">
        <v>134</v>
      </c>
      <c r="D82" s="17" t="s">
        <v>55</v>
      </c>
      <c r="E82" s="17">
        <v>1600</v>
      </c>
      <c r="F82" s="18"/>
      <c r="G82" s="18"/>
      <c r="H82" s="22"/>
      <c r="I82" s="22"/>
      <c r="J82" s="22"/>
      <c r="K82" s="22"/>
      <c r="L82" s="22"/>
      <c r="M82" s="22"/>
      <c r="N82" s="22"/>
      <c r="O82" s="22"/>
      <c r="P82" s="22"/>
      <c r="Q82" s="22"/>
      <c r="R82" s="22"/>
      <c r="S82" s="22"/>
      <c r="T82" s="22"/>
      <c r="U82" s="22"/>
      <c r="V82" s="22"/>
      <c r="W82" s="22"/>
      <c r="X82" s="22"/>
      <c r="Y82" s="22"/>
      <c r="Z82" s="22"/>
      <c r="AA82" s="22"/>
      <c r="AB82" s="22"/>
      <c r="AC82" s="22"/>
      <c r="AD82" s="32">
        <v>448</v>
      </c>
      <c r="AE82" s="32">
        <v>896</v>
      </c>
      <c r="AF82" s="22">
        <v>60.28</v>
      </c>
      <c r="AG82" s="22"/>
      <c r="AH82" s="22">
        <v>20</v>
      </c>
      <c r="AI82" s="22"/>
      <c r="AJ82" s="22"/>
      <c r="AK82" s="22"/>
      <c r="AL82" s="22">
        <v>100</v>
      </c>
      <c r="AM82" s="22"/>
      <c r="AN82" s="22"/>
      <c r="AO82" s="19">
        <f t="shared" si="13"/>
        <v>1524.28</v>
      </c>
      <c r="AP82" s="20">
        <v>1524.28</v>
      </c>
      <c r="AQ82" s="20">
        <v>1524.28</v>
      </c>
      <c r="AR82" s="21">
        <f t="shared" si="12"/>
        <v>0</v>
      </c>
      <c r="AS82" s="21">
        <f t="shared" si="11"/>
        <v>0</v>
      </c>
    </row>
    <row r="83" spans="1:45" ht="15.75" customHeight="1">
      <c r="A83" s="15">
        <v>79</v>
      </c>
      <c r="B83" s="16" t="s">
        <v>145</v>
      </c>
      <c r="C83" s="16" t="s">
        <v>134</v>
      </c>
      <c r="D83" s="17" t="s">
        <v>55</v>
      </c>
      <c r="E83" s="17">
        <v>1600</v>
      </c>
      <c r="F83" s="18"/>
      <c r="G83" s="18"/>
      <c r="H83" s="22">
        <v>66</v>
      </c>
      <c r="I83" s="22"/>
      <c r="J83" s="22"/>
      <c r="K83" s="22"/>
      <c r="L83" s="22"/>
      <c r="M83" s="22"/>
      <c r="N83" s="22"/>
      <c r="O83" s="22"/>
      <c r="P83" s="22"/>
      <c r="Q83" s="22"/>
      <c r="R83" s="22">
        <v>150</v>
      </c>
      <c r="S83" s="22">
        <v>50</v>
      </c>
      <c r="T83" s="22"/>
      <c r="U83" s="22"/>
      <c r="V83" s="22"/>
      <c r="W83" s="22"/>
      <c r="X83" s="22"/>
      <c r="Y83" s="22"/>
      <c r="Z83" s="22"/>
      <c r="AA83" s="22"/>
      <c r="AB83" s="22"/>
      <c r="AC83" s="22"/>
      <c r="AD83" s="32">
        <v>378</v>
      </c>
      <c r="AE83" s="34">
        <v>756</v>
      </c>
      <c r="AF83" s="22">
        <v>69.319999999999993</v>
      </c>
      <c r="AG83" s="22">
        <v>120</v>
      </c>
      <c r="AH83" s="22">
        <v>150</v>
      </c>
      <c r="AI83" s="22">
        <v>56</v>
      </c>
      <c r="AJ83" s="22"/>
      <c r="AK83" s="22"/>
      <c r="AL83" s="22"/>
      <c r="AM83" s="22"/>
      <c r="AN83" s="22">
        <v>250</v>
      </c>
      <c r="AO83" s="19">
        <f t="shared" si="13"/>
        <v>2045.32</v>
      </c>
      <c r="AP83" s="20">
        <v>2045.32</v>
      </c>
      <c r="AQ83" s="20">
        <v>2045.32</v>
      </c>
      <c r="AR83" s="21">
        <f t="shared" si="12"/>
        <v>0</v>
      </c>
      <c r="AS83" s="21">
        <f t="shared" si="11"/>
        <v>0</v>
      </c>
    </row>
    <row r="84" spans="1:45" ht="15.75" customHeight="1">
      <c r="A84" s="15">
        <v>80</v>
      </c>
      <c r="B84" s="16" t="s">
        <v>146</v>
      </c>
      <c r="C84" s="16" t="s">
        <v>134</v>
      </c>
      <c r="D84" s="17" t="s">
        <v>55</v>
      </c>
      <c r="E84" s="17">
        <v>1600</v>
      </c>
      <c r="F84" s="18"/>
      <c r="G84" s="18"/>
      <c r="H84" s="22"/>
      <c r="I84" s="22"/>
      <c r="J84" s="22"/>
      <c r="K84" s="22"/>
      <c r="L84" s="22"/>
      <c r="M84" s="22"/>
      <c r="N84" s="22">
        <v>150</v>
      </c>
      <c r="O84" s="22"/>
      <c r="P84" s="22"/>
      <c r="Q84" s="22"/>
      <c r="R84" s="22">
        <v>200</v>
      </c>
      <c r="S84" s="22">
        <v>300</v>
      </c>
      <c r="T84" s="22"/>
      <c r="U84" s="22"/>
      <c r="V84" s="22"/>
      <c r="W84" s="22"/>
      <c r="X84" s="22"/>
      <c r="Y84" s="22"/>
      <c r="Z84" s="22"/>
      <c r="AA84" s="22"/>
      <c r="AB84" s="22"/>
      <c r="AC84" s="22"/>
      <c r="AD84" s="34">
        <v>350</v>
      </c>
      <c r="AE84" s="34">
        <v>700</v>
      </c>
      <c r="AF84" s="22">
        <v>83</v>
      </c>
      <c r="AG84" s="22"/>
      <c r="AH84" s="22"/>
      <c r="AI84" s="22">
        <v>256</v>
      </c>
      <c r="AJ84" s="22"/>
      <c r="AK84" s="22"/>
      <c r="AL84" s="22"/>
      <c r="AM84" s="22"/>
      <c r="AN84" s="22">
        <v>126</v>
      </c>
      <c r="AO84" s="19">
        <f t="shared" si="13"/>
        <v>2165</v>
      </c>
      <c r="AP84" s="20">
        <v>2165</v>
      </c>
      <c r="AQ84" s="20">
        <v>2165</v>
      </c>
      <c r="AR84" s="21">
        <f t="shared" si="12"/>
        <v>0</v>
      </c>
      <c r="AS84" s="21">
        <f t="shared" si="11"/>
        <v>0</v>
      </c>
    </row>
    <row r="85" spans="1:45" ht="15.75" customHeight="1">
      <c r="A85" s="15">
        <v>81</v>
      </c>
      <c r="B85" s="16" t="s">
        <v>147</v>
      </c>
      <c r="C85" s="16" t="s">
        <v>134</v>
      </c>
      <c r="D85" s="17" t="s">
        <v>60</v>
      </c>
      <c r="E85" s="17">
        <v>1600</v>
      </c>
      <c r="F85" s="18">
        <v>1200</v>
      </c>
      <c r="G85" s="18">
        <v>60</v>
      </c>
      <c r="H85" s="22"/>
      <c r="I85" s="22">
        <v>1710</v>
      </c>
      <c r="J85" s="22"/>
      <c r="K85" s="22"/>
      <c r="L85" s="22"/>
      <c r="M85" s="22"/>
      <c r="N85" s="22"/>
      <c r="O85" s="22"/>
      <c r="P85" s="22"/>
      <c r="Q85" s="22"/>
      <c r="R85" s="22">
        <v>600</v>
      </c>
      <c r="S85" s="22"/>
      <c r="T85" s="22"/>
      <c r="U85" s="22"/>
      <c r="V85" s="22"/>
      <c r="W85" s="22"/>
      <c r="X85" s="22"/>
      <c r="Y85" s="22">
        <v>100</v>
      </c>
      <c r="Z85" s="22"/>
      <c r="AA85" s="22"/>
      <c r="AB85" s="22"/>
      <c r="AC85" s="22"/>
      <c r="AD85" s="32">
        <v>224</v>
      </c>
      <c r="AE85" s="32">
        <v>448</v>
      </c>
      <c r="AF85" s="22">
        <v>65.540000000000006</v>
      </c>
      <c r="AG85" s="22">
        <v>80</v>
      </c>
      <c r="AH85" s="22">
        <v>80</v>
      </c>
      <c r="AI85" s="22">
        <v>56</v>
      </c>
      <c r="AJ85" s="22"/>
      <c r="AK85" s="22"/>
      <c r="AL85" s="22"/>
      <c r="AM85" s="22"/>
      <c r="AN85" s="22">
        <v>100</v>
      </c>
      <c r="AO85" s="19">
        <f t="shared" si="13"/>
        <v>4723.54</v>
      </c>
      <c r="AP85" s="20">
        <v>4723.54</v>
      </c>
      <c r="AQ85" s="20">
        <v>4723.54</v>
      </c>
      <c r="AR85" s="21">
        <f t="shared" si="12"/>
        <v>0</v>
      </c>
      <c r="AS85" s="21">
        <f t="shared" si="11"/>
        <v>0</v>
      </c>
    </row>
    <row r="86" spans="1:45" ht="15.75" customHeight="1">
      <c r="A86" s="15">
        <v>82</v>
      </c>
      <c r="B86" s="16" t="s">
        <v>148</v>
      </c>
      <c r="C86" s="16" t="s">
        <v>134</v>
      </c>
      <c r="D86" s="17" t="s">
        <v>53</v>
      </c>
      <c r="E86" s="17">
        <v>1600</v>
      </c>
      <c r="F86" s="18">
        <v>1250</v>
      </c>
      <c r="G86" s="18"/>
      <c r="H86" s="22">
        <v>516.66</v>
      </c>
      <c r="I86" s="22">
        <v>1241.6600000000001</v>
      </c>
      <c r="J86" s="22"/>
      <c r="K86" s="22"/>
      <c r="L86" s="22"/>
      <c r="M86" s="22"/>
      <c r="N86" s="22"/>
      <c r="O86" s="22">
        <v>10</v>
      </c>
      <c r="P86" s="22">
        <v>250</v>
      </c>
      <c r="Q86" s="22">
        <v>185</v>
      </c>
      <c r="R86" s="22">
        <v>100</v>
      </c>
      <c r="S86" s="22">
        <v>202.5</v>
      </c>
      <c r="T86" s="22"/>
      <c r="U86" s="22"/>
      <c r="V86" s="22"/>
      <c r="W86" s="22"/>
      <c r="X86" s="22"/>
      <c r="Y86" s="22"/>
      <c r="Z86" s="22"/>
      <c r="AA86" s="22"/>
      <c r="AB86" s="22"/>
      <c r="AC86" s="22"/>
      <c r="AD86" s="32">
        <v>308</v>
      </c>
      <c r="AE86" s="32">
        <v>616</v>
      </c>
      <c r="AF86" s="22">
        <v>68.33</v>
      </c>
      <c r="AG86" s="22"/>
      <c r="AH86" s="22">
        <v>50</v>
      </c>
      <c r="AI86" s="22">
        <v>256</v>
      </c>
      <c r="AJ86" s="22"/>
      <c r="AK86" s="22"/>
      <c r="AL86" s="22"/>
      <c r="AM86" s="22"/>
      <c r="AN86" s="22"/>
      <c r="AO86" s="19">
        <f t="shared" si="13"/>
        <v>5054.1499999999996</v>
      </c>
      <c r="AP86" s="20">
        <v>5054.1499999999996</v>
      </c>
      <c r="AQ86" s="20">
        <v>5054.1499999999996</v>
      </c>
      <c r="AR86" s="21">
        <f t="shared" si="12"/>
        <v>0</v>
      </c>
      <c r="AS86" s="21">
        <f t="shared" si="11"/>
        <v>0</v>
      </c>
    </row>
    <row r="87" spans="1:45" ht="15.75" customHeight="1">
      <c r="A87" s="15">
        <v>83</v>
      </c>
      <c r="B87" s="16" t="s">
        <v>149</v>
      </c>
      <c r="C87" s="16" t="s">
        <v>134</v>
      </c>
      <c r="D87" s="17" t="s">
        <v>51</v>
      </c>
      <c r="E87" s="17">
        <v>1600</v>
      </c>
      <c r="F87" s="18"/>
      <c r="G87" s="18"/>
      <c r="H87" s="22"/>
      <c r="I87" s="22"/>
      <c r="J87" s="22"/>
      <c r="K87" s="22"/>
      <c r="L87" s="22"/>
      <c r="M87" s="22"/>
      <c r="N87" s="22">
        <v>300</v>
      </c>
      <c r="O87" s="22">
        <v>360</v>
      </c>
      <c r="P87" s="22"/>
      <c r="Q87" s="22">
        <v>250</v>
      </c>
      <c r="R87" s="22">
        <v>100</v>
      </c>
      <c r="S87" s="22"/>
      <c r="T87" s="22"/>
      <c r="U87" s="22"/>
      <c r="V87" s="22"/>
      <c r="W87" s="22"/>
      <c r="X87" s="22"/>
      <c r="Y87" s="22">
        <v>100</v>
      </c>
      <c r="Z87" s="22"/>
      <c r="AA87" s="22"/>
      <c r="AB87" s="22"/>
      <c r="AC87" s="22"/>
      <c r="AD87" s="32">
        <v>294</v>
      </c>
      <c r="AE87" s="35">
        <v>588</v>
      </c>
      <c r="AF87" s="22">
        <v>190</v>
      </c>
      <c r="AG87" s="22">
        <v>70</v>
      </c>
      <c r="AH87" s="22"/>
      <c r="AI87" s="22">
        <v>326</v>
      </c>
      <c r="AJ87" s="22"/>
      <c r="AK87" s="22"/>
      <c r="AL87" s="22"/>
      <c r="AM87" s="22"/>
      <c r="AN87" s="22">
        <v>30</v>
      </c>
      <c r="AO87" s="19">
        <f t="shared" si="13"/>
        <v>2608</v>
      </c>
      <c r="AP87" s="20">
        <v>2608</v>
      </c>
      <c r="AQ87" s="20">
        <v>2608</v>
      </c>
      <c r="AR87" s="21">
        <f t="shared" si="12"/>
        <v>0</v>
      </c>
      <c r="AS87" s="21">
        <f t="shared" si="11"/>
        <v>0</v>
      </c>
    </row>
    <row r="88" spans="1:45" ht="15.75" customHeight="1">
      <c r="A88" s="15">
        <v>84</v>
      </c>
      <c r="B88" s="16" t="s">
        <v>150</v>
      </c>
      <c r="C88" s="16" t="s">
        <v>134</v>
      </c>
      <c r="D88" s="17" t="s">
        <v>55</v>
      </c>
      <c r="E88" s="17">
        <v>1600</v>
      </c>
      <c r="F88" s="18"/>
      <c r="G88" s="18"/>
      <c r="H88" s="22"/>
      <c r="I88" s="22"/>
      <c r="J88" s="22"/>
      <c r="K88" s="22"/>
      <c r="L88" s="22"/>
      <c r="M88" s="22"/>
      <c r="N88" s="22"/>
      <c r="O88" s="22">
        <v>220</v>
      </c>
      <c r="P88" s="22"/>
      <c r="Q88" s="22"/>
      <c r="R88" s="22">
        <v>150</v>
      </c>
      <c r="S88" s="22"/>
      <c r="T88" s="22"/>
      <c r="U88" s="22"/>
      <c r="V88" s="22"/>
      <c r="W88" s="22"/>
      <c r="X88" s="22"/>
      <c r="Y88" s="22"/>
      <c r="Z88" s="22"/>
      <c r="AA88" s="22"/>
      <c r="AB88" s="22"/>
      <c r="AC88" s="22"/>
      <c r="AD88" s="32">
        <v>364</v>
      </c>
      <c r="AE88" s="35">
        <v>728</v>
      </c>
      <c r="AF88" s="22">
        <v>92.5</v>
      </c>
      <c r="AG88" s="22"/>
      <c r="AH88" s="22">
        <v>20</v>
      </c>
      <c r="AI88" s="22">
        <v>56</v>
      </c>
      <c r="AJ88" s="22"/>
      <c r="AK88" s="22"/>
      <c r="AL88" s="22"/>
      <c r="AM88" s="22"/>
      <c r="AN88" s="22"/>
      <c r="AO88" s="19">
        <f t="shared" si="13"/>
        <v>1630.5</v>
      </c>
      <c r="AP88" s="20">
        <v>1630.5</v>
      </c>
      <c r="AQ88" s="20">
        <v>1630.5</v>
      </c>
      <c r="AR88" s="21">
        <f t="shared" si="12"/>
        <v>0</v>
      </c>
      <c r="AS88" s="21">
        <f t="shared" si="11"/>
        <v>0</v>
      </c>
    </row>
    <row r="89" spans="1:45" ht="15.75" customHeight="1">
      <c r="A89" s="15">
        <v>85</v>
      </c>
      <c r="B89" s="16" t="s">
        <v>151</v>
      </c>
      <c r="C89" s="16" t="s">
        <v>134</v>
      </c>
      <c r="D89" s="17" t="s">
        <v>53</v>
      </c>
      <c r="E89" s="17">
        <v>1600</v>
      </c>
      <c r="F89" s="18">
        <v>300</v>
      </c>
      <c r="G89" s="18"/>
      <c r="H89" s="22"/>
      <c r="I89" s="22">
        <v>25</v>
      </c>
      <c r="J89" s="22"/>
      <c r="K89" s="22"/>
      <c r="L89" s="22"/>
      <c r="M89" s="22"/>
      <c r="N89" s="22"/>
      <c r="O89" s="22"/>
      <c r="P89" s="22"/>
      <c r="Q89" s="22">
        <v>20</v>
      </c>
      <c r="R89" s="22">
        <v>300</v>
      </c>
      <c r="S89" s="22"/>
      <c r="T89" s="22"/>
      <c r="U89" s="22"/>
      <c r="V89" s="22"/>
      <c r="W89" s="22"/>
      <c r="X89" s="22"/>
      <c r="Y89" s="22"/>
      <c r="Z89" s="22"/>
      <c r="AA89" s="22"/>
      <c r="AB89" s="22"/>
      <c r="AC89" s="22"/>
      <c r="AD89" s="32">
        <v>308</v>
      </c>
      <c r="AE89" s="22">
        <v>616</v>
      </c>
      <c r="AF89" s="22">
        <v>16</v>
      </c>
      <c r="AG89" s="22">
        <v>40</v>
      </c>
      <c r="AH89" s="22"/>
      <c r="AI89" s="22"/>
      <c r="AJ89" s="22"/>
      <c r="AK89" s="22"/>
      <c r="AL89" s="22"/>
      <c r="AM89" s="22"/>
      <c r="AN89" s="22"/>
      <c r="AO89" s="19">
        <f t="shared" si="13"/>
        <v>1625</v>
      </c>
      <c r="AP89" s="20">
        <v>1625</v>
      </c>
      <c r="AQ89" s="20">
        <v>1625</v>
      </c>
      <c r="AR89" s="21">
        <f t="shared" si="12"/>
        <v>0</v>
      </c>
      <c r="AS89" s="21">
        <f t="shared" si="11"/>
        <v>0</v>
      </c>
    </row>
    <row r="90" spans="1:45" ht="15.75" customHeight="1">
      <c r="A90" s="15">
        <v>86</v>
      </c>
      <c r="B90" s="16" t="s">
        <v>152</v>
      </c>
      <c r="C90" s="16" t="s">
        <v>153</v>
      </c>
      <c r="D90" s="17" t="s">
        <v>60</v>
      </c>
      <c r="E90" s="17">
        <v>1600</v>
      </c>
      <c r="F90" s="18">
        <v>100</v>
      </c>
      <c r="G90" s="18"/>
      <c r="H90" s="18"/>
      <c r="I90" s="18">
        <v>241.66</v>
      </c>
      <c r="J90" s="18"/>
      <c r="K90" s="18"/>
      <c r="L90" s="18"/>
      <c r="M90" s="18"/>
      <c r="N90" s="18">
        <v>75</v>
      </c>
      <c r="O90" s="18"/>
      <c r="P90" s="18"/>
      <c r="Q90" s="18">
        <v>95</v>
      </c>
      <c r="R90" s="18">
        <v>550</v>
      </c>
      <c r="S90" s="18">
        <v>142.5</v>
      </c>
      <c r="T90" s="18"/>
      <c r="U90" s="18"/>
      <c r="V90" s="18"/>
      <c r="W90" s="18"/>
      <c r="X90" s="18"/>
      <c r="Y90" s="18">
        <v>300</v>
      </c>
      <c r="Z90" s="18"/>
      <c r="AA90" s="18"/>
      <c r="AB90" s="18"/>
      <c r="AC90" s="18"/>
      <c r="AD90" s="18">
        <v>224</v>
      </c>
      <c r="AE90" s="18">
        <v>448</v>
      </c>
      <c r="AF90" s="18">
        <v>121.66</v>
      </c>
      <c r="AG90" s="18">
        <v>220</v>
      </c>
      <c r="AH90" s="18">
        <v>60</v>
      </c>
      <c r="AI90" s="18">
        <v>256</v>
      </c>
      <c r="AJ90" s="18"/>
      <c r="AK90" s="18"/>
      <c r="AL90" s="18"/>
      <c r="AM90" s="18"/>
      <c r="AN90" s="18">
        <v>76</v>
      </c>
      <c r="AO90" s="19">
        <f t="shared" si="13"/>
        <v>2909.8199999999997</v>
      </c>
      <c r="AP90" s="20">
        <v>2909.82</v>
      </c>
      <c r="AQ90" s="20">
        <v>2909.82</v>
      </c>
      <c r="AR90" s="21">
        <f t="shared" si="12"/>
        <v>0</v>
      </c>
      <c r="AS90" s="21">
        <f t="shared" si="11"/>
        <v>0</v>
      </c>
    </row>
    <row r="91" spans="1:45" ht="15.75" customHeight="1">
      <c r="A91" s="15">
        <v>87</v>
      </c>
      <c r="B91" s="16" t="s">
        <v>154</v>
      </c>
      <c r="C91" s="16" t="s">
        <v>153</v>
      </c>
      <c r="D91" s="17" t="s">
        <v>55</v>
      </c>
      <c r="E91" s="17">
        <v>1600</v>
      </c>
      <c r="F91" s="18"/>
      <c r="G91" s="18"/>
      <c r="H91" s="22"/>
      <c r="I91" s="22">
        <v>200</v>
      </c>
      <c r="J91" s="22"/>
      <c r="K91" s="22"/>
      <c r="L91" s="22"/>
      <c r="M91" s="22"/>
      <c r="N91" s="22"/>
      <c r="O91" s="22">
        <v>48</v>
      </c>
      <c r="P91" s="22"/>
      <c r="Q91" s="22">
        <v>60</v>
      </c>
      <c r="R91" s="22">
        <v>50</v>
      </c>
      <c r="S91" s="22">
        <v>75</v>
      </c>
      <c r="T91" s="22"/>
      <c r="U91" s="22"/>
      <c r="V91" s="22"/>
      <c r="W91" s="22"/>
      <c r="X91" s="22"/>
      <c r="Y91" s="22"/>
      <c r="Z91" s="22"/>
      <c r="AA91" s="22"/>
      <c r="AB91" s="22"/>
      <c r="AC91" s="22"/>
      <c r="AD91" s="22">
        <v>280</v>
      </c>
      <c r="AE91" s="22">
        <v>560</v>
      </c>
      <c r="AF91" s="22">
        <v>202.27</v>
      </c>
      <c r="AG91" s="22">
        <v>60</v>
      </c>
      <c r="AH91" s="22">
        <v>20</v>
      </c>
      <c r="AI91" s="22">
        <v>56</v>
      </c>
      <c r="AJ91" s="22"/>
      <c r="AK91" s="22"/>
      <c r="AL91" s="22"/>
      <c r="AM91" s="22"/>
      <c r="AN91" s="22">
        <v>116</v>
      </c>
      <c r="AO91" s="19">
        <f t="shared" si="13"/>
        <v>1727.27</v>
      </c>
      <c r="AP91" s="20">
        <v>1727.27</v>
      </c>
      <c r="AQ91" s="20">
        <v>1727.27</v>
      </c>
      <c r="AR91" s="21">
        <f t="shared" si="12"/>
        <v>0</v>
      </c>
      <c r="AS91" s="21">
        <f t="shared" si="11"/>
        <v>0</v>
      </c>
    </row>
    <row r="92" spans="1:45" ht="15.75" customHeight="1">
      <c r="A92" s="15">
        <v>88</v>
      </c>
      <c r="B92" s="16" t="s">
        <v>155</v>
      </c>
      <c r="C92" s="16" t="s">
        <v>153</v>
      </c>
      <c r="D92" s="17" t="s">
        <v>55</v>
      </c>
      <c r="E92" s="17">
        <v>1600</v>
      </c>
      <c r="F92" s="18"/>
      <c r="G92" s="18"/>
      <c r="H92" s="22"/>
      <c r="I92" s="22"/>
      <c r="J92" s="22"/>
      <c r="K92" s="22"/>
      <c r="L92" s="22"/>
      <c r="M92" s="22"/>
      <c r="N92" s="22">
        <v>75</v>
      </c>
      <c r="O92" s="22"/>
      <c r="P92" s="22"/>
      <c r="Q92" s="22"/>
      <c r="R92" s="22"/>
      <c r="S92" s="22">
        <v>30</v>
      </c>
      <c r="T92" s="22"/>
      <c r="U92" s="22"/>
      <c r="V92" s="22"/>
      <c r="W92" s="22"/>
      <c r="X92" s="22"/>
      <c r="Y92" s="22"/>
      <c r="Z92" s="22"/>
      <c r="AA92" s="22"/>
      <c r="AB92" s="22"/>
      <c r="AC92" s="22"/>
      <c r="AD92" s="22">
        <v>364</v>
      </c>
      <c r="AE92" s="22">
        <v>728</v>
      </c>
      <c r="AF92" s="22">
        <v>217.9</v>
      </c>
      <c r="AG92" s="22"/>
      <c r="AH92" s="22"/>
      <c r="AI92" s="22">
        <v>256</v>
      </c>
      <c r="AJ92" s="22"/>
      <c r="AK92" s="22"/>
      <c r="AL92" s="22"/>
      <c r="AM92" s="22"/>
      <c r="AN92" s="22">
        <v>116</v>
      </c>
      <c r="AO92" s="19">
        <f t="shared" si="13"/>
        <v>1786.9</v>
      </c>
      <c r="AP92" s="20">
        <v>1786.9</v>
      </c>
      <c r="AQ92" s="20">
        <v>1786.9</v>
      </c>
      <c r="AR92" s="21">
        <f t="shared" si="12"/>
        <v>0</v>
      </c>
      <c r="AS92" s="21">
        <f t="shared" si="11"/>
        <v>0</v>
      </c>
    </row>
    <row r="93" spans="1:45" ht="15.75" customHeight="1">
      <c r="A93" s="15">
        <v>89</v>
      </c>
      <c r="B93" s="16" t="s">
        <v>156</v>
      </c>
      <c r="C93" s="16" t="s">
        <v>153</v>
      </c>
      <c r="D93" s="17" t="s">
        <v>55</v>
      </c>
      <c r="E93" s="17">
        <v>1600</v>
      </c>
      <c r="F93" s="18"/>
      <c r="G93" s="18"/>
      <c r="H93" s="22"/>
      <c r="I93" s="22">
        <v>50</v>
      </c>
      <c r="J93" s="22"/>
      <c r="K93" s="22"/>
      <c r="L93" s="22"/>
      <c r="M93" s="22"/>
      <c r="N93" s="22">
        <v>225</v>
      </c>
      <c r="O93" s="22"/>
      <c r="P93" s="22"/>
      <c r="Q93" s="22">
        <v>10</v>
      </c>
      <c r="R93" s="22">
        <v>150</v>
      </c>
      <c r="S93" s="22">
        <v>50</v>
      </c>
      <c r="T93" s="22"/>
      <c r="U93" s="22"/>
      <c r="V93" s="22"/>
      <c r="W93" s="22"/>
      <c r="X93" s="22"/>
      <c r="Y93" s="22"/>
      <c r="Z93" s="22"/>
      <c r="AA93" s="22"/>
      <c r="AB93" s="22"/>
      <c r="AC93" s="22"/>
      <c r="AD93" s="22">
        <v>280</v>
      </c>
      <c r="AE93" s="22">
        <v>560</v>
      </c>
      <c r="AF93" s="22">
        <v>193.21</v>
      </c>
      <c r="AG93" s="22">
        <v>20</v>
      </c>
      <c r="AH93" s="22">
        <v>20</v>
      </c>
      <c r="AI93" s="22">
        <v>256</v>
      </c>
      <c r="AJ93" s="22">
        <v>50</v>
      </c>
      <c r="AK93" s="22"/>
      <c r="AL93" s="22"/>
      <c r="AM93" s="22"/>
      <c r="AN93" s="22">
        <v>269</v>
      </c>
      <c r="AO93" s="19">
        <f t="shared" si="13"/>
        <v>2133.21</v>
      </c>
      <c r="AP93" s="20">
        <v>2133.21</v>
      </c>
      <c r="AQ93" s="20">
        <v>2133.21</v>
      </c>
      <c r="AR93" s="21">
        <f t="shared" si="12"/>
        <v>0</v>
      </c>
      <c r="AS93" s="21">
        <f t="shared" si="11"/>
        <v>0</v>
      </c>
    </row>
    <row r="94" spans="1:45" ht="15.75" customHeight="1">
      <c r="A94" s="15">
        <v>90</v>
      </c>
      <c r="B94" s="16" t="s">
        <v>157</v>
      </c>
      <c r="C94" s="16" t="s">
        <v>153</v>
      </c>
      <c r="D94" s="17" t="s">
        <v>55</v>
      </c>
      <c r="E94" s="17">
        <v>1600</v>
      </c>
      <c r="F94" s="18"/>
      <c r="G94" s="18"/>
      <c r="H94" s="22"/>
      <c r="I94" s="22"/>
      <c r="J94" s="22"/>
      <c r="K94" s="22"/>
      <c r="L94" s="22"/>
      <c r="M94" s="22"/>
      <c r="N94" s="22">
        <v>225</v>
      </c>
      <c r="O94" s="22">
        <v>160</v>
      </c>
      <c r="P94" s="22"/>
      <c r="Q94" s="22">
        <v>20</v>
      </c>
      <c r="R94" s="22">
        <v>150</v>
      </c>
      <c r="S94" s="22">
        <v>210</v>
      </c>
      <c r="T94" s="22"/>
      <c r="U94" s="22"/>
      <c r="V94" s="22"/>
      <c r="W94" s="22"/>
      <c r="X94" s="22"/>
      <c r="Y94" s="22">
        <v>100</v>
      </c>
      <c r="Z94" s="22"/>
      <c r="AA94" s="22"/>
      <c r="AB94" s="22"/>
      <c r="AC94" s="22"/>
      <c r="AD94" s="22">
        <v>329</v>
      </c>
      <c r="AE94" s="22">
        <v>658</v>
      </c>
      <c r="AF94" s="22">
        <v>167.95</v>
      </c>
      <c r="AG94" s="22">
        <v>120</v>
      </c>
      <c r="AH94" s="22">
        <v>200</v>
      </c>
      <c r="AI94" s="22">
        <v>56</v>
      </c>
      <c r="AJ94" s="22"/>
      <c r="AK94" s="22"/>
      <c r="AL94" s="22"/>
      <c r="AM94" s="22"/>
      <c r="AN94" s="22">
        <v>460</v>
      </c>
      <c r="AO94" s="19">
        <f t="shared" si="13"/>
        <v>2855.95</v>
      </c>
      <c r="AP94" s="20">
        <v>2855.95</v>
      </c>
      <c r="AQ94" s="20">
        <v>2855.95</v>
      </c>
      <c r="AR94" s="21">
        <f t="shared" si="12"/>
        <v>0</v>
      </c>
      <c r="AS94" s="21">
        <f t="shared" si="11"/>
        <v>0</v>
      </c>
    </row>
    <row r="95" spans="1:45" ht="15.75" customHeight="1">
      <c r="A95" s="15">
        <v>91</v>
      </c>
      <c r="B95" s="16" t="s">
        <v>158</v>
      </c>
      <c r="C95" s="16" t="s">
        <v>153</v>
      </c>
      <c r="D95" s="17" t="s">
        <v>53</v>
      </c>
      <c r="E95" s="17">
        <v>1600</v>
      </c>
      <c r="F95" s="18">
        <v>1200</v>
      </c>
      <c r="G95" s="18"/>
      <c r="H95" s="22"/>
      <c r="I95" s="22">
        <v>450</v>
      </c>
      <c r="J95" s="22"/>
      <c r="K95" s="22"/>
      <c r="L95" s="22"/>
      <c r="M95" s="22"/>
      <c r="N95" s="22"/>
      <c r="O95" s="22">
        <v>206</v>
      </c>
      <c r="P95" s="22"/>
      <c r="Q95" s="22">
        <v>180</v>
      </c>
      <c r="R95" s="22">
        <v>200</v>
      </c>
      <c r="S95" s="22">
        <v>290</v>
      </c>
      <c r="T95" s="22"/>
      <c r="U95" s="22"/>
      <c r="V95" s="22"/>
      <c r="W95" s="22"/>
      <c r="X95" s="22"/>
      <c r="Y95" s="22"/>
      <c r="Z95" s="22"/>
      <c r="AA95" s="22"/>
      <c r="AB95" s="22"/>
      <c r="AC95" s="22"/>
      <c r="AD95" s="22">
        <v>308</v>
      </c>
      <c r="AE95" s="22">
        <v>616</v>
      </c>
      <c r="AF95" s="22">
        <v>265.95999999999998</v>
      </c>
      <c r="AG95" s="22">
        <v>20</v>
      </c>
      <c r="AH95" s="22"/>
      <c r="AI95" s="22">
        <v>256</v>
      </c>
      <c r="AJ95" s="22"/>
      <c r="AK95" s="22"/>
      <c r="AL95" s="22"/>
      <c r="AM95" s="22"/>
      <c r="AN95" s="22">
        <v>84</v>
      </c>
      <c r="AO95" s="19">
        <f t="shared" si="13"/>
        <v>4075.96</v>
      </c>
      <c r="AP95" s="20">
        <v>4075.96</v>
      </c>
      <c r="AQ95" s="20">
        <v>4075.96</v>
      </c>
      <c r="AR95" s="21">
        <f t="shared" si="12"/>
        <v>0</v>
      </c>
      <c r="AS95" s="21">
        <f t="shared" si="11"/>
        <v>0</v>
      </c>
    </row>
    <row r="96" spans="1:45" ht="15.75" customHeight="1">
      <c r="A96" s="15">
        <v>92</v>
      </c>
      <c r="B96" s="16" t="s">
        <v>159</v>
      </c>
      <c r="C96" s="16" t="s">
        <v>153</v>
      </c>
      <c r="D96" s="17" t="s">
        <v>51</v>
      </c>
      <c r="E96" s="17">
        <v>1600</v>
      </c>
      <c r="F96" s="18"/>
      <c r="G96" s="18"/>
      <c r="H96" s="22"/>
      <c r="I96" s="22"/>
      <c r="J96" s="22"/>
      <c r="K96" s="22"/>
      <c r="L96" s="22"/>
      <c r="M96" s="22"/>
      <c r="N96" s="22">
        <v>350</v>
      </c>
      <c r="O96" s="22">
        <v>32</v>
      </c>
      <c r="P96" s="22"/>
      <c r="Q96" s="22"/>
      <c r="R96" s="22">
        <v>200</v>
      </c>
      <c r="S96" s="22">
        <v>300</v>
      </c>
      <c r="T96" s="22"/>
      <c r="U96" s="22"/>
      <c r="V96" s="22"/>
      <c r="W96" s="22"/>
      <c r="X96" s="22"/>
      <c r="Y96" s="22"/>
      <c r="Z96" s="22"/>
      <c r="AA96" s="22"/>
      <c r="AB96" s="22"/>
      <c r="AC96" s="22"/>
      <c r="AD96" s="22">
        <v>252</v>
      </c>
      <c r="AE96" s="22">
        <v>504</v>
      </c>
      <c r="AF96" s="22">
        <v>163.44999999999999</v>
      </c>
      <c r="AG96" s="22">
        <v>60</v>
      </c>
      <c r="AH96" s="22">
        <v>190</v>
      </c>
      <c r="AI96" s="22">
        <v>256</v>
      </c>
      <c r="AJ96" s="22">
        <v>80</v>
      </c>
      <c r="AK96" s="22"/>
      <c r="AL96" s="22">
        <v>50</v>
      </c>
      <c r="AM96" s="22"/>
      <c r="AN96" s="22">
        <v>68</v>
      </c>
      <c r="AO96" s="19">
        <f t="shared" si="13"/>
        <v>2505.4499999999998</v>
      </c>
      <c r="AP96" s="20">
        <v>2505.4499999999998</v>
      </c>
      <c r="AQ96" s="20">
        <v>2505.4499999999998</v>
      </c>
      <c r="AR96" s="21">
        <f t="shared" si="12"/>
        <v>0</v>
      </c>
      <c r="AS96" s="21">
        <f t="shared" si="11"/>
        <v>0</v>
      </c>
    </row>
    <row r="97" spans="1:45" ht="15.75" customHeight="1">
      <c r="A97" s="15">
        <v>93</v>
      </c>
      <c r="B97" s="16" t="s">
        <v>160</v>
      </c>
      <c r="C97" s="16" t="s">
        <v>153</v>
      </c>
      <c r="D97" s="17" t="s">
        <v>55</v>
      </c>
      <c r="E97" s="17">
        <v>1600</v>
      </c>
      <c r="F97" s="18">
        <v>900</v>
      </c>
      <c r="G97" s="18"/>
      <c r="H97" s="22">
        <v>2000</v>
      </c>
      <c r="I97" s="22">
        <v>950</v>
      </c>
      <c r="J97" s="22"/>
      <c r="K97" s="22"/>
      <c r="L97" s="22"/>
      <c r="M97" s="22"/>
      <c r="N97" s="22"/>
      <c r="O97" s="22">
        <v>451</v>
      </c>
      <c r="P97" s="22"/>
      <c r="Q97" s="22">
        <v>290</v>
      </c>
      <c r="R97" s="22">
        <v>800</v>
      </c>
      <c r="S97" s="22">
        <v>67.5</v>
      </c>
      <c r="T97" s="22"/>
      <c r="U97" s="22"/>
      <c r="V97" s="22"/>
      <c r="W97" s="22"/>
      <c r="X97" s="22"/>
      <c r="Y97" s="22"/>
      <c r="Z97" s="22"/>
      <c r="AA97" s="22"/>
      <c r="AB97" s="22"/>
      <c r="AC97" s="22"/>
      <c r="AD97" s="22">
        <v>280</v>
      </c>
      <c r="AE97" s="22">
        <v>560</v>
      </c>
      <c r="AF97" s="22">
        <v>137.85</v>
      </c>
      <c r="AG97" s="22">
        <v>150</v>
      </c>
      <c r="AH97" s="22">
        <v>40</v>
      </c>
      <c r="AI97" s="22">
        <v>256</v>
      </c>
      <c r="AJ97" s="22"/>
      <c r="AK97" s="22"/>
      <c r="AL97" s="22"/>
      <c r="AM97" s="22"/>
      <c r="AN97" s="22">
        <v>460</v>
      </c>
      <c r="AO97" s="19">
        <f t="shared" si="13"/>
        <v>7342.35</v>
      </c>
      <c r="AP97" s="20">
        <v>7342.35</v>
      </c>
      <c r="AQ97" s="20">
        <v>7342.35</v>
      </c>
      <c r="AR97" s="21">
        <f t="shared" si="12"/>
        <v>0</v>
      </c>
      <c r="AS97" s="21">
        <f t="shared" si="11"/>
        <v>0</v>
      </c>
    </row>
    <row r="98" spans="1:45" ht="15.75" customHeight="1">
      <c r="A98" s="15">
        <v>94</v>
      </c>
      <c r="B98" s="16" t="s">
        <v>161</v>
      </c>
      <c r="C98" s="16" t="s">
        <v>153</v>
      </c>
      <c r="D98" s="17" t="s">
        <v>55</v>
      </c>
      <c r="E98" s="17">
        <v>1600</v>
      </c>
      <c r="F98" s="18"/>
      <c r="G98" s="18"/>
      <c r="H98" s="22"/>
      <c r="I98" s="22"/>
      <c r="J98" s="22"/>
      <c r="K98" s="22"/>
      <c r="L98" s="22"/>
      <c r="M98" s="22"/>
      <c r="N98" s="22">
        <v>150</v>
      </c>
      <c r="O98" s="22"/>
      <c r="P98" s="22"/>
      <c r="Q98" s="22">
        <v>10</v>
      </c>
      <c r="R98" s="22">
        <v>150</v>
      </c>
      <c r="S98" s="22"/>
      <c r="T98" s="22"/>
      <c r="U98" s="22"/>
      <c r="V98" s="22"/>
      <c r="W98" s="22"/>
      <c r="X98" s="22"/>
      <c r="Y98" s="22"/>
      <c r="Z98" s="22"/>
      <c r="AA98" s="22"/>
      <c r="AB98" s="22"/>
      <c r="AC98" s="22"/>
      <c r="AD98" s="22">
        <v>364</v>
      </c>
      <c r="AE98" s="22">
        <v>728</v>
      </c>
      <c r="AF98" s="22">
        <v>153.53</v>
      </c>
      <c r="AG98" s="22">
        <v>200</v>
      </c>
      <c r="AH98" s="22">
        <v>60</v>
      </c>
      <c r="AI98" s="22">
        <v>200</v>
      </c>
      <c r="AJ98" s="22"/>
      <c r="AK98" s="22"/>
      <c r="AL98" s="22"/>
      <c r="AM98" s="22"/>
      <c r="AN98" s="22">
        <v>90</v>
      </c>
      <c r="AO98" s="19">
        <f t="shared" si="13"/>
        <v>2105.5299999999997</v>
      </c>
      <c r="AP98" s="20">
        <v>2105.5300000000002</v>
      </c>
      <c r="AQ98" s="20">
        <v>2105.5300000000002</v>
      </c>
      <c r="AR98" s="21">
        <f t="shared" si="12"/>
        <v>0</v>
      </c>
      <c r="AS98" s="21">
        <f t="shared" si="11"/>
        <v>0</v>
      </c>
    </row>
    <row r="99" spans="1:45" ht="15.75" customHeight="1">
      <c r="A99" s="15">
        <v>95</v>
      </c>
      <c r="B99" s="16" t="s">
        <v>162</v>
      </c>
      <c r="C99" s="16" t="s">
        <v>153</v>
      </c>
      <c r="D99" s="17" t="s">
        <v>55</v>
      </c>
      <c r="E99" s="17">
        <v>1600</v>
      </c>
      <c r="F99" s="18">
        <v>400</v>
      </c>
      <c r="G99" s="18"/>
      <c r="H99" s="22"/>
      <c r="I99" s="22">
        <v>50</v>
      </c>
      <c r="J99" s="22"/>
      <c r="K99" s="22"/>
      <c r="L99" s="22"/>
      <c r="M99" s="22"/>
      <c r="N99" s="22">
        <v>50</v>
      </c>
      <c r="O99" s="22"/>
      <c r="P99" s="22"/>
      <c r="Q99" s="22">
        <v>5</v>
      </c>
      <c r="R99" s="22">
        <v>150</v>
      </c>
      <c r="S99" s="22"/>
      <c r="T99" s="22"/>
      <c r="U99" s="22"/>
      <c r="V99" s="22"/>
      <c r="W99" s="22"/>
      <c r="X99" s="22"/>
      <c r="Y99" s="22"/>
      <c r="Z99" s="22"/>
      <c r="AA99" s="22"/>
      <c r="AB99" s="22"/>
      <c r="AC99" s="22"/>
      <c r="AD99" s="22">
        <v>336</v>
      </c>
      <c r="AE99" s="22">
        <v>672</v>
      </c>
      <c r="AF99" s="22">
        <v>126.52</v>
      </c>
      <c r="AG99" s="22">
        <v>40</v>
      </c>
      <c r="AH99" s="22"/>
      <c r="AI99" s="22">
        <v>56</v>
      </c>
      <c r="AJ99" s="22"/>
      <c r="AK99" s="22"/>
      <c r="AL99" s="22"/>
      <c r="AM99" s="22"/>
      <c r="AN99" s="22">
        <v>60</v>
      </c>
      <c r="AO99" s="19">
        <f t="shared" si="13"/>
        <v>1945.52</v>
      </c>
      <c r="AP99" s="20">
        <v>1945.52</v>
      </c>
      <c r="AQ99" s="20">
        <v>1945.52</v>
      </c>
      <c r="AR99" s="21">
        <f t="shared" si="12"/>
        <v>0</v>
      </c>
      <c r="AS99" s="21">
        <f t="shared" si="11"/>
        <v>0</v>
      </c>
    </row>
    <row r="100" spans="1:45" ht="15.75" customHeight="1">
      <c r="A100" s="15">
        <v>96</v>
      </c>
      <c r="B100" s="16" t="s">
        <v>163</v>
      </c>
      <c r="C100" s="16" t="s">
        <v>153</v>
      </c>
      <c r="D100" s="17" t="s">
        <v>55</v>
      </c>
      <c r="E100" s="17">
        <v>1600</v>
      </c>
      <c r="F100" s="18">
        <v>250</v>
      </c>
      <c r="G100" s="18"/>
      <c r="H100" s="22"/>
      <c r="I100" s="22">
        <v>25</v>
      </c>
      <c r="J100" s="22"/>
      <c r="K100" s="22"/>
      <c r="L100" s="22"/>
      <c r="M100" s="22"/>
      <c r="N100" s="22"/>
      <c r="O100" s="22"/>
      <c r="P100" s="22"/>
      <c r="Q100" s="22"/>
      <c r="R100" s="22">
        <v>300</v>
      </c>
      <c r="S100" s="22"/>
      <c r="T100" s="22"/>
      <c r="U100" s="22"/>
      <c r="V100" s="22"/>
      <c r="W100" s="22"/>
      <c r="X100" s="22"/>
      <c r="Y100" s="22"/>
      <c r="Z100" s="22"/>
      <c r="AA100" s="22"/>
      <c r="AB100" s="22"/>
      <c r="AC100" s="22"/>
      <c r="AD100" s="22">
        <v>350</v>
      </c>
      <c r="AE100" s="22">
        <v>700</v>
      </c>
      <c r="AF100" s="22">
        <v>111</v>
      </c>
      <c r="AG100" s="22"/>
      <c r="AH100" s="22"/>
      <c r="AI100" s="22"/>
      <c r="AJ100" s="22"/>
      <c r="AK100" s="22"/>
      <c r="AL100" s="22"/>
      <c r="AM100" s="22"/>
      <c r="AN100" s="22">
        <v>60</v>
      </c>
      <c r="AO100" s="19">
        <f t="shared" si="13"/>
        <v>1796</v>
      </c>
      <c r="AP100" s="20">
        <v>1796</v>
      </c>
      <c r="AQ100" s="20">
        <v>1796</v>
      </c>
      <c r="AR100" s="21">
        <f t="shared" si="12"/>
        <v>0</v>
      </c>
      <c r="AS100" s="21">
        <f t="shared" si="11"/>
        <v>0</v>
      </c>
    </row>
    <row r="101" spans="1:45" ht="15.75" customHeight="1">
      <c r="A101" s="15">
        <v>97</v>
      </c>
      <c r="B101" s="16" t="s">
        <v>164</v>
      </c>
      <c r="C101" s="16" t="s">
        <v>153</v>
      </c>
      <c r="D101" s="17" t="s">
        <v>60</v>
      </c>
      <c r="E101" s="17">
        <v>1600</v>
      </c>
      <c r="F101" s="18">
        <v>500</v>
      </c>
      <c r="G101" s="18">
        <v>60</v>
      </c>
      <c r="H101" s="22"/>
      <c r="I101" s="22">
        <v>76.66</v>
      </c>
      <c r="J101" s="22"/>
      <c r="K101" s="22"/>
      <c r="L101" s="22"/>
      <c r="M101" s="22"/>
      <c r="N101" s="22">
        <v>150</v>
      </c>
      <c r="O101" s="22"/>
      <c r="P101" s="22"/>
      <c r="Q101" s="22">
        <v>10</v>
      </c>
      <c r="R101" s="22">
        <v>150</v>
      </c>
      <c r="S101" s="22"/>
      <c r="T101" s="22"/>
      <c r="U101" s="22"/>
      <c r="V101" s="22"/>
      <c r="W101" s="22"/>
      <c r="X101" s="22"/>
      <c r="Y101" s="22">
        <v>100</v>
      </c>
      <c r="Z101" s="22"/>
      <c r="AA101" s="22"/>
      <c r="AB101" s="22"/>
      <c r="AC101" s="22"/>
      <c r="AD101" s="22">
        <v>280</v>
      </c>
      <c r="AE101" s="22">
        <v>560</v>
      </c>
      <c r="AF101" s="22">
        <v>188.32</v>
      </c>
      <c r="AG101" s="22"/>
      <c r="AH101" s="22">
        <v>240</v>
      </c>
      <c r="AI101" s="22">
        <v>256</v>
      </c>
      <c r="AJ101" s="22"/>
      <c r="AK101" s="22"/>
      <c r="AL101" s="22"/>
      <c r="AM101" s="22"/>
      <c r="AN101" s="22">
        <v>250</v>
      </c>
      <c r="AO101" s="19">
        <f t="shared" si="13"/>
        <v>2820.98</v>
      </c>
      <c r="AP101" s="20">
        <v>2820.98</v>
      </c>
      <c r="AQ101" s="20">
        <v>2820.98</v>
      </c>
      <c r="AR101" s="21">
        <f t="shared" si="12"/>
        <v>0</v>
      </c>
      <c r="AS101" s="21">
        <f t="shared" si="11"/>
        <v>0</v>
      </c>
    </row>
    <row r="102" spans="1:45" ht="15.75" customHeight="1">
      <c r="A102" s="15">
        <v>98</v>
      </c>
      <c r="B102" s="16" t="s">
        <v>165</v>
      </c>
      <c r="C102" s="16" t="s">
        <v>153</v>
      </c>
      <c r="D102" s="17" t="s">
        <v>60</v>
      </c>
      <c r="E102" s="17">
        <v>1600</v>
      </c>
      <c r="F102" s="18"/>
      <c r="G102" s="18"/>
      <c r="H102" s="22"/>
      <c r="I102" s="22">
        <v>50</v>
      </c>
      <c r="J102" s="22"/>
      <c r="K102" s="22"/>
      <c r="L102" s="22"/>
      <c r="M102" s="22"/>
      <c r="N102" s="22">
        <v>150</v>
      </c>
      <c r="O102" s="22"/>
      <c r="P102" s="22"/>
      <c r="Q102" s="22">
        <v>40</v>
      </c>
      <c r="R102" s="22">
        <v>500</v>
      </c>
      <c r="S102" s="22">
        <v>50</v>
      </c>
      <c r="T102" s="22"/>
      <c r="U102" s="22"/>
      <c r="V102" s="22"/>
      <c r="W102" s="22"/>
      <c r="X102" s="22"/>
      <c r="Y102" s="22"/>
      <c r="Z102" s="22"/>
      <c r="AA102" s="22"/>
      <c r="AB102" s="22"/>
      <c r="AC102" s="22"/>
      <c r="AD102" s="22">
        <v>280</v>
      </c>
      <c r="AE102" s="22">
        <v>560</v>
      </c>
      <c r="AF102" s="22">
        <v>95.62</v>
      </c>
      <c r="AG102" s="22">
        <v>50</v>
      </c>
      <c r="AH102" s="22">
        <v>120</v>
      </c>
      <c r="AI102" s="22">
        <v>56</v>
      </c>
      <c r="AJ102" s="22"/>
      <c r="AK102" s="22"/>
      <c r="AL102" s="22"/>
      <c r="AM102" s="22"/>
      <c r="AN102" s="22">
        <v>60</v>
      </c>
      <c r="AO102" s="19">
        <f t="shared" si="13"/>
        <v>2011.62</v>
      </c>
      <c r="AP102" s="20">
        <v>2011.62</v>
      </c>
      <c r="AQ102" s="20">
        <v>2011.62</v>
      </c>
      <c r="AR102" s="21">
        <f t="shared" si="12"/>
        <v>0</v>
      </c>
      <c r="AS102" s="21">
        <f t="shared" si="11"/>
        <v>0</v>
      </c>
    </row>
    <row r="103" spans="1:45" ht="15.75" customHeight="1">
      <c r="A103" s="15">
        <v>99</v>
      </c>
      <c r="B103" s="16" t="s">
        <v>166</v>
      </c>
      <c r="C103" s="16" t="s">
        <v>153</v>
      </c>
      <c r="D103" s="17" t="s">
        <v>53</v>
      </c>
      <c r="E103" s="17">
        <v>1600</v>
      </c>
      <c r="F103" s="18"/>
      <c r="G103" s="18"/>
      <c r="H103" s="22"/>
      <c r="I103" s="22"/>
      <c r="J103" s="22"/>
      <c r="K103" s="22"/>
      <c r="L103" s="22"/>
      <c r="M103" s="22"/>
      <c r="N103" s="22">
        <v>500</v>
      </c>
      <c r="O103" s="22">
        <v>72</v>
      </c>
      <c r="P103" s="22"/>
      <c r="Q103" s="22">
        <v>30</v>
      </c>
      <c r="R103" s="22"/>
      <c r="S103" s="22"/>
      <c r="T103" s="22"/>
      <c r="U103" s="22"/>
      <c r="V103" s="22"/>
      <c r="W103" s="22"/>
      <c r="X103" s="22"/>
      <c r="Y103" s="22"/>
      <c r="Z103" s="22"/>
      <c r="AA103" s="22"/>
      <c r="AB103" s="22"/>
      <c r="AC103" s="22"/>
      <c r="AD103" s="22">
        <v>308</v>
      </c>
      <c r="AE103" s="22">
        <v>616</v>
      </c>
      <c r="AF103" s="22">
        <v>122.43</v>
      </c>
      <c r="AG103" s="22">
        <v>140</v>
      </c>
      <c r="AH103" s="22"/>
      <c r="AI103" s="22">
        <v>256</v>
      </c>
      <c r="AJ103" s="22"/>
      <c r="AK103" s="22"/>
      <c r="AL103" s="22"/>
      <c r="AM103" s="22"/>
      <c r="AN103" s="22">
        <v>189</v>
      </c>
      <c r="AO103" s="19">
        <f t="shared" si="13"/>
        <v>2233.4300000000003</v>
      </c>
      <c r="AP103" s="20">
        <v>2233.4299999999998</v>
      </c>
      <c r="AQ103" s="20">
        <v>2233.4299999999998</v>
      </c>
      <c r="AR103" s="21">
        <f t="shared" si="12"/>
        <v>0</v>
      </c>
      <c r="AS103" s="21">
        <f t="shared" si="11"/>
        <v>0</v>
      </c>
    </row>
    <row r="104" spans="1:45" ht="15.75" customHeight="1">
      <c r="A104" s="15">
        <v>100</v>
      </c>
      <c r="B104" s="16" t="s">
        <v>167</v>
      </c>
      <c r="C104" s="16" t="s">
        <v>153</v>
      </c>
      <c r="D104" s="17" t="s">
        <v>55</v>
      </c>
      <c r="E104" s="17">
        <v>1600</v>
      </c>
      <c r="F104" s="18">
        <v>550</v>
      </c>
      <c r="G104" s="18"/>
      <c r="H104" s="22"/>
      <c r="I104" s="22">
        <v>25</v>
      </c>
      <c r="J104" s="22"/>
      <c r="K104" s="22"/>
      <c r="L104" s="22"/>
      <c r="M104" s="22"/>
      <c r="N104" s="22">
        <v>25</v>
      </c>
      <c r="O104" s="22">
        <v>404</v>
      </c>
      <c r="P104" s="22"/>
      <c r="Q104" s="22">
        <v>5</v>
      </c>
      <c r="R104" s="22">
        <v>450</v>
      </c>
      <c r="S104" s="22"/>
      <c r="T104" s="22"/>
      <c r="U104" s="22"/>
      <c r="V104" s="22"/>
      <c r="W104" s="22"/>
      <c r="X104" s="22"/>
      <c r="Y104" s="22">
        <v>100</v>
      </c>
      <c r="Z104" s="22"/>
      <c r="AA104" s="22"/>
      <c r="AB104" s="22"/>
      <c r="AC104" s="22"/>
      <c r="AD104" s="22">
        <v>336</v>
      </c>
      <c r="AE104" s="22">
        <v>672</v>
      </c>
      <c r="AF104" s="22">
        <v>107.89</v>
      </c>
      <c r="AG104" s="22">
        <v>100</v>
      </c>
      <c r="AH104" s="22">
        <v>140</v>
      </c>
      <c r="AI104" s="22">
        <v>256</v>
      </c>
      <c r="AJ104" s="22"/>
      <c r="AK104" s="22"/>
      <c r="AL104" s="22"/>
      <c r="AM104" s="22"/>
      <c r="AN104" s="22">
        <v>149</v>
      </c>
      <c r="AO104" s="19">
        <f t="shared" si="13"/>
        <v>3319.89</v>
      </c>
      <c r="AP104" s="20">
        <v>3319.89</v>
      </c>
      <c r="AQ104" s="20">
        <v>3319.89</v>
      </c>
      <c r="AR104" s="21">
        <f t="shared" si="12"/>
        <v>0</v>
      </c>
      <c r="AS104" s="21">
        <f t="shared" si="11"/>
        <v>0</v>
      </c>
    </row>
    <row r="105" spans="1:45" ht="15.75" customHeight="1">
      <c r="A105" s="15">
        <v>101</v>
      </c>
      <c r="B105" s="16" t="s">
        <v>168</v>
      </c>
      <c r="C105" s="16" t="s">
        <v>153</v>
      </c>
      <c r="D105" s="17" t="s">
        <v>53</v>
      </c>
      <c r="E105" s="17">
        <v>1600</v>
      </c>
      <c r="F105" s="18">
        <v>500</v>
      </c>
      <c r="G105" s="18"/>
      <c r="H105" s="22"/>
      <c r="I105" s="22">
        <v>50</v>
      </c>
      <c r="J105" s="22"/>
      <c r="K105" s="22"/>
      <c r="L105" s="22"/>
      <c r="M105" s="22"/>
      <c r="N105" s="22"/>
      <c r="O105" s="22">
        <v>106</v>
      </c>
      <c r="P105" s="22"/>
      <c r="Q105" s="22">
        <v>50</v>
      </c>
      <c r="R105" s="22"/>
      <c r="S105" s="22">
        <v>15</v>
      </c>
      <c r="T105" s="22"/>
      <c r="U105" s="22"/>
      <c r="V105" s="22"/>
      <c r="W105" s="22"/>
      <c r="X105" s="22"/>
      <c r="Y105" s="22"/>
      <c r="Z105" s="22"/>
      <c r="AA105" s="22"/>
      <c r="AB105" s="22"/>
      <c r="AC105" s="22"/>
      <c r="AD105" s="22">
        <v>308</v>
      </c>
      <c r="AE105" s="22">
        <v>616</v>
      </c>
      <c r="AF105" s="22">
        <v>107.34</v>
      </c>
      <c r="AG105" s="22">
        <v>80</v>
      </c>
      <c r="AH105" s="22"/>
      <c r="AI105" s="22">
        <v>256</v>
      </c>
      <c r="AJ105" s="22"/>
      <c r="AK105" s="22"/>
      <c r="AL105" s="22"/>
      <c r="AM105" s="22"/>
      <c r="AN105" s="22">
        <v>76</v>
      </c>
      <c r="AO105" s="19">
        <f t="shared" si="13"/>
        <v>2164.34</v>
      </c>
      <c r="AP105" s="20">
        <v>2164.34</v>
      </c>
      <c r="AQ105" s="20">
        <v>2164.34</v>
      </c>
      <c r="AR105" s="21">
        <f t="shared" si="12"/>
        <v>0</v>
      </c>
      <c r="AS105" s="21">
        <f t="shared" si="11"/>
        <v>0</v>
      </c>
    </row>
    <row r="106" spans="1:45" ht="15.75" customHeight="1">
      <c r="A106" s="15">
        <v>102</v>
      </c>
      <c r="B106" s="16" t="s">
        <v>169</v>
      </c>
      <c r="C106" s="16" t="s">
        <v>153</v>
      </c>
      <c r="D106" s="17" t="s">
        <v>55</v>
      </c>
      <c r="E106" s="17">
        <v>1600</v>
      </c>
      <c r="F106" s="18">
        <v>1100</v>
      </c>
      <c r="G106" s="18"/>
      <c r="H106" s="22"/>
      <c r="I106" s="22">
        <v>335</v>
      </c>
      <c r="J106" s="22"/>
      <c r="K106" s="22"/>
      <c r="L106" s="22"/>
      <c r="M106" s="22"/>
      <c r="N106" s="22"/>
      <c r="O106" s="22">
        <v>70</v>
      </c>
      <c r="P106" s="22"/>
      <c r="Q106" s="22">
        <v>65</v>
      </c>
      <c r="R106" s="22">
        <v>10</v>
      </c>
      <c r="S106" s="22">
        <v>26.25</v>
      </c>
      <c r="T106" s="22"/>
      <c r="U106" s="22"/>
      <c r="V106" s="22"/>
      <c r="W106" s="22"/>
      <c r="X106" s="22"/>
      <c r="Y106" s="22">
        <v>100</v>
      </c>
      <c r="Z106" s="22"/>
      <c r="AA106" s="22"/>
      <c r="AB106" s="22"/>
      <c r="AC106" s="22"/>
      <c r="AD106" s="22">
        <v>280</v>
      </c>
      <c r="AE106" s="22">
        <v>560</v>
      </c>
      <c r="AF106" s="22">
        <v>296.85000000000002</v>
      </c>
      <c r="AG106" s="22">
        <v>210</v>
      </c>
      <c r="AH106" s="22">
        <v>120</v>
      </c>
      <c r="AI106" s="22">
        <v>256</v>
      </c>
      <c r="AJ106" s="22">
        <v>70</v>
      </c>
      <c r="AK106" s="22"/>
      <c r="AL106" s="22"/>
      <c r="AM106" s="22"/>
      <c r="AN106" s="22">
        <v>204</v>
      </c>
      <c r="AO106" s="19">
        <f t="shared" si="13"/>
        <v>3703.1</v>
      </c>
      <c r="AP106" s="20">
        <v>3703.1</v>
      </c>
      <c r="AQ106" s="20">
        <v>3703.1</v>
      </c>
      <c r="AR106" s="21">
        <f t="shared" si="12"/>
        <v>0</v>
      </c>
      <c r="AS106" s="21">
        <f t="shared" si="11"/>
        <v>0</v>
      </c>
    </row>
    <row r="107" spans="1:45" ht="15.75" customHeight="1">
      <c r="A107" s="15">
        <v>103</v>
      </c>
      <c r="B107" s="16" t="s">
        <v>170</v>
      </c>
      <c r="C107" s="16" t="s">
        <v>153</v>
      </c>
      <c r="D107" s="17" t="s">
        <v>60</v>
      </c>
      <c r="E107" s="17">
        <v>1600</v>
      </c>
      <c r="F107" s="18">
        <v>800</v>
      </c>
      <c r="G107" s="18"/>
      <c r="H107" s="22"/>
      <c r="I107" s="22">
        <v>91.66</v>
      </c>
      <c r="J107" s="22"/>
      <c r="K107" s="22"/>
      <c r="L107" s="22"/>
      <c r="M107" s="22"/>
      <c r="N107" s="22">
        <v>300</v>
      </c>
      <c r="O107" s="22"/>
      <c r="P107" s="22"/>
      <c r="Q107" s="22">
        <v>55</v>
      </c>
      <c r="R107" s="22">
        <v>150</v>
      </c>
      <c r="S107" s="22"/>
      <c r="T107" s="22"/>
      <c r="U107" s="22"/>
      <c r="V107" s="22"/>
      <c r="W107" s="22"/>
      <c r="X107" s="22"/>
      <c r="Y107" s="22">
        <v>100</v>
      </c>
      <c r="Z107" s="22"/>
      <c r="AA107" s="22"/>
      <c r="AB107" s="22"/>
      <c r="AC107" s="22"/>
      <c r="AD107" s="22">
        <v>280</v>
      </c>
      <c r="AE107" s="22">
        <v>560</v>
      </c>
      <c r="AF107" s="22">
        <v>153.06</v>
      </c>
      <c r="AG107" s="22">
        <v>200</v>
      </c>
      <c r="AH107" s="22">
        <v>140</v>
      </c>
      <c r="AI107" s="22">
        <v>256</v>
      </c>
      <c r="AJ107" s="22"/>
      <c r="AK107" s="22"/>
      <c r="AL107" s="22"/>
      <c r="AM107" s="22"/>
      <c r="AN107" s="22">
        <v>60</v>
      </c>
      <c r="AO107" s="19">
        <f t="shared" si="13"/>
        <v>3145.72</v>
      </c>
      <c r="AP107" s="20">
        <v>3145.72</v>
      </c>
      <c r="AQ107" s="20">
        <v>3145.72</v>
      </c>
      <c r="AR107" s="21">
        <f t="shared" si="12"/>
        <v>0</v>
      </c>
      <c r="AS107" s="21">
        <f t="shared" si="11"/>
        <v>0</v>
      </c>
    </row>
    <row r="108" spans="1:45" ht="15.75" customHeight="1">
      <c r="A108" s="15">
        <v>104</v>
      </c>
      <c r="B108" s="16" t="s">
        <v>171</v>
      </c>
      <c r="C108" s="16" t="s">
        <v>153</v>
      </c>
      <c r="D108" s="17" t="s">
        <v>55</v>
      </c>
      <c r="E108" s="17">
        <v>1600</v>
      </c>
      <c r="F108" s="18"/>
      <c r="G108" s="18"/>
      <c r="H108" s="22"/>
      <c r="I108" s="22">
        <v>16.66</v>
      </c>
      <c r="J108" s="22"/>
      <c r="K108" s="22"/>
      <c r="L108" s="22"/>
      <c r="M108" s="22"/>
      <c r="N108" s="22"/>
      <c r="O108" s="22"/>
      <c r="P108" s="22"/>
      <c r="Q108" s="22">
        <v>13.32</v>
      </c>
      <c r="R108" s="22">
        <v>150</v>
      </c>
      <c r="S108" s="22">
        <v>20</v>
      </c>
      <c r="T108" s="22"/>
      <c r="U108" s="22"/>
      <c r="V108" s="22"/>
      <c r="W108" s="22"/>
      <c r="X108" s="22"/>
      <c r="Y108" s="22"/>
      <c r="Z108" s="22"/>
      <c r="AA108" s="22"/>
      <c r="AB108" s="22"/>
      <c r="AC108" s="22"/>
      <c r="AD108" s="22">
        <v>364</v>
      </c>
      <c r="AE108" s="22">
        <v>728</v>
      </c>
      <c r="AF108" s="22">
        <v>89.94</v>
      </c>
      <c r="AG108" s="22">
        <v>20</v>
      </c>
      <c r="AH108" s="22"/>
      <c r="AI108" s="22">
        <v>56</v>
      </c>
      <c r="AJ108" s="22"/>
      <c r="AK108" s="22"/>
      <c r="AL108" s="22"/>
      <c r="AM108" s="22"/>
      <c r="AN108" s="22">
        <v>144</v>
      </c>
      <c r="AO108" s="19">
        <f t="shared" si="13"/>
        <v>1601.92</v>
      </c>
      <c r="AP108" s="20">
        <v>1601.92</v>
      </c>
      <c r="AQ108" s="20">
        <v>1601.92</v>
      </c>
      <c r="AR108" s="21">
        <f t="shared" si="12"/>
        <v>0</v>
      </c>
      <c r="AS108" s="21">
        <f t="shared" si="11"/>
        <v>0</v>
      </c>
    </row>
    <row r="109" spans="1:45" ht="15.75" customHeight="1">
      <c r="A109" s="15">
        <v>105</v>
      </c>
      <c r="B109" s="16" t="s">
        <v>172</v>
      </c>
      <c r="C109" s="16" t="s">
        <v>153</v>
      </c>
      <c r="D109" s="17" t="s">
        <v>53</v>
      </c>
      <c r="E109" s="17">
        <v>1600</v>
      </c>
      <c r="F109" s="18">
        <v>100</v>
      </c>
      <c r="G109" s="18"/>
      <c r="H109" s="22">
        <v>66</v>
      </c>
      <c r="I109" s="22">
        <v>50</v>
      </c>
      <c r="J109" s="22"/>
      <c r="K109" s="22"/>
      <c r="L109" s="22"/>
      <c r="M109" s="22"/>
      <c r="N109" s="22">
        <v>325</v>
      </c>
      <c r="O109" s="22">
        <v>38</v>
      </c>
      <c r="P109" s="22"/>
      <c r="Q109" s="22">
        <v>20</v>
      </c>
      <c r="R109" s="22">
        <v>200</v>
      </c>
      <c r="S109" s="22">
        <v>90</v>
      </c>
      <c r="T109" s="22"/>
      <c r="U109" s="22"/>
      <c r="V109" s="22"/>
      <c r="W109" s="22"/>
      <c r="X109" s="22"/>
      <c r="Y109" s="22"/>
      <c r="Z109" s="22"/>
      <c r="AA109" s="22"/>
      <c r="AB109" s="22"/>
      <c r="AC109" s="22"/>
      <c r="AD109" s="22">
        <v>308</v>
      </c>
      <c r="AE109" s="22">
        <v>616</v>
      </c>
      <c r="AF109" s="22">
        <v>152.66</v>
      </c>
      <c r="AG109" s="22">
        <v>50</v>
      </c>
      <c r="AH109" s="22"/>
      <c r="AI109" s="22">
        <v>256</v>
      </c>
      <c r="AJ109" s="22"/>
      <c r="AK109" s="22"/>
      <c r="AL109" s="22"/>
      <c r="AM109" s="22"/>
      <c r="AN109" s="22">
        <v>236</v>
      </c>
      <c r="AO109" s="19">
        <f t="shared" si="13"/>
        <v>2507.66</v>
      </c>
      <c r="AP109" s="20">
        <v>2507.66</v>
      </c>
      <c r="AQ109" s="20">
        <v>2507.66</v>
      </c>
      <c r="AR109" s="21">
        <f t="shared" si="12"/>
        <v>0</v>
      </c>
      <c r="AS109" s="21">
        <f t="shared" si="11"/>
        <v>0</v>
      </c>
    </row>
    <row r="110" spans="1:45" ht="15.75" customHeight="1">
      <c r="A110" s="15">
        <v>106</v>
      </c>
      <c r="B110" s="16" t="s">
        <v>173</v>
      </c>
      <c r="C110" s="16" t="s">
        <v>153</v>
      </c>
      <c r="D110" s="17" t="s">
        <v>60</v>
      </c>
      <c r="E110" s="17">
        <v>1600</v>
      </c>
      <c r="F110" s="18">
        <v>500</v>
      </c>
      <c r="G110" s="18"/>
      <c r="H110" s="22"/>
      <c r="I110" s="22">
        <v>1610</v>
      </c>
      <c r="J110" s="22"/>
      <c r="K110" s="22"/>
      <c r="L110" s="22"/>
      <c r="M110" s="22"/>
      <c r="N110" s="22"/>
      <c r="O110" s="22">
        <v>36</v>
      </c>
      <c r="P110" s="22"/>
      <c r="Q110" s="22">
        <v>90</v>
      </c>
      <c r="R110" s="22">
        <v>150</v>
      </c>
      <c r="S110" s="22">
        <v>365</v>
      </c>
      <c r="T110" s="22"/>
      <c r="U110" s="22"/>
      <c r="V110" s="22"/>
      <c r="W110" s="22"/>
      <c r="X110" s="22"/>
      <c r="Y110" s="22">
        <v>100</v>
      </c>
      <c r="Z110" s="22"/>
      <c r="AA110" s="22"/>
      <c r="AB110" s="22"/>
      <c r="AC110" s="22"/>
      <c r="AD110" s="22">
        <v>224</v>
      </c>
      <c r="AE110" s="22">
        <v>448</v>
      </c>
      <c r="AF110" s="22">
        <v>208.68</v>
      </c>
      <c r="AG110" s="22">
        <v>300</v>
      </c>
      <c r="AH110" s="22">
        <v>80</v>
      </c>
      <c r="AI110" s="22">
        <v>256</v>
      </c>
      <c r="AJ110" s="22"/>
      <c r="AK110" s="22"/>
      <c r="AL110" s="22"/>
      <c r="AM110" s="22"/>
      <c r="AN110" s="22">
        <v>169</v>
      </c>
      <c r="AO110" s="19">
        <f t="shared" si="13"/>
        <v>4536.68</v>
      </c>
      <c r="AP110" s="20">
        <v>4536.68</v>
      </c>
      <c r="AQ110" s="20">
        <v>4536.68</v>
      </c>
      <c r="AR110" s="21">
        <f t="shared" si="12"/>
        <v>0</v>
      </c>
      <c r="AS110" s="21">
        <f t="shared" si="11"/>
        <v>0</v>
      </c>
    </row>
    <row r="111" spans="1:45" ht="15.75" customHeight="1">
      <c r="A111" s="15">
        <v>107</v>
      </c>
      <c r="B111" s="16" t="s">
        <v>174</v>
      </c>
      <c r="C111" s="16" t="s">
        <v>153</v>
      </c>
      <c r="D111" s="17" t="s">
        <v>55</v>
      </c>
      <c r="E111" s="17">
        <v>1600</v>
      </c>
      <c r="F111" s="18"/>
      <c r="G111" s="18"/>
      <c r="H111" s="22"/>
      <c r="I111" s="22">
        <v>45</v>
      </c>
      <c r="J111" s="22"/>
      <c r="K111" s="22"/>
      <c r="L111" s="22"/>
      <c r="M111" s="22"/>
      <c r="N111" s="22">
        <v>200</v>
      </c>
      <c r="O111" s="22"/>
      <c r="P111" s="22"/>
      <c r="Q111" s="22"/>
      <c r="R111" s="22">
        <v>100</v>
      </c>
      <c r="S111" s="22">
        <v>215</v>
      </c>
      <c r="T111" s="22"/>
      <c r="U111" s="22"/>
      <c r="V111" s="22"/>
      <c r="W111" s="22"/>
      <c r="X111" s="22"/>
      <c r="Y111" s="22"/>
      <c r="Z111" s="22"/>
      <c r="AA111" s="22"/>
      <c r="AB111" s="22"/>
      <c r="AC111" s="22"/>
      <c r="AD111" s="22">
        <v>280</v>
      </c>
      <c r="AE111" s="22">
        <v>560</v>
      </c>
      <c r="AF111" s="22">
        <v>301.57</v>
      </c>
      <c r="AG111" s="22">
        <v>190</v>
      </c>
      <c r="AH111" s="22">
        <v>60</v>
      </c>
      <c r="AI111" s="22">
        <v>256</v>
      </c>
      <c r="AJ111" s="22">
        <v>120</v>
      </c>
      <c r="AK111" s="22"/>
      <c r="AL111" s="22"/>
      <c r="AM111" s="22"/>
      <c r="AN111" s="22">
        <v>170</v>
      </c>
      <c r="AO111" s="19">
        <f t="shared" si="13"/>
        <v>2497.5699999999997</v>
      </c>
      <c r="AP111" s="20">
        <v>2497.5700000000002</v>
      </c>
      <c r="AQ111" s="20">
        <v>2497.5700000000002</v>
      </c>
      <c r="AR111" s="21">
        <f t="shared" si="12"/>
        <v>0</v>
      </c>
      <c r="AS111" s="21">
        <f t="shared" si="11"/>
        <v>0</v>
      </c>
    </row>
    <row r="112" spans="1:45" ht="15.75" customHeight="1">
      <c r="A112" s="15">
        <v>108</v>
      </c>
      <c r="B112" s="16" t="s">
        <v>175</v>
      </c>
      <c r="C112" s="16" t="s">
        <v>153</v>
      </c>
      <c r="D112" s="17" t="s">
        <v>53</v>
      </c>
      <c r="E112" s="17">
        <v>1600</v>
      </c>
      <c r="F112" s="18"/>
      <c r="G112" s="18"/>
      <c r="H112" s="22"/>
      <c r="I112" s="22"/>
      <c r="J112" s="22"/>
      <c r="K112" s="22"/>
      <c r="L112" s="22"/>
      <c r="M112" s="22"/>
      <c r="N112" s="22">
        <v>300</v>
      </c>
      <c r="O112" s="22">
        <v>305</v>
      </c>
      <c r="P112" s="22"/>
      <c r="Q112" s="22"/>
      <c r="R112" s="22"/>
      <c r="S112" s="22">
        <v>20</v>
      </c>
      <c r="T112" s="22"/>
      <c r="U112" s="22"/>
      <c r="V112" s="22"/>
      <c r="W112" s="22"/>
      <c r="X112" s="22"/>
      <c r="Y112" s="22"/>
      <c r="Z112" s="22"/>
      <c r="AA112" s="22"/>
      <c r="AB112" s="22"/>
      <c r="AC112" s="22"/>
      <c r="AD112" s="22">
        <v>406</v>
      </c>
      <c r="AE112" s="22">
        <v>812</v>
      </c>
      <c r="AF112" s="22">
        <v>125.4</v>
      </c>
      <c r="AG112" s="22">
        <v>70</v>
      </c>
      <c r="AH112" s="22"/>
      <c r="AI112" s="22">
        <v>256</v>
      </c>
      <c r="AJ112" s="22">
        <v>10</v>
      </c>
      <c r="AK112" s="22"/>
      <c r="AL112" s="22"/>
      <c r="AM112" s="22"/>
      <c r="AN112" s="22">
        <v>76</v>
      </c>
      <c r="AO112" s="19">
        <f t="shared" si="13"/>
        <v>2380.4</v>
      </c>
      <c r="AP112" s="20">
        <v>2380.4</v>
      </c>
      <c r="AQ112" s="20">
        <v>2380.4</v>
      </c>
      <c r="AR112" s="21">
        <f t="shared" si="12"/>
        <v>0</v>
      </c>
      <c r="AS112" s="21">
        <f t="shared" si="11"/>
        <v>0</v>
      </c>
    </row>
    <row r="113" spans="1:45" ht="15.75" customHeight="1">
      <c r="A113" s="15">
        <v>109</v>
      </c>
      <c r="B113" s="16" t="s">
        <v>176</v>
      </c>
      <c r="C113" s="16" t="s">
        <v>153</v>
      </c>
      <c r="D113" s="17" t="s">
        <v>51</v>
      </c>
      <c r="E113" s="17">
        <v>1600</v>
      </c>
      <c r="F113" s="18">
        <v>250</v>
      </c>
      <c r="G113" s="18"/>
      <c r="H113" s="22"/>
      <c r="I113" s="22">
        <v>105</v>
      </c>
      <c r="J113" s="22"/>
      <c r="K113" s="22"/>
      <c r="L113" s="22"/>
      <c r="M113" s="22"/>
      <c r="N113" s="22">
        <v>75</v>
      </c>
      <c r="O113" s="22"/>
      <c r="P113" s="22"/>
      <c r="Q113" s="22">
        <v>76.66</v>
      </c>
      <c r="R113" s="22">
        <v>850</v>
      </c>
      <c r="S113" s="22">
        <v>102</v>
      </c>
      <c r="T113" s="22"/>
      <c r="U113" s="22"/>
      <c r="V113" s="22"/>
      <c r="W113" s="22"/>
      <c r="X113" s="22"/>
      <c r="Y113" s="22">
        <v>100</v>
      </c>
      <c r="Z113" s="22"/>
      <c r="AA113" s="22"/>
      <c r="AB113" s="22">
        <v>100</v>
      </c>
      <c r="AC113" s="22"/>
      <c r="AD113" s="22">
        <v>203</v>
      </c>
      <c r="AE113" s="22">
        <v>406</v>
      </c>
      <c r="AF113" s="22">
        <v>295.38</v>
      </c>
      <c r="AG113" s="22">
        <v>120</v>
      </c>
      <c r="AH113" s="22">
        <v>430</v>
      </c>
      <c r="AI113" s="22">
        <v>256</v>
      </c>
      <c r="AJ113" s="22"/>
      <c r="AK113" s="22"/>
      <c r="AL113" s="22"/>
      <c r="AM113" s="22"/>
      <c r="AN113" s="22">
        <v>68</v>
      </c>
      <c r="AO113" s="19">
        <f t="shared" si="13"/>
        <v>3437.04</v>
      </c>
      <c r="AP113" s="20">
        <v>3437.04</v>
      </c>
      <c r="AQ113" s="20">
        <v>3437.04</v>
      </c>
      <c r="AR113" s="21">
        <f t="shared" si="12"/>
        <v>0</v>
      </c>
      <c r="AS113" s="21">
        <f t="shared" si="11"/>
        <v>0</v>
      </c>
    </row>
    <row r="114" spans="1:45" ht="15.75" customHeight="1">
      <c r="A114" s="15">
        <v>110</v>
      </c>
      <c r="B114" s="16" t="s">
        <v>177</v>
      </c>
      <c r="C114" s="16" t="s">
        <v>153</v>
      </c>
      <c r="D114" s="17" t="s">
        <v>55</v>
      </c>
      <c r="E114" s="17">
        <v>1600</v>
      </c>
      <c r="F114" s="18">
        <v>3000</v>
      </c>
      <c r="G114" s="18"/>
      <c r="H114" s="22"/>
      <c r="I114" s="22">
        <v>1000</v>
      </c>
      <c r="J114" s="22"/>
      <c r="K114" s="22"/>
      <c r="L114" s="22"/>
      <c r="M114" s="22"/>
      <c r="N114" s="22"/>
      <c r="O114" s="22">
        <v>230</v>
      </c>
      <c r="P114" s="22"/>
      <c r="Q114" s="22"/>
      <c r="R114" s="22">
        <v>450</v>
      </c>
      <c r="S114" s="22">
        <v>405</v>
      </c>
      <c r="T114" s="22"/>
      <c r="U114" s="22"/>
      <c r="V114" s="22"/>
      <c r="W114" s="22"/>
      <c r="X114" s="22"/>
      <c r="Y114" s="22"/>
      <c r="Z114" s="22"/>
      <c r="AA114" s="22"/>
      <c r="AB114" s="22"/>
      <c r="AC114" s="22"/>
      <c r="AD114" s="22">
        <v>280</v>
      </c>
      <c r="AE114" s="22">
        <v>560</v>
      </c>
      <c r="AF114" s="22">
        <v>260</v>
      </c>
      <c r="AG114" s="22">
        <v>70</v>
      </c>
      <c r="AH114" s="22">
        <v>60</v>
      </c>
      <c r="AI114" s="22">
        <v>256</v>
      </c>
      <c r="AJ114" s="22"/>
      <c r="AK114" s="22"/>
      <c r="AL114" s="22">
        <v>50</v>
      </c>
      <c r="AM114" s="22"/>
      <c r="AN114" s="22">
        <v>68</v>
      </c>
      <c r="AO114" s="19">
        <f t="shared" si="13"/>
        <v>6689</v>
      </c>
      <c r="AP114" s="20">
        <v>6689</v>
      </c>
      <c r="AQ114" s="20">
        <v>6689</v>
      </c>
      <c r="AR114" s="21">
        <f t="shared" si="12"/>
        <v>0</v>
      </c>
      <c r="AS114" s="21">
        <f t="shared" si="11"/>
        <v>0</v>
      </c>
    </row>
    <row r="115" spans="1:45" ht="15.75" customHeight="1">
      <c r="A115" s="15">
        <v>111</v>
      </c>
      <c r="B115" s="16" t="s">
        <v>178</v>
      </c>
      <c r="C115" s="16" t="s">
        <v>153</v>
      </c>
      <c r="D115" s="17" t="s">
        <v>60</v>
      </c>
      <c r="E115" s="17">
        <v>1600</v>
      </c>
      <c r="F115" s="18">
        <v>1100</v>
      </c>
      <c r="G115" s="18"/>
      <c r="H115" s="22"/>
      <c r="I115" s="22">
        <v>25</v>
      </c>
      <c r="J115" s="22"/>
      <c r="K115" s="22"/>
      <c r="L115" s="22"/>
      <c r="M115" s="22"/>
      <c r="N115" s="22">
        <v>150</v>
      </c>
      <c r="O115" s="22"/>
      <c r="P115" s="22"/>
      <c r="Q115" s="22">
        <v>56.66</v>
      </c>
      <c r="R115" s="22">
        <v>150</v>
      </c>
      <c r="S115" s="22"/>
      <c r="T115" s="22"/>
      <c r="U115" s="22"/>
      <c r="V115" s="22"/>
      <c r="W115" s="22"/>
      <c r="X115" s="22"/>
      <c r="Y115" s="22">
        <v>100</v>
      </c>
      <c r="Z115" s="22"/>
      <c r="AA115" s="22"/>
      <c r="AB115" s="22"/>
      <c r="AC115" s="22"/>
      <c r="AD115" s="22">
        <v>224</v>
      </c>
      <c r="AE115" s="22">
        <v>448</v>
      </c>
      <c r="AF115" s="22">
        <v>71.61</v>
      </c>
      <c r="AG115" s="22">
        <v>100</v>
      </c>
      <c r="AH115" s="22">
        <v>80</v>
      </c>
      <c r="AI115" s="22">
        <v>256</v>
      </c>
      <c r="AJ115" s="22">
        <v>10</v>
      </c>
      <c r="AK115" s="22"/>
      <c r="AL115" s="22"/>
      <c r="AM115" s="22"/>
      <c r="AN115" s="22">
        <v>90</v>
      </c>
      <c r="AO115" s="19">
        <f t="shared" si="13"/>
        <v>2861.27</v>
      </c>
      <c r="AP115" s="20">
        <v>2861.27</v>
      </c>
      <c r="AQ115" s="20">
        <v>2861.27</v>
      </c>
      <c r="AR115" s="21">
        <f t="shared" si="12"/>
        <v>0</v>
      </c>
      <c r="AS115" s="21">
        <f t="shared" si="11"/>
        <v>0</v>
      </c>
    </row>
    <row r="116" spans="1:45" ht="15.75" customHeight="1">
      <c r="A116" s="15">
        <v>112</v>
      </c>
      <c r="B116" s="16" t="s">
        <v>179</v>
      </c>
      <c r="C116" s="16" t="s">
        <v>153</v>
      </c>
      <c r="D116" s="17" t="s">
        <v>53</v>
      </c>
      <c r="E116" s="17">
        <v>1600</v>
      </c>
      <c r="F116" s="18">
        <v>162.5</v>
      </c>
      <c r="G116" s="18"/>
      <c r="H116" s="22"/>
      <c r="I116" s="22">
        <v>244.64</v>
      </c>
      <c r="J116" s="22"/>
      <c r="K116" s="22"/>
      <c r="L116" s="22"/>
      <c r="M116" s="22"/>
      <c r="N116" s="22">
        <v>100</v>
      </c>
      <c r="O116" s="22"/>
      <c r="P116" s="22"/>
      <c r="Q116" s="22">
        <v>25.71</v>
      </c>
      <c r="R116" s="22"/>
      <c r="S116" s="22"/>
      <c r="T116" s="22"/>
      <c r="U116" s="22"/>
      <c r="V116" s="22"/>
      <c r="W116" s="22"/>
      <c r="X116" s="22"/>
      <c r="Y116" s="22"/>
      <c r="Z116" s="22"/>
      <c r="AA116" s="22"/>
      <c r="AB116" s="22"/>
      <c r="AC116" s="22"/>
      <c r="AD116" s="22">
        <v>308</v>
      </c>
      <c r="AE116" s="22">
        <v>616</v>
      </c>
      <c r="AF116" s="22">
        <v>124.5</v>
      </c>
      <c r="AG116" s="22"/>
      <c r="AH116" s="22"/>
      <c r="AI116" s="22">
        <v>56</v>
      </c>
      <c r="AJ116" s="22"/>
      <c r="AK116" s="22"/>
      <c r="AL116" s="22"/>
      <c r="AM116" s="22"/>
      <c r="AN116" s="22">
        <v>60</v>
      </c>
      <c r="AO116" s="19">
        <f t="shared" si="13"/>
        <v>1697.35</v>
      </c>
      <c r="AP116" s="20">
        <v>1697.35</v>
      </c>
      <c r="AQ116" s="20">
        <v>1697.35</v>
      </c>
      <c r="AR116" s="21">
        <f t="shared" si="12"/>
        <v>0</v>
      </c>
      <c r="AS116" s="21">
        <f t="shared" si="11"/>
        <v>0</v>
      </c>
    </row>
    <row r="117" spans="1:45" ht="15.75" customHeight="1">
      <c r="A117" s="15">
        <v>113</v>
      </c>
      <c r="B117" s="16" t="s">
        <v>180</v>
      </c>
      <c r="C117" s="16" t="s">
        <v>153</v>
      </c>
      <c r="D117" s="17" t="s">
        <v>55</v>
      </c>
      <c r="E117" s="17">
        <v>1600</v>
      </c>
      <c r="F117" s="18">
        <v>400</v>
      </c>
      <c r="G117" s="18"/>
      <c r="H117" s="22"/>
      <c r="I117" s="22">
        <v>50</v>
      </c>
      <c r="J117" s="22"/>
      <c r="K117" s="22"/>
      <c r="L117" s="22"/>
      <c r="M117" s="22"/>
      <c r="N117" s="22">
        <v>50</v>
      </c>
      <c r="O117" s="22"/>
      <c r="P117" s="22"/>
      <c r="Q117" s="22">
        <v>5</v>
      </c>
      <c r="R117" s="22">
        <v>150</v>
      </c>
      <c r="S117" s="22"/>
      <c r="T117" s="22"/>
      <c r="U117" s="22"/>
      <c r="V117" s="22"/>
      <c r="W117" s="22"/>
      <c r="X117" s="22"/>
      <c r="Y117" s="22"/>
      <c r="Z117" s="22"/>
      <c r="AA117" s="22"/>
      <c r="AB117" s="22"/>
      <c r="AC117" s="22"/>
      <c r="AD117" s="22">
        <v>329</v>
      </c>
      <c r="AE117" s="22">
        <v>658</v>
      </c>
      <c r="AF117" s="22">
        <v>100.77</v>
      </c>
      <c r="AG117" s="22"/>
      <c r="AH117" s="22"/>
      <c r="AI117" s="22"/>
      <c r="AJ117" s="22"/>
      <c r="AK117" s="22"/>
      <c r="AL117" s="22"/>
      <c r="AM117" s="22"/>
      <c r="AN117" s="22">
        <v>60</v>
      </c>
      <c r="AO117" s="19">
        <f t="shared" si="13"/>
        <v>1802.77</v>
      </c>
      <c r="AP117" s="20">
        <v>1802.77</v>
      </c>
      <c r="AQ117" s="20">
        <v>1802.77</v>
      </c>
      <c r="AR117" s="21">
        <f t="shared" si="12"/>
        <v>0</v>
      </c>
      <c r="AS117" s="21">
        <f t="shared" si="11"/>
        <v>0</v>
      </c>
    </row>
    <row r="118" spans="1:45" ht="15.75" customHeight="1">
      <c r="A118" s="15">
        <v>114</v>
      </c>
      <c r="B118" s="16" t="s">
        <v>181</v>
      </c>
      <c r="C118" s="16" t="s">
        <v>153</v>
      </c>
      <c r="D118" s="17" t="s">
        <v>55</v>
      </c>
      <c r="E118" s="17">
        <v>1600</v>
      </c>
      <c r="F118" s="18"/>
      <c r="G118" s="18"/>
      <c r="H118" s="22"/>
      <c r="I118" s="22"/>
      <c r="J118" s="22"/>
      <c r="K118" s="22"/>
      <c r="L118" s="22"/>
      <c r="M118" s="22"/>
      <c r="N118" s="22">
        <v>300</v>
      </c>
      <c r="O118" s="22"/>
      <c r="P118" s="22"/>
      <c r="Q118" s="22"/>
      <c r="R118" s="22">
        <v>150</v>
      </c>
      <c r="S118" s="22">
        <v>50</v>
      </c>
      <c r="T118" s="22"/>
      <c r="U118" s="22"/>
      <c r="V118" s="22"/>
      <c r="W118" s="22"/>
      <c r="X118" s="22"/>
      <c r="Y118" s="22"/>
      <c r="Z118" s="22"/>
      <c r="AA118" s="22"/>
      <c r="AB118" s="22"/>
      <c r="AC118" s="22"/>
      <c r="AD118" s="22">
        <v>336</v>
      </c>
      <c r="AE118" s="22">
        <v>672</v>
      </c>
      <c r="AF118" s="22">
        <v>102.26</v>
      </c>
      <c r="AG118" s="22">
        <v>100</v>
      </c>
      <c r="AH118" s="22"/>
      <c r="AI118" s="22">
        <v>256</v>
      </c>
      <c r="AJ118" s="22"/>
      <c r="AK118" s="22"/>
      <c r="AL118" s="22"/>
      <c r="AM118" s="22"/>
      <c r="AN118" s="22">
        <v>60</v>
      </c>
      <c r="AO118" s="19">
        <f t="shared" si="13"/>
        <v>2026.26</v>
      </c>
      <c r="AP118" s="20">
        <v>2026.26</v>
      </c>
      <c r="AQ118" s="20">
        <v>2026.26</v>
      </c>
      <c r="AR118" s="21">
        <f t="shared" si="12"/>
        <v>0</v>
      </c>
      <c r="AS118" s="21">
        <f t="shared" si="11"/>
        <v>0</v>
      </c>
    </row>
    <row r="119" spans="1:45" ht="15.75" customHeight="1">
      <c r="A119" s="15">
        <v>115</v>
      </c>
      <c r="B119" s="16" t="s">
        <v>182</v>
      </c>
      <c r="C119" s="16" t="s">
        <v>153</v>
      </c>
      <c r="D119" s="17" t="s">
        <v>60</v>
      </c>
      <c r="E119" s="17">
        <v>1600</v>
      </c>
      <c r="F119" s="18">
        <v>1150</v>
      </c>
      <c r="G119" s="18"/>
      <c r="H119" s="22">
        <v>1500</v>
      </c>
      <c r="I119" s="22">
        <v>1608.33</v>
      </c>
      <c r="J119" s="22"/>
      <c r="K119" s="22"/>
      <c r="L119" s="22"/>
      <c r="M119" s="22"/>
      <c r="N119" s="22"/>
      <c r="O119" s="22"/>
      <c r="P119" s="22"/>
      <c r="Q119" s="22"/>
      <c r="R119" s="22">
        <v>750</v>
      </c>
      <c r="S119" s="22"/>
      <c r="T119" s="22"/>
      <c r="U119" s="22"/>
      <c r="V119" s="22"/>
      <c r="W119" s="22"/>
      <c r="X119" s="22"/>
      <c r="Y119" s="22"/>
      <c r="Z119" s="22"/>
      <c r="AA119" s="22"/>
      <c r="AB119" s="22">
        <v>100</v>
      </c>
      <c r="AC119" s="22"/>
      <c r="AD119" s="22">
        <v>224</v>
      </c>
      <c r="AE119" s="22">
        <v>448</v>
      </c>
      <c r="AF119" s="22">
        <v>77.33</v>
      </c>
      <c r="AG119" s="22">
        <v>150</v>
      </c>
      <c r="AH119" s="22"/>
      <c r="AI119" s="22"/>
      <c r="AJ119" s="22"/>
      <c r="AK119" s="22"/>
      <c r="AL119" s="22"/>
      <c r="AM119" s="22"/>
      <c r="AN119" s="22">
        <v>60</v>
      </c>
      <c r="AO119" s="19">
        <f t="shared" si="13"/>
        <v>6067.66</v>
      </c>
      <c r="AP119" s="20">
        <v>6067.66</v>
      </c>
      <c r="AQ119" s="20">
        <v>6067.66</v>
      </c>
      <c r="AR119" s="21">
        <f t="shared" si="12"/>
        <v>0</v>
      </c>
      <c r="AS119" s="21">
        <f t="shared" si="11"/>
        <v>0</v>
      </c>
    </row>
    <row r="120" spans="1:45" ht="45" customHeight="1">
      <c r="A120" s="36" t="s">
        <v>183</v>
      </c>
      <c r="B120" s="37"/>
      <c r="C120" s="37"/>
      <c r="D120" s="37"/>
      <c r="E120" s="38">
        <f t="shared" ref="E120:AN120" si="14">SUM(E5:E119)</f>
        <v>183300</v>
      </c>
      <c r="F120" s="39">
        <f t="shared" si="14"/>
        <v>34928.5</v>
      </c>
      <c r="G120" s="39">
        <f t="shared" si="14"/>
        <v>1550.33</v>
      </c>
      <c r="H120" s="39">
        <f t="shared" si="14"/>
        <v>10597.66</v>
      </c>
      <c r="I120" s="39">
        <f t="shared" si="14"/>
        <v>21010.080000000002</v>
      </c>
      <c r="J120" s="39">
        <f t="shared" si="14"/>
        <v>200</v>
      </c>
      <c r="K120" s="39">
        <f t="shared" si="14"/>
        <v>0</v>
      </c>
      <c r="L120" s="39">
        <f t="shared" si="14"/>
        <v>850</v>
      </c>
      <c r="M120" s="39">
        <f t="shared" si="14"/>
        <v>0</v>
      </c>
      <c r="N120" s="39">
        <f t="shared" si="14"/>
        <v>9945</v>
      </c>
      <c r="O120" s="39">
        <f t="shared" si="14"/>
        <v>8744.33</v>
      </c>
      <c r="P120" s="39">
        <f t="shared" si="14"/>
        <v>550</v>
      </c>
      <c r="Q120" s="39">
        <f t="shared" si="14"/>
        <v>4313.63</v>
      </c>
      <c r="R120" s="39">
        <f t="shared" si="14"/>
        <v>19000</v>
      </c>
      <c r="S120" s="39">
        <f t="shared" si="14"/>
        <v>14764.08</v>
      </c>
      <c r="T120" s="39">
        <f t="shared" si="14"/>
        <v>0</v>
      </c>
      <c r="U120" s="39">
        <f t="shared" si="14"/>
        <v>2185</v>
      </c>
      <c r="V120" s="39">
        <f t="shared" si="14"/>
        <v>0</v>
      </c>
      <c r="W120" s="39">
        <f t="shared" si="14"/>
        <v>0</v>
      </c>
      <c r="X120" s="39">
        <f t="shared" si="14"/>
        <v>1100</v>
      </c>
      <c r="Y120" s="39">
        <f t="shared" si="14"/>
        <v>4075</v>
      </c>
      <c r="Z120" s="39">
        <f t="shared" si="14"/>
        <v>100</v>
      </c>
      <c r="AA120" s="39">
        <f t="shared" si="14"/>
        <v>200</v>
      </c>
      <c r="AB120" s="39">
        <f t="shared" si="14"/>
        <v>1600</v>
      </c>
      <c r="AC120" s="39">
        <f t="shared" si="14"/>
        <v>220</v>
      </c>
      <c r="AD120" s="39">
        <f t="shared" si="14"/>
        <v>33719.600000000006</v>
      </c>
      <c r="AE120" s="39">
        <f t="shared" si="14"/>
        <v>67371.200000000012</v>
      </c>
      <c r="AF120" s="39">
        <f t="shared" si="14"/>
        <v>15763.630000000003</v>
      </c>
      <c r="AG120" s="39">
        <f t="shared" si="14"/>
        <v>15215</v>
      </c>
      <c r="AH120" s="39">
        <f t="shared" si="14"/>
        <v>6820</v>
      </c>
      <c r="AI120" s="39">
        <f t="shared" si="14"/>
        <v>18128</v>
      </c>
      <c r="AJ120" s="39">
        <f t="shared" si="14"/>
        <v>2618</v>
      </c>
      <c r="AK120" s="39">
        <f t="shared" si="14"/>
        <v>1300</v>
      </c>
      <c r="AL120" s="39">
        <f t="shared" si="14"/>
        <v>750</v>
      </c>
      <c r="AM120" s="39">
        <f t="shared" si="14"/>
        <v>553</v>
      </c>
      <c r="AN120" s="39">
        <f t="shared" si="14"/>
        <v>11628</v>
      </c>
      <c r="AO120" s="19">
        <f t="shared" si="13"/>
        <v>309800.04000000004</v>
      </c>
      <c r="AP120" s="40"/>
      <c r="AQ120" s="40"/>
      <c r="AR120" s="40"/>
      <c r="AS120" s="40"/>
    </row>
    <row r="121" spans="1:45" ht="45" customHeight="1">
      <c r="A121" s="36" t="s">
        <v>184</v>
      </c>
      <c r="B121" s="37"/>
      <c r="C121" s="37"/>
      <c r="D121" s="37"/>
      <c r="E121" s="37"/>
      <c r="F121" s="39">
        <f>'IC01'!V102</f>
        <v>34928.5</v>
      </c>
      <c r="G121" s="39">
        <f>'IC02'!L24</f>
        <v>1550.33</v>
      </c>
      <c r="H121" s="39">
        <f>'IC03'!L30</f>
        <v>10597.66</v>
      </c>
      <c r="I121" s="39">
        <f>'IC04'!K588</f>
        <v>21010.079523809527</v>
      </c>
      <c r="J121" s="39">
        <f>'IC05'!L19</f>
        <v>200</v>
      </c>
      <c r="K121" s="39">
        <f>'IC06'!I17</f>
        <v>0</v>
      </c>
      <c r="L121" s="39">
        <f>'IC07'!H17</f>
        <v>850</v>
      </c>
      <c r="M121" s="39">
        <f>'IC08'!I23</f>
        <v>0</v>
      </c>
      <c r="N121" s="39">
        <f>'IC09'!N121</f>
        <v>9945</v>
      </c>
      <c r="O121" s="39">
        <f>'IC10'!M98</f>
        <v>8744.33</v>
      </c>
      <c r="P121" s="39">
        <f>'IC11'!J19</f>
        <v>550</v>
      </c>
      <c r="Q121" s="39">
        <f>'IC12'!K385</f>
        <v>4313.6342857142854</v>
      </c>
      <c r="R121" s="39">
        <f>'IC13'!I229</f>
        <v>19000</v>
      </c>
      <c r="S121" s="39">
        <f>'IC14'!O286</f>
        <v>14764.08</v>
      </c>
      <c r="T121" s="39">
        <f>'IC15'!I17</f>
        <v>0</v>
      </c>
      <c r="U121" s="39">
        <f>'IC16'!H38</f>
        <v>2185</v>
      </c>
      <c r="V121" s="39">
        <f>'IC17'!I22</f>
        <v>0</v>
      </c>
      <c r="W121" s="39">
        <f>'ID01'!M19</f>
        <v>0</v>
      </c>
      <c r="X121" s="39">
        <f>'ID02'!L17</f>
        <v>1100</v>
      </c>
      <c r="Y121" s="39">
        <f>'ID03'!H44</f>
        <v>4075</v>
      </c>
      <c r="Z121" s="39">
        <f>'ID04'!H16</f>
        <v>100</v>
      </c>
      <c r="AA121" s="39">
        <f>'ID05'!H20</f>
        <v>200</v>
      </c>
      <c r="AB121" s="39">
        <f>'ID06'!F28</f>
        <v>1600</v>
      </c>
      <c r="AC121" s="39">
        <f>'ID07'!F22</f>
        <v>220</v>
      </c>
      <c r="AD121" s="39">
        <f>'ID08'!E124</f>
        <v>33719.600000000006</v>
      </c>
      <c r="AE121" s="39">
        <f>'ID09'!E124</f>
        <v>67389</v>
      </c>
      <c r="AF121" s="39">
        <f>'ID10'!F1166</f>
        <v>15772.127999999951</v>
      </c>
      <c r="AG121" s="39">
        <f>'ID11'!E769</f>
        <v>15215</v>
      </c>
      <c r="AH121" s="39">
        <f>'ID12'!E183</f>
        <v>6820</v>
      </c>
      <c r="AI121" s="39">
        <f>'ID13'!E174</f>
        <v>18128</v>
      </c>
      <c r="AJ121" s="39">
        <f>'ID14'!E89</f>
        <v>2618</v>
      </c>
      <c r="AK121" s="39">
        <f>'ID15'!L18</f>
        <v>1300</v>
      </c>
      <c r="AL121" s="39">
        <f>'ID16'!E28</f>
        <v>750</v>
      </c>
      <c r="AM121" s="39">
        <f>'ID17'!M42</f>
        <v>553</v>
      </c>
      <c r="AN121" s="39">
        <f>'ID18'!E230</f>
        <v>11628</v>
      </c>
      <c r="AO121" s="19">
        <f t="shared" si="13"/>
        <v>309826.34180952376</v>
      </c>
      <c r="AP121" s="40"/>
      <c r="AQ121" s="40"/>
      <c r="AR121" s="40"/>
      <c r="AS121" s="40"/>
    </row>
    <row r="122" spans="1:45" ht="45" customHeight="1">
      <c r="A122" s="41" t="s">
        <v>185</v>
      </c>
      <c r="B122" s="42"/>
      <c r="C122" s="42"/>
      <c r="D122" s="42"/>
      <c r="E122" s="42"/>
      <c r="F122" s="43">
        <f t="shared" ref="F122:AN122" si="15">F120-F121</f>
        <v>0</v>
      </c>
      <c r="G122" s="43">
        <f t="shared" si="15"/>
        <v>0</v>
      </c>
      <c r="H122" s="43">
        <f t="shared" si="15"/>
        <v>0</v>
      </c>
      <c r="I122" s="43">
        <f t="shared" si="15"/>
        <v>4.7619047472835518E-4</v>
      </c>
      <c r="J122" s="43">
        <f t="shared" si="15"/>
        <v>0</v>
      </c>
      <c r="K122" s="43">
        <f t="shared" si="15"/>
        <v>0</v>
      </c>
      <c r="L122" s="43">
        <f t="shared" si="15"/>
        <v>0</v>
      </c>
      <c r="M122" s="43">
        <f t="shared" si="15"/>
        <v>0</v>
      </c>
      <c r="N122" s="43">
        <f t="shared" si="15"/>
        <v>0</v>
      </c>
      <c r="O122" s="43">
        <f t="shared" si="15"/>
        <v>0</v>
      </c>
      <c r="P122" s="43">
        <f t="shared" si="15"/>
        <v>0</v>
      </c>
      <c r="Q122" s="43">
        <f t="shared" si="15"/>
        <v>-4.2857142852881225E-3</v>
      </c>
      <c r="R122" s="43">
        <f t="shared" si="15"/>
        <v>0</v>
      </c>
      <c r="S122" s="43">
        <f t="shared" si="15"/>
        <v>0</v>
      </c>
      <c r="T122" s="43">
        <f t="shared" si="15"/>
        <v>0</v>
      </c>
      <c r="U122" s="43">
        <f t="shared" si="15"/>
        <v>0</v>
      </c>
      <c r="V122" s="43">
        <f t="shared" si="15"/>
        <v>0</v>
      </c>
      <c r="W122" s="43">
        <f t="shared" si="15"/>
        <v>0</v>
      </c>
      <c r="X122" s="43">
        <f t="shared" si="15"/>
        <v>0</v>
      </c>
      <c r="Y122" s="43">
        <f t="shared" si="15"/>
        <v>0</v>
      </c>
      <c r="Z122" s="43">
        <f t="shared" si="15"/>
        <v>0</v>
      </c>
      <c r="AA122" s="43">
        <f t="shared" si="15"/>
        <v>0</v>
      </c>
      <c r="AB122" s="43">
        <f t="shared" si="15"/>
        <v>0</v>
      </c>
      <c r="AC122" s="43">
        <f t="shared" si="15"/>
        <v>0</v>
      </c>
      <c r="AD122" s="43">
        <f t="shared" si="15"/>
        <v>0</v>
      </c>
      <c r="AE122" s="43">
        <f t="shared" si="15"/>
        <v>-17.799999999988358</v>
      </c>
      <c r="AF122" s="43">
        <f t="shared" si="15"/>
        <v>-8.4979999999486608</v>
      </c>
      <c r="AG122" s="43">
        <f t="shared" si="15"/>
        <v>0</v>
      </c>
      <c r="AH122" s="43">
        <f t="shared" si="15"/>
        <v>0</v>
      </c>
      <c r="AI122" s="43">
        <f t="shared" si="15"/>
        <v>0</v>
      </c>
      <c r="AJ122" s="43">
        <f t="shared" si="15"/>
        <v>0</v>
      </c>
      <c r="AK122" s="43">
        <f t="shared" si="15"/>
        <v>0</v>
      </c>
      <c r="AL122" s="43">
        <f t="shared" si="15"/>
        <v>0</v>
      </c>
      <c r="AM122" s="43">
        <f t="shared" si="15"/>
        <v>0</v>
      </c>
      <c r="AN122" s="43">
        <f t="shared" si="15"/>
        <v>0</v>
      </c>
      <c r="AO122" s="43">
        <f t="shared" si="13"/>
        <v>-26.301809523747579</v>
      </c>
      <c r="AP122" s="44" t="s">
        <v>186</v>
      </c>
      <c r="AQ122" s="45"/>
      <c r="AR122" s="45"/>
      <c r="AS122" s="45"/>
    </row>
    <row r="123" spans="1:45" ht="15.75" customHeight="1">
      <c r="A123" s="1"/>
      <c r="B123" s="1"/>
      <c r="C123" s="1"/>
      <c r="D123" s="1"/>
      <c r="E123" s="1"/>
      <c r="F123" s="2"/>
      <c r="G123" s="1"/>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row>
    <row r="124" spans="1:45" ht="53.25" customHeight="1">
      <c r="A124" s="1"/>
      <c r="B124" s="46" t="s">
        <v>187</v>
      </c>
      <c r="C124" s="46"/>
      <c r="D124" s="47">
        <v>122</v>
      </c>
      <c r="E124" s="1"/>
      <c r="F124" s="2"/>
      <c r="G124" s="1"/>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row>
    <row r="125" spans="1:45" ht="53.25" customHeight="1">
      <c r="A125" s="1"/>
      <c r="B125" s="48" t="s">
        <v>188</v>
      </c>
      <c r="C125" s="48"/>
      <c r="D125" s="37">
        <f>COUNTA(D5:D119)</f>
        <v>115</v>
      </c>
      <c r="E125" s="1"/>
      <c r="F125" s="2"/>
      <c r="G125" s="1"/>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row>
    <row r="126" spans="1:45" ht="53.25" customHeight="1">
      <c r="A126" s="1"/>
      <c r="B126" s="49" t="s">
        <v>189</v>
      </c>
      <c r="C126" s="49"/>
      <c r="D126" s="50">
        <f>D124-D125</f>
        <v>7</v>
      </c>
      <c r="E126" s="9" t="s">
        <v>190</v>
      </c>
      <c r="F126" s="2"/>
      <c r="G126" s="1"/>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row>
    <row r="127" spans="1:45" ht="15.75" customHeight="1">
      <c r="A127" s="1"/>
      <c r="B127" s="1"/>
      <c r="C127" s="1"/>
      <c r="D127" s="1"/>
      <c r="E127" s="1"/>
      <c r="F127" s="2"/>
      <c r="G127" s="1"/>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row>
    <row r="128" spans="1:45" ht="15.75" customHeight="1">
      <c r="A128" s="1"/>
      <c r="B128" s="1"/>
      <c r="C128" s="1"/>
      <c r="D128" s="1"/>
      <c r="E128" s="1"/>
      <c r="F128" s="2"/>
      <c r="G128" s="1"/>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row>
    <row r="129" spans="1:45" ht="15.75" customHeight="1">
      <c r="A129" s="1"/>
      <c r="B129" s="1" t="s">
        <v>191</v>
      </c>
      <c r="C129" s="1">
        <f>COUNTIF(D5:D119, "Asistent cercetare")</f>
        <v>0</v>
      </c>
      <c r="D129" s="1"/>
      <c r="E129" s="1"/>
      <c r="F129" s="2"/>
      <c r="G129" s="1"/>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row>
    <row r="130" spans="1:45" ht="15.75" customHeight="1">
      <c r="A130" s="1"/>
      <c r="B130" s="1" t="s">
        <v>65</v>
      </c>
      <c r="C130" s="1">
        <f>COUNTIF(D5:D119, "CS III")</f>
        <v>1</v>
      </c>
      <c r="D130" s="1"/>
      <c r="E130" s="1"/>
      <c r="F130" s="2"/>
      <c r="G130" s="1"/>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row>
    <row r="131" spans="1:45" ht="15.75" customHeight="1">
      <c r="A131" s="1"/>
      <c r="B131" s="1" t="s">
        <v>192</v>
      </c>
      <c r="C131" s="1">
        <f>COUNTIF(D5:D119, "CS II")</f>
        <v>0</v>
      </c>
      <c r="D131" s="1"/>
      <c r="E131" s="1"/>
      <c r="F131" s="2"/>
      <c r="G131" s="1"/>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row>
    <row r="132" spans="1:45" ht="15.75" customHeight="1">
      <c r="A132" s="1"/>
      <c r="B132" s="1" t="s">
        <v>193</v>
      </c>
      <c r="C132" s="1">
        <f>COUNTIF(D5:D191, "CS I")</f>
        <v>0</v>
      </c>
      <c r="D132" s="1"/>
      <c r="E132" s="1"/>
      <c r="F132" s="2"/>
      <c r="G132" s="1"/>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row>
    <row r="133" spans="1:45" ht="15.75" customHeight="1">
      <c r="A133" s="1"/>
      <c r="B133" s="1" t="s">
        <v>53</v>
      </c>
      <c r="C133" s="1">
        <f>COUNTIF(D5:D119, "Asistent universitar")</f>
        <v>16</v>
      </c>
      <c r="D133" s="1"/>
      <c r="E133" s="1"/>
      <c r="F133" s="2"/>
      <c r="G133" s="1"/>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row>
    <row r="134" spans="1:45" ht="15.75" customHeight="1">
      <c r="A134" s="1"/>
      <c r="B134" s="1" t="s">
        <v>55</v>
      </c>
      <c r="C134" s="1">
        <f>COUNTIF(D5:D119, "Lector/SL")</f>
        <v>53</v>
      </c>
      <c r="D134" s="1"/>
      <c r="E134" s="1"/>
      <c r="F134" s="2"/>
      <c r="G134" s="1"/>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row>
    <row r="135" spans="1:45" ht="15.75" customHeight="1">
      <c r="A135" s="1"/>
      <c r="B135" s="1" t="s">
        <v>60</v>
      </c>
      <c r="C135" s="1">
        <f>COUNTIF(D5:D119, "Conf")</f>
        <v>30</v>
      </c>
      <c r="D135" s="1"/>
      <c r="E135" s="1"/>
      <c r="F135" s="2"/>
      <c r="G135" s="1"/>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row>
    <row r="136" spans="1:45" ht="15.75" customHeight="1">
      <c r="A136" s="1"/>
      <c r="B136" s="1" t="s">
        <v>51</v>
      </c>
      <c r="C136" s="1">
        <f>COUNTIF(D5:D119, "Prof")</f>
        <v>15</v>
      </c>
      <c r="D136" s="1"/>
      <c r="E136" s="1"/>
      <c r="F136" s="2"/>
      <c r="G136" s="1"/>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row>
    <row r="137" spans="1:45" ht="15.75" customHeight="1">
      <c r="A137" s="1"/>
      <c r="B137" s="1" t="s">
        <v>194</v>
      </c>
      <c r="C137" s="1">
        <f>COUNTIF(D5:D119, "CD")</f>
        <v>0</v>
      </c>
      <c r="D137" s="1"/>
      <c r="E137" s="1"/>
      <c r="F137" s="2"/>
      <c r="G137" s="1"/>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row>
    <row r="138" spans="1:45" ht="15.75" customHeight="1">
      <c r="A138" s="1"/>
      <c r="B138" s="1"/>
      <c r="C138" s="1"/>
      <c r="D138" s="1"/>
      <c r="E138" s="1"/>
      <c r="F138" s="2"/>
      <c r="G138" s="1"/>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row>
    <row r="139" spans="1:45" ht="15.75" customHeight="1">
      <c r="A139" s="1"/>
      <c r="B139" s="1"/>
      <c r="C139" s="1"/>
      <c r="D139" s="1"/>
      <c r="E139" s="1"/>
      <c r="F139" s="2"/>
      <c r="G139" s="1"/>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row>
    <row r="140" spans="1:45" ht="15.75" customHeight="1">
      <c r="A140" s="1"/>
      <c r="B140" s="1"/>
      <c r="C140" s="1"/>
      <c r="D140" s="1"/>
      <c r="E140" s="1"/>
      <c r="F140" s="2"/>
      <c r="G140" s="1"/>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row>
    <row r="141" spans="1:45" ht="15.75" customHeight="1">
      <c r="A141" s="1"/>
      <c r="B141" s="1"/>
      <c r="C141" s="1"/>
      <c r="D141" s="1"/>
      <c r="E141" s="1"/>
      <c r="F141" s="2"/>
      <c r="G141" s="1"/>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row>
    <row r="142" spans="1:45" ht="15.75" customHeight="1">
      <c r="A142" s="1"/>
      <c r="B142" s="1"/>
      <c r="C142" s="1"/>
      <c r="D142" s="1"/>
      <c r="E142" s="1"/>
      <c r="F142" s="2"/>
      <c r="G142" s="1"/>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row>
    <row r="143" spans="1:45" ht="15.75" customHeight="1">
      <c r="A143" s="1"/>
      <c r="B143" s="1"/>
      <c r="C143" s="1"/>
      <c r="D143" s="1"/>
      <c r="E143" s="1"/>
      <c r="F143" s="2"/>
      <c r="G143" s="1"/>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row>
    <row r="144" spans="1:45" ht="15.75" customHeight="1">
      <c r="A144" s="1"/>
      <c r="B144" s="1"/>
      <c r="C144" s="1"/>
      <c r="D144" s="1"/>
      <c r="E144" s="1"/>
      <c r="F144" s="2"/>
      <c r="G144" s="1"/>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row>
    <row r="145" spans="1:45" ht="15.75" customHeight="1">
      <c r="A145" s="1"/>
      <c r="B145" s="1"/>
      <c r="C145" s="1"/>
      <c r="D145" s="1"/>
      <c r="E145" s="1"/>
      <c r="F145" s="2"/>
      <c r="G145" s="1"/>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row>
    <row r="146" spans="1:45" ht="15.75" customHeight="1">
      <c r="A146" s="1"/>
      <c r="B146" s="1"/>
      <c r="C146" s="1"/>
      <c r="D146" s="1"/>
      <c r="E146" s="1"/>
      <c r="F146" s="2"/>
      <c r="G146" s="1"/>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row>
    <row r="147" spans="1:45" ht="15.75" customHeight="1">
      <c r="A147" s="1"/>
      <c r="B147" s="1"/>
      <c r="C147" s="1"/>
      <c r="D147" s="1"/>
      <c r="E147" s="1"/>
      <c r="F147" s="2"/>
      <c r="G147" s="1"/>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row>
    <row r="148" spans="1:45" ht="15.75" customHeight="1">
      <c r="A148" s="1"/>
      <c r="B148" s="1"/>
      <c r="C148" s="1"/>
      <c r="D148" s="1"/>
      <c r="E148" s="1"/>
      <c r="F148" s="2"/>
      <c r="G148" s="1"/>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row>
    <row r="149" spans="1:45" ht="15.75" customHeight="1">
      <c r="A149" s="1"/>
      <c r="B149" s="1"/>
      <c r="C149" s="1"/>
      <c r="D149" s="1"/>
      <c r="E149" s="1"/>
      <c r="F149" s="2"/>
      <c r="G149" s="1"/>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row>
    <row r="150" spans="1:45" ht="15.75" customHeight="1">
      <c r="A150" s="1"/>
      <c r="B150" s="1"/>
      <c r="C150" s="1"/>
      <c r="D150" s="1"/>
      <c r="E150" s="1"/>
      <c r="F150" s="2"/>
      <c r="G150" s="1"/>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row>
    <row r="151" spans="1:45" ht="15.75" customHeight="1">
      <c r="A151" s="1"/>
      <c r="B151" s="1"/>
      <c r="C151" s="1"/>
      <c r="D151" s="1"/>
      <c r="E151" s="1"/>
      <c r="F151" s="2"/>
      <c r="G151" s="1"/>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row>
    <row r="152" spans="1:45" ht="15.75" customHeight="1">
      <c r="A152" s="1"/>
      <c r="B152" s="1"/>
      <c r="C152" s="1"/>
      <c r="D152" s="1"/>
      <c r="E152" s="1"/>
      <c r="F152" s="2"/>
      <c r="G152" s="1"/>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row>
    <row r="153" spans="1:45" ht="15.75" customHeight="1">
      <c r="A153" s="1"/>
      <c r="B153" s="1"/>
      <c r="C153" s="1"/>
      <c r="D153" s="1"/>
      <c r="E153" s="1"/>
      <c r="F153" s="2"/>
      <c r="G153" s="1"/>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row>
    <row r="154" spans="1:45" ht="15.75" customHeight="1">
      <c r="A154" s="1"/>
      <c r="B154" s="1"/>
      <c r="C154" s="1"/>
      <c r="D154" s="1"/>
      <c r="E154" s="1"/>
      <c r="F154" s="2"/>
      <c r="G154" s="1"/>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row>
    <row r="155" spans="1:45" ht="15.75" customHeight="1">
      <c r="A155" s="1"/>
      <c r="B155" s="1"/>
      <c r="C155" s="1"/>
      <c r="D155" s="1"/>
      <c r="E155" s="1"/>
      <c r="F155" s="2"/>
      <c r="G155" s="1"/>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row>
    <row r="156" spans="1:45" ht="15.75" customHeight="1">
      <c r="A156" s="1"/>
      <c r="B156" s="1"/>
      <c r="C156" s="1"/>
      <c r="D156" s="1"/>
      <c r="E156" s="1"/>
      <c r="F156" s="2"/>
      <c r="G156" s="1"/>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row>
    <row r="157" spans="1:45" ht="15.75" customHeight="1">
      <c r="A157" s="1"/>
      <c r="B157" s="1"/>
      <c r="C157" s="1"/>
      <c r="D157" s="1"/>
      <c r="E157" s="1"/>
      <c r="F157" s="2"/>
      <c r="G157" s="1"/>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row>
    <row r="158" spans="1:45" ht="15.75" customHeight="1">
      <c r="A158" s="1"/>
      <c r="B158" s="1"/>
      <c r="C158" s="1"/>
      <c r="D158" s="1"/>
      <c r="E158" s="1"/>
      <c r="F158" s="2"/>
      <c r="G158" s="1"/>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row>
    <row r="159" spans="1:45" ht="15.75" customHeight="1">
      <c r="A159" s="1"/>
      <c r="B159" s="1"/>
      <c r="C159" s="1"/>
      <c r="D159" s="1"/>
      <c r="E159" s="1"/>
      <c r="F159" s="2"/>
      <c r="G159" s="1"/>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row>
    <row r="160" spans="1:45" ht="15.75" customHeight="1">
      <c r="A160" s="1"/>
      <c r="B160" s="1"/>
      <c r="C160" s="1"/>
      <c r="D160" s="1"/>
      <c r="E160" s="1"/>
      <c r="F160" s="2"/>
      <c r="G160" s="1"/>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row>
    <row r="161" spans="1:45" ht="15.75" customHeight="1">
      <c r="A161" s="1"/>
      <c r="B161" s="1"/>
      <c r="C161" s="1"/>
      <c r="D161" s="1"/>
      <c r="E161" s="1"/>
      <c r="F161" s="2"/>
      <c r="G161" s="1"/>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row>
    <row r="162" spans="1:45" ht="15.75" customHeight="1">
      <c r="A162" s="1"/>
      <c r="B162" s="1"/>
      <c r="C162" s="1"/>
      <c r="D162" s="1"/>
      <c r="E162" s="1"/>
      <c r="F162" s="2"/>
      <c r="G162" s="1"/>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row>
    <row r="163" spans="1:45" ht="15.75" customHeight="1">
      <c r="A163" s="1"/>
      <c r="B163" s="1"/>
      <c r="C163" s="1"/>
      <c r="D163" s="1"/>
      <c r="E163" s="1"/>
      <c r="F163" s="2"/>
      <c r="G163" s="1"/>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row>
    <row r="164" spans="1:45" ht="15.75" customHeight="1">
      <c r="A164" s="1"/>
      <c r="B164" s="1"/>
      <c r="C164" s="1"/>
      <c r="D164" s="1"/>
      <c r="E164" s="1"/>
      <c r="F164" s="2"/>
      <c r="G164" s="1"/>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row>
    <row r="165" spans="1:45" ht="15.75" customHeight="1">
      <c r="A165" s="1"/>
      <c r="B165" s="1"/>
      <c r="C165" s="1"/>
      <c r="D165" s="1"/>
      <c r="E165" s="1"/>
      <c r="F165" s="2"/>
      <c r="G165" s="1"/>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row>
    <row r="166" spans="1:45" ht="15.75" customHeight="1">
      <c r="A166" s="1"/>
      <c r="B166" s="1"/>
      <c r="C166" s="1"/>
      <c r="D166" s="1"/>
      <c r="E166" s="1"/>
      <c r="F166" s="2"/>
      <c r="G166" s="1"/>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row>
    <row r="167" spans="1:45" ht="15.75" customHeight="1">
      <c r="A167" s="1"/>
      <c r="B167" s="1"/>
      <c r="C167" s="1"/>
      <c r="D167" s="1"/>
      <c r="E167" s="1"/>
      <c r="F167" s="2"/>
      <c r="G167" s="1"/>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row>
    <row r="168" spans="1:45" ht="15.75" customHeight="1">
      <c r="A168" s="1"/>
      <c r="B168" s="1"/>
      <c r="C168" s="1"/>
      <c r="D168" s="1"/>
      <c r="E168" s="1"/>
      <c r="F168" s="2"/>
      <c r="G168" s="1"/>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row>
    <row r="169" spans="1:45" ht="15.75" customHeight="1">
      <c r="A169" s="1"/>
      <c r="B169" s="1"/>
      <c r="C169" s="1"/>
      <c r="D169" s="1"/>
      <c r="E169" s="1"/>
      <c r="F169" s="2"/>
      <c r="G169" s="1"/>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row>
    <row r="170" spans="1:45" ht="15.75" customHeight="1">
      <c r="A170" s="1"/>
      <c r="B170" s="1"/>
      <c r="C170" s="1"/>
      <c r="D170" s="1"/>
      <c r="E170" s="1"/>
      <c r="F170" s="2"/>
      <c r="G170" s="1"/>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row>
    <row r="171" spans="1:45" ht="15.75" customHeight="1">
      <c r="A171" s="1"/>
      <c r="B171" s="1"/>
      <c r="C171" s="1"/>
      <c r="D171" s="1"/>
      <c r="E171" s="1"/>
      <c r="F171" s="2"/>
      <c r="G171" s="1"/>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row>
    <row r="172" spans="1:45" ht="15.75" customHeight="1">
      <c r="A172" s="1"/>
      <c r="B172" s="1"/>
      <c r="C172" s="1"/>
      <c r="D172" s="1"/>
      <c r="E172" s="1"/>
      <c r="F172" s="2"/>
      <c r="G172" s="1"/>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row>
    <row r="173" spans="1:45" ht="15.75" customHeight="1">
      <c r="A173" s="1"/>
      <c r="B173" s="1"/>
      <c r="C173" s="1"/>
      <c r="D173" s="1"/>
      <c r="E173" s="1"/>
      <c r="F173" s="2"/>
      <c r="G173" s="1"/>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row>
    <row r="174" spans="1:45" ht="15.75" customHeight="1">
      <c r="A174" s="1"/>
      <c r="B174" s="1"/>
      <c r="C174" s="1"/>
      <c r="D174" s="1"/>
      <c r="E174" s="1"/>
      <c r="F174" s="2"/>
      <c r="G174" s="1"/>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row>
    <row r="175" spans="1:45" ht="15.75" customHeight="1">
      <c r="A175" s="1"/>
      <c r="B175" s="1"/>
      <c r="C175" s="1"/>
      <c r="D175" s="1"/>
      <c r="E175" s="1"/>
      <c r="F175" s="2"/>
      <c r="G175" s="1"/>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row>
    <row r="176" spans="1:45" ht="15.75" customHeight="1">
      <c r="A176" s="1"/>
      <c r="B176" s="1"/>
      <c r="C176" s="1"/>
      <c r="D176" s="1"/>
      <c r="E176" s="1"/>
      <c r="F176" s="2"/>
      <c r="G176" s="1"/>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row>
    <row r="177" spans="1:45" ht="15.75" customHeight="1">
      <c r="A177" s="1"/>
      <c r="B177" s="1"/>
      <c r="C177" s="1"/>
      <c r="D177" s="1"/>
      <c r="E177" s="1"/>
      <c r="F177" s="2"/>
      <c r="G177" s="1"/>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row>
    <row r="178" spans="1:45" ht="15.75" customHeight="1">
      <c r="A178" s="1"/>
      <c r="B178" s="1"/>
      <c r="C178" s="1"/>
      <c r="D178" s="1"/>
      <c r="E178" s="1"/>
      <c r="F178" s="2"/>
      <c r="G178" s="1"/>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row>
    <row r="179" spans="1:45" ht="15.75" customHeight="1">
      <c r="A179" s="1"/>
      <c r="B179" s="1"/>
      <c r="C179" s="1"/>
      <c r="D179" s="1"/>
      <c r="E179" s="1"/>
      <c r="F179" s="2"/>
      <c r="G179" s="1"/>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row>
    <row r="180" spans="1:45" ht="15.75" customHeight="1">
      <c r="A180" s="1"/>
      <c r="B180" s="1"/>
      <c r="C180" s="1"/>
      <c r="D180" s="1"/>
      <c r="E180" s="1"/>
      <c r="F180" s="2"/>
      <c r="G180" s="1"/>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row>
    <row r="181" spans="1:45" ht="15.75" customHeight="1">
      <c r="A181" s="1"/>
      <c r="B181" s="1"/>
      <c r="C181" s="1"/>
      <c r="D181" s="1"/>
      <c r="E181" s="1"/>
      <c r="F181" s="2"/>
      <c r="G181" s="1"/>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row>
    <row r="182" spans="1:45" ht="15.75" customHeight="1">
      <c r="A182" s="1"/>
      <c r="B182" s="1"/>
      <c r="C182" s="1"/>
      <c r="D182" s="1"/>
      <c r="E182" s="1"/>
      <c r="F182" s="2"/>
      <c r="G182" s="1"/>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row>
    <row r="183" spans="1:45" ht="15.75" customHeight="1">
      <c r="A183" s="1"/>
      <c r="B183" s="1"/>
      <c r="C183" s="1"/>
      <c r="D183" s="1"/>
      <c r="E183" s="1"/>
      <c r="F183" s="2"/>
      <c r="G183" s="1"/>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row>
    <row r="184" spans="1:45" ht="15.75" customHeight="1">
      <c r="A184" s="1"/>
      <c r="B184" s="1"/>
      <c r="C184" s="1"/>
      <c r="D184" s="1"/>
      <c r="E184" s="1"/>
      <c r="F184" s="2"/>
      <c r="G184" s="1"/>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row>
    <row r="185" spans="1:45" ht="15.75" customHeight="1">
      <c r="A185" s="1"/>
      <c r="B185" s="1"/>
      <c r="C185" s="1"/>
      <c r="D185" s="1"/>
      <c r="E185" s="1"/>
      <c r="F185" s="2"/>
      <c r="G185" s="1"/>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row>
    <row r="186" spans="1:45" ht="15.75" customHeight="1">
      <c r="A186" s="1"/>
      <c r="B186" s="1"/>
      <c r="C186" s="1"/>
      <c r="D186" s="1"/>
      <c r="E186" s="1"/>
      <c r="F186" s="2"/>
      <c r="G186" s="1"/>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row>
    <row r="187" spans="1:45" ht="15.75" customHeight="1">
      <c r="A187" s="1"/>
      <c r="B187" s="1"/>
      <c r="C187" s="1"/>
      <c r="D187" s="1"/>
      <c r="E187" s="1"/>
      <c r="F187" s="2"/>
      <c r="G187" s="1"/>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row>
    <row r="188" spans="1:45" ht="15.75" customHeight="1">
      <c r="A188" s="1"/>
      <c r="B188" s="1"/>
      <c r="C188" s="1"/>
      <c r="D188" s="1"/>
      <c r="E188" s="1"/>
      <c r="F188" s="2"/>
      <c r="G188" s="1"/>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row>
    <row r="189" spans="1:45" ht="15.75" customHeight="1">
      <c r="A189" s="1"/>
      <c r="B189" s="1"/>
      <c r="C189" s="1"/>
      <c r="D189" s="1"/>
      <c r="E189" s="1"/>
      <c r="F189" s="2"/>
      <c r="G189" s="1"/>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row>
    <row r="190" spans="1:45" ht="15.75" customHeight="1">
      <c r="A190" s="1"/>
      <c r="B190" s="1"/>
      <c r="C190" s="1"/>
      <c r="D190" s="1"/>
      <c r="E190" s="1"/>
      <c r="F190" s="2"/>
      <c r="G190" s="1"/>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row>
    <row r="191" spans="1:45" ht="15.75" customHeight="1">
      <c r="A191" s="1"/>
      <c r="B191" s="1"/>
      <c r="C191" s="1"/>
      <c r="D191" s="1"/>
      <c r="E191" s="1"/>
      <c r="F191" s="2"/>
      <c r="G191" s="1"/>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row>
    <row r="192" spans="1:45" ht="15.75" customHeight="1">
      <c r="A192" s="1"/>
      <c r="B192" s="1"/>
      <c r="C192" s="1"/>
      <c r="D192" s="1"/>
      <c r="E192" s="1"/>
      <c r="F192" s="2"/>
      <c r="G192" s="1"/>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row>
    <row r="193" spans="1:45" ht="15.75" customHeight="1">
      <c r="A193" s="1"/>
      <c r="B193" s="1"/>
      <c r="C193" s="1"/>
      <c r="D193" s="1"/>
      <c r="E193" s="1"/>
      <c r="F193" s="2"/>
      <c r="G193" s="1"/>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row>
    <row r="194" spans="1:45" ht="15.75" customHeight="1">
      <c r="A194" s="1"/>
      <c r="B194" s="1"/>
      <c r="C194" s="1"/>
      <c r="D194" s="1"/>
      <c r="E194" s="1"/>
      <c r="F194" s="2"/>
      <c r="G194" s="1"/>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row>
    <row r="195" spans="1:45" ht="15.75" customHeight="1">
      <c r="A195" s="1"/>
      <c r="B195" s="1"/>
      <c r="C195" s="1"/>
      <c r="D195" s="1"/>
      <c r="E195" s="1"/>
      <c r="F195" s="2"/>
      <c r="G195" s="1"/>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row>
    <row r="196" spans="1:45" ht="15.75" customHeight="1">
      <c r="A196" s="1"/>
      <c r="B196" s="1"/>
      <c r="C196" s="1"/>
      <c r="D196" s="1"/>
      <c r="E196" s="1"/>
      <c r="F196" s="2"/>
      <c r="G196" s="1"/>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row>
    <row r="197" spans="1:45" ht="15.75" customHeight="1">
      <c r="A197" s="1"/>
      <c r="B197" s="1"/>
      <c r="C197" s="1"/>
      <c r="D197" s="1"/>
      <c r="E197" s="1"/>
      <c r="F197" s="2"/>
      <c r="G197" s="1"/>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row>
    <row r="198" spans="1:45" ht="15.75" customHeight="1">
      <c r="A198" s="1"/>
      <c r="B198" s="1"/>
      <c r="C198" s="1"/>
      <c r="D198" s="1"/>
      <c r="E198" s="1"/>
      <c r="F198" s="2"/>
      <c r="G198" s="1"/>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row>
    <row r="199" spans="1:45" ht="15.75" customHeight="1">
      <c r="A199" s="1"/>
      <c r="B199" s="1"/>
      <c r="C199" s="1"/>
      <c r="D199" s="1"/>
      <c r="E199" s="1"/>
      <c r="F199" s="2"/>
      <c r="G199" s="1"/>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row>
    <row r="200" spans="1:45" ht="15.75" customHeight="1">
      <c r="A200" s="1"/>
      <c r="B200" s="1"/>
      <c r="C200" s="1"/>
      <c r="D200" s="1"/>
      <c r="E200" s="1"/>
      <c r="F200" s="2"/>
      <c r="G200" s="1"/>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row>
    <row r="201" spans="1:45" ht="15.75" customHeight="1">
      <c r="A201" s="1"/>
      <c r="B201" s="1"/>
      <c r="C201" s="1"/>
      <c r="D201" s="1"/>
      <c r="E201" s="1"/>
      <c r="F201" s="2"/>
      <c r="G201" s="1"/>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row>
    <row r="202" spans="1:45" ht="15.75" customHeight="1">
      <c r="A202" s="1"/>
      <c r="B202" s="1"/>
      <c r="C202" s="1"/>
      <c r="D202" s="1"/>
      <c r="E202" s="1"/>
      <c r="F202" s="2"/>
      <c r="G202" s="1"/>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row>
    <row r="203" spans="1:45" ht="15.75" customHeight="1">
      <c r="A203" s="1"/>
      <c r="B203" s="1"/>
      <c r="C203" s="1"/>
      <c r="D203" s="1"/>
      <c r="E203" s="1"/>
      <c r="F203" s="2"/>
      <c r="G203" s="1"/>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row>
    <row r="204" spans="1:45" ht="15.75" customHeight="1">
      <c r="A204" s="1"/>
      <c r="B204" s="1"/>
      <c r="C204" s="1"/>
      <c r="D204" s="1"/>
      <c r="E204" s="1"/>
      <c r="F204" s="2"/>
      <c r="G204" s="1"/>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row>
    <row r="205" spans="1:45" ht="15.75" customHeight="1">
      <c r="A205" s="1"/>
      <c r="B205" s="1"/>
      <c r="C205" s="1"/>
      <c r="D205" s="1"/>
      <c r="E205" s="1"/>
      <c r="F205" s="2"/>
      <c r="G205" s="1"/>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row>
    <row r="206" spans="1:45" ht="15.75" customHeight="1">
      <c r="A206" s="1"/>
      <c r="B206" s="1"/>
      <c r="C206" s="1"/>
      <c r="D206" s="1"/>
      <c r="E206" s="1"/>
      <c r="F206" s="2"/>
      <c r="G206" s="1"/>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row>
    <row r="207" spans="1:45" ht="15.75" customHeight="1">
      <c r="A207" s="1"/>
      <c r="B207" s="1"/>
      <c r="C207" s="1"/>
      <c r="D207" s="1"/>
      <c r="E207" s="1"/>
      <c r="F207" s="2"/>
      <c r="G207" s="1"/>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row>
    <row r="208" spans="1:45" ht="15.75" customHeight="1">
      <c r="A208" s="1"/>
      <c r="B208" s="1"/>
      <c r="C208" s="1"/>
      <c r="D208" s="1"/>
      <c r="E208" s="1"/>
      <c r="F208" s="2"/>
      <c r="G208" s="1"/>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row>
    <row r="209" spans="1:45" ht="15.75" customHeight="1">
      <c r="A209" s="1"/>
      <c r="B209" s="1"/>
      <c r="C209" s="1"/>
      <c r="D209" s="1"/>
      <c r="E209" s="1"/>
      <c r="F209" s="2"/>
      <c r="G209" s="1"/>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row>
    <row r="210" spans="1:45" ht="15.75" customHeight="1">
      <c r="A210" s="1"/>
      <c r="B210" s="1"/>
      <c r="C210" s="1"/>
      <c r="D210" s="1"/>
      <c r="E210" s="1"/>
      <c r="F210" s="2"/>
      <c r="G210" s="1"/>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row>
    <row r="211" spans="1:45" ht="15.75" customHeight="1">
      <c r="A211" s="1"/>
      <c r="B211" s="1"/>
      <c r="C211" s="1"/>
      <c r="D211" s="1"/>
      <c r="E211" s="1"/>
      <c r="F211" s="2"/>
      <c r="G211" s="1"/>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row>
    <row r="212" spans="1:45" ht="15.75" customHeight="1">
      <c r="A212" s="1"/>
      <c r="B212" s="1"/>
      <c r="C212" s="1"/>
      <c r="D212" s="1"/>
      <c r="E212" s="1"/>
      <c r="F212" s="2"/>
      <c r="G212" s="1"/>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row>
    <row r="213" spans="1:45" ht="15.75" customHeight="1">
      <c r="A213" s="1"/>
      <c r="B213" s="1"/>
      <c r="C213" s="1"/>
      <c r="D213" s="1"/>
      <c r="E213" s="1"/>
      <c r="F213" s="2"/>
      <c r="G213" s="1"/>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row>
    <row r="214" spans="1:45" ht="15.75" customHeight="1">
      <c r="A214" s="1"/>
      <c r="B214" s="1"/>
      <c r="C214" s="1"/>
      <c r="D214" s="1"/>
      <c r="E214" s="1"/>
      <c r="F214" s="2"/>
      <c r="G214" s="1"/>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row>
    <row r="215" spans="1:45" ht="15.75" customHeight="1">
      <c r="A215" s="1"/>
      <c r="B215" s="1"/>
      <c r="C215" s="1"/>
      <c r="D215" s="1"/>
      <c r="E215" s="1"/>
      <c r="F215" s="2"/>
      <c r="G215" s="1"/>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row>
    <row r="216" spans="1:45" ht="15.75" customHeight="1">
      <c r="A216" s="1"/>
      <c r="B216" s="1"/>
      <c r="C216" s="1"/>
      <c r="D216" s="1"/>
      <c r="E216" s="1"/>
      <c r="F216" s="2"/>
      <c r="G216" s="1"/>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row>
    <row r="217" spans="1:45" ht="15.75" customHeight="1">
      <c r="A217" s="1"/>
      <c r="B217" s="1"/>
      <c r="C217" s="1"/>
      <c r="D217" s="1"/>
      <c r="E217" s="1"/>
      <c r="F217" s="2"/>
      <c r="G217" s="1"/>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row>
    <row r="218" spans="1:45" ht="15.75" customHeight="1">
      <c r="A218" s="1"/>
      <c r="B218" s="1"/>
      <c r="C218" s="1"/>
      <c r="D218" s="1"/>
      <c r="E218" s="1"/>
      <c r="F218" s="2"/>
      <c r="G218" s="1"/>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row>
    <row r="219" spans="1:45" ht="15.75" customHeight="1">
      <c r="A219" s="1"/>
      <c r="B219" s="1"/>
      <c r="C219" s="1"/>
      <c r="D219" s="1"/>
      <c r="E219" s="1"/>
      <c r="F219" s="2"/>
      <c r="G219" s="1"/>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row>
    <row r="220" spans="1:45" ht="15.75" customHeight="1">
      <c r="A220" s="1"/>
      <c r="B220" s="1"/>
      <c r="C220" s="1"/>
      <c r="D220" s="1"/>
      <c r="E220" s="1"/>
      <c r="F220" s="2"/>
      <c r="G220" s="1"/>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row>
    <row r="221" spans="1:45" ht="15.75" customHeight="1">
      <c r="A221" s="1"/>
      <c r="B221" s="1"/>
      <c r="C221" s="1"/>
      <c r="D221" s="1"/>
      <c r="E221" s="1"/>
      <c r="F221" s="2"/>
      <c r="G221" s="1"/>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row>
    <row r="222" spans="1:45" ht="15.75" customHeight="1">
      <c r="A222" s="1"/>
      <c r="B222" s="1"/>
      <c r="C222" s="1"/>
      <c r="D222" s="1"/>
      <c r="E222" s="1"/>
      <c r="F222" s="2"/>
      <c r="G222" s="1"/>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row>
    <row r="223" spans="1:45" ht="15.75" customHeight="1">
      <c r="A223" s="1"/>
      <c r="B223" s="1"/>
      <c r="C223" s="1"/>
      <c r="D223" s="1"/>
      <c r="E223" s="1"/>
      <c r="F223" s="2"/>
      <c r="G223" s="1"/>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row>
    <row r="224" spans="1:45" ht="15.75" customHeight="1">
      <c r="A224" s="1"/>
      <c r="B224" s="1"/>
      <c r="C224" s="1"/>
      <c r="D224" s="1"/>
      <c r="E224" s="1"/>
      <c r="F224" s="2"/>
      <c r="G224" s="1"/>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row>
    <row r="225" spans="1:45" ht="15.75" customHeight="1">
      <c r="A225" s="1"/>
      <c r="B225" s="1"/>
      <c r="C225" s="1"/>
      <c r="D225" s="1"/>
      <c r="E225" s="1"/>
      <c r="F225" s="2"/>
      <c r="G225" s="1"/>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row>
    <row r="226" spans="1:45" ht="15.75" customHeight="1">
      <c r="A226" s="1"/>
      <c r="B226" s="1"/>
      <c r="C226" s="1"/>
      <c r="D226" s="1"/>
      <c r="E226" s="1"/>
      <c r="F226" s="2"/>
      <c r="G226" s="1"/>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row>
    <row r="227" spans="1:45" ht="15.75" customHeight="1">
      <c r="A227" s="1"/>
      <c r="B227" s="1"/>
      <c r="C227" s="1"/>
      <c r="D227" s="1"/>
      <c r="E227" s="1"/>
      <c r="F227" s="2"/>
      <c r="G227" s="1"/>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row>
    <row r="228" spans="1:45" ht="15.75" customHeight="1">
      <c r="A228" s="1"/>
      <c r="B228" s="1"/>
      <c r="C228" s="1"/>
      <c r="D228" s="1"/>
      <c r="E228" s="1"/>
      <c r="F228" s="2"/>
      <c r="G228" s="1"/>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row>
    <row r="229" spans="1:45" ht="15.75" customHeight="1">
      <c r="A229" s="1"/>
      <c r="B229" s="1"/>
      <c r="C229" s="1"/>
      <c r="D229" s="1"/>
      <c r="E229" s="1"/>
      <c r="F229" s="2"/>
      <c r="G229" s="1"/>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row>
    <row r="230" spans="1:45" ht="15.75" customHeight="1">
      <c r="A230" s="1"/>
      <c r="B230" s="1"/>
      <c r="C230" s="1"/>
      <c r="D230" s="1"/>
      <c r="E230" s="1"/>
      <c r="F230" s="2"/>
      <c r="G230" s="1"/>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row>
    <row r="231" spans="1:45" ht="15.75" customHeight="1">
      <c r="A231" s="1"/>
      <c r="B231" s="1"/>
      <c r="C231" s="1"/>
      <c r="D231" s="1"/>
      <c r="E231" s="1"/>
      <c r="F231" s="2"/>
      <c r="G231" s="1"/>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row>
    <row r="232" spans="1:45" ht="15.75" customHeight="1">
      <c r="A232" s="1"/>
      <c r="B232" s="1"/>
      <c r="C232" s="1"/>
      <c r="D232" s="1"/>
      <c r="E232" s="1"/>
      <c r="F232" s="2"/>
      <c r="G232" s="1"/>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row>
    <row r="233" spans="1:45" ht="15.75" customHeight="1">
      <c r="A233" s="1"/>
      <c r="B233" s="1"/>
      <c r="C233" s="1"/>
      <c r="D233" s="1"/>
      <c r="E233" s="1"/>
      <c r="F233" s="2"/>
      <c r="G233" s="1"/>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row>
    <row r="234" spans="1:45" ht="15.75" customHeight="1">
      <c r="A234" s="1"/>
      <c r="B234" s="1"/>
      <c r="C234" s="1"/>
      <c r="D234" s="1"/>
      <c r="E234" s="1"/>
      <c r="F234" s="2"/>
      <c r="G234" s="1"/>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row>
    <row r="235" spans="1:45" ht="15.75" customHeight="1">
      <c r="A235" s="1"/>
      <c r="B235" s="1"/>
      <c r="C235" s="1"/>
      <c r="D235" s="1"/>
      <c r="E235" s="1"/>
      <c r="F235" s="2"/>
      <c r="G235" s="1"/>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row>
    <row r="236" spans="1:45" ht="15.75" customHeight="1">
      <c r="A236" s="1"/>
      <c r="B236" s="1"/>
      <c r="C236" s="1"/>
      <c r="D236" s="1"/>
      <c r="E236" s="1"/>
      <c r="F236" s="2"/>
      <c r="G236" s="1"/>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row>
    <row r="237" spans="1:45" ht="15.75" customHeight="1">
      <c r="A237" s="1"/>
      <c r="B237" s="1"/>
      <c r="C237" s="1"/>
      <c r="D237" s="1"/>
      <c r="E237" s="1"/>
      <c r="F237" s="2"/>
      <c r="G237" s="1"/>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row>
    <row r="238" spans="1:45" ht="15.75" customHeight="1">
      <c r="A238" s="1"/>
      <c r="B238" s="1"/>
      <c r="C238" s="1"/>
      <c r="D238" s="1"/>
      <c r="E238" s="1"/>
      <c r="F238" s="2"/>
      <c r="G238" s="1"/>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row>
    <row r="239" spans="1:45" ht="15.75" customHeight="1">
      <c r="A239" s="1"/>
      <c r="B239" s="1"/>
      <c r="C239" s="1"/>
      <c r="D239" s="1"/>
      <c r="E239" s="1"/>
      <c r="F239" s="2"/>
      <c r="G239" s="1"/>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row>
    <row r="240" spans="1:45" ht="15.75" customHeight="1">
      <c r="A240" s="1"/>
      <c r="B240" s="1"/>
      <c r="C240" s="1"/>
      <c r="D240" s="1"/>
      <c r="E240" s="1"/>
      <c r="F240" s="2"/>
      <c r="G240" s="1"/>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row>
    <row r="241" spans="1:45" ht="15.75" customHeight="1">
      <c r="A241" s="1"/>
      <c r="B241" s="1"/>
      <c r="C241" s="1"/>
      <c r="D241" s="1"/>
      <c r="E241" s="1"/>
      <c r="F241" s="2"/>
      <c r="G241" s="1"/>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row>
    <row r="242" spans="1:45" ht="15.75" customHeight="1">
      <c r="A242" s="1"/>
      <c r="B242" s="1"/>
      <c r="C242" s="1"/>
      <c r="D242" s="1"/>
      <c r="E242" s="1"/>
      <c r="F242" s="2"/>
      <c r="G242" s="1"/>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row>
    <row r="243" spans="1:45" ht="15.75" customHeight="1">
      <c r="A243" s="1"/>
      <c r="B243" s="1"/>
      <c r="C243" s="1"/>
      <c r="D243" s="1"/>
      <c r="E243" s="1"/>
      <c r="F243" s="2"/>
      <c r="G243" s="1"/>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row>
    <row r="244" spans="1:45" ht="15.75" customHeight="1">
      <c r="A244" s="1"/>
      <c r="B244" s="1"/>
      <c r="C244" s="1"/>
      <c r="D244" s="1"/>
      <c r="E244" s="1"/>
      <c r="F244" s="2"/>
      <c r="G244" s="1"/>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row>
    <row r="245" spans="1:45" ht="15.75" customHeight="1">
      <c r="A245" s="1"/>
      <c r="B245" s="1"/>
      <c r="C245" s="1"/>
      <c r="D245" s="1"/>
      <c r="E245" s="1"/>
      <c r="F245" s="2"/>
      <c r="G245" s="1"/>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row>
    <row r="246" spans="1:45" ht="15.75" customHeight="1">
      <c r="A246" s="1"/>
      <c r="B246" s="1"/>
      <c r="C246" s="1"/>
      <c r="D246" s="1"/>
      <c r="E246" s="1"/>
      <c r="F246" s="2"/>
      <c r="G246" s="1"/>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row>
    <row r="247" spans="1:45" ht="15.75" customHeight="1">
      <c r="A247" s="1"/>
      <c r="B247" s="1"/>
      <c r="C247" s="1"/>
      <c r="D247" s="1"/>
      <c r="E247" s="1"/>
      <c r="F247" s="2"/>
      <c r="G247" s="1"/>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row>
    <row r="248" spans="1:45" ht="15.75" customHeight="1">
      <c r="A248" s="1"/>
      <c r="B248" s="1"/>
      <c r="C248" s="1"/>
      <c r="D248" s="1"/>
      <c r="E248" s="1"/>
      <c r="F248" s="2"/>
      <c r="G248" s="1"/>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row>
    <row r="249" spans="1:45" ht="15.75" customHeight="1">
      <c r="A249" s="1"/>
      <c r="B249" s="1"/>
      <c r="C249" s="1"/>
      <c r="D249" s="1"/>
      <c r="E249" s="1"/>
      <c r="F249" s="2"/>
      <c r="G249" s="1"/>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row>
    <row r="250" spans="1:45" ht="15.75" customHeight="1">
      <c r="A250" s="1"/>
      <c r="B250" s="1"/>
      <c r="C250" s="1"/>
      <c r="D250" s="1"/>
      <c r="E250" s="1"/>
      <c r="F250" s="2"/>
      <c r="G250" s="1"/>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row>
    <row r="251" spans="1:45" ht="15.75" customHeight="1">
      <c r="A251" s="1"/>
      <c r="B251" s="1"/>
      <c r="C251" s="1"/>
      <c r="D251" s="1"/>
      <c r="E251" s="1"/>
      <c r="F251" s="2"/>
      <c r="G251" s="1"/>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row>
    <row r="252" spans="1:45" ht="15.75" customHeight="1">
      <c r="A252" s="1"/>
      <c r="B252" s="1"/>
      <c r="C252" s="1"/>
      <c r="D252" s="1"/>
      <c r="E252" s="1"/>
      <c r="F252" s="2"/>
      <c r="G252" s="1"/>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row>
    <row r="253" spans="1:45" ht="15.75" customHeight="1">
      <c r="A253" s="1"/>
      <c r="B253" s="1"/>
      <c r="C253" s="1"/>
      <c r="D253" s="1"/>
      <c r="E253" s="1"/>
      <c r="F253" s="2"/>
      <c r="G253" s="1"/>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row>
    <row r="254" spans="1:45" ht="15.75" customHeight="1">
      <c r="A254" s="1"/>
      <c r="B254" s="1"/>
      <c r="C254" s="1"/>
      <c r="D254" s="1"/>
      <c r="E254" s="1"/>
      <c r="F254" s="2"/>
      <c r="G254" s="1"/>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row>
    <row r="255" spans="1:45" ht="15.75" customHeight="1">
      <c r="A255" s="1"/>
      <c r="B255" s="1"/>
      <c r="C255" s="1"/>
      <c r="D255" s="1"/>
      <c r="E255" s="1"/>
      <c r="F255" s="2"/>
      <c r="G255" s="1"/>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row>
    <row r="256" spans="1:45" ht="15.75" customHeight="1">
      <c r="A256" s="1"/>
      <c r="B256" s="1"/>
      <c r="C256" s="1"/>
      <c r="D256" s="1"/>
      <c r="E256" s="1"/>
      <c r="F256" s="2"/>
      <c r="G256" s="1"/>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row>
    <row r="257" spans="1:45" ht="15.75" customHeight="1">
      <c r="A257" s="1"/>
      <c r="B257" s="1"/>
      <c r="C257" s="1"/>
      <c r="D257" s="1"/>
      <c r="E257" s="1"/>
      <c r="F257" s="2"/>
      <c r="G257" s="1"/>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row>
    <row r="258" spans="1:45" ht="15.75" customHeight="1">
      <c r="A258" s="1"/>
      <c r="B258" s="1"/>
      <c r="C258" s="1"/>
      <c r="D258" s="1"/>
      <c r="E258" s="1"/>
      <c r="F258" s="2"/>
      <c r="G258" s="1"/>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row>
    <row r="259" spans="1:45" ht="15.75" customHeight="1">
      <c r="A259" s="1"/>
      <c r="B259" s="1"/>
      <c r="C259" s="1"/>
      <c r="D259" s="1"/>
      <c r="E259" s="1"/>
      <c r="F259" s="2"/>
      <c r="G259" s="1"/>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row>
    <row r="260" spans="1:45" ht="15.75" customHeight="1">
      <c r="A260" s="1"/>
      <c r="B260" s="1"/>
      <c r="C260" s="1"/>
      <c r="D260" s="1"/>
      <c r="E260" s="1"/>
      <c r="F260" s="2"/>
      <c r="G260" s="1"/>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row>
    <row r="261" spans="1:45" ht="15.75" customHeight="1">
      <c r="A261" s="1"/>
      <c r="B261" s="1"/>
      <c r="C261" s="1"/>
      <c r="D261" s="1"/>
      <c r="E261" s="1"/>
      <c r="F261" s="2"/>
      <c r="G261" s="1"/>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row>
    <row r="262" spans="1:45" ht="15.75" customHeight="1">
      <c r="A262" s="1"/>
      <c r="B262" s="1"/>
      <c r="C262" s="1"/>
      <c r="D262" s="1"/>
      <c r="E262" s="1"/>
      <c r="F262" s="2"/>
      <c r="G262" s="1"/>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row>
    <row r="263" spans="1:45" ht="15.75" customHeight="1">
      <c r="A263" s="1"/>
      <c r="B263" s="1"/>
      <c r="C263" s="1"/>
      <c r="D263" s="1"/>
      <c r="E263" s="1"/>
      <c r="F263" s="2"/>
      <c r="G263" s="1"/>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row>
    <row r="264" spans="1:45" ht="15.75" customHeight="1">
      <c r="A264" s="1"/>
      <c r="B264" s="1"/>
      <c r="C264" s="1"/>
      <c r="D264" s="1"/>
      <c r="E264" s="1"/>
      <c r="F264" s="2"/>
      <c r="G264" s="1"/>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row>
    <row r="265" spans="1:45" ht="15.75" customHeight="1">
      <c r="A265" s="1"/>
      <c r="B265" s="1"/>
      <c r="C265" s="1"/>
      <c r="D265" s="1"/>
      <c r="E265" s="1"/>
      <c r="F265" s="2"/>
      <c r="G265" s="1"/>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row>
    <row r="266" spans="1:45" ht="15.75" customHeight="1">
      <c r="A266" s="1"/>
      <c r="B266" s="1"/>
      <c r="C266" s="1"/>
      <c r="D266" s="1"/>
      <c r="E266" s="1"/>
      <c r="F266" s="2"/>
      <c r="G266" s="1"/>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row>
    <row r="267" spans="1:45" ht="15.75" customHeight="1">
      <c r="A267" s="1"/>
      <c r="B267" s="1"/>
      <c r="C267" s="1"/>
      <c r="D267" s="1"/>
      <c r="E267" s="1"/>
      <c r="F267" s="2"/>
      <c r="G267" s="1"/>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row>
    <row r="268" spans="1:45" ht="15.75" customHeight="1">
      <c r="A268" s="1"/>
      <c r="B268" s="1"/>
      <c r="C268" s="1"/>
      <c r="D268" s="1"/>
      <c r="E268" s="1"/>
      <c r="F268" s="2"/>
      <c r="G268" s="1"/>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row>
    <row r="269" spans="1:45" ht="15.75" customHeight="1">
      <c r="A269" s="1"/>
      <c r="B269" s="1"/>
      <c r="C269" s="1"/>
      <c r="D269" s="1"/>
      <c r="E269" s="1"/>
      <c r="F269" s="2"/>
      <c r="G269" s="1"/>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row>
    <row r="270" spans="1:45" ht="15.75" customHeight="1">
      <c r="A270" s="1"/>
      <c r="B270" s="1"/>
      <c r="C270" s="1"/>
      <c r="D270" s="1"/>
      <c r="E270" s="1"/>
      <c r="F270" s="2"/>
      <c r="G270" s="1"/>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row>
    <row r="271" spans="1:45" ht="15.75" customHeight="1">
      <c r="A271" s="1"/>
      <c r="B271" s="1"/>
      <c r="C271" s="1"/>
      <c r="D271" s="1"/>
      <c r="E271" s="1"/>
      <c r="F271" s="2"/>
      <c r="G271" s="1"/>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row>
    <row r="272" spans="1:45" ht="15.75" customHeight="1">
      <c r="A272" s="1"/>
      <c r="B272" s="1"/>
      <c r="C272" s="1"/>
      <c r="D272" s="1"/>
      <c r="E272" s="1"/>
      <c r="F272" s="2"/>
      <c r="G272" s="1"/>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row>
    <row r="273" spans="1:45" ht="15.75" customHeight="1">
      <c r="A273" s="1"/>
      <c r="B273" s="1"/>
      <c r="C273" s="1"/>
      <c r="D273" s="1"/>
      <c r="E273" s="1"/>
      <c r="F273" s="2"/>
      <c r="G273" s="1"/>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row>
    <row r="274" spans="1:45" ht="15.75" customHeight="1">
      <c r="A274" s="1"/>
      <c r="B274" s="1"/>
      <c r="C274" s="1"/>
      <c r="D274" s="1"/>
      <c r="E274" s="1"/>
      <c r="F274" s="2"/>
      <c r="G274" s="1"/>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row>
    <row r="275" spans="1:45" ht="15.75" customHeight="1">
      <c r="A275" s="1"/>
      <c r="B275" s="1"/>
      <c r="C275" s="1"/>
      <c r="D275" s="1"/>
      <c r="E275" s="1"/>
      <c r="F275" s="2"/>
      <c r="G275" s="1"/>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row>
    <row r="276" spans="1:45" ht="15.75" customHeight="1">
      <c r="A276" s="1"/>
      <c r="B276" s="1"/>
      <c r="C276" s="1"/>
      <c r="D276" s="1"/>
      <c r="E276" s="1"/>
      <c r="F276" s="2"/>
      <c r="G276" s="1"/>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row>
    <row r="277" spans="1:45" ht="15.75" customHeight="1">
      <c r="A277" s="1"/>
      <c r="B277" s="1"/>
      <c r="C277" s="1"/>
      <c r="D277" s="1"/>
      <c r="E277" s="1"/>
      <c r="F277" s="2"/>
      <c r="G277" s="1"/>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row>
    <row r="278" spans="1:45" ht="15.75" customHeight="1">
      <c r="A278" s="1"/>
      <c r="B278" s="1"/>
      <c r="C278" s="1"/>
      <c r="D278" s="1"/>
      <c r="E278" s="1"/>
      <c r="F278" s="2"/>
      <c r="G278" s="1"/>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row>
    <row r="279" spans="1:45" ht="15.75" customHeight="1">
      <c r="A279" s="1"/>
      <c r="B279" s="1"/>
      <c r="C279" s="1"/>
      <c r="D279" s="1"/>
      <c r="E279" s="1"/>
      <c r="F279" s="2"/>
      <c r="G279" s="1"/>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row>
    <row r="280" spans="1:45" ht="15.75" customHeight="1">
      <c r="A280" s="1"/>
      <c r="B280" s="1"/>
      <c r="C280" s="1"/>
      <c r="D280" s="1"/>
      <c r="E280" s="1"/>
      <c r="F280" s="2"/>
      <c r="G280" s="1"/>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row>
    <row r="281" spans="1:45" ht="15.75" customHeight="1">
      <c r="A281" s="1"/>
      <c r="B281" s="1"/>
      <c r="C281" s="1"/>
      <c r="D281" s="1"/>
      <c r="E281" s="1"/>
      <c r="F281" s="2"/>
      <c r="G281" s="1"/>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row>
    <row r="282" spans="1:45" ht="15.75" customHeight="1">
      <c r="A282" s="1"/>
      <c r="B282" s="1"/>
      <c r="C282" s="1"/>
      <c r="D282" s="1"/>
      <c r="E282" s="1"/>
      <c r="F282" s="2"/>
      <c r="G282" s="1"/>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row>
    <row r="283" spans="1:45" ht="15.75" customHeight="1">
      <c r="A283" s="1"/>
      <c r="B283" s="1"/>
      <c r="C283" s="1"/>
      <c r="D283" s="1"/>
      <c r="E283" s="1"/>
      <c r="F283" s="2"/>
      <c r="G283" s="1"/>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row>
    <row r="284" spans="1:45" ht="15.75" customHeight="1">
      <c r="A284" s="1"/>
      <c r="B284" s="1"/>
      <c r="C284" s="1"/>
      <c r="D284" s="1"/>
      <c r="E284" s="1"/>
      <c r="F284" s="2"/>
      <c r="G284" s="1"/>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row>
    <row r="285" spans="1:45" ht="15.75" customHeight="1">
      <c r="A285" s="1"/>
      <c r="B285" s="1"/>
      <c r="C285" s="1"/>
      <c r="D285" s="1"/>
      <c r="E285" s="1"/>
      <c r="F285" s="2"/>
      <c r="G285" s="1"/>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row>
    <row r="286" spans="1:45" ht="15.75" customHeight="1">
      <c r="A286" s="1"/>
      <c r="B286" s="1"/>
      <c r="C286" s="1"/>
      <c r="D286" s="1"/>
      <c r="E286" s="1"/>
      <c r="F286" s="2"/>
      <c r="G286" s="1"/>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row>
    <row r="287" spans="1:45" ht="15.75" customHeight="1">
      <c r="A287" s="1"/>
      <c r="B287" s="1"/>
      <c r="C287" s="1"/>
      <c r="D287" s="1"/>
      <c r="E287" s="1"/>
      <c r="F287" s="2"/>
      <c r="G287" s="1"/>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row>
    <row r="288" spans="1:45" ht="15.75" customHeight="1">
      <c r="A288" s="1"/>
      <c r="B288" s="1"/>
      <c r="C288" s="1"/>
      <c r="D288" s="1"/>
      <c r="E288" s="1"/>
      <c r="F288" s="2"/>
      <c r="G288" s="1"/>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row>
    <row r="289" spans="1:45" ht="15.75" customHeight="1">
      <c r="A289" s="1"/>
      <c r="B289" s="1"/>
      <c r="C289" s="1"/>
      <c r="D289" s="1"/>
      <c r="E289" s="1"/>
      <c r="F289" s="2"/>
      <c r="G289" s="1"/>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row>
    <row r="290" spans="1:45" ht="15.75" customHeight="1">
      <c r="A290" s="1"/>
      <c r="B290" s="1"/>
      <c r="C290" s="1"/>
      <c r="D290" s="1"/>
      <c r="E290" s="1"/>
      <c r="F290" s="2"/>
      <c r="G290" s="1"/>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row>
    <row r="291" spans="1:45" ht="15.75" customHeight="1">
      <c r="A291" s="1"/>
      <c r="B291" s="1"/>
      <c r="C291" s="1"/>
      <c r="D291" s="1"/>
      <c r="E291" s="1"/>
      <c r="F291" s="2"/>
      <c r="G291" s="1"/>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row>
    <row r="292" spans="1:45" ht="15.75" customHeight="1">
      <c r="A292" s="1"/>
      <c r="B292" s="1"/>
      <c r="C292" s="1"/>
      <c r="D292" s="1"/>
      <c r="E292" s="1"/>
      <c r="F292" s="2"/>
      <c r="G292" s="1"/>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row>
    <row r="293" spans="1:45" ht="15.75" customHeight="1">
      <c r="A293" s="1"/>
      <c r="B293" s="1"/>
      <c r="C293" s="1"/>
      <c r="D293" s="1"/>
      <c r="E293" s="1"/>
      <c r="F293" s="2"/>
      <c r="G293" s="1"/>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row>
    <row r="294" spans="1:45" ht="15.75" customHeight="1">
      <c r="A294" s="1"/>
      <c r="B294" s="1"/>
      <c r="C294" s="1"/>
      <c r="D294" s="1"/>
      <c r="E294" s="1"/>
      <c r="F294" s="2"/>
      <c r="G294" s="1"/>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row>
    <row r="295" spans="1:45" ht="15.75" customHeight="1">
      <c r="A295" s="1"/>
      <c r="B295" s="1"/>
      <c r="C295" s="1"/>
      <c r="D295" s="1"/>
      <c r="E295" s="1"/>
      <c r="F295" s="2"/>
      <c r="G295" s="1"/>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row>
    <row r="296" spans="1:45" ht="15.75" customHeight="1">
      <c r="A296" s="1"/>
      <c r="B296" s="1"/>
      <c r="C296" s="1"/>
      <c r="D296" s="1"/>
      <c r="E296" s="1"/>
      <c r="F296" s="2"/>
      <c r="G296" s="1"/>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row>
    <row r="297" spans="1:45" ht="15.75" customHeight="1">
      <c r="A297" s="1"/>
      <c r="B297" s="1"/>
      <c r="C297" s="1"/>
      <c r="D297" s="1"/>
      <c r="E297" s="1"/>
      <c r="F297" s="2"/>
      <c r="G297" s="1"/>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row>
    <row r="298" spans="1:45" ht="15.75" customHeight="1">
      <c r="A298" s="1"/>
      <c r="B298" s="1"/>
      <c r="C298" s="1"/>
      <c r="D298" s="1"/>
      <c r="E298" s="1"/>
      <c r="F298" s="2"/>
      <c r="G298" s="1"/>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row>
    <row r="299" spans="1:45" ht="15.75" customHeight="1">
      <c r="A299" s="1"/>
      <c r="B299" s="1"/>
      <c r="C299" s="1"/>
      <c r="D299" s="1"/>
      <c r="E299" s="1"/>
      <c r="F299" s="2"/>
      <c r="G299" s="1"/>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row>
    <row r="300" spans="1:45" ht="15.75" customHeight="1">
      <c r="A300" s="1"/>
      <c r="B300" s="1"/>
      <c r="C300" s="1"/>
      <c r="D300" s="1"/>
      <c r="E300" s="1"/>
      <c r="F300" s="2"/>
      <c r="G300" s="1"/>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row>
    <row r="301" spans="1:45" ht="15.75" customHeight="1">
      <c r="A301" s="1"/>
      <c r="B301" s="1"/>
      <c r="C301" s="1"/>
      <c r="D301" s="1"/>
      <c r="E301" s="1"/>
      <c r="F301" s="2"/>
      <c r="G301" s="1"/>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row>
    <row r="302" spans="1:45" ht="15.75" customHeight="1">
      <c r="A302" s="1"/>
      <c r="B302" s="1"/>
      <c r="C302" s="1"/>
      <c r="D302" s="1"/>
      <c r="E302" s="1"/>
      <c r="F302" s="2"/>
      <c r="G302" s="1"/>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row>
    <row r="303" spans="1:45" ht="15.75" customHeight="1">
      <c r="A303" s="1"/>
      <c r="B303" s="1"/>
      <c r="C303" s="1"/>
      <c r="D303" s="1"/>
      <c r="E303" s="1"/>
      <c r="F303" s="2"/>
      <c r="G303" s="1"/>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row>
    <row r="304" spans="1:45" ht="15.75" customHeight="1">
      <c r="A304" s="1"/>
      <c r="B304" s="1"/>
      <c r="C304" s="1"/>
      <c r="D304" s="1"/>
      <c r="E304" s="1"/>
      <c r="F304" s="2"/>
      <c r="G304" s="1"/>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row>
    <row r="305" spans="1:45" ht="15.75" customHeight="1">
      <c r="A305" s="1"/>
      <c r="B305" s="1"/>
      <c r="C305" s="1"/>
      <c r="D305" s="1"/>
      <c r="E305" s="1"/>
      <c r="F305" s="2"/>
      <c r="G305" s="1"/>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row>
    <row r="306" spans="1:45" ht="15.75" customHeight="1">
      <c r="A306" s="1"/>
      <c r="B306" s="1"/>
      <c r="C306" s="1"/>
      <c r="D306" s="1"/>
      <c r="E306" s="1"/>
      <c r="F306" s="2"/>
      <c r="G306" s="1"/>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row>
    <row r="307" spans="1:45" ht="15.75" customHeight="1">
      <c r="A307" s="1"/>
      <c r="B307" s="1"/>
      <c r="C307" s="1"/>
      <c r="D307" s="1"/>
      <c r="E307" s="1"/>
      <c r="F307" s="2"/>
      <c r="G307" s="1"/>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row>
    <row r="308" spans="1:45" ht="15.75" customHeight="1">
      <c r="A308" s="1"/>
      <c r="B308" s="1"/>
      <c r="C308" s="1"/>
      <c r="D308" s="1"/>
      <c r="E308" s="1"/>
      <c r="F308" s="2"/>
      <c r="G308" s="1"/>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row>
    <row r="309" spans="1:45" ht="15.75" customHeight="1">
      <c r="A309" s="1"/>
      <c r="B309" s="1"/>
      <c r="C309" s="1"/>
      <c r="D309" s="1"/>
      <c r="E309" s="1"/>
      <c r="F309" s="2"/>
      <c r="G309" s="1"/>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row>
    <row r="310" spans="1:45" ht="15.75" customHeight="1">
      <c r="A310" s="1"/>
      <c r="B310" s="1"/>
      <c r="C310" s="1"/>
      <c r="D310" s="1"/>
      <c r="E310" s="1"/>
      <c r="F310" s="2"/>
      <c r="G310" s="1"/>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row>
    <row r="311" spans="1:45" ht="15.75" customHeight="1">
      <c r="A311" s="1"/>
      <c r="B311" s="1"/>
      <c r="C311" s="1"/>
      <c r="D311" s="1"/>
      <c r="E311" s="1"/>
      <c r="F311" s="2"/>
      <c r="G311" s="1"/>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row>
    <row r="312" spans="1:45" ht="15.75" customHeight="1">
      <c r="A312" s="1"/>
      <c r="B312" s="1"/>
      <c r="C312" s="1"/>
      <c r="D312" s="1"/>
      <c r="E312" s="1"/>
      <c r="F312" s="2"/>
      <c r="G312" s="1"/>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row>
    <row r="313" spans="1:45" ht="15.75" customHeight="1">
      <c r="A313" s="1"/>
      <c r="B313" s="1"/>
      <c r="C313" s="1"/>
      <c r="D313" s="1"/>
      <c r="E313" s="1"/>
      <c r="F313" s="2"/>
      <c r="G313" s="1"/>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row>
    <row r="314" spans="1:45" ht="15.75" customHeight="1">
      <c r="A314" s="1"/>
      <c r="B314" s="1"/>
      <c r="C314" s="1"/>
      <c r="D314" s="1"/>
      <c r="E314" s="1"/>
      <c r="F314" s="2"/>
      <c r="G314" s="1"/>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row>
    <row r="315" spans="1:45" ht="15.75" customHeight="1">
      <c r="A315" s="1"/>
      <c r="B315" s="1"/>
      <c r="C315" s="1"/>
      <c r="D315" s="1"/>
      <c r="E315" s="1"/>
      <c r="F315" s="2"/>
      <c r="G315" s="1"/>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row>
    <row r="316" spans="1:45" ht="15.75" customHeight="1">
      <c r="A316" s="1"/>
      <c r="B316" s="1"/>
      <c r="C316" s="1"/>
      <c r="D316" s="1"/>
      <c r="E316" s="1"/>
      <c r="F316" s="2"/>
      <c r="G316" s="1"/>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row>
    <row r="317" spans="1:45" ht="15.75" customHeight="1">
      <c r="A317" s="1"/>
      <c r="B317" s="1"/>
      <c r="C317" s="1"/>
      <c r="D317" s="1"/>
      <c r="E317" s="1"/>
      <c r="F317" s="2"/>
      <c r="G317" s="1"/>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row>
    <row r="318" spans="1:45" ht="15.75" customHeight="1">
      <c r="A318" s="1"/>
      <c r="B318" s="1"/>
      <c r="C318" s="1"/>
      <c r="D318" s="1"/>
      <c r="E318" s="1"/>
      <c r="F318" s="2"/>
      <c r="G318" s="1"/>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row>
    <row r="319" spans="1:45" ht="15.75" customHeight="1">
      <c r="A319" s="1"/>
      <c r="B319" s="1"/>
      <c r="C319" s="1"/>
      <c r="D319" s="1"/>
      <c r="E319" s="1"/>
      <c r="F319" s="2"/>
      <c r="G319" s="1"/>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row>
    <row r="320" spans="1:45" ht="15.75" customHeight="1">
      <c r="A320" s="1"/>
      <c r="B320" s="1"/>
      <c r="C320" s="1"/>
      <c r="D320" s="1"/>
      <c r="E320" s="1"/>
      <c r="F320" s="2"/>
      <c r="G320" s="1"/>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row>
    <row r="321" spans="1:45" ht="15.75" customHeight="1">
      <c r="A321" s="1"/>
      <c r="B321" s="1"/>
      <c r="C321" s="1"/>
      <c r="D321" s="1"/>
      <c r="E321" s="1"/>
      <c r="F321" s="2"/>
      <c r="G321" s="1"/>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row>
    <row r="322" spans="1:45" ht="15.75" customHeight="1">
      <c r="A322" s="1"/>
      <c r="B322" s="1"/>
      <c r="C322" s="1"/>
      <c r="D322" s="1"/>
      <c r="E322" s="1"/>
      <c r="F322" s="2"/>
      <c r="G322" s="1"/>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row>
    <row r="323" spans="1:45" ht="15.75" customHeight="1">
      <c r="A323" s="1"/>
      <c r="B323" s="1"/>
      <c r="C323" s="1"/>
      <c r="D323" s="1"/>
      <c r="E323" s="1"/>
      <c r="F323" s="2"/>
      <c r="G323" s="1"/>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row>
    <row r="324" spans="1:45" ht="15.75" customHeight="1">
      <c r="A324" s="1"/>
      <c r="B324" s="1"/>
      <c r="C324" s="1"/>
      <c r="D324" s="1"/>
      <c r="E324" s="1"/>
      <c r="F324" s="2"/>
      <c r="G324" s="1"/>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row>
    <row r="325" spans="1:45" ht="15.75" customHeight="1">
      <c r="A325" s="1"/>
      <c r="B325" s="1"/>
      <c r="C325" s="1"/>
      <c r="D325" s="1"/>
      <c r="E325" s="1"/>
      <c r="F325" s="2"/>
      <c r="G325" s="1"/>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row>
    <row r="326" spans="1:45" ht="15.75" customHeight="1">
      <c r="A326" s="1"/>
      <c r="B326" s="1"/>
      <c r="C326" s="1"/>
      <c r="D326" s="1"/>
      <c r="E326" s="1"/>
      <c r="F326" s="2"/>
      <c r="G326" s="1"/>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row>
    <row r="327" spans="1:45" ht="15.75" customHeight="1">
      <c r="A327" s="1"/>
      <c r="B327" s="1"/>
      <c r="C327" s="1"/>
      <c r="D327" s="1"/>
      <c r="E327" s="1"/>
      <c r="F327" s="2"/>
      <c r="G327" s="1"/>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row>
    <row r="328" spans="1:45" ht="15.75" customHeight="1">
      <c r="A328" s="1"/>
      <c r="B328" s="1"/>
      <c r="C328" s="1"/>
      <c r="D328" s="1"/>
      <c r="E328" s="1"/>
      <c r="F328" s="2"/>
      <c r="G328" s="1"/>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row>
    <row r="329" spans="1:45" ht="15.75" customHeight="1">
      <c r="A329" s="1"/>
      <c r="B329" s="1"/>
      <c r="C329" s="1"/>
      <c r="D329" s="1"/>
      <c r="E329" s="1"/>
      <c r="F329" s="2"/>
      <c r="G329" s="1"/>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row>
    <row r="330" spans="1:45" ht="15.75" customHeight="1">
      <c r="A330" s="1"/>
      <c r="B330" s="1"/>
      <c r="C330" s="1"/>
      <c r="D330" s="1"/>
      <c r="E330" s="1"/>
      <c r="F330" s="2"/>
      <c r="G330" s="1"/>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row>
    <row r="331" spans="1:45" ht="15.75" customHeight="1">
      <c r="A331" s="1"/>
      <c r="B331" s="1"/>
      <c r="C331" s="1"/>
      <c r="D331" s="1"/>
      <c r="E331" s="1"/>
      <c r="F331" s="2"/>
      <c r="G331" s="1"/>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row>
    <row r="332" spans="1:45" ht="15.75" customHeight="1">
      <c r="A332" s="1"/>
      <c r="B332" s="1"/>
      <c r="C332" s="1"/>
      <c r="D332" s="1"/>
      <c r="E332" s="1"/>
      <c r="F332" s="2"/>
      <c r="G332" s="1"/>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row>
    <row r="333" spans="1:45" ht="15.75" customHeight="1">
      <c r="A333" s="1"/>
      <c r="B333" s="1"/>
      <c r="C333" s="1"/>
      <c r="D333" s="1"/>
      <c r="E333" s="1"/>
      <c r="F333" s="2"/>
      <c r="G333" s="1"/>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row>
    <row r="334" spans="1:45" ht="15.75" customHeight="1">
      <c r="A334" s="1"/>
      <c r="B334" s="1"/>
      <c r="C334" s="1"/>
      <c r="D334" s="1"/>
      <c r="E334" s="1"/>
      <c r="F334" s="2"/>
      <c r="G334" s="1"/>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row>
    <row r="335" spans="1:45" ht="15.75" customHeight="1">
      <c r="A335" s="1"/>
      <c r="B335" s="1"/>
      <c r="C335" s="1"/>
      <c r="D335" s="1"/>
      <c r="E335" s="1"/>
      <c r="F335" s="2"/>
      <c r="G335" s="1"/>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row>
    <row r="336" spans="1:45" ht="15.75" customHeight="1">
      <c r="A336" s="1"/>
      <c r="B336" s="1"/>
      <c r="C336" s="1"/>
      <c r="D336" s="1"/>
      <c r="E336" s="1"/>
      <c r="F336" s="2"/>
      <c r="G336" s="1"/>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row>
    <row r="337" spans="1:45" ht="15.75" customHeight="1">
      <c r="A337" s="1"/>
      <c r="B337" s="1"/>
      <c r="C337" s="1"/>
      <c r="D337" s="1"/>
      <c r="E337" s="1"/>
      <c r="F337" s="2"/>
      <c r="G337" s="1"/>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row>
    <row r="338" spans="1:45" ht="15.75" customHeight="1">
      <c r="A338" s="1"/>
      <c r="B338" s="1"/>
      <c r="C338" s="1"/>
      <c r="D338" s="1"/>
      <c r="E338" s="1"/>
      <c r="F338" s="2"/>
      <c r="G338" s="1"/>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row>
    <row r="339" spans="1:45" ht="15.75" customHeight="1">
      <c r="A339" s="1"/>
      <c r="B339" s="1"/>
      <c r="C339" s="1"/>
      <c r="D339" s="1"/>
      <c r="E339" s="1"/>
      <c r="F339" s="2"/>
      <c r="G339" s="1"/>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row>
    <row r="340" spans="1:45" ht="15.75" customHeight="1">
      <c r="A340" s="1"/>
      <c r="B340" s="1"/>
      <c r="C340" s="1"/>
      <c r="D340" s="1"/>
      <c r="E340" s="1"/>
      <c r="F340" s="2"/>
      <c r="G340" s="1"/>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row>
    <row r="341" spans="1:45" ht="15.75" customHeight="1">
      <c r="A341" s="1"/>
      <c r="B341" s="1"/>
      <c r="C341" s="1"/>
      <c r="D341" s="1"/>
      <c r="E341" s="1"/>
      <c r="F341" s="2"/>
      <c r="G341" s="1"/>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row>
    <row r="342" spans="1:45" ht="15.75" customHeight="1">
      <c r="A342" s="1"/>
      <c r="B342" s="1"/>
      <c r="C342" s="1"/>
      <c r="D342" s="1"/>
      <c r="E342" s="1"/>
      <c r="F342" s="2"/>
      <c r="G342" s="1"/>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row>
    <row r="343" spans="1:45" ht="15.75" customHeight="1">
      <c r="A343" s="1"/>
      <c r="B343" s="1"/>
      <c r="C343" s="1"/>
      <c r="D343" s="1"/>
      <c r="E343" s="1"/>
      <c r="F343" s="2"/>
      <c r="G343" s="1"/>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row>
    <row r="344" spans="1:45" ht="15.75" customHeight="1">
      <c r="A344" s="1"/>
      <c r="B344" s="1"/>
      <c r="C344" s="1"/>
      <c r="D344" s="1"/>
      <c r="E344" s="1"/>
      <c r="F344" s="2"/>
      <c r="G344" s="1"/>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row>
    <row r="345" spans="1:45" ht="15.75" customHeight="1">
      <c r="A345" s="1"/>
      <c r="B345" s="1"/>
      <c r="C345" s="1"/>
      <c r="D345" s="1"/>
      <c r="E345" s="1"/>
      <c r="F345" s="2"/>
      <c r="G345" s="1"/>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row>
    <row r="346" spans="1:45" ht="15.75" customHeight="1">
      <c r="A346" s="1"/>
      <c r="B346" s="1"/>
      <c r="C346" s="1"/>
      <c r="D346" s="1"/>
      <c r="E346" s="1"/>
      <c r="F346" s="2"/>
      <c r="G346" s="1"/>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row>
    <row r="347" spans="1:45" ht="15.75" customHeight="1">
      <c r="A347" s="1"/>
      <c r="B347" s="1"/>
      <c r="C347" s="1"/>
      <c r="D347" s="1"/>
      <c r="E347" s="1"/>
      <c r="F347" s="2"/>
      <c r="G347" s="1"/>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row>
    <row r="348" spans="1:45" ht="15.75" customHeight="1">
      <c r="A348" s="1"/>
      <c r="B348" s="1"/>
      <c r="C348" s="1"/>
      <c r="D348" s="1"/>
      <c r="E348" s="1"/>
      <c r="F348" s="2"/>
      <c r="G348" s="1"/>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row>
    <row r="349" spans="1:45" ht="15.75" customHeight="1">
      <c r="A349" s="1"/>
      <c r="B349" s="1"/>
      <c r="C349" s="1"/>
      <c r="D349" s="1"/>
      <c r="E349" s="1"/>
      <c r="F349" s="2"/>
      <c r="G349" s="1"/>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row>
    <row r="350" spans="1:45" ht="15.75" customHeight="1">
      <c r="A350" s="1"/>
      <c r="B350" s="1"/>
      <c r="C350" s="1"/>
      <c r="D350" s="1"/>
      <c r="E350" s="1"/>
      <c r="F350" s="2"/>
      <c r="G350" s="1"/>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row>
    <row r="351" spans="1:45" ht="15.75" customHeight="1">
      <c r="A351" s="1"/>
      <c r="B351" s="1"/>
      <c r="C351" s="1"/>
      <c r="D351" s="1"/>
      <c r="E351" s="1"/>
      <c r="F351" s="2"/>
      <c r="G351" s="1"/>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row>
    <row r="352" spans="1:45" ht="15.75" customHeight="1">
      <c r="A352" s="1"/>
      <c r="B352" s="1"/>
      <c r="C352" s="1"/>
      <c r="D352" s="1"/>
      <c r="E352" s="1"/>
      <c r="F352" s="2"/>
      <c r="G352" s="1"/>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row>
    <row r="353" spans="1:45" ht="15.75" customHeight="1">
      <c r="A353" s="1"/>
      <c r="B353" s="1"/>
      <c r="C353" s="1"/>
      <c r="D353" s="1"/>
      <c r="E353" s="1"/>
      <c r="F353" s="2"/>
      <c r="G353" s="1"/>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row>
    <row r="354" spans="1:45" ht="15.75" customHeight="1">
      <c r="A354" s="1"/>
      <c r="B354" s="1"/>
      <c r="C354" s="1"/>
      <c r="D354" s="1"/>
      <c r="E354" s="1"/>
      <c r="F354" s="2"/>
      <c r="G354" s="1"/>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row>
    <row r="355" spans="1:45" ht="15.75" customHeight="1">
      <c r="A355" s="1"/>
      <c r="B355" s="1"/>
      <c r="C355" s="1"/>
      <c r="D355" s="1"/>
      <c r="E355" s="1"/>
      <c r="F355" s="2"/>
      <c r="G355" s="1"/>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row>
    <row r="356" spans="1:45" ht="15.75" customHeight="1">
      <c r="A356" s="1"/>
      <c r="B356" s="1"/>
      <c r="C356" s="1"/>
      <c r="D356" s="1"/>
      <c r="E356" s="1"/>
      <c r="F356" s="2"/>
      <c r="G356" s="1"/>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row>
    <row r="357" spans="1:45" ht="15.75" customHeight="1">
      <c r="A357" s="1"/>
      <c r="B357" s="1"/>
      <c r="C357" s="1"/>
      <c r="D357" s="1"/>
      <c r="E357" s="1"/>
      <c r="F357" s="2"/>
      <c r="G357" s="1"/>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row>
    <row r="358" spans="1:45" ht="15.75" customHeight="1">
      <c r="A358" s="1"/>
      <c r="B358" s="1"/>
      <c r="C358" s="1"/>
      <c r="D358" s="1"/>
      <c r="E358" s="1"/>
      <c r="F358" s="2"/>
      <c r="G358" s="1"/>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row>
    <row r="359" spans="1:45" ht="15.75" customHeight="1">
      <c r="A359" s="1"/>
      <c r="B359" s="1"/>
      <c r="C359" s="1"/>
      <c r="D359" s="1"/>
      <c r="E359" s="1"/>
      <c r="F359" s="2"/>
      <c r="G359" s="1"/>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row>
    <row r="360" spans="1:45" ht="15.75" customHeight="1">
      <c r="A360" s="1"/>
      <c r="B360" s="1"/>
      <c r="C360" s="1"/>
      <c r="D360" s="1"/>
      <c r="E360" s="1"/>
      <c r="F360" s="2"/>
      <c r="G360" s="1"/>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row>
    <row r="361" spans="1:45" ht="15.75" customHeight="1">
      <c r="A361" s="1"/>
      <c r="B361" s="1"/>
      <c r="C361" s="1"/>
      <c r="D361" s="1"/>
      <c r="E361" s="1"/>
      <c r="F361" s="2"/>
      <c r="G361" s="1"/>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row>
    <row r="362" spans="1:45" ht="15.75" customHeight="1">
      <c r="A362" s="1"/>
      <c r="B362" s="1"/>
      <c r="C362" s="1"/>
      <c r="D362" s="1"/>
      <c r="E362" s="1"/>
      <c r="F362" s="2"/>
      <c r="G362" s="1"/>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row>
    <row r="363" spans="1:45" ht="15.75" customHeight="1">
      <c r="A363" s="1"/>
      <c r="B363" s="1"/>
      <c r="C363" s="1"/>
      <c r="D363" s="1"/>
      <c r="E363" s="1"/>
      <c r="F363" s="2"/>
      <c r="G363" s="1"/>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row>
    <row r="364" spans="1:45" ht="15.75" customHeight="1">
      <c r="A364" s="1"/>
      <c r="B364" s="1"/>
      <c r="C364" s="1"/>
      <c r="D364" s="1"/>
      <c r="E364" s="1"/>
      <c r="F364" s="2"/>
      <c r="G364" s="1"/>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row>
    <row r="365" spans="1:45" ht="15.75" customHeight="1">
      <c r="A365" s="1"/>
      <c r="B365" s="1"/>
      <c r="C365" s="1"/>
      <c r="D365" s="1"/>
      <c r="E365" s="1"/>
      <c r="F365" s="2"/>
      <c r="G365" s="1"/>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row>
    <row r="366" spans="1:45" ht="15.75" customHeight="1">
      <c r="A366" s="1"/>
      <c r="B366" s="1"/>
      <c r="C366" s="1"/>
      <c r="D366" s="1"/>
      <c r="E366" s="1"/>
      <c r="F366" s="2"/>
      <c r="G366" s="1"/>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row>
    <row r="367" spans="1:45" ht="15.75" customHeight="1">
      <c r="A367" s="1"/>
      <c r="B367" s="1"/>
      <c r="C367" s="1"/>
      <c r="D367" s="1"/>
      <c r="E367" s="1"/>
      <c r="F367" s="2"/>
      <c r="G367" s="1"/>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row>
    <row r="368" spans="1:45" ht="15.75" customHeight="1">
      <c r="A368" s="1"/>
      <c r="B368" s="1"/>
      <c r="C368" s="1"/>
      <c r="D368" s="1"/>
      <c r="E368" s="1"/>
      <c r="F368" s="2"/>
      <c r="G368" s="1"/>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row>
    <row r="369" spans="1:45" ht="15.75" customHeight="1">
      <c r="A369" s="1"/>
      <c r="B369" s="1"/>
      <c r="C369" s="1"/>
      <c r="D369" s="1"/>
      <c r="E369" s="1"/>
      <c r="F369" s="2"/>
      <c r="G369" s="1"/>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row>
    <row r="370" spans="1:45" ht="15.75" customHeight="1">
      <c r="A370" s="1"/>
      <c r="B370" s="1"/>
      <c r="C370" s="1"/>
      <c r="D370" s="1"/>
      <c r="E370" s="1"/>
      <c r="F370" s="2"/>
      <c r="G370" s="1"/>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row>
    <row r="371" spans="1:45" ht="15.75" customHeight="1">
      <c r="A371" s="1"/>
      <c r="B371" s="1"/>
      <c r="C371" s="1"/>
      <c r="D371" s="1"/>
      <c r="E371" s="1"/>
      <c r="F371" s="2"/>
      <c r="G371" s="1"/>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row>
    <row r="372" spans="1:45" ht="15.75" customHeight="1">
      <c r="A372" s="1"/>
      <c r="B372" s="1"/>
      <c r="C372" s="1"/>
      <c r="D372" s="1"/>
      <c r="E372" s="1"/>
      <c r="F372" s="2"/>
      <c r="G372" s="1"/>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row>
    <row r="373" spans="1:45" ht="15.75" customHeight="1">
      <c r="A373" s="1"/>
      <c r="B373" s="1"/>
      <c r="C373" s="1"/>
      <c r="D373" s="1"/>
      <c r="E373" s="1"/>
      <c r="F373" s="2"/>
      <c r="G373" s="1"/>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row>
    <row r="374" spans="1:45" ht="15.75" customHeight="1">
      <c r="A374" s="1"/>
      <c r="B374" s="1"/>
      <c r="C374" s="1"/>
      <c r="D374" s="1"/>
      <c r="E374" s="1"/>
      <c r="F374" s="2"/>
      <c r="G374" s="1"/>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row>
    <row r="375" spans="1:45" ht="15.75" customHeight="1">
      <c r="A375" s="1"/>
      <c r="B375" s="1"/>
      <c r="C375" s="1"/>
      <c r="D375" s="1"/>
      <c r="E375" s="1"/>
      <c r="F375" s="2"/>
      <c r="G375" s="1"/>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row>
    <row r="376" spans="1:45" ht="15.75" customHeight="1">
      <c r="A376" s="1"/>
      <c r="B376" s="1"/>
      <c r="C376" s="1"/>
      <c r="D376" s="1"/>
      <c r="E376" s="1"/>
      <c r="F376" s="2"/>
      <c r="G376" s="1"/>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row>
    <row r="377" spans="1:45" ht="15.75" customHeight="1">
      <c r="A377" s="1"/>
      <c r="B377" s="1"/>
      <c r="C377" s="1"/>
      <c r="D377" s="1"/>
      <c r="E377" s="1"/>
      <c r="F377" s="2"/>
      <c r="G377" s="1"/>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row>
    <row r="378" spans="1:45" ht="15.75" customHeight="1">
      <c r="A378" s="1"/>
      <c r="B378" s="1"/>
      <c r="C378" s="1"/>
      <c r="D378" s="1"/>
      <c r="E378" s="1"/>
      <c r="F378" s="2"/>
      <c r="G378" s="1"/>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row>
    <row r="379" spans="1:45" ht="15.75" customHeight="1">
      <c r="A379" s="1"/>
      <c r="B379" s="1"/>
      <c r="C379" s="1"/>
      <c r="D379" s="1"/>
      <c r="E379" s="1"/>
      <c r="F379" s="2"/>
      <c r="G379" s="1"/>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row>
    <row r="380" spans="1:45" ht="15.75" customHeight="1">
      <c r="A380" s="1"/>
      <c r="B380" s="1"/>
      <c r="C380" s="1"/>
      <c r="D380" s="1"/>
      <c r="E380" s="1"/>
      <c r="F380" s="2"/>
      <c r="G380" s="1"/>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row>
    <row r="381" spans="1:45" ht="15.75" customHeight="1">
      <c r="A381" s="1"/>
      <c r="B381" s="1"/>
      <c r="C381" s="1"/>
      <c r="D381" s="1"/>
      <c r="E381" s="1"/>
      <c r="F381" s="2"/>
      <c r="G381" s="1"/>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row>
    <row r="382" spans="1:45" ht="15.75" customHeight="1">
      <c r="A382" s="1"/>
      <c r="B382" s="1"/>
      <c r="C382" s="1"/>
      <c r="D382" s="1"/>
      <c r="E382" s="1"/>
      <c r="F382" s="2"/>
      <c r="G382" s="1"/>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row>
    <row r="383" spans="1:45" ht="15.75" customHeight="1">
      <c r="A383" s="1"/>
      <c r="B383" s="1"/>
      <c r="C383" s="1"/>
      <c r="D383" s="1"/>
      <c r="E383" s="1"/>
      <c r="F383" s="2"/>
      <c r="G383" s="1"/>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row>
    <row r="384" spans="1:45" ht="15.75" customHeight="1">
      <c r="A384" s="1"/>
      <c r="B384" s="1"/>
      <c r="C384" s="1"/>
      <c r="D384" s="1"/>
      <c r="E384" s="1"/>
      <c r="F384" s="2"/>
      <c r="G384" s="1"/>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row>
    <row r="385" spans="1:45" ht="15.75" customHeight="1">
      <c r="A385" s="1"/>
      <c r="B385" s="1"/>
      <c r="C385" s="1"/>
      <c r="D385" s="1"/>
      <c r="E385" s="1"/>
      <c r="F385" s="2"/>
      <c r="G385" s="1"/>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row>
    <row r="386" spans="1:45" ht="15.75" customHeight="1">
      <c r="A386" s="1"/>
      <c r="B386" s="1"/>
      <c r="C386" s="1"/>
      <c r="D386" s="1"/>
      <c r="E386" s="1"/>
      <c r="F386" s="2"/>
      <c r="G386" s="1"/>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row>
    <row r="387" spans="1:45" ht="15.75" customHeight="1">
      <c r="A387" s="1"/>
      <c r="B387" s="1"/>
      <c r="C387" s="1"/>
      <c r="D387" s="1"/>
      <c r="E387" s="1"/>
      <c r="F387" s="2"/>
      <c r="G387" s="1"/>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row>
    <row r="388" spans="1:45" ht="15.75" customHeight="1">
      <c r="A388" s="1"/>
      <c r="B388" s="1"/>
      <c r="C388" s="1"/>
      <c r="D388" s="1"/>
      <c r="E388" s="1"/>
      <c r="F388" s="2"/>
      <c r="G388" s="1"/>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row>
    <row r="389" spans="1:45" ht="15.75" customHeight="1">
      <c r="A389" s="1"/>
      <c r="B389" s="1"/>
      <c r="C389" s="1"/>
      <c r="D389" s="1"/>
      <c r="E389" s="1"/>
      <c r="F389" s="2"/>
      <c r="G389" s="1"/>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row>
    <row r="390" spans="1:45" ht="15.75" customHeight="1">
      <c r="A390" s="1"/>
      <c r="B390" s="1"/>
      <c r="C390" s="1"/>
      <c r="D390" s="1"/>
      <c r="E390" s="1"/>
      <c r="F390" s="2"/>
      <c r="G390" s="1"/>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row>
    <row r="391" spans="1:45" ht="15.75" customHeight="1">
      <c r="A391" s="1"/>
      <c r="B391" s="1"/>
      <c r="C391" s="1"/>
      <c r="D391" s="1"/>
      <c r="E391" s="1"/>
      <c r="F391" s="2"/>
      <c r="G391" s="1"/>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row>
    <row r="392" spans="1:45" ht="15.75" customHeight="1">
      <c r="A392" s="1"/>
      <c r="B392" s="1"/>
      <c r="C392" s="1"/>
      <c r="D392" s="1"/>
      <c r="E392" s="1"/>
      <c r="F392" s="2"/>
      <c r="G392" s="1"/>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row>
    <row r="393" spans="1:45" ht="15.75" customHeight="1">
      <c r="A393" s="1"/>
      <c r="B393" s="1"/>
      <c r="C393" s="1"/>
      <c r="D393" s="1"/>
      <c r="E393" s="1"/>
      <c r="F393" s="2"/>
      <c r="G393" s="1"/>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row>
    <row r="394" spans="1:45" ht="15.75" customHeight="1">
      <c r="A394" s="1"/>
      <c r="B394" s="1"/>
      <c r="C394" s="1"/>
      <c r="D394" s="1"/>
      <c r="E394" s="1"/>
      <c r="F394" s="2"/>
      <c r="G394" s="1"/>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row>
    <row r="395" spans="1:45" ht="15.75" customHeight="1">
      <c r="A395" s="1"/>
      <c r="B395" s="1"/>
      <c r="C395" s="1"/>
      <c r="D395" s="1"/>
      <c r="E395" s="1"/>
      <c r="F395" s="2"/>
      <c r="G395" s="1"/>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row>
    <row r="396" spans="1:45" ht="15.75" customHeight="1">
      <c r="A396" s="1"/>
      <c r="B396" s="1"/>
      <c r="C396" s="1"/>
      <c r="D396" s="1"/>
      <c r="E396" s="1"/>
      <c r="F396" s="2"/>
      <c r="G396" s="1"/>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row>
    <row r="397" spans="1:45" ht="15.75" customHeight="1">
      <c r="A397" s="1"/>
      <c r="B397" s="1"/>
      <c r="C397" s="1"/>
      <c r="D397" s="1"/>
      <c r="E397" s="1"/>
      <c r="F397" s="2"/>
      <c r="G397" s="1"/>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row>
    <row r="398" spans="1:45" ht="15.75" customHeight="1">
      <c r="A398" s="1"/>
      <c r="B398" s="1"/>
      <c r="C398" s="1"/>
      <c r="D398" s="1"/>
      <c r="E398" s="1"/>
      <c r="F398" s="2"/>
      <c r="G398" s="1"/>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row>
    <row r="399" spans="1:45" ht="15.75" customHeight="1">
      <c r="A399" s="1"/>
      <c r="B399" s="1"/>
      <c r="C399" s="1"/>
      <c r="D399" s="1"/>
      <c r="E399" s="1"/>
      <c r="F399" s="2"/>
      <c r="G399" s="1"/>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row>
    <row r="400" spans="1:45" ht="15.75" customHeight="1">
      <c r="A400" s="1"/>
      <c r="B400" s="1"/>
      <c r="C400" s="1"/>
      <c r="D400" s="1"/>
      <c r="E400" s="1"/>
      <c r="F400" s="2"/>
      <c r="G400" s="1"/>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row>
    <row r="401" spans="1:45" ht="15.75" customHeight="1">
      <c r="A401" s="1"/>
      <c r="B401" s="1"/>
      <c r="C401" s="1"/>
      <c r="D401" s="1"/>
      <c r="E401" s="1"/>
      <c r="F401" s="2"/>
      <c r="G401" s="1"/>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row>
    <row r="402" spans="1:45" ht="15.75" customHeight="1">
      <c r="A402" s="1"/>
      <c r="B402" s="1"/>
      <c r="C402" s="1"/>
      <c r="D402" s="1"/>
      <c r="E402" s="1"/>
      <c r="F402" s="2"/>
      <c r="G402" s="1"/>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row>
    <row r="403" spans="1:45" ht="15.75" customHeight="1">
      <c r="A403" s="1"/>
      <c r="B403" s="1"/>
      <c r="C403" s="1"/>
      <c r="D403" s="1"/>
      <c r="E403" s="1"/>
      <c r="F403" s="2"/>
      <c r="G403" s="1"/>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row>
    <row r="404" spans="1:45" ht="15.75" customHeight="1">
      <c r="A404" s="1"/>
      <c r="B404" s="1"/>
      <c r="C404" s="1"/>
      <c r="D404" s="1"/>
      <c r="E404" s="1"/>
      <c r="F404" s="2"/>
      <c r="G404" s="1"/>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row>
    <row r="405" spans="1:45" ht="15.75" customHeight="1">
      <c r="A405" s="1"/>
      <c r="B405" s="1"/>
      <c r="C405" s="1"/>
      <c r="D405" s="1"/>
      <c r="E405" s="1"/>
      <c r="F405" s="2"/>
      <c r="G405" s="1"/>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row>
    <row r="406" spans="1:45" ht="15.75" customHeight="1">
      <c r="A406" s="1"/>
      <c r="B406" s="1"/>
      <c r="C406" s="1"/>
      <c r="D406" s="1"/>
      <c r="E406" s="1"/>
      <c r="F406" s="2"/>
      <c r="G406" s="1"/>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row>
    <row r="407" spans="1:45" ht="15.75" customHeight="1">
      <c r="A407" s="1"/>
      <c r="B407" s="1"/>
      <c r="C407" s="1"/>
      <c r="D407" s="1"/>
      <c r="E407" s="1"/>
      <c r="F407" s="2"/>
      <c r="G407" s="1"/>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row>
    <row r="408" spans="1:45" ht="15.75" customHeight="1">
      <c r="A408" s="1"/>
      <c r="B408" s="1"/>
      <c r="C408" s="1"/>
      <c r="D408" s="1"/>
      <c r="E408" s="1"/>
      <c r="F408" s="2"/>
      <c r="G408" s="1"/>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row>
    <row r="409" spans="1:45" ht="15.75" customHeight="1">
      <c r="A409" s="1"/>
      <c r="B409" s="1"/>
      <c r="C409" s="1"/>
      <c r="D409" s="1"/>
      <c r="E409" s="1"/>
      <c r="F409" s="2"/>
      <c r="G409" s="1"/>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row>
    <row r="410" spans="1:45" ht="15.75" customHeight="1">
      <c r="A410" s="1"/>
      <c r="B410" s="1"/>
      <c r="C410" s="1"/>
      <c r="D410" s="1"/>
      <c r="E410" s="1"/>
      <c r="F410" s="2"/>
      <c r="G410" s="1"/>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row>
    <row r="411" spans="1:45" ht="15.75" customHeight="1">
      <c r="A411" s="1"/>
      <c r="B411" s="1"/>
      <c r="C411" s="1"/>
      <c r="D411" s="1"/>
      <c r="E411" s="1"/>
      <c r="F411" s="2"/>
      <c r="G411" s="1"/>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row>
    <row r="412" spans="1:45" ht="15.75" customHeight="1">
      <c r="A412" s="1"/>
      <c r="B412" s="1"/>
      <c r="C412" s="1"/>
      <c r="D412" s="1"/>
      <c r="E412" s="1"/>
      <c r="F412" s="2"/>
      <c r="G412" s="1"/>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row>
    <row r="413" spans="1:45" ht="15.75" customHeight="1">
      <c r="A413" s="1"/>
      <c r="B413" s="1"/>
      <c r="C413" s="1"/>
      <c r="D413" s="1"/>
      <c r="E413" s="1"/>
      <c r="F413" s="2"/>
      <c r="G413" s="1"/>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row>
    <row r="414" spans="1:45" ht="15.75" customHeight="1">
      <c r="A414" s="1"/>
      <c r="B414" s="1"/>
      <c r="C414" s="1"/>
      <c r="D414" s="1"/>
      <c r="E414" s="1"/>
      <c r="F414" s="2"/>
      <c r="G414" s="1"/>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row>
    <row r="415" spans="1:45" ht="15.75" customHeight="1">
      <c r="A415" s="1"/>
      <c r="B415" s="1"/>
      <c r="C415" s="1"/>
      <c r="D415" s="1"/>
      <c r="E415" s="1"/>
      <c r="F415" s="2"/>
      <c r="G415" s="1"/>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row>
    <row r="416" spans="1:45" ht="15.75" customHeight="1">
      <c r="A416" s="1"/>
      <c r="B416" s="1"/>
      <c r="C416" s="1"/>
      <c r="D416" s="1"/>
      <c r="E416" s="1"/>
      <c r="F416" s="2"/>
      <c r="G416" s="1"/>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row>
    <row r="417" spans="1:45" ht="15.75" customHeight="1">
      <c r="A417" s="1"/>
      <c r="B417" s="1"/>
      <c r="C417" s="1"/>
      <c r="D417" s="1"/>
      <c r="E417" s="1"/>
      <c r="F417" s="2"/>
      <c r="G417" s="1"/>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row>
    <row r="418" spans="1:45" ht="15.75" customHeight="1">
      <c r="A418" s="1"/>
      <c r="B418" s="1"/>
      <c r="C418" s="1"/>
      <c r="D418" s="1"/>
      <c r="E418" s="1"/>
      <c r="F418" s="2"/>
      <c r="G418" s="1"/>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row>
    <row r="419" spans="1:45" ht="15.75" customHeight="1">
      <c r="A419" s="1"/>
      <c r="B419" s="1"/>
      <c r="C419" s="1"/>
      <c r="D419" s="1"/>
      <c r="E419" s="1"/>
      <c r="F419" s="2"/>
      <c r="G419" s="1"/>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row>
    <row r="420" spans="1:45" ht="15.75" customHeight="1">
      <c r="A420" s="1"/>
      <c r="B420" s="1"/>
      <c r="C420" s="1"/>
      <c r="D420" s="1"/>
      <c r="E420" s="1"/>
      <c r="F420" s="2"/>
      <c r="G420" s="1"/>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row>
    <row r="421" spans="1:45" ht="15.75" customHeight="1">
      <c r="A421" s="1"/>
      <c r="B421" s="1"/>
      <c r="C421" s="1"/>
      <c r="D421" s="1"/>
      <c r="E421" s="1"/>
      <c r="F421" s="2"/>
      <c r="G421" s="1"/>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row>
    <row r="422" spans="1:45" ht="15.75" customHeight="1">
      <c r="A422" s="1"/>
      <c r="B422" s="1"/>
      <c r="C422" s="1"/>
      <c r="D422" s="1"/>
      <c r="E422" s="1"/>
      <c r="F422" s="2"/>
      <c r="G422" s="1"/>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row>
    <row r="423" spans="1:45" ht="15.75" customHeight="1">
      <c r="A423" s="1"/>
      <c r="B423" s="1"/>
      <c r="C423" s="1"/>
      <c r="D423" s="1"/>
      <c r="E423" s="1"/>
      <c r="F423" s="2"/>
      <c r="G423" s="1"/>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row>
    <row r="424" spans="1:45" ht="15.75" customHeight="1">
      <c r="A424" s="1"/>
      <c r="B424" s="1"/>
      <c r="C424" s="1"/>
      <c r="D424" s="1"/>
      <c r="E424" s="1"/>
      <c r="F424" s="2"/>
      <c r="G424" s="1"/>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row>
    <row r="425" spans="1:45" ht="15.75" customHeight="1">
      <c r="A425" s="1"/>
      <c r="B425" s="1"/>
      <c r="C425" s="1"/>
      <c r="D425" s="1"/>
      <c r="E425" s="1"/>
      <c r="F425" s="2"/>
      <c r="G425" s="1"/>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row>
    <row r="426" spans="1:45" ht="15.75" customHeight="1">
      <c r="A426" s="1"/>
      <c r="B426" s="1"/>
      <c r="C426" s="1"/>
      <c r="D426" s="1"/>
      <c r="E426" s="1"/>
      <c r="F426" s="2"/>
      <c r="G426" s="1"/>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row>
    <row r="427" spans="1:45" ht="15.75" customHeight="1">
      <c r="A427" s="1"/>
      <c r="B427" s="1"/>
      <c r="C427" s="1"/>
      <c r="D427" s="1"/>
      <c r="E427" s="1"/>
      <c r="F427" s="2"/>
      <c r="G427" s="1"/>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row>
    <row r="428" spans="1:45" ht="15.75" customHeight="1">
      <c r="A428" s="1"/>
      <c r="B428" s="1"/>
      <c r="C428" s="1"/>
      <c r="D428" s="1"/>
      <c r="E428" s="1"/>
      <c r="F428" s="2"/>
      <c r="G428" s="1"/>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row>
    <row r="429" spans="1:45" ht="15.75" customHeight="1">
      <c r="A429" s="1"/>
      <c r="B429" s="1"/>
      <c r="C429" s="1"/>
      <c r="D429" s="1"/>
      <c r="E429" s="1"/>
      <c r="F429" s="2"/>
      <c r="G429" s="1"/>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row>
    <row r="430" spans="1:45" ht="15.75" customHeight="1">
      <c r="A430" s="1"/>
      <c r="B430" s="1"/>
      <c r="C430" s="1"/>
      <c r="D430" s="1"/>
      <c r="E430" s="1"/>
      <c r="F430" s="2"/>
      <c r="G430" s="1"/>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row>
    <row r="431" spans="1:45" ht="15.75" customHeight="1">
      <c r="A431" s="1"/>
      <c r="B431" s="1"/>
      <c r="C431" s="1"/>
      <c r="D431" s="1"/>
      <c r="E431" s="1"/>
      <c r="F431" s="2"/>
      <c r="G431" s="1"/>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row>
    <row r="432" spans="1:45" ht="15.75" customHeight="1">
      <c r="A432" s="1"/>
      <c r="B432" s="1"/>
      <c r="C432" s="1"/>
      <c r="D432" s="1"/>
      <c r="E432" s="1"/>
      <c r="F432" s="2"/>
      <c r="G432" s="1"/>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row>
    <row r="433" spans="1:45" ht="15.75" customHeight="1">
      <c r="A433" s="1"/>
      <c r="B433" s="1"/>
      <c r="C433" s="1"/>
      <c r="D433" s="1"/>
      <c r="E433" s="1"/>
      <c r="F433" s="2"/>
      <c r="G433" s="1"/>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row>
    <row r="434" spans="1:45" ht="15.75" customHeight="1">
      <c r="A434" s="1"/>
      <c r="B434" s="1"/>
      <c r="C434" s="1"/>
      <c r="D434" s="1"/>
      <c r="E434" s="1"/>
      <c r="F434" s="2"/>
      <c r="G434" s="1"/>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row>
    <row r="435" spans="1:45" ht="15.75" customHeight="1">
      <c r="A435" s="1"/>
      <c r="B435" s="1"/>
      <c r="C435" s="1"/>
      <c r="D435" s="1"/>
      <c r="E435" s="1"/>
      <c r="F435" s="2"/>
      <c r="G435" s="1"/>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row>
    <row r="436" spans="1:45" ht="15.75" customHeight="1">
      <c r="A436" s="1"/>
      <c r="B436" s="1"/>
      <c r="C436" s="1"/>
      <c r="D436" s="1"/>
      <c r="E436" s="1"/>
      <c r="F436" s="2"/>
      <c r="G436" s="1"/>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row>
    <row r="437" spans="1:45" ht="15.75" customHeight="1">
      <c r="A437" s="1"/>
      <c r="B437" s="1"/>
      <c r="C437" s="1"/>
      <c r="D437" s="1"/>
      <c r="E437" s="1"/>
      <c r="F437" s="2"/>
      <c r="G437" s="1"/>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row>
    <row r="438" spans="1:45" ht="15.75" customHeight="1">
      <c r="A438" s="1"/>
      <c r="B438" s="1"/>
      <c r="C438" s="1"/>
      <c r="D438" s="1"/>
      <c r="E438" s="1"/>
      <c r="F438" s="2"/>
      <c r="G438" s="1"/>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row>
    <row r="439" spans="1:45" ht="15.75" customHeight="1">
      <c r="A439" s="1"/>
      <c r="B439" s="1"/>
      <c r="C439" s="1"/>
      <c r="D439" s="1"/>
      <c r="E439" s="1"/>
      <c r="F439" s="2"/>
      <c r="G439" s="1"/>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row>
    <row r="440" spans="1:45" ht="15.75" customHeight="1">
      <c r="A440" s="1"/>
      <c r="B440" s="1"/>
      <c r="C440" s="1"/>
      <c r="D440" s="1"/>
      <c r="E440" s="1"/>
      <c r="F440" s="2"/>
      <c r="G440" s="1"/>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row>
    <row r="441" spans="1:45" ht="15.75" customHeight="1">
      <c r="A441" s="1"/>
      <c r="B441" s="1"/>
      <c r="C441" s="1"/>
      <c r="D441" s="1"/>
      <c r="E441" s="1"/>
      <c r="F441" s="2"/>
      <c r="G441" s="1"/>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row>
    <row r="442" spans="1:45" ht="15.75" customHeight="1">
      <c r="A442" s="1"/>
      <c r="B442" s="1"/>
      <c r="C442" s="1"/>
      <c r="D442" s="1"/>
      <c r="E442" s="1"/>
      <c r="F442" s="2"/>
      <c r="G442" s="1"/>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row>
    <row r="443" spans="1:45" ht="15.75" customHeight="1">
      <c r="A443" s="1"/>
      <c r="B443" s="1"/>
      <c r="C443" s="1"/>
      <c r="D443" s="1"/>
      <c r="E443" s="1"/>
      <c r="F443" s="2"/>
      <c r="G443" s="1"/>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row>
    <row r="444" spans="1:45" ht="15.75" customHeight="1">
      <c r="A444" s="1"/>
      <c r="B444" s="1"/>
      <c r="C444" s="1"/>
      <c r="D444" s="1"/>
      <c r="E444" s="1"/>
      <c r="F444" s="2"/>
      <c r="G444" s="1"/>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row>
    <row r="445" spans="1:45" ht="15.75" customHeight="1">
      <c r="A445" s="1"/>
      <c r="B445" s="1"/>
      <c r="C445" s="1"/>
      <c r="D445" s="1"/>
      <c r="E445" s="1"/>
      <c r="F445" s="2"/>
      <c r="G445" s="1"/>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row>
    <row r="446" spans="1:45" ht="15.75" customHeight="1">
      <c r="A446" s="1"/>
      <c r="B446" s="1"/>
      <c r="C446" s="1"/>
      <c r="D446" s="1"/>
      <c r="E446" s="1"/>
      <c r="F446" s="2"/>
      <c r="G446" s="1"/>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row>
    <row r="447" spans="1:45" ht="15.75" customHeight="1">
      <c r="A447" s="1"/>
      <c r="B447" s="1"/>
      <c r="C447" s="1"/>
      <c r="D447" s="1"/>
      <c r="E447" s="1"/>
      <c r="F447" s="2"/>
      <c r="G447" s="1"/>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row>
    <row r="448" spans="1:45" ht="15.75" customHeight="1">
      <c r="A448" s="1"/>
      <c r="B448" s="1"/>
      <c r="C448" s="1"/>
      <c r="D448" s="1"/>
      <c r="E448" s="1"/>
      <c r="F448" s="2"/>
      <c r="G448" s="1"/>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row>
    <row r="449" spans="1:45" ht="15.75" customHeight="1">
      <c r="A449" s="1"/>
      <c r="B449" s="1"/>
      <c r="C449" s="1"/>
      <c r="D449" s="1"/>
      <c r="E449" s="1"/>
      <c r="F449" s="2"/>
      <c r="G449" s="1"/>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row>
    <row r="450" spans="1:45" ht="15.75" customHeight="1">
      <c r="A450" s="1"/>
      <c r="B450" s="1"/>
      <c r="C450" s="1"/>
      <c r="D450" s="1"/>
      <c r="E450" s="1"/>
      <c r="F450" s="2"/>
      <c r="G450" s="1"/>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row>
    <row r="451" spans="1:45" ht="15.75" customHeight="1">
      <c r="A451" s="1"/>
      <c r="B451" s="1"/>
      <c r="C451" s="1"/>
      <c r="D451" s="1"/>
      <c r="E451" s="1"/>
      <c r="F451" s="2"/>
      <c r="G451" s="1"/>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row>
    <row r="452" spans="1:45" ht="15.75" customHeight="1">
      <c r="A452" s="1"/>
      <c r="B452" s="1"/>
      <c r="C452" s="1"/>
      <c r="D452" s="1"/>
      <c r="E452" s="1"/>
      <c r="F452" s="2"/>
      <c r="G452" s="1"/>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row>
    <row r="453" spans="1:45" ht="15.75" customHeight="1">
      <c r="A453" s="1"/>
      <c r="B453" s="1"/>
      <c r="C453" s="1"/>
      <c r="D453" s="1"/>
      <c r="E453" s="1"/>
      <c r="F453" s="2"/>
      <c r="G453" s="1"/>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row>
    <row r="454" spans="1:45" ht="15.75" customHeight="1">
      <c r="A454" s="1"/>
      <c r="B454" s="1"/>
      <c r="C454" s="1"/>
      <c r="D454" s="1"/>
      <c r="E454" s="1"/>
      <c r="F454" s="2"/>
      <c r="G454" s="1"/>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row>
    <row r="455" spans="1:45" ht="15.75" customHeight="1">
      <c r="A455" s="1"/>
      <c r="B455" s="1"/>
      <c r="C455" s="1"/>
      <c r="D455" s="1"/>
      <c r="E455" s="1"/>
      <c r="F455" s="2"/>
      <c r="G455" s="1"/>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row>
    <row r="456" spans="1:45" ht="15.75" customHeight="1">
      <c r="A456" s="1"/>
      <c r="B456" s="1"/>
      <c r="C456" s="1"/>
      <c r="D456" s="1"/>
      <c r="E456" s="1"/>
      <c r="F456" s="2"/>
      <c r="G456" s="1"/>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row>
    <row r="457" spans="1:45" ht="15.75" customHeight="1">
      <c r="A457" s="1"/>
      <c r="B457" s="1"/>
      <c r="C457" s="1"/>
      <c r="D457" s="1"/>
      <c r="E457" s="1"/>
      <c r="F457" s="2"/>
      <c r="G457" s="1"/>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row>
    <row r="458" spans="1:45" ht="15.75" customHeight="1">
      <c r="A458" s="1"/>
      <c r="B458" s="1"/>
      <c r="C458" s="1"/>
      <c r="D458" s="1"/>
      <c r="E458" s="1"/>
      <c r="F458" s="2"/>
      <c r="G458" s="1"/>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row>
    <row r="459" spans="1:45" ht="15.75" customHeight="1">
      <c r="A459" s="1"/>
      <c r="B459" s="1"/>
      <c r="C459" s="1"/>
      <c r="D459" s="1"/>
      <c r="E459" s="1"/>
      <c r="F459" s="2"/>
      <c r="G459" s="1"/>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row>
    <row r="460" spans="1:45" ht="15.75" customHeight="1">
      <c r="A460" s="1"/>
      <c r="B460" s="1"/>
      <c r="C460" s="1"/>
      <c r="D460" s="1"/>
      <c r="E460" s="1"/>
      <c r="F460" s="2"/>
      <c r="G460" s="1"/>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row>
    <row r="461" spans="1:45" ht="15.75" customHeight="1">
      <c r="A461" s="1"/>
      <c r="B461" s="1"/>
      <c r="C461" s="1"/>
      <c r="D461" s="1"/>
      <c r="E461" s="1"/>
      <c r="F461" s="2"/>
      <c r="G461" s="1"/>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row>
    <row r="462" spans="1:45" ht="15.75" customHeight="1">
      <c r="A462" s="1"/>
      <c r="B462" s="1"/>
      <c r="C462" s="1"/>
      <c r="D462" s="1"/>
      <c r="E462" s="1"/>
      <c r="F462" s="2"/>
      <c r="G462" s="1"/>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row>
    <row r="463" spans="1:45" ht="15.75" customHeight="1">
      <c r="A463" s="1"/>
      <c r="B463" s="1"/>
      <c r="C463" s="1"/>
      <c r="D463" s="1"/>
      <c r="E463" s="1"/>
      <c r="F463" s="2"/>
      <c r="G463" s="1"/>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row>
    <row r="464" spans="1:45" ht="15.75" customHeight="1">
      <c r="A464" s="1"/>
      <c r="B464" s="1"/>
      <c r="C464" s="1"/>
      <c r="D464" s="1"/>
      <c r="E464" s="1"/>
      <c r="F464" s="2"/>
      <c r="G464" s="1"/>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row>
    <row r="465" spans="1:45" ht="15.75" customHeight="1">
      <c r="A465" s="1"/>
      <c r="B465" s="1"/>
      <c r="C465" s="1"/>
      <c r="D465" s="1"/>
      <c r="E465" s="1"/>
      <c r="F465" s="2"/>
      <c r="G465" s="1"/>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row>
    <row r="466" spans="1:45" ht="15.75" customHeight="1">
      <c r="A466" s="1"/>
      <c r="B466" s="1"/>
      <c r="C466" s="1"/>
      <c r="D466" s="1"/>
      <c r="E466" s="1"/>
      <c r="F466" s="2"/>
      <c r="G466" s="1"/>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row>
    <row r="467" spans="1:45" ht="15.75" customHeight="1">
      <c r="A467" s="1"/>
      <c r="B467" s="1"/>
      <c r="C467" s="1"/>
      <c r="D467" s="1"/>
      <c r="E467" s="1"/>
      <c r="F467" s="2"/>
      <c r="G467" s="1"/>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row>
    <row r="468" spans="1:45" ht="15.75" customHeight="1">
      <c r="A468" s="1"/>
      <c r="B468" s="1"/>
      <c r="C468" s="1"/>
      <c r="D468" s="1"/>
      <c r="E468" s="1"/>
      <c r="F468" s="2"/>
      <c r="G468" s="1"/>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row>
    <row r="469" spans="1:45" ht="15.75" customHeight="1">
      <c r="A469" s="1"/>
      <c r="B469" s="1"/>
      <c r="C469" s="1"/>
      <c r="D469" s="1"/>
      <c r="E469" s="1"/>
      <c r="F469" s="2"/>
      <c r="G469" s="1"/>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row>
    <row r="470" spans="1:45" ht="15.75" customHeight="1">
      <c r="A470" s="1"/>
      <c r="B470" s="1"/>
      <c r="C470" s="1"/>
      <c r="D470" s="1"/>
      <c r="E470" s="1"/>
      <c r="F470" s="2"/>
      <c r="G470" s="1"/>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row>
    <row r="471" spans="1:45" ht="15.75" customHeight="1">
      <c r="A471" s="1"/>
      <c r="B471" s="1"/>
      <c r="C471" s="1"/>
      <c r="D471" s="1"/>
      <c r="E471" s="1"/>
      <c r="F471" s="2"/>
      <c r="G471" s="1"/>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row>
    <row r="472" spans="1:45" ht="15.75" customHeight="1">
      <c r="A472" s="1"/>
      <c r="B472" s="1"/>
      <c r="C472" s="1"/>
      <c r="D472" s="1"/>
      <c r="E472" s="1"/>
      <c r="F472" s="2"/>
      <c r="G472" s="1"/>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row>
    <row r="473" spans="1:45" ht="15.75" customHeight="1">
      <c r="A473" s="1"/>
      <c r="B473" s="1"/>
      <c r="C473" s="1"/>
      <c r="D473" s="1"/>
      <c r="E473" s="1"/>
      <c r="F473" s="2"/>
      <c r="G473" s="1"/>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row>
    <row r="474" spans="1:45" ht="15.75" customHeight="1">
      <c r="A474" s="1"/>
      <c r="B474" s="1"/>
      <c r="C474" s="1"/>
      <c r="D474" s="1"/>
      <c r="E474" s="1"/>
      <c r="F474" s="2"/>
      <c r="G474" s="1"/>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row>
    <row r="475" spans="1:45" ht="15.75" customHeight="1">
      <c r="A475" s="1"/>
      <c r="B475" s="1"/>
      <c r="C475" s="1"/>
      <c r="D475" s="1"/>
      <c r="E475" s="1"/>
      <c r="F475" s="2"/>
      <c r="G475" s="1"/>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row>
    <row r="476" spans="1:45" ht="15.75" customHeight="1">
      <c r="A476" s="1"/>
      <c r="B476" s="1"/>
      <c r="C476" s="1"/>
      <c r="D476" s="1"/>
      <c r="E476" s="1"/>
      <c r="F476" s="2"/>
      <c r="G476" s="1"/>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row>
    <row r="477" spans="1:45" ht="15.75" customHeight="1">
      <c r="A477" s="1"/>
      <c r="B477" s="1"/>
      <c r="C477" s="1"/>
      <c r="D477" s="1"/>
      <c r="E477" s="1"/>
      <c r="F477" s="2"/>
      <c r="G477" s="1"/>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row>
    <row r="478" spans="1:45" ht="15.75" customHeight="1">
      <c r="A478" s="1"/>
      <c r="B478" s="1"/>
      <c r="C478" s="1"/>
      <c r="D478" s="1"/>
      <c r="E478" s="1"/>
      <c r="F478" s="2"/>
      <c r="G478" s="1"/>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row>
    <row r="479" spans="1:45" ht="15.75" customHeight="1">
      <c r="A479" s="1"/>
      <c r="B479" s="1"/>
      <c r="C479" s="1"/>
      <c r="D479" s="1"/>
      <c r="E479" s="1"/>
      <c r="F479" s="2"/>
      <c r="G479" s="1"/>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row>
    <row r="480" spans="1:45" ht="15.75" customHeight="1">
      <c r="A480" s="1"/>
      <c r="B480" s="1"/>
      <c r="C480" s="1"/>
      <c r="D480" s="1"/>
      <c r="E480" s="1"/>
      <c r="F480" s="2"/>
      <c r="G480" s="1"/>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row>
    <row r="481" spans="1:45" ht="15.75" customHeight="1">
      <c r="A481" s="1"/>
      <c r="B481" s="1"/>
      <c r="C481" s="1"/>
      <c r="D481" s="1"/>
      <c r="E481" s="1"/>
      <c r="F481" s="2"/>
      <c r="G481" s="1"/>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row>
    <row r="482" spans="1:45" ht="15.75" customHeight="1">
      <c r="A482" s="1"/>
      <c r="B482" s="1"/>
      <c r="C482" s="1"/>
      <c r="D482" s="1"/>
      <c r="E482" s="1"/>
      <c r="F482" s="2"/>
      <c r="G482" s="1"/>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row>
    <row r="483" spans="1:45" ht="15.75" customHeight="1">
      <c r="A483" s="1"/>
      <c r="B483" s="1"/>
      <c r="C483" s="1"/>
      <c r="D483" s="1"/>
      <c r="E483" s="1"/>
      <c r="F483" s="2"/>
      <c r="G483" s="1"/>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row>
    <row r="484" spans="1:45" ht="15.75" customHeight="1">
      <c r="A484" s="1"/>
      <c r="B484" s="1"/>
      <c r="C484" s="1"/>
      <c r="D484" s="1"/>
      <c r="E484" s="1"/>
      <c r="F484" s="2"/>
      <c r="G484" s="1"/>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row>
    <row r="485" spans="1:45" ht="15.75" customHeight="1">
      <c r="A485" s="1"/>
      <c r="B485" s="1"/>
      <c r="C485" s="1"/>
      <c r="D485" s="1"/>
      <c r="E485" s="1"/>
      <c r="F485" s="2"/>
      <c r="G485" s="1"/>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row>
    <row r="486" spans="1:45" ht="15.75" customHeight="1">
      <c r="A486" s="1"/>
      <c r="B486" s="1"/>
      <c r="C486" s="1"/>
      <c r="D486" s="1"/>
      <c r="E486" s="1"/>
      <c r="F486" s="2"/>
      <c r="G486" s="1"/>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row>
    <row r="487" spans="1:45" ht="15.75" customHeight="1">
      <c r="A487" s="1"/>
      <c r="B487" s="1"/>
      <c r="C487" s="1"/>
      <c r="D487" s="1"/>
      <c r="E487" s="1"/>
      <c r="F487" s="2"/>
      <c r="G487" s="1"/>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row>
    <row r="488" spans="1:45" ht="15.75" customHeight="1">
      <c r="A488" s="1"/>
      <c r="B488" s="1"/>
      <c r="C488" s="1"/>
      <c r="D488" s="1"/>
      <c r="E488" s="1"/>
      <c r="F488" s="2"/>
      <c r="G488" s="1"/>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row>
    <row r="489" spans="1:45" ht="15.75" customHeight="1">
      <c r="A489" s="1"/>
      <c r="B489" s="1"/>
      <c r="C489" s="1"/>
      <c r="D489" s="1"/>
      <c r="E489" s="1"/>
      <c r="F489" s="2"/>
      <c r="G489" s="1"/>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row>
    <row r="490" spans="1:45" ht="15.75" customHeight="1">
      <c r="A490" s="1"/>
      <c r="B490" s="1"/>
      <c r="C490" s="1"/>
      <c r="D490" s="1"/>
      <c r="E490" s="1"/>
      <c r="F490" s="2"/>
      <c r="G490" s="1"/>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row>
    <row r="491" spans="1:45" ht="15.75" customHeight="1">
      <c r="A491" s="1"/>
      <c r="B491" s="1"/>
      <c r="C491" s="1"/>
      <c r="D491" s="1"/>
      <c r="E491" s="1"/>
      <c r="F491" s="2"/>
      <c r="G491" s="1"/>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row>
    <row r="492" spans="1:45" ht="15.75" customHeight="1">
      <c r="A492" s="1"/>
      <c r="B492" s="1"/>
      <c r="C492" s="1"/>
      <c r="D492" s="1"/>
      <c r="E492" s="1"/>
      <c r="F492" s="2"/>
      <c r="G492" s="1"/>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row>
    <row r="493" spans="1:45" ht="15.75" customHeight="1">
      <c r="A493" s="1"/>
      <c r="B493" s="1"/>
      <c r="C493" s="1"/>
      <c r="D493" s="1"/>
      <c r="E493" s="1"/>
      <c r="F493" s="2"/>
      <c r="G493" s="1"/>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row>
    <row r="494" spans="1:45" ht="15.75" customHeight="1">
      <c r="A494" s="1"/>
      <c r="B494" s="1"/>
      <c r="C494" s="1"/>
      <c r="D494" s="1"/>
      <c r="E494" s="1"/>
      <c r="F494" s="2"/>
      <c r="G494" s="1"/>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row>
    <row r="495" spans="1:45" ht="15.75" customHeight="1">
      <c r="A495" s="1"/>
      <c r="B495" s="1"/>
      <c r="C495" s="1"/>
      <c r="D495" s="1"/>
      <c r="E495" s="1"/>
      <c r="F495" s="2"/>
      <c r="G495" s="1"/>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row>
    <row r="496" spans="1:45" ht="15.75" customHeight="1">
      <c r="A496" s="1"/>
      <c r="B496" s="1"/>
      <c r="C496" s="1"/>
      <c r="D496" s="1"/>
      <c r="E496" s="1"/>
      <c r="F496" s="2"/>
      <c r="G496" s="1"/>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row>
    <row r="497" spans="1:45" ht="15.75" customHeight="1">
      <c r="A497" s="1"/>
      <c r="B497" s="1"/>
      <c r="C497" s="1"/>
      <c r="D497" s="1"/>
      <c r="E497" s="1"/>
      <c r="F497" s="2"/>
      <c r="G497" s="1"/>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row>
    <row r="498" spans="1:45" ht="15.75" customHeight="1">
      <c r="A498" s="1"/>
      <c r="B498" s="1"/>
      <c r="C498" s="1"/>
      <c r="D498" s="1"/>
      <c r="E498" s="1"/>
      <c r="F498" s="2"/>
      <c r="G498" s="1"/>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row>
    <row r="499" spans="1:45" ht="15.75" customHeight="1">
      <c r="A499" s="1"/>
      <c r="B499" s="1"/>
      <c r="C499" s="1"/>
      <c r="D499" s="1"/>
      <c r="E499" s="1"/>
      <c r="F499" s="2"/>
      <c r="G499" s="1"/>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row>
    <row r="500" spans="1:45" ht="15.75" customHeight="1">
      <c r="A500" s="1"/>
      <c r="B500" s="1"/>
      <c r="C500" s="1"/>
      <c r="D500" s="1"/>
      <c r="E500" s="1"/>
      <c r="F500" s="2"/>
      <c r="G500" s="1"/>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row>
    <row r="501" spans="1:45" ht="15.75" customHeight="1">
      <c r="A501" s="1"/>
      <c r="B501" s="1"/>
      <c r="C501" s="1"/>
      <c r="D501" s="1"/>
      <c r="E501" s="1"/>
      <c r="F501" s="2"/>
      <c r="G501" s="1"/>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row>
    <row r="502" spans="1:45" ht="15.75" customHeight="1">
      <c r="A502" s="1"/>
      <c r="B502" s="1"/>
      <c r="C502" s="1"/>
      <c r="D502" s="1"/>
      <c r="E502" s="1"/>
      <c r="F502" s="2"/>
      <c r="G502" s="1"/>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row>
    <row r="503" spans="1:45" ht="15.75" customHeight="1">
      <c r="A503" s="1"/>
      <c r="B503" s="1"/>
      <c r="C503" s="1"/>
      <c r="D503" s="1"/>
      <c r="E503" s="1"/>
      <c r="F503" s="2"/>
      <c r="G503" s="1"/>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row>
    <row r="504" spans="1:45" ht="15.75" customHeight="1">
      <c r="A504" s="1"/>
      <c r="B504" s="1"/>
      <c r="C504" s="1"/>
      <c r="D504" s="1"/>
      <c r="E504" s="1"/>
      <c r="F504" s="2"/>
      <c r="G504" s="1"/>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row>
    <row r="505" spans="1:45" ht="15.75" customHeight="1">
      <c r="A505" s="1"/>
      <c r="B505" s="1"/>
      <c r="C505" s="1"/>
      <c r="D505" s="1"/>
      <c r="E505" s="1"/>
      <c r="F505" s="2"/>
      <c r="G505" s="1"/>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row>
    <row r="506" spans="1:45" ht="15.75" customHeight="1">
      <c r="A506" s="1"/>
      <c r="B506" s="1"/>
      <c r="C506" s="1"/>
      <c r="D506" s="1"/>
      <c r="E506" s="1"/>
      <c r="F506" s="2"/>
      <c r="G506" s="1"/>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row>
    <row r="507" spans="1:45" ht="15.75" customHeight="1">
      <c r="A507" s="1"/>
      <c r="B507" s="1"/>
      <c r="C507" s="1"/>
      <c r="D507" s="1"/>
      <c r="E507" s="1"/>
      <c r="F507" s="2"/>
      <c r="G507" s="1"/>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row>
    <row r="508" spans="1:45" ht="15.75" customHeight="1">
      <c r="A508" s="1"/>
      <c r="B508" s="1"/>
      <c r="C508" s="1"/>
      <c r="D508" s="1"/>
      <c r="E508" s="1"/>
      <c r="F508" s="2"/>
      <c r="G508" s="1"/>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row>
    <row r="509" spans="1:45" ht="15.75" customHeight="1">
      <c r="A509" s="1"/>
      <c r="B509" s="1"/>
      <c r="C509" s="1"/>
      <c r="D509" s="1"/>
      <c r="E509" s="1"/>
      <c r="F509" s="2"/>
      <c r="G509" s="1"/>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row>
    <row r="510" spans="1:45" ht="15.75" customHeight="1">
      <c r="A510" s="1"/>
      <c r="B510" s="1"/>
      <c r="C510" s="1"/>
      <c r="D510" s="1"/>
      <c r="E510" s="1"/>
      <c r="F510" s="2"/>
      <c r="G510" s="1"/>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row>
    <row r="511" spans="1:45" ht="15.75" customHeight="1">
      <c r="A511" s="1"/>
      <c r="B511" s="1"/>
      <c r="C511" s="1"/>
      <c r="D511" s="1"/>
      <c r="E511" s="1"/>
      <c r="F511" s="2"/>
      <c r="G511" s="1"/>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row>
    <row r="512" spans="1:45" ht="15.75" customHeight="1">
      <c r="A512" s="1"/>
      <c r="B512" s="1"/>
      <c r="C512" s="1"/>
      <c r="D512" s="1"/>
      <c r="E512" s="1"/>
      <c r="F512" s="2"/>
      <c r="G512" s="1"/>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row>
    <row r="513" spans="1:45" ht="15.75" customHeight="1">
      <c r="A513" s="1"/>
      <c r="B513" s="1"/>
      <c r="C513" s="1"/>
      <c r="D513" s="1"/>
      <c r="E513" s="1"/>
      <c r="F513" s="2"/>
      <c r="G513" s="1"/>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row>
    <row r="514" spans="1:45" ht="15.75" customHeight="1">
      <c r="A514" s="1"/>
      <c r="B514" s="1"/>
      <c r="C514" s="1"/>
      <c r="D514" s="1"/>
      <c r="E514" s="1"/>
      <c r="F514" s="2"/>
      <c r="G514" s="1"/>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row>
    <row r="515" spans="1:45" ht="15.75" customHeight="1">
      <c r="A515" s="1"/>
      <c r="B515" s="1"/>
      <c r="C515" s="1"/>
      <c r="D515" s="1"/>
      <c r="E515" s="1"/>
      <c r="F515" s="2"/>
      <c r="G515" s="1"/>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row>
    <row r="516" spans="1:45" ht="15.75" customHeight="1">
      <c r="A516" s="1"/>
      <c r="B516" s="1"/>
      <c r="C516" s="1"/>
      <c r="D516" s="1"/>
      <c r="E516" s="1"/>
      <c r="F516" s="2"/>
      <c r="G516" s="1"/>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row>
    <row r="517" spans="1:45" ht="15.75" customHeight="1">
      <c r="A517" s="1"/>
      <c r="B517" s="1"/>
      <c r="C517" s="1"/>
      <c r="D517" s="1"/>
      <c r="E517" s="1"/>
      <c r="F517" s="2"/>
      <c r="G517" s="1"/>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row>
    <row r="518" spans="1:45" ht="15.75" customHeight="1">
      <c r="A518" s="1"/>
      <c r="B518" s="1"/>
      <c r="C518" s="1"/>
      <c r="D518" s="1"/>
      <c r="E518" s="1"/>
      <c r="F518" s="2"/>
      <c r="G518" s="1"/>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row>
    <row r="519" spans="1:45" ht="15.75" customHeight="1">
      <c r="A519" s="1"/>
      <c r="B519" s="1"/>
      <c r="C519" s="1"/>
      <c r="D519" s="1"/>
      <c r="E519" s="1"/>
      <c r="F519" s="2"/>
      <c r="G519" s="1"/>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row>
    <row r="520" spans="1:45" ht="15.75" customHeight="1">
      <c r="A520" s="1"/>
      <c r="B520" s="1"/>
      <c r="C520" s="1"/>
      <c r="D520" s="1"/>
      <c r="E520" s="1"/>
      <c r="F520" s="2"/>
      <c r="G520" s="1"/>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row>
    <row r="521" spans="1:45" ht="15.75" customHeight="1">
      <c r="A521" s="1"/>
      <c r="B521" s="1"/>
      <c r="C521" s="1"/>
      <c r="D521" s="1"/>
      <c r="E521" s="1"/>
      <c r="F521" s="2"/>
      <c r="G521" s="1"/>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row>
    <row r="522" spans="1:45" ht="15.75" customHeight="1">
      <c r="A522" s="1"/>
      <c r="B522" s="1"/>
      <c r="C522" s="1"/>
      <c r="D522" s="1"/>
      <c r="E522" s="1"/>
      <c r="F522" s="2"/>
      <c r="G522" s="1"/>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row>
    <row r="523" spans="1:45" ht="15.75" customHeight="1">
      <c r="A523" s="1"/>
      <c r="B523" s="1"/>
      <c r="C523" s="1"/>
      <c r="D523" s="1"/>
      <c r="E523" s="1"/>
      <c r="F523" s="2"/>
      <c r="G523" s="1"/>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row>
    <row r="524" spans="1:45" ht="15.75" customHeight="1">
      <c r="A524" s="1"/>
      <c r="B524" s="1"/>
      <c r="C524" s="1"/>
      <c r="D524" s="1"/>
      <c r="E524" s="1"/>
      <c r="F524" s="2"/>
      <c r="G524" s="1"/>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row>
    <row r="525" spans="1:45" ht="15.75" customHeight="1">
      <c r="A525" s="1"/>
      <c r="B525" s="1"/>
      <c r="C525" s="1"/>
      <c r="D525" s="1"/>
      <c r="E525" s="1"/>
      <c r="F525" s="2"/>
      <c r="G525" s="1"/>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row>
    <row r="526" spans="1:45" ht="15.75" customHeight="1">
      <c r="A526" s="1"/>
      <c r="B526" s="1"/>
      <c r="C526" s="1"/>
      <c r="D526" s="1"/>
      <c r="E526" s="1"/>
      <c r="F526" s="2"/>
      <c r="G526" s="1"/>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row>
    <row r="527" spans="1:45" ht="15.75" customHeight="1">
      <c r="A527" s="1"/>
      <c r="B527" s="1"/>
      <c r="C527" s="1"/>
      <c r="D527" s="1"/>
      <c r="E527" s="1"/>
      <c r="F527" s="2"/>
      <c r="G527" s="1"/>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row>
    <row r="528" spans="1:45" ht="15.75" customHeight="1">
      <c r="A528" s="1"/>
      <c r="B528" s="1"/>
      <c r="C528" s="1"/>
      <c r="D528" s="1"/>
      <c r="E528" s="1"/>
      <c r="F528" s="2"/>
      <c r="G528" s="1"/>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row>
    <row r="529" spans="1:45" ht="15.75" customHeight="1">
      <c r="A529" s="1"/>
      <c r="B529" s="1"/>
      <c r="C529" s="1"/>
      <c r="D529" s="1"/>
      <c r="E529" s="1"/>
      <c r="F529" s="2"/>
      <c r="G529" s="1"/>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row>
    <row r="530" spans="1:45" ht="15.75" customHeight="1">
      <c r="A530" s="1"/>
      <c r="B530" s="1"/>
      <c r="C530" s="1"/>
      <c r="D530" s="1"/>
      <c r="E530" s="1"/>
      <c r="F530" s="2"/>
      <c r="G530" s="1"/>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row>
    <row r="531" spans="1:45" ht="15.75" customHeight="1">
      <c r="A531" s="1"/>
      <c r="B531" s="1"/>
      <c r="C531" s="1"/>
      <c r="D531" s="1"/>
      <c r="E531" s="1"/>
      <c r="F531" s="2"/>
      <c r="G531" s="1"/>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row>
    <row r="532" spans="1:45" ht="15.75" customHeight="1">
      <c r="A532" s="1"/>
      <c r="B532" s="1"/>
      <c r="C532" s="1"/>
      <c r="D532" s="1"/>
      <c r="E532" s="1"/>
      <c r="F532" s="2"/>
      <c r="G532" s="1"/>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row>
    <row r="533" spans="1:45" ht="15.75" customHeight="1">
      <c r="A533" s="1"/>
      <c r="B533" s="1"/>
      <c r="C533" s="1"/>
      <c r="D533" s="1"/>
      <c r="E533" s="1"/>
      <c r="F533" s="2"/>
      <c r="G533" s="1"/>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row>
    <row r="534" spans="1:45" ht="15.75" customHeight="1">
      <c r="A534" s="1"/>
      <c r="B534" s="1"/>
      <c r="C534" s="1"/>
      <c r="D534" s="1"/>
      <c r="E534" s="1"/>
      <c r="F534" s="2"/>
      <c r="G534" s="1"/>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row>
    <row r="535" spans="1:45" ht="15.75" customHeight="1">
      <c r="A535" s="1"/>
      <c r="B535" s="1"/>
      <c r="C535" s="1"/>
      <c r="D535" s="1"/>
      <c r="E535" s="1"/>
      <c r="F535" s="2"/>
      <c r="G535" s="1"/>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row>
    <row r="536" spans="1:45" ht="15.75" customHeight="1">
      <c r="A536" s="1"/>
      <c r="B536" s="1"/>
      <c r="C536" s="1"/>
      <c r="D536" s="1"/>
      <c r="E536" s="1"/>
      <c r="F536" s="2"/>
      <c r="G536" s="1"/>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row>
    <row r="537" spans="1:45" ht="15.75" customHeight="1">
      <c r="A537" s="1"/>
      <c r="B537" s="1"/>
      <c r="C537" s="1"/>
      <c r="D537" s="1"/>
      <c r="E537" s="1"/>
      <c r="F537" s="2"/>
      <c r="G537" s="1"/>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row>
    <row r="538" spans="1:45" ht="15.75" customHeight="1">
      <c r="A538" s="1"/>
      <c r="B538" s="1"/>
      <c r="C538" s="1"/>
      <c r="D538" s="1"/>
      <c r="E538" s="1"/>
      <c r="F538" s="2"/>
      <c r="G538" s="1"/>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row>
    <row r="539" spans="1:45" ht="15.75" customHeight="1">
      <c r="A539" s="1"/>
      <c r="B539" s="1"/>
      <c r="C539" s="1"/>
      <c r="D539" s="1"/>
      <c r="E539" s="1"/>
      <c r="F539" s="2"/>
      <c r="G539" s="1"/>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row>
    <row r="540" spans="1:45" ht="15.75" customHeight="1">
      <c r="A540" s="1"/>
      <c r="B540" s="1"/>
      <c r="C540" s="1"/>
      <c r="D540" s="1"/>
      <c r="E540" s="1"/>
      <c r="F540" s="2"/>
      <c r="G540" s="1"/>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row>
    <row r="541" spans="1:45" ht="15.75" customHeight="1">
      <c r="A541" s="1"/>
      <c r="B541" s="1"/>
      <c r="C541" s="1"/>
      <c r="D541" s="1"/>
      <c r="E541" s="1"/>
      <c r="F541" s="2"/>
      <c r="G541" s="1"/>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row>
    <row r="542" spans="1:45" ht="15.75" customHeight="1">
      <c r="A542" s="1"/>
      <c r="B542" s="1"/>
      <c r="C542" s="1"/>
      <c r="D542" s="1"/>
      <c r="E542" s="1"/>
      <c r="F542" s="2"/>
      <c r="G542" s="1"/>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row>
    <row r="543" spans="1:45" ht="15.75" customHeight="1">
      <c r="A543" s="1"/>
      <c r="B543" s="1"/>
      <c r="C543" s="1"/>
      <c r="D543" s="1"/>
      <c r="E543" s="1"/>
      <c r="F543" s="2"/>
      <c r="G543" s="1"/>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row>
    <row r="544" spans="1:45" ht="15.75" customHeight="1">
      <c r="A544" s="1"/>
      <c r="B544" s="1"/>
      <c r="C544" s="1"/>
      <c r="D544" s="1"/>
      <c r="E544" s="1"/>
      <c r="F544" s="2"/>
      <c r="G544" s="1"/>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row>
    <row r="545" spans="1:45" ht="15.75" customHeight="1">
      <c r="A545" s="1"/>
      <c r="B545" s="1"/>
      <c r="C545" s="1"/>
      <c r="D545" s="1"/>
      <c r="E545" s="1"/>
      <c r="F545" s="2"/>
      <c r="G545" s="1"/>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row>
    <row r="546" spans="1:45" ht="15.75" customHeight="1">
      <c r="A546" s="1"/>
      <c r="B546" s="1"/>
      <c r="C546" s="1"/>
      <c r="D546" s="1"/>
      <c r="E546" s="1"/>
      <c r="F546" s="2"/>
      <c r="G546" s="1"/>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row>
    <row r="547" spans="1:45" ht="15.75" customHeight="1">
      <c r="A547" s="1"/>
      <c r="B547" s="1"/>
      <c r="C547" s="1"/>
      <c r="D547" s="1"/>
      <c r="E547" s="1"/>
      <c r="F547" s="2"/>
      <c r="G547" s="1"/>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row>
    <row r="548" spans="1:45" ht="15.75" customHeight="1">
      <c r="A548" s="1"/>
      <c r="B548" s="1"/>
      <c r="C548" s="1"/>
      <c r="D548" s="1"/>
      <c r="E548" s="1"/>
      <c r="F548" s="2"/>
      <c r="G548" s="1"/>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row>
    <row r="549" spans="1:45" ht="15.75" customHeight="1">
      <c r="A549" s="1"/>
      <c r="B549" s="1"/>
      <c r="C549" s="1"/>
      <c r="D549" s="1"/>
      <c r="E549" s="1"/>
      <c r="F549" s="2"/>
      <c r="G549" s="1"/>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row>
    <row r="550" spans="1:45" ht="15.75" customHeight="1">
      <c r="A550" s="1"/>
      <c r="B550" s="1"/>
      <c r="C550" s="1"/>
      <c r="D550" s="1"/>
      <c r="E550" s="1"/>
      <c r="F550" s="2"/>
      <c r="G550" s="1"/>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row>
    <row r="551" spans="1:45" ht="15.75" customHeight="1">
      <c r="A551" s="1"/>
      <c r="B551" s="1"/>
      <c r="C551" s="1"/>
      <c r="D551" s="1"/>
      <c r="E551" s="1"/>
      <c r="F551" s="2"/>
      <c r="G551" s="1"/>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row>
    <row r="552" spans="1:45" ht="15.75" customHeight="1">
      <c r="A552" s="1"/>
      <c r="B552" s="1"/>
      <c r="C552" s="1"/>
      <c r="D552" s="1"/>
      <c r="E552" s="1"/>
      <c r="F552" s="2"/>
      <c r="G552" s="1"/>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row>
    <row r="553" spans="1:45" ht="15.75" customHeight="1">
      <c r="A553" s="1"/>
      <c r="B553" s="1"/>
      <c r="C553" s="1"/>
      <c r="D553" s="1"/>
      <c r="E553" s="1"/>
      <c r="F553" s="2"/>
      <c r="G553" s="1"/>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row>
    <row r="554" spans="1:45" ht="15.75" customHeight="1">
      <c r="A554" s="1"/>
      <c r="B554" s="1"/>
      <c r="C554" s="1"/>
      <c r="D554" s="1"/>
      <c r="E554" s="1"/>
      <c r="F554" s="2"/>
      <c r="G554" s="1"/>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row>
    <row r="555" spans="1:45" ht="15.75" customHeight="1">
      <c r="A555" s="1"/>
      <c r="B555" s="1"/>
      <c r="C555" s="1"/>
      <c r="D555" s="1"/>
      <c r="E555" s="1"/>
      <c r="F555" s="2"/>
      <c r="G555" s="1"/>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row>
    <row r="556" spans="1:45" ht="15.75" customHeight="1">
      <c r="A556" s="1"/>
      <c r="B556" s="1"/>
      <c r="C556" s="1"/>
      <c r="D556" s="1"/>
      <c r="E556" s="1"/>
      <c r="F556" s="2"/>
      <c r="G556" s="1"/>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row>
    <row r="557" spans="1:45" ht="15.75" customHeight="1">
      <c r="A557" s="1"/>
      <c r="B557" s="1"/>
      <c r="C557" s="1"/>
      <c r="D557" s="1"/>
      <c r="E557" s="1"/>
      <c r="F557" s="2"/>
      <c r="G557" s="1"/>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row>
    <row r="558" spans="1:45" ht="15.75" customHeight="1">
      <c r="A558" s="1"/>
      <c r="B558" s="1"/>
      <c r="C558" s="1"/>
      <c r="D558" s="1"/>
      <c r="E558" s="1"/>
      <c r="F558" s="2"/>
      <c r="G558" s="1"/>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row>
    <row r="559" spans="1:45" ht="15.75" customHeight="1">
      <c r="A559" s="1"/>
      <c r="B559" s="1"/>
      <c r="C559" s="1"/>
      <c r="D559" s="1"/>
      <c r="E559" s="1"/>
      <c r="F559" s="2"/>
      <c r="G559" s="1"/>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row>
    <row r="560" spans="1:45" ht="15.75" customHeight="1">
      <c r="A560" s="1"/>
      <c r="B560" s="1"/>
      <c r="C560" s="1"/>
      <c r="D560" s="1"/>
      <c r="E560" s="1"/>
      <c r="F560" s="2"/>
      <c r="G560" s="1"/>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row>
    <row r="561" spans="1:45" ht="15.75" customHeight="1">
      <c r="A561" s="1"/>
      <c r="B561" s="1"/>
      <c r="C561" s="1"/>
      <c r="D561" s="1"/>
      <c r="E561" s="1"/>
      <c r="F561" s="2"/>
      <c r="G561" s="1"/>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row>
    <row r="562" spans="1:45" ht="15.75" customHeight="1">
      <c r="A562" s="1"/>
      <c r="B562" s="1"/>
      <c r="C562" s="1"/>
      <c r="D562" s="1"/>
      <c r="E562" s="1"/>
      <c r="F562" s="2"/>
      <c r="G562" s="1"/>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row>
    <row r="563" spans="1:45" ht="15.75" customHeight="1">
      <c r="A563" s="1"/>
      <c r="B563" s="1"/>
      <c r="C563" s="1"/>
      <c r="D563" s="1"/>
      <c r="E563" s="1"/>
      <c r="F563" s="2"/>
      <c r="G563" s="1"/>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row>
    <row r="564" spans="1:45" ht="15.75" customHeight="1">
      <c r="A564" s="1"/>
      <c r="B564" s="1"/>
      <c r="C564" s="1"/>
      <c r="D564" s="1"/>
      <c r="E564" s="1"/>
      <c r="F564" s="2"/>
      <c r="G564" s="1"/>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row>
    <row r="565" spans="1:45" ht="15.75" customHeight="1">
      <c r="A565" s="1"/>
      <c r="B565" s="1"/>
      <c r="C565" s="1"/>
      <c r="D565" s="1"/>
      <c r="E565" s="1"/>
      <c r="F565" s="2"/>
      <c r="G565" s="1"/>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row>
    <row r="566" spans="1:45" ht="15.75" customHeight="1">
      <c r="A566" s="1"/>
      <c r="B566" s="1"/>
      <c r="C566" s="1"/>
      <c r="D566" s="1"/>
      <c r="E566" s="1"/>
      <c r="F566" s="2"/>
      <c r="G566" s="1"/>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row>
    <row r="567" spans="1:45" ht="15.75" customHeight="1">
      <c r="A567" s="1"/>
      <c r="B567" s="1"/>
      <c r="C567" s="1"/>
      <c r="D567" s="1"/>
      <c r="E567" s="1"/>
      <c r="F567" s="2"/>
      <c r="G567" s="1"/>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row>
    <row r="568" spans="1:45" ht="15.75" customHeight="1">
      <c r="A568" s="1"/>
      <c r="B568" s="1"/>
      <c r="C568" s="1"/>
      <c r="D568" s="1"/>
      <c r="E568" s="1"/>
      <c r="F568" s="2"/>
      <c r="G568" s="1"/>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row>
    <row r="569" spans="1:45" ht="15.75" customHeight="1">
      <c r="A569" s="1"/>
      <c r="B569" s="1"/>
      <c r="C569" s="1"/>
      <c r="D569" s="1"/>
      <c r="E569" s="1"/>
      <c r="F569" s="2"/>
      <c r="G569" s="1"/>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row>
    <row r="570" spans="1:45" ht="15.75" customHeight="1">
      <c r="A570" s="1"/>
      <c r="B570" s="1"/>
      <c r="C570" s="1"/>
      <c r="D570" s="1"/>
      <c r="E570" s="1"/>
      <c r="F570" s="2"/>
      <c r="G570" s="1"/>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row>
    <row r="571" spans="1:45" ht="15.75" customHeight="1">
      <c r="A571" s="1"/>
      <c r="B571" s="1"/>
      <c r="C571" s="1"/>
      <c r="D571" s="1"/>
      <c r="E571" s="1"/>
      <c r="F571" s="2"/>
      <c r="G571" s="1"/>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row>
    <row r="572" spans="1:45" ht="15.75" customHeight="1">
      <c r="A572" s="1"/>
      <c r="B572" s="1"/>
      <c r="C572" s="1"/>
      <c r="D572" s="1"/>
      <c r="E572" s="1"/>
      <c r="F572" s="2"/>
      <c r="G572" s="1"/>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row>
    <row r="573" spans="1:45" ht="15.75" customHeight="1">
      <c r="A573" s="1"/>
      <c r="B573" s="1"/>
      <c r="C573" s="1"/>
      <c r="D573" s="1"/>
      <c r="E573" s="1"/>
      <c r="F573" s="2"/>
      <c r="G573" s="1"/>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row>
    <row r="574" spans="1:45" ht="15.75" customHeight="1">
      <c r="A574" s="1"/>
      <c r="B574" s="1"/>
      <c r="C574" s="1"/>
      <c r="D574" s="1"/>
      <c r="E574" s="1"/>
      <c r="F574" s="2"/>
      <c r="G574" s="1"/>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row>
    <row r="575" spans="1:45" ht="15.75" customHeight="1">
      <c r="A575" s="1"/>
      <c r="B575" s="1"/>
      <c r="C575" s="1"/>
      <c r="D575" s="1"/>
      <c r="E575" s="1"/>
      <c r="F575" s="2"/>
      <c r="G575" s="1"/>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row>
    <row r="576" spans="1:45" ht="15.75" customHeight="1">
      <c r="A576" s="1"/>
      <c r="B576" s="1"/>
      <c r="C576" s="1"/>
      <c r="D576" s="1"/>
      <c r="E576" s="1"/>
      <c r="F576" s="2"/>
      <c r="G576" s="1"/>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row>
    <row r="577" spans="1:45" ht="15.75" customHeight="1">
      <c r="A577" s="1"/>
      <c r="B577" s="1"/>
      <c r="C577" s="1"/>
      <c r="D577" s="1"/>
      <c r="E577" s="1"/>
      <c r="F577" s="2"/>
      <c r="G577" s="1"/>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row>
    <row r="578" spans="1:45" ht="15.75" customHeight="1">
      <c r="A578" s="1"/>
      <c r="B578" s="1"/>
      <c r="C578" s="1"/>
      <c r="D578" s="1"/>
      <c r="E578" s="1"/>
      <c r="F578" s="2"/>
      <c r="G578" s="1"/>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row>
    <row r="579" spans="1:45" ht="15.75" customHeight="1">
      <c r="A579" s="1"/>
      <c r="B579" s="1"/>
      <c r="C579" s="1"/>
      <c r="D579" s="1"/>
      <c r="E579" s="1"/>
      <c r="F579" s="2"/>
      <c r="G579" s="1"/>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row>
    <row r="580" spans="1:45" ht="15.75" customHeight="1">
      <c r="A580" s="1"/>
      <c r="B580" s="1"/>
      <c r="C580" s="1"/>
      <c r="D580" s="1"/>
      <c r="E580" s="1"/>
      <c r="F580" s="2"/>
      <c r="G580" s="1"/>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row>
    <row r="581" spans="1:45" ht="15.75" customHeight="1">
      <c r="A581" s="1"/>
      <c r="B581" s="1"/>
      <c r="C581" s="1"/>
      <c r="D581" s="1"/>
      <c r="E581" s="1"/>
      <c r="F581" s="2"/>
      <c r="G581" s="1"/>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row>
    <row r="582" spans="1:45" ht="15.75" customHeight="1">
      <c r="A582" s="1"/>
      <c r="B582" s="1"/>
      <c r="C582" s="1"/>
      <c r="D582" s="1"/>
      <c r="E582" s="1"/>
      <c r="F582" s="2"/>
      <c r="G582" s="1"/>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row>
    <row r="583" spans="1:45" ht="15.75" customHeight="1">
      <c r="A583" s="1"/>
      <c r="B583" s="1"/>
      <c r="C583" s="1"/>
      <c r="D583" s="1"/>
      <c r="E583" s="1"/>
      <c r="F583" s="2"/>
      <c r="G583" s="1"/>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row>
    <row r="584" spans="1:45" ht="15.75" customHeight="1">
      <c r="A584" s="1"/>
      <c r="B584" s="1"/>
      <c r="C584" s="1"/>
      <c r="D584" s="1"/>
      <c r="E584" s="1"/>
      <c r="F584" s="2"/>
      <c r="G584" s="1"/>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row>
    <row r="585" spans="1:45" ht="15.75" customHeight="1">
      <c r="A585" s="1"/>
      <c r="B585" s="1"/>
      <c r="C585" s="1"/>
      <c r="D585" s="1"/>
      <c r="E585" s="1"/>
      <c r="F585" s="2"/>
      <c r="G585" s="1"/>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row>
    <row r="586" spans="1:45" ht="15.75" customHeight="1">
      <c r="A586" s="1"/>
      <c r="B586" s="1"/>
      <c r="C586" s="1"/>
      <c r="D586" s="1"/>
      <c r="E586" s="1"/>
      <c r="F586" s="2"/>
      <c r="G586" s="1"/>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row>
    <row r="587" spans="1:45" ht="15.75" customHeight="1">
      <c r="A587" s="1"/>
      <c r="B587" s="1"/>
      <c r="C587" s="1"/>
      <c r="D587" s="1"/>
      <c r="E587" s="1"/>
      <c r="F587" s="2"/>
      <c r="G587" s="1"/>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row>
    <row r="588" spans="1:45" ht="15.75" customHeight="1">
      <c r="A588" s="1"/>
      <c r="B588" s="1"/>
      <c r="C588" s="1"/>
      <c r="D588" s="1"/>
      <c r="E588" s="1"/>
      <c r="F588" s="2"/>
      <c r="G588" s="1"/>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row>
    <row r="589" spans="1:45" ht="15.75" customHeight="1">
      <c r="A589" s="1"/>
      <c r="B589" s="1"/>
      <c r="C589" s="1"/>
      <c r="D589" s="1"/>
      <c r="E589" s="1"/>
      <c r="F589" s="2"/>
      <c r="G589" s="1"/>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row>
    <row r="590" spans="1:45" ht="15.75" customHeight="1">
      <c r="A590" s="1"/>
      <c r="B590" s="1"/>
      <c r="C590" s="1"/>
      <c r="D590" s="1"/>
      <c r="E590" s="1"/>
      <c r="F590" s="2"/>
      <c r="G590" s="1"/>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row>
    <row r="591" spans="1:45" ht="15.75" customHeight="1">
      <c r="A591" s="1"/>
      <c r="B591" s="1"/>
      <c r="C591" s="1"/>
      <c r="D591" s="1"/>
      <c r="E591" s="1"/>
      <c r="F591" s="2"/>
      <c r="G591" s="1"/>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row>
    <row r="592" spans="1:45" ht="15.75" customHeight="1">
      <c r="A592" s="1"/>
      <c r="B592" s="1"/>
      <c r="C592" s="1"/>
      <c r="D592" s="1"/>
      <c r="E592" s="1"/>
      <c r="F592" s="2"/>
      <c r="G592" s="1"/>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row>
    <row r="593" spans="1:45" ht="15.75" customHeight="1">
      <c r="A593" s="1"/>
      <c r="B593" s="1"/>
      <c r="C593" s="1"/>
      <c r="D593" s="1"/>
      <c r="E593" s="1"/>
      <c r="F593" s="2"/>
      <c r="G593" s="1"/>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row>
    <row r="594" spans="1:45" ht="15.75" customHeight="1">
      <c r="A594" s="1"/>
      <c r="B594" s="1"/>
      <c r="C594" s="1"/>
      <c r="D594" s="1"/>
      <c r="E594" s="1"/>
      <c r="F594" s="2"/>
      <c r="G594" s="1"/>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row>
    <row r="595" spans="1:45" ht="15.75" customHeight="1">
      <c r="A595" s="1"/>
      <c r="B595" s="1"/>
      <c r="C595" s="1"/>
      <c r="D595" s="1"/>
      <c r="E595" s="1"/>
      <c r="F595" s="2"/>
      <c r="G595" s="1"/>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row>
    <row r="596" spans="1:45" ht="15.75" customHeight="1">
      <c r="A596" s="1"/>
      <c r="B596" s="1"/>
      <c r="C596" s="1"/>
      <c r="D596" s="1"/>
      <c r="E596" s="1"/>
      <c r="F596" s="2"/>
      <c r="G596" s="1"/>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row>
    <row r="597" spans="1:45" ht="15.75" customHeight="1">
      <c r="A597" s="1"/>
      <c r="B597" s="1"/>
      <c r="C597" s="1"/>
      <c r="D597" s="1"/>
      <c r="E597" s="1"/>
      <c r="F597" s="2"/>
      <c r="G597" s="1"/>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row>
    <row r="598" spans="1:45" ht="15.75" customHeight="1">
      <c r="A598" s="1"/>
      <c r="B598" s="1"/>
      <c r="C598" s="1"/>
      <c r="D598" s="1"/>
      <c r="E598" s="1"/>
      <c r="F598" s="2"/>
      <c r="G598" s="1"/>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row>
    <row r="599" spans="1:45" ht="15.75" customHeight="1">
      <c r="A599" s="1"/>
      <c r="B599" s="1"/>
      <c r="C599" s="1"/>
      <c r="D599" s="1"/>
      <c r="E599" s="1"/>
      <c r="F599" s="2"/>
      <c r="G599" s="1"/>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row>
    <row r="600" spans="1:45" ht="15.75" customHeight="1">
      <c r="A600" s="1"/>
      <c r="B600" s="1"/>
      <c r="C600" s="1"/>
      <c r="D600" s="1"/>
      <c r="E600" s="1"/>
      <c r="F600" s="2"/>
      <c r="G600" s="1"/>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row>
    <row r="601" spans="1:45" ht="15.75" customHeight="1">
      <c r="A601" s="1"/>
      <c r="B601" s="1"/>
      <c r="C601" s="1"/>
      <c r="D601" s="1"/>
      <c r="E601" s="1"/>
      <c r="F601" s="2"/>
      <c r="G601" s="1"/>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row>
    <row r="602" spans="1:45" ht="15.75" customHeight="1">
      <c r="A602" s="1"/>
      <c r="B602" s="1"/>
      <c r="C602" s="1"/>
      <c r="D602" s="1"/>
      <c r="E602" s="1"/>
      <c r="F602" s="2"/>
      <c r="G602" s="1"/>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row>
    <row r="603" spans="1:45" ht="15.75" customHeight="1">
      <c r="A603" s="1"/>
      <c r="B603" s="1"/>
      <c r="C603" s="1"/>
      <c r="D603" s="1"/>
      <c r="E603" s="1"/>
      <c r="F603" s="2"/>
      <c r="G603" s="1"/>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row>
    <row r="604" spans="1:45" ht="15.75" customHeight="1">
      <c r="A604" s="1"/>
      <c r="B604" s="1"/>
      <c r="C604" s="1"/>
      <c r="D604" s="1"/>
      <c r="E604" s="1"/>
      <c r="F604" s="2"/>
      <c r="G604" s="1"/>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row>
    <row r="605" spans="1:45" ht="15.75" customHeight="1">
      <c r="A605" s="1"/>
      <c r="B605" s="1"/>
      <c r="C605" s="1"/>
      <c r="D605" s="1"/>
      <c r="E605" s="1"/>
      <c r="F605" s="2"/>
      <c r="G605" s="1"/>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row>
    <row r="606" spans="1:45" ht="15.75" customHeight="1">
      <c r="A606" s="1"/>
      <c r="B606" s="1"/>
      <c r="C606" s="1"/>
      <c r="D606" s="1"/>
      <c r="E606" s="1"/>
      <c r="F606" s="2"/>
      <c r="G606" s="1"/>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row>
    <row r="607" spans="1:45" ht="15.75" customHeight="1">
      <c r="A607" s="1"/>
      <c r="B607" s="1"/>
      <c r="C607" s="1"/>
      <c r="D607" s="1"/>
      <c r="E607" s="1"/>
      <c r="F607" s="2"/>
      <c r="G607" s="1"/>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row>
    <row r="608" spans="1:45" ht="15.75" customHeight="1">
      <c r="A608" s="1"/>
      <c r="B608" s="1"/>
      <c r="C608" s="1"/>
      <c r="D608" s="1"/>
      <c r="E608" s="1"/>
      <c r="F608" s="2"/>
      <c r="G608" s="1"/>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row>
    <row r="609" spans="1:45" ht="15.75" customHeight="1">
      <c r="A609" s="1"/>
      <c r="B609" s="1"/>
      <c r="C609" s="1"/>
      <c r="D609" s="1"/>
      <c r="E609" s="1"/>
      <c r="F609" s="2"/>
      <c r="G609" s="1"/>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row>
    <row r="610" spans="1:45" ht="15.75" customHeight="1">
      <c r="A610" s="1"/>
      <c r="B610" s="1"/>
      <c r="C610" s="1"/>
      <c r="D610" s="1"/>
      <c r="E610" s="1"/>
      <c r="F610" s="2"/>
      <c r="G610" s="1"/>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row>
    <row r="611" spans="1:45" ht="15.75" customHeight="1">
      <c r="A611" s="1"/>
      <c r="B611" s="1"/>
      <c r="C611" s="1"/>
      <c r="D611" s="1"/>
      <c r="E611" s="1"/>
      <c r="F611" s="2"/>
      <c r="G611" s="1"/>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row>
    <row r="612" spans="1:45" ht="15.75" customHeight="1">
      <c r="A612" s="1"/>
      <c r="B612" s="1"/>
      <c r="C612" s="1"/>
      <c r="D612" s="1"/>
      <c r="E612" s="1"/>
      <c r="F612" s="2"/>
      <c r="G612" s="1"/>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row>
    <row r="613" spans="1:45" ht="15.75" customHeight="1">
      <c r="A613" s="1"/>
      <c r="B613" s="1"/>
      <c r="C613" s="1"/>
      <c r="D613" s="1"/>
      <c r="E613" s="1"/>
      <c r="F613" s="2"/>
      <c r="G613" s="1"/>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row>
    <row r="614" spans="1:45" ht="15.75" customHeight="1">
      <c r="A614" s="1"/>
      <c r="B614" s="1"/>
      <c r="C614" s="1"/>
      <c r="D614" s="1"/>
      <c r="E614" s="1"/>
      <c r="F614" s="2"/>
      <c r="G614" s="1"/>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row>
    <row r="615" spans="1:45" ht="15.75" customHeight="1">
      <c r="A615" s="1"/>
      <c r="B615" s="1"/>
      <c r="C615" s="1"/>
      <c r="D615" s="1"/>
      <c r="E615" s="1"/>
      <c r="F615" s="2"/>
      <c r="G615" s="1"/>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row>
    <row r="616" spans="1:45" ht="15.75" customHeight="1">
      <c r="A616" s="1"/>
      <c r="B616" s="1"/>
      <c r="C616" s="1"/>
      <c r="D616" s="1"/>
      <c r="E616" s="1"/>
      <c r="F616" s="2"/>
      <c r="G616" s="1"/>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row>
    <row r="617" spans="1:45" ht="15.75" customHeight="1">
      <c r="A617" s="1"/>
      <c r="B617" s="1"/>
      <c r="C617" s="1"/>
      <c r="D617" s="1"/>
      <c r="E617" s="1"/>
      <c r="F617" s="2"/>
      <c r="G617" s="1"/>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row>
    <row r="618" spans="1:45" ht="15.75" customHeight="1">
      <c r="A618" s="1"/>
      <c r="B618" s="1"/>
      <c r="C618" s="1"/>
      <c r="D618" s="1"/>
      <c r="E618" s="1"/>
      <c r="F618" s="2"/>
      <c r="G618" s="1"/>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row>
    <row r="619" spans="1:45" ht="15.75" customHeight="1">
      <c r="A619" s="1"/>
      <c r="B619" s="1"/>
      <c r="C619" s="1"/>
      <c r="D619" s="1"/>
      <c r="E619" s="1"/>
      <c r="F619" s="2"/>
      <c r="G619" s="1"/>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row>
    <row r="620" spans="1:45" ht="15.75" customHeight="1">
      <c r="A620" s="1"/>
      <c r="B620" s="1"/>
      <c r="C620" s="1"/>
      <c r="D620" s="1"/>
      <c r="E620" s="1"/>
      <c r="F620" s="2"/>
      <c r="G620" s="1"/>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row>
    <row r="621" spans="1:45" ht="15.75" customHeight="1">
      <c r="A621" s="1"/>
      <c r="B621" s="1"/>
      <c r="C621" s="1"/>
      <c r="D621" s="1"/>
      <c r="E621" s="1"/>
      <c r="F621" s="2"/>
      <c r="G621" s="1"/>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row>
    <row r="622" spans="1:45" ht="15.75" customHeight="1">
      <c r="A622" s="1"/>
      <c r="B622" s="1"/>
      <c r="C622" s="1"/>
      <c r="D622" s="1"/>
      <c r="E622" s="1"/>
      <c r="F622" s="2"/>
      <c r="G622" s="1"/>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row>
    <row r="623" spans="1:45" ht="15.75" customHeight="1">
      <c r="A623" s="1"/>
      <c r="B623" s="1"/>
      <c r="C623" s="1"/>
      <c r="D623" s="1"/>
      <c r="E623" s="1"/>
      <c r="F623" s="2"/>
      <c r="G623" s="1"/>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row>
    <row r="624" spans="1:45" ht="15.75" customHeight="1">
      <c r="A624" s="1"/>
      <c r="B624" s="1"/>
      <c r="C624" s="1"/>
      <c r="D624" s="1"/>
      <c r="E624" s="1"/>
      <c r="F624" s="2"/>
      <c r="G624" s="1"/>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row>
    <row r="625" spans="1:45" ht="15.75" customHeight="1">
      <c r="A625" s="1"/>
      <c r="B625" s="1"/>
      <c r="C625" s="1"/>
      <c r="D625" s="1"/>
      <c r="E625" s="1"/>
      <c r="F625" s="2"/>
      <c r="G625" s="1"/>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row>
    <row r="626" spans="1:45" ht="15.75" customHeight="1">
      <c r="A626" s="1"/>
      <c r="B626" s="1"/>
      <c r="C626" s="1"/>
      <c r="D626" s="1"/>
      <c r="E626" s="1"/>
      <c r="F626" s="2"/>
      <c r="G626" s="1"/>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row>
    <row r="627" spans="1:45" ht="15.75" customHeight="1">
      <c r="A627" s="1"/>
      <c r="B627" s="1"/>
      <c r="C627" s="1"/>
      <c r="D627" s="1"/>
      <c r="E627" s="1"/>
      <c r="F627" s="2"/>
      <c r="G627" s="1"/>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row>
    <row r="628" spans="1:45" ht="15.75" customHeight="1">
      <c r="A628" s="1"/>
      <c r="B628" s="1"/>
      <c r="C628" s="1"/>
      <c r="D628" s="1"/>
      <c r="E628" s="1"/>
      <c r="F628" s="2"/>
      <c r="G628" s="1"/>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row>
    <row r="629" spans="1:45" ht="15.75" customHeight="1">
      <c r="A629" s="1"/>
      <c r="B629" s="1"/>
      <c r="C629" s="1"/>
      <c r="D629" s="1"/>
      <c r="E629" s="1"/>
      <c r="F629" s="2"/>
      <c r="G629" s="1"/>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row>
    <row r="630" spans="1:45" ht="15.75" customHeight="1">
      <c r="A630" s="1"/>
      <c r="B630" s="1"/>
      <c r="C630" s="1"/>
      <c r="D630" s="1"/>
      <c r="E630" s="1"/>
      <c r="F630" s="2"/>
      <c r="G630" s="1"/>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row>
    <row r="631" spans="1:45" ht="15.75" customHeight="1">
      <c r="A631" s="1"/>
      <c r="B631" s="1"/>
      <c r="C631" s="1"/>
      <c r="D631" s="1"/>
      <c r="E631" s="1"/>
      <c r="F631" s="2"/>
      <c r="G631" s="1"/>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row>
    <row r="632" spans="1:45" ht="15.75" customHeight="1">
      <c r="A632" s="1"/>
      <c r="B632" s="1"/>
      <c r="C632" s="1"/>
      <c r="D632" s="1"/>
      <c r="E632" s="1"/>
      <c r="F632" s="2"/>
      <c r="G632" s="1"/>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row>
    <row r="633" spans="1:45" ht="15.75" customHeight="1">
      <c r="A633" s="1"/>
      <c r="B633" s="1"/>
      <c r="C633" s="1"/>
      <c r="D633" s="1"/>
      <c r="E633" s="1"/>
      <c r="F633" s="2"/>
      <c r="G633" s="1"/>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row>
    <row r="634" spans="1:45" ht="15.75" customHeight="1">
      <c r="A634" s="1"/>
      <c r="B634" s="1"/>
      <c r="C634" s="1"/>
      <c r="D634" s="1"/>
      <c r="E634" s="1"/>
      <c r="F634" s="2"/>
      <c r="G634" s="1"/>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row>
    <row r="635" spans="1:45" ht="15.75" customHeight="1">
      <c r="A635" s="1"/>
      <c r="B635" s="1"/>
      <c r="C635" s="1"/>
      <c r="D635" s="1"/>
      <c r="E635" s="1"/>
      <c r="F635" s="2"/>
      <c r="G635" s="1"/>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row>
    <row r="636" spans="1:45" ht="15.75" customHeight="1">
      <c r="A636" s="1"/>
      <c r="B636" s="1"/>
      <c r="C636" s="1"/>
      <c r="D636" s="1"/>
      <c r="E636" s="1"/>
      <c r="F636" s="2"/>
      <c r="G636" s="1"/>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row>
    <row r="637" spans="1:45" ht="15.75" customHeight="1">
      <c r="A637" s="1"/>
      <c r="B637" s="1"/>
      <c r="C637" s="1"/>
      <c r="D637" s="1"/>
      <c r="E637" s="1"/>
      <c r="F637" s="2"/>
      <c r="G637" s="1"/>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row>
    <row r="638" spans="1:45" ht="15.75" customHeight="1">
      <c r="A638" s="1"/>
      <c r="B638" s="1"/>
      <c r="C638" s="1"/>
      <c r="D638" s="1"/>
      <c r="E638" s="1"/>
      <c r="F638" s="2"/>
      <c r="G638" s="1"/>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row>
    <row r="639" spans="1:45" ht="15.75" customHeight="1">
      <c r="A639" s="1"/>
      <c r="B639" s="1"/>
      <c r="C639" s="1"/>
      <c r="D639" s="1"/>
      <c r="E639" s="1"/>
      <c r="F639" s="2"/>
      <c r="G639" s="1"/>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row>
    <row r="640" spans="1:45" ht="15.75" customHeight="1">
      <c r="A640" s="1"/>
      <c r="B640" s="1"/>
      <c r="C640" s="1"/>
      <c r="D640" s="1"/>
      <c r="E640" s="1"/>
      <c r="F640" s="2"/>
      <c r="G640" s="1"/>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row>
    <row r="641" spans="1:45" ht="15.75" customHeight="1">
      <c r="A641" s="1"/>
      <c r="B641" s="1"/>
      <c r="C641" s="1"/>
      <c r="D641" s="1"/>
      <c r="E641" s="1"/>
      <c r="F641" s="2"/>
      <c r="G641" s="1"/>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row>
    <row r="642" spans="1:45" ht="15.75" customHeight="1">
      <c r="A642" s="1"/>
      <c r="B642" s="1"/>
      <c r="C642" s="1"/>
      <c r="D642" s="1"/>
      <c r="E642" s="1"/>
      <c r="F642" s="2"/>
      <c r="G642" s="1"/>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row>
    <row r="643" spans="1:45" ht="15.75" customHeight="1">
      <c r="A643" s="1"/>
      <c r="B643" s="1"/>
      <c r="C643" s="1"/>
      <c r="D643" s="1"/>
      <c r="E643" s="1"/>
      <c r="F643" s="2"/>
      <c r="G643" s="1"/>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row>
    <row r="644" spans="1:45" ht="15.75" customHeight="1">
      <c r="A644" s="1"/>
      <c r="B644" s="1"/>
      <c r="C644" s="1"/>
      <c r="D644" s="1"/>
      <c r="E644" s="1"/>
      <c r="F644" s="2"/>
      <c r="G644" s="1"/>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row>
    <row r="645" spans="1:45" ht="15.75" customHeight="1">
      <c r="A645" s="1"/>
      <c r="B645" s="1"/>
      <c r="C645" s="1"/>
      <c r="D645" s="1"/>
      <c r="E645" s="1"/>
      <c r="F645" s="2"/>
      <c r="G645" s="1"/>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row>
    <row r="646" spans="1:45" ht="15.75" customHeight="1">
      <c r="A646" s="1"/>
      <c r="B646" s="1"/>
      <c r="C646" s="1"/>
      <c r="D646" s="1"/>
      <c r="E646" s="1"/>
      <c r="F646" s="2"/>
      <c r="G646" s="1"/>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row>
    <row r="647" spans="1:45" ht="15.75" customHeight="1">
      <c r="A647" s="1"/>
      <c r="B647" s="1"/>
      <c r="C647" s="1"/>
      <c r="D647" s="1"/>
      <c r="E647" s="1"/>
      <c r="F647" s="2"/>
      <c r="G647" s="1"/>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row>
    <row r="648" spans="1:45" ht="15.75" customHeight="1">
      <c r="A648" s="1"/>
      <c r="B648" s="1"/>
      <c r="C648" s="1"/>
      <c r="D648" s="1"/>
      <c r="E648" s="1"/>
      <c r="F648" s="2"/>
      <c r="G648" s="1"/>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row>
    <row r="649" spans="1:45" ht="15.75" customHeight="1">
      <c r="A649" s="1"/>
      <c r="B649" s="1"/>
      <c r="C649" s="1"/>
      <c r="D649" s="1"/>
      <c r="E649" s="1"/>
      <c r="F649" s="2"/>
      <c r="G649" s="1"/>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row>
    <row r="650" spans="1:45" ht="15.75" customHeight="1">
      <c r="A650" s="1"/>
      <c r="B650" s="1"/>
      <c r="C650" s="1"/>
      <c r="D650" s="1"/>
      <c r="E650" s="1"/>
      <c r="F650" s="2"/>
      <c r="G650" s="1"/>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row>
    <row r="651" spans="1:45" ht="15.75" customHeight="1">
      <c r="A651" s="1"/>
      <c r="B651" s="1"/>
      <c r="C651" s="1"/>
      <c r="D651" s="1"/>
      <c r="E651" s="1"/>
      <c r="F651" s="2"/>
      <c r="G651" s="1"/>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row>
    <row r="652" spans="1:45" ht="15.75" customHeight="1">
      <c r="A652" s="1"/>
      <c r="B652" s="1"/>
      <c r="C652" s="1"/>
      <c r="D652" s="1"/>
      <c r="E652" s="1"/>
      <c r="F652" s="2"/>
      <c r="G652" s="1"/>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row>
    <row r="653" spans="1:45" ht="15.75" customHeight="1">
      <c r="A653" s="1"/>
      <c r="B653" s="1"/>
      <c r="C653" s="1"/>
      <c r="D653" s="1"/>
      <c r="E653" s="1"/>
      <c r="F653" s="2"/>
      <c r="G653" s="1"/>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row>
    <row r="654" spans="1:45" ht="15.75" customHeight="1">
      <c r="A654" s="1"/>
      <c r="B654" s="1"/>
      <c r="C654" s="1"/>
      <c r="D654" s="1"/>
      <c r="E654" s="1"/>
      <c r="F654" s="2"/>
      <c r="G654" s="1"/>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row>
    <row r="655" spans="1:45" ht="15.75" customHeight="1">
      <c r="A655" s="1"/>
      <c r="B655" s="1"/>
      <c r="C655" s="1"/>
      <c r="D655" s="1"/>
      <c r="E655" s="1"/>
      <c r="F655" s="2"/>
      <c r="G655" s="1"/>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row>
    <row r="656" spans="1:45" ht="15.75" customHeight="1">
      <c r="A656" s="1"/>
      <c r="B656" s="1"/>
      <c r="C656" s="1"/>
      <c r="D656" s="1"/>
      <c r="E656" s="1"/>
      <c r="F656" s="2"/>
      <c r="G656" s="1"/>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row>
    <row r="657" spans="1:45" ht="15.75" customHeight="1">
      <c r="A657" s="1"/>
      <c r="B657" s="1"/>
      <c r="C657" s="1"/>
      <c r="D657" s="1"/>
      <c r="E657" s="1"/>
      <c r="F657" s="2"/>
      <c r="G657" s="1"/>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row>
    <row r="658" spans="1:45" ht="15.75" customHeight="1">
      <c r="A658" s="1"/>
      <c r="B658" s="1"/>
      <c r="C658" s="1"/>
      <c r="D658" s="1"/>
      <c r="E658" s="1"/>
      <c r="F658" s="2"/>
      <c r="G658" s="1"/>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row>
    <row r="659" spans="1:45" ht="15.75" customHeight="1">
      <c r="A659" s="1"/>
      <c r="B659" s="1"/>
      <c r="C659" s="1"/>
      <c r="D659" s="1"/>
      <c r="E659" s="1"/>
      <c r="F659" s="2"/>
      <c r="G659" s="1"/>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row>
    <row r="660" spans="1:45" ht="15.75" customHeight="1">
      <c r="A660" s="1"/>
      <c r="B660" s="1"/>
      <c r="C660" s="1"/>
      <c r="D660" s="1"/>
      <c r="E660" s="1"/>
      <c r="F660" s="2"/>
      <c r="G660" s="1"/>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row>
    <row r="661" spans="1:45" ht="15.75" customHeight="1">
      <c r="A661" s="1"/>
      <c r="B661" s="1"/>
      <c r="C661" s="1"/>
      <c r="D661" s="1"/>
      <c r="E661" s="1"/>
      <c r="F661" s="2"/>
      <c r="G661" s="1"/>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row>
    <row r="662" spans="1:45" ht="15.75" customHeight="1">
      <c r="A662" s="1"/>
      <c r="B662" s="1"/>
      <c r="C662" s="1"/>
      <c r="D662" s="1"/>
      <c r="E662" s="1"/>
      <c r="F662" s="2"/>
      <c r="G662" s="1"/>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row>
    <row r="663" spans="1:45" ht="15.75" customHeight="1">
      <c r="A663" s="1"/>
      <c r="B663" s="1"/>
      <c r="C663" s="1"/>
      <c r="D663" s="1"/>
      <c r="E663" s="1"/>
      <c r="F663" s="2"/>
      <c r="G663" s="1"/>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row>
    <row r="664" spans="1:45" ht="15.75" customHeight="1">
      <c r="A664" s="1"/>
      <c r="B664" s="1"/>
      <c r="C664" s="1"/>
      <c r="D664" s="1"/>
      <c r="E664" s="1"/>
      <c r="F664" s="2"/>
      <c r="G664" s="1"/>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row>
    <row r="665" spans="1:45" ht="15.75" customHeight="1">
      <c r="A665" s="1"/>
      <c r="B665" s="1"/>
      <c r="C665" s="1"/>
      <c r="D665" s="1"/>
      <c r="E665" s="1"/>
      <c r="F665" s="2"/>
      <c r="G665" s="1"/>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row>
    <row r="666" spans="1:45" ht="15.75" customHeight="1">
      <c r="A666" s="1"/>
      <c r="B666" s="1"/>
      <c r="C666" s="1"/>
      <c r="D666" s="1"/>
      <c r="E666" s="1"/>
      <c r="F666" s="2"/>
      <c r="G666" s="1"/>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row>
    <row r="667" spans="1:45" ht="15.75" customHeight="1">
      <c r="A667" s="1"/>
      <c r="B667" s="1"/>
      <c r="C667" s="1"/>
      <c r="D667" s="1"/>
      <c r="E667" s="1"/>
      <c r="F667" s="2"/>
      <c r="G667" s="1"/>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row>
    <row r="668" spans="1:45" ht="15.75" customHeight="1">
      <c r="A668" s="1"/>
      <c r="B668" s="1"/>
      <c r="C668" s="1"/>
      <c r="D668" s="1"/>
      <c r="E668" s="1"/>
      <c r="F668" s="2"/>
      <c r="G668" s="1"/>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row>
    <row r="669" spans="1:45" ht="15.75" customHeight="1">
      <c r="A669" s="1"/>
      <c r="B669" s="1"/>
      <c r="C669" s="1"/>
      <c r="D669" s="1"/>
      <c r="E669" s="1"/>
      <c r="F669" s="2"/>
      <c r="G669" s="1"/>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row>
    <row r="670" spans="1:45" ht="15.75" customHeight="1">
      <c r="A670" s="1"/>
      <c r="B670" s="1"/>
      <c r="C670" s="1"/>
      <c r="D670" s="1"/>
      <c r="E670" s="1"/>
      <c r="F670" s="2"/>
      <c r="G670" s="1"/>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row>
    <row r="671" spans="1:45" ht="15.75" customHeight="1">
      <c r="A671" s="1"/>
      <c r="B671" s="1"/>
      <c r="C671" s="1"/>
      <c r="D671" s="1"/>
      <c r="E671" s="1"/>
      <c r="F671" s="2"/>
      <c r="G671" s="1"/>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row>
    <row r="672" spans="1:45" ht="15.75" customHeight="1">
      <c r="A672" s="1"/>
      <c r="B672" s="1"/>
      <c r="C672" s="1"/>
      <c r="D672" s="1"/>
      <c r="E672" s="1"/>
      <c r="F672" s="2"/>
      <c r="G672" s="1"/>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row>
    <row r="673" spans="1:45" ht="15.75" customHeight="1">
      <c r="A673" s="1"/>
      <c r="B673" s="1"/>
      <c r="C673" s="1"/>
      <c r="D673" s="1"/>
      <c r="E673" s="1"/>
      <c r="F673" s="2"/>
      <c r="G673" s="1"/>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row>
    <row r="674" spans="1:45" ht="15.75" customHeight="1">
      <c r="A674" s="1"/>
      <c r="B674" s="1"/>
      <c r="C674" s="1"/>
      <c r="D674" s="1"/>
      <c r="E674" s="1"/>
      <c r="F674" s="2"/>
      <c r="G674" s="1"/>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row>
    <row r="675" spans="1:45" ht="15.75" customHeight="1">
      <c r="A675" s="1"/>
      <c r="B675" s="1"/>
      <c r="C675" s="1"/>
      <c r="D675" s="1"/>
      <c r="E675" s="1"/>
      <c r="F675" s="2"/>
      <c r="G675" s="1"/>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row>
    <row r="676" spans="1:45" ht="15.75" customHeight="1">
      <c r="A676" s="1"/>
      <c r="B676" s="1"/>
      <c r="C676" s="1"/>
      <c r="D676" s="1"/>
      <c r="E676" s="1"/>
      <c r="F676" s="2"/>
      <c r="G676" s="1"/>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row>
    <row r="677" spans="1:45" ht="15.75" customHeight="1">
      <c r="A677" s="1"/>
      <c r="B677" s="1"/>
      <c r="C677" s="1"/>
      <c r="D677" s="1"/>
      <c r="E677" s="1"/>
      <c r="F677" s="2"/>
      <c r="G677" s="1"/>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row>
    <row r="678" spans="1:45" ht="15.75" customHeight="1">
      <c r="A678" s="1"/>
      <c r="B678" s="1"/>
      <c r="C678" s="1"/>
      <c r="D678" s="1"/>
      <c r="E678" s="1"/>
      <c r="F678" s="2"/>
      <c r="G678" s="1"/>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row>
    <row r="679" spans="1:45" ht="15.75" customHeight="1">
      <c r="A679" s="1"/>
      <c r="B679" s="1"/>
      <c r="C679" s="1"/>
      <c r="D679" s="1"/>
      <c r="E679" s="1"/>
      <c r="F679" s="2"/>
      <c r="G679" s="1"/>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row>
    <row r="680" spans="1:45" ht="15.75" customHeight="1">
      <c r="A680" s="1"/>
      <c r="B680" s="1"/>
      <c r="C680" s="1"/>
      <c r="D680" s="1"/>
      <c r="E680" s="1"/>
      <c r="F680" s="2"/>
      <c r="G680" s="1"/>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row>
    <row r="681" spans="1:45" ht="15.75" customHeight="1">
      <c r="A681" s="1"/>
      <c r="B681" s="1"/>
      <c r="C681" s="1"/>
      <c r="D681" s="1"/>
      <c r="E681" s="1"/>
      <c r="F681" s="2"/>
      <c r="G681" s="1"/>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row>
    <row r="682" spans="1:45" ht="15.75" customHeight="1">
      <c r="A682" s="1"/>
      <c r="B682" s="1"/>
      <c r="C682" s="1"/>
      <c r="D682" s="1"/>
      <c r="E682" s="1"/>
      <c r="F682" s="2"/>
      <c r="G682" s="1"/>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row>
    <row r="683" spans="1:45" ht="15.75" customHeight="1">
      <c r="A683" s="1"/>
      <c r="B683" s="1"/>
      <c r="C683" s="1"/>
      <c r="D683" s="1"/>
      <c r="E683" s="1"/>
      <c r="F683" s="2"/>
      <c r="G683" s="1"/>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row>
    <row r="684" spans="1:45" ht="15.75" customHeight="1">
      <c r="A684" s="1"/>
      <c r="B684" s="1"/>
      <c r="C684" s="1"/>
      <c r="D684" s="1"/>
      <c r="E684" s="1"/>
      <c r="F684" s="2"/>
      <c r="G684" s="1"/>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row>
    <row r="685" spans="1:45" ht="15.75" customHeight="1">
      <c r="A685" s="1"/>
      <c r="B685" s="1"/>
      <c r="C685" s="1"/>
      <c r="D685" s="1"/>
      <c r="E685" s="1"/>
      <c r="F685" s="2"/>
      <c r="G685" s="1"/>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row>
    <row r="686" spans="1:45" ht="15.75" customHeight="1">
      <c r="A686" s="1"/>
      <c r="B686" s="1"/>
      <c r="C686" s="1"/>
      <c r="D686" s="1"/>
      <c r="E686" s="1"/>
      <c r="F686" s="2"/>
      <c r="G686" s="1"/>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row>
    <row r="687" spans="1:45" ht="15.75" customHeight="1">
      <c r="A687" s="1"/>
      <c r="B687" s="1"/>
      <c r="C687" s="1"/>
      <c r="D687" s="1"/>
      <c r="E687" s="1"/>
      <c r="F687" s="2"/>
      <c r="G687" s="1"/>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row>
    <row r="688" spans="1:45" ht="15.75" customHeight="1">
      <c r="A688" s="1"/>
      <c r="B688" s="1"/>
      <c r="C688" s="1"/>
      <c r="D688" s="1"/>
      <c r="E688" s="1"/>
      <c r="F688" s="2"/>
      <c r="G688" s="1"/>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row>
    <row r="689" spans="1:45" ht="15.75" customHeight="1">
      <c r="A689" s="1"/>
      <c r="B689" s="1"/>
      <c r="C689" s="1"/>
      <c r="D689" s="1"/>
      <c r="E689" s="1"/>
      <c r="F689" s="2"/>
      <c r="G689" s="1"/>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row>
    <row r="690" spans="1:45" ht="15.75" customHeight="1">
      <c r="A690" s="1"/>
      <c r="B690" s="1"/>
      <c r="C690" s="1"/>
      <c r="D690" s="1"/>
      <c r="E690" s="1"/>
      <c r="F690" s="2"/>
      <c r="G690" s="1"/>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row>
    <row r="691" spans="1:45" ht="15.75" customHeight="1">
      <c r="A691" s="1"/>
      <c r="B691" s="1"/>
      <c r="C691" s="1"/>
      <c r="D691" s="1"/>
      <c r="E691" s="1"/>
      <c r="F691" s="2"/>
      <c r="G691" s="1"/>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row>
    <row r="692" spans="1:45" ht="15.75" customHeight="1">
      <c r="A692" s="1"/>
      <c r="B692" s="1"/>
      <c r="C692" s="1"/>
      <c r="D692" s="1"/>
      <c r="E692" s="1"/>
      <c r="F692" s="2"/>
      <c r="G692" s="1"/>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row>
    <row r="693" spans="1:45" ht="15.75" customHeight="1">
      <c r="A693" s="1"/>
      <c r="B693" s="1"/>
      <c r="C693" s="1"/>
      <c r="D693" s="1"/>
      <c r="E693" s="1"/>
      <c r="F693" s="2"/>
      <c r="G693" s="1"/>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row>
    <row r="694" spans="1:45" ht="15.75" customHeight="1">
      <c r="A694" s="1"/>
      <c r="B694" s="1"/>
      <c r="C694" s="1"/>
      <c r="D694" s="1"/>
      <c r="E694" s="1"/>
      <c r="F694" s="2"/>
      <c r="G694" s="1"/>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row>
    <row r="695" spans="1:45" ht="15.75" customHeight="1">
      <c r="A695" s="1"/>
      <c r="B695" s="1"/>
      <c r="C695" s="1"/>
      <c r="D695" s="1"/>
      <c r="E695" s="1"/>
      <c r="F695" s="2"/>
      <c r="G695" s="1"/>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row>
    <row r="696" spans="1:45" ht="15.75" customHeight="1">
      <c r="A696" s="1"/>
      <c r="B696" s="1"/>
      <c r="C696" s="1"/>
      <c r="D696" s="1"/>
      <c r="E696" s="1"/>
      <c r="F696" s="2"/>
      <c r="G696" s="1"/>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row>
    <row r="697" spans="1:45" ht="15.75" customHeight="1">
      <c r="A697" s="1"/>
      <c r="B697" s="1"/>
      <c r="C697" s="1"/>
      <c r="D697" s="1"/>
      <c r="E697" s="1"/>
      <c r="F697" s="2"/>
      <c r="G697" s="1"/>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row>
    <row r="698" spans="1:45" ht="15.75" customHeight="1">
      <c r="A698" s="1"/>
      <c r="B698" s="1"/>
      <c r="C698" s="1"/>
      <c r="D698" s="1"/>
      <c r="E698" s="1"/>
      <c r="F698" s="2"/>
      <c r="G698" s="1"/>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row>
    <row r="699" spans="1:45" ht="15.75" customHeight="1">
      <c r="A699" s="1"/>
      <c r="B699" s="1"/>
      <c r="C699" s="1"/>
      <c r="D699" s="1"/>
      <c r="E699" s="1"/>
      <c r="F699" s="2"/>
      <c r="G699" s="1"/>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row>
    <row r="700" spans="1:45" ht="15.75" customHeight="1">
      <c r="A700" s="1"/>
      <c r="B700" s="1"/>
      <c r="C700" s="1"/>
      <c r="D700" s="1"/>
      <c r="E700" s="1"/>
      <c r="F700" s="2"/>
      <c r="G700" s="1"/>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row>
    <row r="701" spans="1:45" ht="15.75" customHeight="1">
      <c r="A701" s="1"/>
      <c r="B701" s="1"/>
      <c r="C701" s="1"/>
      <c r="D701" s="1"/>
      <c r="E701" s="1"/>
      <c r="F701" s="2"/>
      <c r="G701" s="1"/>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row>
    <row r="702" spans="1:45" ht="15.75" customHeight="1">
      <c r="A702" s="1"/>
      <c r="B702" s="1"/>
      <c r="C702" s="1"/>
      <c r="D702" s="1"/>
      <c r="E702" s="1"/>
      <c r="F702" s="2"/>
      <c r="G702" s="1"/>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row>
    <row r="703" spans="1:45" ht="15.75" customHeight="1">
      <c r="A703" s="1"/>
      <c r="B703" s="1"/>
      <c r="C703" s="1"/>
      <c r="D703" s="1"/>
      <c r="E703" s="1"/>
      <c r="F703" s="2"/>
      <c r="G703" s="1"/>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row>
    <row r="704" spans="1:45" ht="15.75" customHeight="1">
      <c r="A704" s="1"/>
      <c r="B704" s="1"/>
      <c r="C704" s="1"/>
      <c r="D704" s="1"/>
      <c r="E704" s="1"/>
      <c r="F704" s="2"/>
      <c r="G704" s="1"/>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row>
    <row r="705" spans="1:45" ht="15.75" customHeight="1">
      <c r="A705" s="1"/>
      <c r="B705" s="1"/>
      <c r="C705" s="1"/>
      <c r="D705" s="1"/>
      <c r="E705" s="1"/>
      <c r="F705" s="2"/>
      <c r="G705" s="1"/>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row>
    <row r="706" spans="1:45" ht="15.75" customHeight="1">
      <c r="A706" s="1"/>
      <c r="B706" s="1"/>
      <c r="C706" s="1"/>
      <c r="D706" s="1"/>
      <c r="E706" s="1"/>
      <c r="F706" s="2"/>
      <c r="G706" s="1"/>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row>
    <row r="707" spans="1:45" ht="15.75" customHeight="1">
      <c r="A707" s="1"/>
      <c r="B707" s="1"/>
      <c r="C707" s="1"/>
      <c r="D707" s="1"/>
      <c r="E707" s="1"/>
      <c r="F707" s="2"/>
      <c r="G707" s="1"/>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row>
    <row r="708" spans="1:45" ht="15.75" customHeight="1">
      <c r="A708" s="1"/>
      <c r="B708" s="1"/>
      <c r="C708" s="1"/>
      <c r="D708" s="1"/>
      <c r="E708" s="1"/>
      <c r="F708" s="2"/>
      <c r="G708" s="1"/>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row>
    <row r="709" spans="1:45" ht="15.75" customHeight="1">
      <c r="A709" s="1"/>
      <c r="B709" s="1"/>
      <c r="C709" s="1"/>
      <c r="D709" s="1"/>
      <c r="E709" s="1"/>
      <c r="F709" s="2"/>
      <c r="G709" s="1"/>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row>
    <row r="710" spans="1:45" ht="15.75" customHeight="1">
      <c r="A710" s="1"/>
      <c r="B710" s="1"/>
      <c r="C710" s="1"/>
      <c r="D710" s="1"/>
      <c r="E710" s="1"/>
      <c r="F710" s="2"/>
      <c r="G710" s="1"/>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row>
    <row r="711" spans="1:45" ht="15.75" customHeight="1">
      <c r="A711" s="1"/>
      <c r="B711" s="1"/>
      <c r="C711" s="1"/>
      <c r="D711" s="1"/>
      <c r="E711" s="1"/>
      <c r="F711" s="2"/>
      <c r="G711" s="1"/>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row>
    <row r="712" spans="1:45" ht="15.75" customHeight="1">
      <c r="A712" s="1"/>
      <c r="B712" s="1"/>
      <c r="C712" s="1"/>
      <c r="D712" s="1"/>
      <c r="E712" s="1"/>
      <c r="F712" s="2"/>
      <c r="G712" s="1"/>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row>
    <row r="713" spans="1:45" ht="15.75" customHeight="1">
      <c r="A713" s="1"/>
      <c r="B713" s="1"/>
      <c r="C713" s="1"/>
      <c r="D713" s="1"/>
      <c r="E713" s="1"/>
      <c r="F713" s="2"/>
      <c r="G713" s="1"/>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row>
    <row r="714" spans="1:45" ht="15.75" customHeight="1">
      <c r="A714" s="1"/>
      <c r="B714" s="1"/>
      <c r="C714" s="1"/>
      <c r="D714" s="1"/>
      <c r="E714" s="1"/>
      <c r="F714" s="2"/>
      <c r="G714" s="1"/>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row>
    <row r="715" spans="1:45" ht="15.75" customHeight="1">
      <c r="A715" s="1"/>
      <c r="B715" s="1"/>
      <c r="C715" s="1"/>
      <c r="D715" s="1"/>
      <c r="E715" s="1"/>
      <c r="F715" s="2"/>
      <c r="G715" s="1"/>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row>
    <row r="716" spans="1:45" ht="15.75" customHeight="1">
      <c r="A716" s="1"/>
      <c r="B716" s="1"/>
      <c r="C716" s="1"/>
      <c r="D716" s="1"/>
      <c r="E716" s="1"/>
      <c r="F716" s="2"/>
      <c r="G716" s="1"/>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row>
    <row r="717" spans="1:45" ht="15.75" customHeight="1">
      <c r="A717" s="1"/>
      <c r="B717" s="1"/>
      <c r="C717" s="1"/>
      <c r="D717" s="1"/>
      <c r="E717" s="1"/>
      <c r="F717" s="2"/>
      <c r="G717" s="1"/>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row>
    <row r="718" spans="1:45" ht="15.75" customHeight="1">
      <c r="A718" s="1"/>
      <c r="B718" s="1"/>
      <c r="C718" s="1"/>
      <c r="D718" s="1"/>
      <c r="E718" s="1"/>
      <c r="F718" s="2"/>
      <c r="G718" s="1"/>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row>
    <row r="719" spans="1:45" ht="15.75" customHeight="1">
      <c r="A719" s="1"/>
      <c r="B719" s="1"/>
      <c r="C719" s="1"/>
      <c r="D719" s="1"/>
      <c r="E719" s="1"/>
      <c r="F719" s="2"/>
      <c r="G719" s="1"/>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row>
    <row r="720" spans="1:45" ht="15.75" customHeight="1">
      <c r="A720" s="1"/>
      <c r="B720" s="1"/>
      <c r="C720" s="1"/>
      <c r="D720" s="1"/>
      <c r="E720" s="1"/>
      <c r="F720" s="2"/>
      <c r="G720" s="1"/>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row>
    <row r="721" spans="1:45" ht="15.75" customHeight="1">
      <c r="A721" s="1"/>
      <c r="B721" s="1"/>
      <c r="C721" s="1"/>
      <c r="D721" s="1"/>
      <c r="E721" s="1"/>
      <c r="F721" s="2"/>
      <c r="G721" s="1"/>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row>
    <row r="722" spans="1:45" ht="15.75" customHeight="1">
      <c r="A722" s="1"/>
      <c r="B722" s="1"/>
      <c r="C722" s="1"/>
      <c r="D722" s="1"/>
      <c r="E722" s="1"/>
      <c r="F722" s="2"/>
      <c r="G722" s="1"/>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row>
    <row r="723" spans="1:45" ht="15.75" customHeight="1">
      <c r="A723" s="1"/>
      <c r="B723" s="1"/>
      <c r="C723" s="1"/>
      <c r="D723" s="1"/>
      <c r="E723" s="1"/>
      <c r="F723" s="2"/>
      <c r="G723" s="1"/>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row>
    <row r="724" spans="1:45" ht="15.75" customHeight="1">
      <c r="A724" s="1"/>
      <c r="B724" s="1"/>
      <c r="C724" s="1"/>
      <c r="D724" s="1"/>
      <c r="E724" s="1"/>
      <c r="F724" s="2"/>
      <c r="G724" s="1"/>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row>
    <row r="725" spans="1:45" ht="15.75" customHeight="1">
      <c r="A725" s="1"/>
      <c r="B725" s="1"/>
      <c r="C725" s="1"/>
      <c r="D725" s="1"/>
      <c r="E725" s="1"/>
      <c r="F725" s="2"/>
      <c r="G725" s="1"/>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row>
    <row r="726" spans="1:45" ht="15.75" customHeight="1">
      <c r="A726" s="1"/>
      <c r="B726" s="1"/>
      <c r="C726" s="1"/>
      <c r="D726" s="1"/>
      <c r="E726" s="1"/>
      <c r="F726" s="2"/>
      <c r="G726" s="1"/>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row>
    <row r="727" spans="1:45" ht="15.75" customHeight="1">
      <c r="A727" s="1"/>
      <c r="B727" s="1"/>
      <c r="C727" s="1"/>
      <c r="D727" s="1"/>
      <c r="E727" s="1"/>
      <c r="F727" s="2"/>
      <c r="G727" s="1"/>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row>
    <row r="728" spans="1:45" ht="15.75" customHeight="1">
      <c r="A728" s="1"/>
      <c r="B728" s="1"/>
      <c r="C728" s="1"/>
      <c r="D728" s="1"/>
      <c r="E728" s="1"/>
      <c r="F728" s="2"/>
      <c r="G728" s="1"/>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row>
    <row r="729" spans="1:45" ht="15.75" customHeight="1">
      <c r="A729" s="1"/>
      <c r="B729" s="1"/>
      <c r="C729" s="1"/>
      <c r="D729" s="1"/>
      <c r="E729" s="1"/>
      <c r="F729" s="2"/>
      <c r="G729" s="1"/>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row>
    <row r="730" spans="1:45" ht="15.75" customHeight="1">
      <c r="A730" s="1"/>
      <c r="B730" s="1"/>
      <c r="C730" s="1"/>
      <c r="D730" s="1"/>
      <c r="E730" s="1"/>
      <c r="F730" s="2"/>
      <c r="G730" s="1"/>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row>
    <row r="731" spans="1:45" ht="15.75" customHeight="1">
      <c r="A731" s="1"/>
      <c r="B731" s="1"/>
      <c r="C731" s="1"/>
      <c r="D731" s="1"/>
      <c r="E731" s="1"/>
      <c r="F731" s="2"/>
      <c r="G731" s="1"/>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row>
    <row r="732" spans="1:45" ht="15.75" customHeight="1">
      <c r="A732" s="1"/>
      <c r="B732" s="1"/>
      <c r="C732" s="1"/>
      <c r="D732" s="1"/>
      <c r="E732" s="1"/>
      <c r="F732" s="2"/>
      <c r="G732" s="1"/>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row>
    <row r="733" spans="1:45" ht="15.75" customHeight="1">
      <c r="A733" s="1"/>
      <c r="B733" s="1"/>
      <c r="C733" s="1"/>
      <c r="D733" s="1"/>
      <c r="E733" s="1"/>
      <c r="F733" s="2"/>
      <c r="G733" s="1"/>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row>
    <row r="734" spans="1:45" ht="15.75" customHeight="1">
      <c r="A734" s="1"/>
      <c r="B734" s="1"/>
      <c r="C734" s="1"/>
      <c r="D734" s="1"/>
      <c r="E734" s="1"/>
      <c r="F734" s="2"/>
      <c r="G734" s="1"/>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row>
    <row r="735" spans="1:45" ht="15.75" customHeight="1">
      <c r="A735" s="1"/>
      <c r="B735" s="1"/>
      <c r="C735" s="1"/>
      <c r="D735" s="1"/>
      <c r="E735" s="1"/>
      <c r="F735" s="2"/>
      <c r="G735" s="1"/>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row>
    <row r="736" spans="1:45" ht="15.75" customHeight="1">
      <c r="A736" s="1"/>
      <c r="B736" s="1"/>
      <c r="C736" s="1"/>
      <c r="D736" s="1"/>
      <c r="E736" s="1"/>
      <c r="F736" s="2"/>
      <c r="G736" s="1"/>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row>
    <row r="737" spans="1:45" ht="15.75" customHeight="1">
      <c r="A737" s="1"/>
      <c r="B737" s="1"/>
      <c r="C737" s="1"/>
      <c r="D737" s="1"/>
      <c r="E737" s="1"/>
      <c r="F737" s="2"/>
      <c r="G737" s="1"/>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row>
    <row r="738" spans="1:45" ht="15.75" customHeight="1">
      <c r="A738" s="1"/>
      <c r="B738" s="1"/>
      <c r="C738" s="1"/>
      <c r="D738" s="1"/>
      <c r="E738" s="1"/>
      <c r="F738" s="2"/>
      <c r="G738" s="1"/>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row>
    <row r="739" spans="1:45" ht="15.75" customHeight="1">
      <c r="A739" s="1"/>
      <c r="B739" s="1"/>
      <c r="C739" s="1"/>
      <c r="D739" s="1"/>
      <c r="E739" s="1"/>
      <c r="F739" s="2"/>
      <c r="G739" s="1"/>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row>
    <row r="740" spans="1:45" ht="15.75" customHeight="1">
      <c r="A740" s="1"/>
      <c r="B740" s="1"/>
      <c r="C740" s="1"/>
      <c r="D740" s="1"/>
      <c r="E740" s="1"/>
      <c r="F740" s="2"/>
      <c r="G740" s="1"/>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row>
    <row r="741" spans="1:45" ht="15.75" customHeight="1">
      <c r="A741" s="1"/>
      <c r="B741" s="1"/>
      <c r="C741" s="1"/>
      <c r="D741" s="1"/>
      <c r="E741" s="1"/>
      <c r="F741" s="2"/>
      <c r="G741" s="1"/>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row>
    <row r="742" spans="1:45" ht="15.75" customHeight="1">
      <c r="A742" s="1"/>
      <c r="B742" s="1"/>
      <c r="C742" s="1"/>
      <c r="D742" s="1"/>
      <c r="E742" s="1"/>
      <c r="F742" s="2"/>
      <c r="G742" s="1"/>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row>
    <row r="743" spans="1:45" ht="15.75" customHeight="1">
      <c r="A743" s="1"/>
      <c r="B743" s="1"/>
      <c r="C743" s="1"/>
      <c r="D743" s="1"/>
      <c r="E743" s="1"/>
      <c r="F743" s="2"/>
      <c r="G743" s="1"/>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row>
    <row r="744" spans="1:45" ht="15.75" customHeight="1">
      <c r="A744" s="1"/>
      <c r="B744" s="1"/>
      <c r="C744" s="1"/>
      <c r="D744" s="1"/>
      <c r="E744" s="1"/>
      <c r="F744" s="2"/>
      <c r="G744" s="1"/>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row>
    <row r="745" spans="1:45" ht="15.75" customHeight="1">
      <c r="A745" s="1"/>
      <c r="B745" s="1"/>
      <c r="C745" s="1"/>
      <c r="D745" s="1"/>
      <c r="E745" s="1"/>
      <c r="F745" s="2"/>
      <c r="G745" s="1"/>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row>
    <row r="746" spans="1:45" ht="15.75" customHeight="1">
      <c r="A746" s="1"/>
      <c r="B746" s="1"/>
      <c r="C746" s="1"/>
      <c r="D746" s="1"/>
      <c r="E746" s="1"/>
      <c r="F746" s="2"/>
      <c r="G746" s="1"/>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row>
    <row r="747" spans="1:45" ht="15.75" customHeight="1">
      <c r="A747" s="1"/>
      <c r="B747" s="1"/>
      <c r="C747" s="1"/>
      <c r="D747" s="1"/>
      <c r="E747" s="1"/>
      <c r="F747" s="2"/>
      <c r="G747" s="1"/>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row>
    <row r="748" spans="1:45" ht="15.75" customHeight="1">
      <c r="A748" s="1"/>
      <c r="B748" s="1"/>
      <c r="C748" s="1"/>
      <c r="D748" s="1"/>
      <c r="E748" s="1"/>
      <c r="F748" s="2"/>
      <c r="G748" s="1"/>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row>
    <row r="749" spans="1:45" ht="15.75" customHeight="1">
      <c r="A749" s="1"/>
      <c r="B749" s="1"/>
      <c r="C749" s="1"/>
      <c r="D749" s="1"/>
      <c r="E749" s="1"/>
      <c r="F749" s="2"/>
      <c r="G749" s="1"/>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row>
    <row r="750" spans="1:45" ht="15.75" customHeight="1">
      <c r="A750" s="1"/>
      <c r="B750" s="1"/>
      <c r="C750" s="1"/>
      <c r="D750" s="1"/>
      <c r="E750" s="1"/>
      <c r="F750" s="2"/>
      <c r="G750" s="1"/>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row>
    <row r="751" spans="1:45" ht="15.75" customHeight="1">
      <c r="A751" s="1"/>
      <c r="B751" s="1"/>
      <c r="C751" s="1"/>
      <c r="D751" s="1"/>
      <c r="E751" s="1"/>
      <c r="F751" s="2"/>
      <c r="G751" s="1"/>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row>
    <row r="752" spans="1:45" ht="15.75" customHeight="1">
      <c r="A752" s="1"/>
      <c r="B752" s="1"/>
      <c r="C752" s="1"/>
      <c r="D752" s="1"/>
      <c r="E752" s="1"/>
      <c r="F752" s="2"/>
      <c r="G752" s="1"/>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row>
    <row r="753" spans="1:45" ht="15.75" customHeight="1">
      <c r="A753" s="1"/>
      <c r="B753" s="1"/>
      <c r="C753" s="1"/>
      <c r="D753" s="1"/>
      <c r="E753" s="1"/>
      <c r="F753" s="2"/>
      <c r="G753" s="1"/>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row>
    <row r="754" spans="1:45" ht="15.75" customHeight="1">
      <c r="A754" s="1"/>
      <c r="B754" s="1"/>
      <c r="C754" s="1"/>
      <c r="D754" s="1"/>
      <c r="E754" s="1"/>
      <c r="F754" s="2"/>
      <c r="G754" s="1"/>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row>
    <row r="755" spans="1:45" ht="15.75" customHeight="1">
      <c r="A755" s="1"/>
      <c r="B755" s="1"/>
      <c r="C755" s="1"/>
      <c r="D755" s="1"/>
      <c r="E755" s="1"/>
      <c r="F755" s="2"/>
      <c r="G755" s="1"/>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row>
    <row r="756" spans="1:45" ht="15.75" customHeight="1">
      <c r="A756" s="1"/>
      <c r="B756" s="1"/>
      <c r="C756" s="1"/>
      <c r="D756" s="1"/>
      <c r="E756" s="1"/>
      <c r="F756" s="2"/>
      <c r="G756" s="1"/>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row>
    <row r="757" spans="1:45" ht="15.75" customHeight="1">
      <c r="A757" s="1"/>
      <c r="B757" s="1"/>
      <c r="C757" s="1"/>
      <c r="D757" s="1"/>
      <c r="E757" s="1"/>
      <c r="F757" s="2"/>
      <c r="G757" s="1"/>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row>
    <row r="758" spans="1:45" ht="15.75" customHeight="1">
      <c r="A758" s="1"/>
      <c r="B758" s="1"/>
      <c r="C758" s="1"/>
      <c r="D758" s="1"/>
      <c r="E758" s="1"/>
      <c r="F758" s="2"/>
      <c r="G758" s="1"/>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row>
    <row r="759" spans="1:45" ht="15.75" customHeight="1">
      <c r="A759" s="1"/>
      <c r="B759" s="1"/>
      <c r="C759" s="1"/>
      <c r="D759" s="1"/>
      <c r="E759" s="1"/>
      <c r="F759" s="2"/>
      <c r="G759" s="1"/>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row>
    <row r="760" spans="1:45" ht="15.75" customHeight="1">
      <c r="A760" s="1"/>
      <c r="B760" s="1"/>
      <c r="C760" s="1"/>
      <c r="D760" s="1"/>
      <c r="E760" s="1"/>
      <c r="F760" s="2"/>
      <c r="G760" s="1"/>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row>
    <row r="761" spans="1:45" ht="15.75" customHeight="1">
      <c r="A761" s="1"/>
      <c r="B761" s="1"/>
      <c r="C761" s="1"/>
      <c r="D761" s="1"/>
      <c r="E761" s="1"/>
      <c r="F761" s="2"/>
      <c r="G761" s="1"/>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row>
    <row r="762" spans="1:45" ht="15.75" customHeight="1">
      <c r="A762" s="1"/>
      <c r="B762" s="1"/>
      <c r="C762" s="1"/>
      <c r="D762" s="1"/>
      <c r="E762" s="1"/>
      <c r="F762" s="2"/>
      <c r="G762" s="1"/>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row>
    <row r="763" spans="1:45" ht="15.75" customHeight="1">
      <c r="A763" s="1"/>
      <c r="B763" s="1"/>
      <c r="C763" s="1"/>
      <c r="D763" s="1"/>
      <c r="E763" s="1"/>
      <c r="F763" s="2"/>
      <c r="G763" s="1"/>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row>
    <row r="764" spans="1:45" ht="15.75" customHeight="1">
      <c r="A764" s="1"/>
      <c r="B764" s="1"/>
      <c r="C764" s="1"/>
      <c r="D764" s="1"/>
      <c r="E764" s="1"/>
      <c r="F764" s="2"/>
      <c r="G764" s="1"/>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row>
    <row r="765" spans="1:45" ht="15.75" customHeight="1">
      <c r="A765" s="1"/>
      <c r="B765" s="1"/>
      <c r="C765" s="1"/>
      <c r="D765" s="1"/>
      <c r="E765" s="1"/>
      <c r="F765" s="2"/>
      <c r="G765" s="1"/>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row>
    <row r="766" spans="1:45" ht="15.75" customHeight="1">
      <c r="A766" s="1"/>
      <c r="B766" s="1"/>
      <c r="C766" s="1"/>
      <c r="D766" s="1"/>
      <c r="E766" s="1"/>
      <c r="F766" s="2"/>
      <c r="G766" s="1"/>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row>
    <row r="767" spans="1:45" ht="15.75" customHeight="1">
      <c r="A767" s="1"/>
      <c r="B767" s="1"/>
      <c r="C767" s="1"/>
      <c r="D767" s="1"/>
      <c r="E767" s="1"/>
      <c r="F767" s="2"/>
      <c r="G767" s="1"/>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row>
    <row r="768" spans="1:45" ht="15.75" customHeight="1">
      <c r="A768" s="1"/>
      <c r="B768" s="1"/>
      <c r="C768" s="1"/>
      <c r="D768" s="1"/>
      <c r="E768" s="1"/>
      <c r="F768" s="2"/>
      <c r="G768" s="1"/>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row>
    <row r="769" spans="1:45" ht="15.75" customHeight="1">
      <c r="A769" s="1"/>
      <c r="B769" s="1"/>
      <c r="C769" s="1"/>
      <c r="D769" s="1"/>
      <c r="E769" s="1"/>
      <c r="F769" s="2"/>
      <c r="G769" s="1"/>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row>
    <row r="770" spans="1:45" ht="15.75" customHeight="1">
      <c r="A770" s="1"/>
      <c r="B770" s="1"/>
      <c r="C770" s="1"/>
      <c r="D770" s="1"/>
      <c r="E770" s="1"/>
      <c r="F770" s="2"/>
      <c r="G770" s="1"/>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row>
    <row r="771" spans="1:45" ht="15.75" customHeight="1">
      <c r="A771" s="1"/>
      <c r="B771" s="1"/>
      <c r="C771" s="1"/>
      <c r="D771" s="1"/>
      <c r="E771" s="1"/>
      <c r="F771" s="2"/>
      <c r="G771" s="1"/>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row>
    <row r="772" spans="1:45" ht="15.75" customHeight="1">
      <c r="A772" s="1"/>
      <c r="B772" s="1"/>
      <c r="C772" s="1"/>
      <c r="D772" s="1"/>
      <c r="E772" s="1"/>
      <c r="F772" s="2"/>
      <c r="G772" s="1"/>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row>
    <row r="773" spans="1:45" ht="15.75" customHeight="1">
      <c r="A773" s="1"/>
      <c r="B773" s="1"/>
      <c r="C773" s="1"/>
      <c r="D773" s="1"/>
      <c r="E773" s="1"/>
      <c r="F773" s="2"/>
      <c r="G773" s="1"/>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row>
    <row r="774" spans="1:45" ht="15.75" customHeight="1">
      <c r="A774" s="1"/>
      <c r="B774" s="1"/>
      <c r="C774" s="1"/>
      <c r="D774" s="1"/>
      <c r="E774" s="1"/>
      <c r="F774" s="2"/>
      <c r="G774" s="1"/>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row>
    <row r="775" spans="1:45" ht="15.75" customHeight="1">
      <c r="A775" s="1"/>
      <c r="B775" s="1"/>
      <c r="C775" s="1"/>
      <c r="D775" s="1"/>
      <c r="E775" s="1"/>
      <c r="F775" s="2"/>
      <c r="G775" s="1"/>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row>
    <row r="776" spans="1:45" ht="15.75" customHeight="1">
      <c r="A776" s="1"/>
      <c r="B776" s="1"/>
      <c r="C776" s="1"/>
      <c r="D776" s="1"/>
      <c r="E776" s="1"/>
      <c r="F776" s="2"/>
      <c r="G776" s="1"/>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row>
    <row r="777" spans="1:45" ht="15.75" customHeight="1">
      <c r="A777" s="1"/>
      <c r="B777" s="1"/>
      <c r="C777" s="1"/>
      <c r="D777" s="1"/>
      <c r="E777" s="1"/>
      <c r="F777" s="2"/>
      <c r="G777" s="1"/>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row>
    <row r="778" spans="1:45" ht="15.75" customHeight="1">
      <c r="A778" s="1"/>
      <c r="B778" s="1"/>
      <c r="C778" s="1"/>
      <c r="D778" s="1"/>
      <c r="E778" s="1"/>
      <c r="F778" s="2"/>
      <c r="G778" s="1"/>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row>
    <row r="779" spans="1:45" ht="15.75" customHeight="1">
      <c r="A779" s="1"/>
      <c r="B779" s="1"/>
      <c r="C779" s="1"/>
      <c r="D779" s="1"/>
      <c r="E779" s="1"/>
      <c r="F779" s="2"/>
      <c r="G779" s="1"/>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row>
    <row r="780" spans="1:45" ht="15.75" customHeight="1">
      <c r="A780" s="1"/>
      <c r="B780" s="1"/>
      <c r="C780" s="1"/>
      <c r="D780" s="1"/>
      <c r="E780" s="1"/>
      <c r="F780" s="2"/>
      <c r="G780" s="1"/>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row>
    <row r="781" spans="1:45" ht="15.75" customHeight="1">
      <c r="A781" s="1"/>
      <c r="B781" s="1"/>
      <c r="C781" s="1"/>
      <c r="D781" s="1"/>
      <c r="E781" s="1"/>
      <c r="F781" s="2"/>
      <c r="G781" s="1"/>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row>
    <row r="782" spans="1:45" ht="15.75" customHeight="1">
      <c r="A782" s="1"/>
      <c r="B782" s="1"/>
      <c r="C782" s="1"/>
      <c r="D782" s="1"/>
      <c r="E782" s="1"/>
      <c r="F782" s="2"/>
      <c r="G782" s="1"/>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row>
    <row r="783" spans="1:45" ht="15.75" customHeight="1">
      <c r="A783" s="1"/>
      <c r="B783" s="1"/>
      <c r="C783" s="1"/>
      <c r="D783" s="1"/>
      <c r="E783" s="1"/>
      <c r="F783" s="2"/>
      <c r="G783" s="1"/>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row>
    <row r="784" spans="1:45" ht="15.75" customHeight="1">
      <c r="A784" s="1"/>
      <c r="B784" s="1"/>
      <c r="C784" s="1"/>
      <c r="D784" s="1"/>
      <c r="E784" s="1"/>
      <c r="F784" s="2"/>
      <c r="G784" s="1"/>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row>
    <row r="785" spans="1:45" ht="15.75" customHeight="1">
      <c r="A785" s="1"/>
      <c r="B785" s="1"/>
      <c r="C785" s="1"/>
      <c r="D785" s="1"/>
      <c r="E785" s="1"/>
      <c r="F785" s="2"/>
      <c r="G785" s="1"/>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row>
    <row r="786" spans="1:45" ht="15.75" customHeight="1">
      <c r="A786" s="1"/>
      <c r="B786" s="1"/>
      <c r="C786" s="1"/>
      <c r="D786" s="1"/>
      <c r="E786" s="1"/>
      <c r="F786" s="2"/>
      <c r="G786" s="1"/>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row>
    <row r="787" spans="1:45" ht="15.75" customHeight="1">
      <c r="A787" s="1"/>
      <c r="B787" s="1"/>
      <c r="C787" s="1"/>
      <c r="D787" s="1"/>
      <c r="E787" s="1"/>
      <c r="F787" s="2"/>
      <c r="G787" s="1"/>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row>
    <row r="788" spans="1:45" ht="15.75" customHeight="1">
      <c r="A788" s="1"/>
      <c r="B788" s="1"/>
      <c r="C788" s="1"/>
      <c r="D788" s="1"/>
      <c r="E788" s="1"/>
      <c r="F788" s="2"/>
      <c r="G788" s="1"/>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row>
    <row r="789" spans="1:45" ht="15.75" customHeight="1">
      <c r="A789" s="1"/>
      <c r="B789" s="1"/>
      <c r="C789" s="1"/>
      <c r="D789" s="1"/>
      <c r="E789" s="1"/>
      <c r="F789" s="2"/>
      <c r="G789" s="1"/>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row>
    <row r="790" spans="1:45" ht="15.75" customHeight="1">
      <c r="A790" s="1"/>
      <c r="B790" s="1"/>
      <c r="C790" s="1"/>
      <c r="D790" s="1"/>
      <c r="E790" s="1"/>
      <c r="F790" s="2"/>
      <c r="G790" s="1"/>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row>
    <row r="791" spans="1:45" ht="15.75" customHeight="1">
      <c r="A791" s="1"/>
      <c r="B791" s="1"/>
      <c r="C791" s="1"/>
      <c r="D791" s="1"/>
      <c r="E791" s="1"/>
      <c r="F791" s="2"/>
      <c r="G791" s="1"/>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row>
    <row r="792" spans="1:45" ht="15.75" customHeight="1">
      <c r="A792" s="1"/>
      <c r="B792" s="1"/>
      <c r="C792" s="1"/>
      <c r="D792" s="1"/>
      <c r="E792" s="1"/>
      <c r="F792" s="2"/>
      <c r="G792" s="1"/>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row>
    <row r="793" spans="1:45" ht="15.75" customHeight="1">
      <c r="A793" s="1"/>
      <c r="B793" s="1"/>
      <c r="C793" s="1"/>
      <c r="D793" s="1"/>
      <c r="E793" s="1"/>
      <c r="F793" s="2"/>
      <c r="G793" s="1"/>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row>
    <row r="794" spans="1:45" ht="15.75" customHeight="1">
      <c r="A794" s="1"/>
      <c r="B794" s="1"/>
      <c r="C794" s="1"/>
      <c r="D794" s="1"/>
      <c r="E794" s="1"/>
      <c r="F794" s="2"/>
      <c r="G794" s="1"/>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row>
    <row r="795" spans="1:45" ht="15.75" customHeight="1">
      <c r="A795" s="1"/>
      <c r="B795" s="1"/>
      <c r="C795" s="1"/>
      <c r="D795" s="1"/>
      <c r="E795" s="1"/>
      <c r="F795" s="2"/>
      <c r="G795" s="1"/>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row>
    <row r="796" spans="1:45" ht="15.75" customHeight="1">
      <c r="A796" s="1"/>
      <c r="B796" s="1"/>
      <c r="C796" s="1"/>
      <c r="D796" s="1"/>
      <c r="E796" s="1"/>
      <c r="F796" s="2"/>
      <c r="G796" s="1"/>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row>
    <row r="797" spans="1:45" ht="15.75" customHeight="1">
      <c r="A797" s="1"/>
      <c r="B797" s="1"/>
      <c r="C797" s="1"/>
      <c r="D797" s="1"/>
      <c r="E797" s="1"/>
      <c r="F797" s="2"/>
      <c r="G797" s="1"/>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row>
    <row r="798" spans="1:45" ht="15.75" customHeight="1">
      <c r="A798" s="1"/>
      <c r="B798" s="1"/>
      <c r="C798" s="1"/>
      <c r="D798" s="1"/>
      <c r="E798" s="1"/>
      <c r="F798" s="2"/>
      <c r="G798" s="1"/>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row>
    <row r="799" spans="1:45" ht="15.75" customHeight="1">
      <c r="A799" s="1"/>
      <c r="B799" s="1"/>
      <c r="C799" s="1"/>
      <c r="D799" s="1"/>
      <c r="E799" s="1"/>
      <c r="F799" s="2"/>
      <c r="G799" s="1"/>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row>
    <row r="800" spans="1:45" ht="15.75" customHeight="1">
      <c r="A800" s="1"/>
      <c r="B800" s="1"/>
      <c r="C800" s="1"/>
      <c r="D800" s="1"/>
      <c r="E800" s="1"/>
      <c r="F800" s="2"/>
      <c r="G800" s="1"/>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row>
    <row r="801" spans="1:45" ht="15.75" customHeight="1">
      <c r="A801" s="1"/>
      <c r="B801" s="1"/>
      <c r="C801" s="1"/>
      <c r="D801" s="1"/>
      <c r="E801" s="1"/>
      <c r="F801" s="2"/>
      <c r="G801" s="1"/>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row>
    <row r="802" spans="1:45" ht="15.75" customHeight="1">
      <c r="A802" s="1"/>
      <c r="B802" s="1"/>
      <c r="C802" s="1"/>
      <c r="D802" s="1"/>
      <c r="E802" s="1"/>
      <c r="F802" s="2"/>
      <c r="G802" s="1"/>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row>
    <row r="803" spans="1:45" ht="15.75" customHeight="1">
      <c r="A803" s="1"/>
      <c r="B803" s="1"/>
      <c r="C803" s="1"/>
      <c r="D803" s="1"/>
      <c r="E803" s="1"/>
      <c r="F803" s="2"/>
      <c r="G803" s="1"/>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row>
    <row r="804" spans="1:45" ht="15.75" customHeight="1">
      <c r="A804" s="1"/>
      <c r="B804" s="1"/>
      <c r="C804" s="1"/>
      <c r="D804" s="1"/>
      <c r="E804" s="1"/>
      <c r="F804" s="2"/>
      <c r="G804" s="1"/>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row>
    <row r="805" spans="1:45" ht="15.75" customHeight="1">
      <c r="A805" s="1"/>
      <c r="B805" s="1"/>
      <c r="C805" s="1"/>
      <c r="D805" s="1"/>
      <c r="E805" s="1"/>
      <c r="F805" s="2"/>
      <c r="G805" s="1"/>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row>
    <row r="806" spans="1:45" ht="15.75" customHeight="1">
      <c r="A806" s="1"/>
      <c r="B806" s="1"/>
      <c r="C806" s="1"/>
      <c r="D806" s="1"/>
      <c r="E806" s="1"/>
      <c r="F806" s="2"/>
      <c r="G806" s="1"/>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row>
    <row r="807" spans="1:45" ht="15.75" customHeight="1">
      <c r="A807" s="1"/>
      <c r="B807" s="1"/>
      <c r="C807" s="1"/>
      <c r="D807" s="1"/>
      <c r="E807" s="1"/>
      <c r="F807" s="2"/>
      <c r="G807" s="1"/>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row>
    <row r="808" spans="1:45" ht="15.75" customHeight="1">
      <c r="A808" s="1"/>
      <c r="B808" s="1"/>
      <c r="C808" s="1"/>
      <c r="D808" s="1"/>
      <c r="E808" s="1"/>
      <c r="F808" s="2"/>
      <c r="G808" s="1"/>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row>
    <row r="809" spans="1:45" ht="15.75" customHeight="1">
      <c r="A809" s="1"/>
      <c r="B809" s="1"/>
      <c r="C809" s="1"/>
      <c r="D809" s="1"/>
      <c r="E809" s="1"/>
      <c r="F809" s="2"/>
      <c r="G809" s="1"/>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row>
    <row r="810" spans="1:45" ht="15.75" customHeight="1">
      <c r="A810" s="1"/>
      <c r="B810" s="1"/>
      <c r="C810" s="1"/>
      <c r="D810" s="1"/>
      <c r="E810" s="1"/>
      <c r="F810" s="2"/>
      <c r="G810" s="1"/>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row>
    <row r="811" spans="1:45" ht="15.75" customHeight="1">
      <c r="A811" s="1"/>
      <c r="B811" s="1"/>
      <c r="C811" s="1"/>
      <c r="D811" s="1"/>
      <c r="E811" s="1"/>
      <c r="F811" s="2"/>
      <c r="G811" s="1"/>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row>
    <row r="812" spans="1:45" ht="15.75" customHeight="1">
      <c r="A812" s="1"/>
      <c r="B812" s="1"/>
      <c r="C812" s="1"/>
      <c r="D812" s="1"/>
      <c r="E812" s="1"/>
      <c r="F812" s="2"/>
      <c r="G812" s="1"/>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row>
    <row r="813" spans="1:45" ht="15.75" customHeight="1">
      <c r="A813" s="1"/>
      <c r="B813" s="1"/>
      <c r="C813" s="1"/>
      <c r="D813" s="1"/>
      <c r="E813" s="1"/>
      <c r="F813" s="2"/>
      <c r="G813" s="1"/>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row>
    <row r="814" spans="1:45" ht="15.75" customHeight="1">
      <c r="A814" s="1"/>
      <c r="B814" s="1"/>
      <c r="C814" s="1"/>
      <c r="D814" s="1"/>
      <c r="E814" s="1"/>
      <c r="F814" s="2"/>
      <c r="G814" s="1"/>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row>
    <row r="815" spans="1:45" ht="15.75" customHeight="1">
      <c r="A815" s="1"/>
      <c r="B815" s="1"/>
      <c r="C815" s="1"/>
      <c r="D815" s="1"/>
      <c r="E815" s="1"/>
      <c r="F815" s="2"/>
      <c r="G815" s="1"/>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row>
    <row r="816" spans="1:45" ht="15.75" customHeight="1">
      <c r="A816" s="1"/>
      <c r="B816" s="1"/>
      <c r="C816" s="1"/>
      <c r="D816" s="1"/>
      <c r="E816" s="1"/>
      <c r="F816" s="2"/>
      <c r="G816" s="1"/>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row>
    <row r="817" spans="1:45" ht="15.75" customHeight="1">
      <c r="A817" s="1"/>
      <c r="B817" s="1"/>
      <c r="C817" s="1"/>
      <c r="D817" s="1"/>
      <c r="E817" s="1"/>
      <c r="F817" s="2"/>
      <c r="G817" s="1"/>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row>
    <row r="818" spans="1:45" ht="15.75" customHeight="1">
      <c r="A818" s="1"/>
      <c r="B818" s="1"/>
      <c r="C818" s="1"/>
      <c r="D818" s="1"/>
      <c r="E818" s="1"/>
      <c r="F818" s="2"/>
      <c r="G818" s="1"/>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row>
    <row r="819" spans="1:45" ht="15.75" customHeight="1">
      <c r="A819" s="1"/>
      <c r="B819" s="1"/>
      <c r="C819" s="1"/>
      <c r="D819" s="1"/>
      <c r="E819" s="1"/>
      <c r="F819" s="2"/>
      <c r="G819" s="1"/>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row>
    <row r="820" spans="1:45" ht="15.75" customHeight="1">
      <c r="A820" s="1"/>
      <c r="B820" s="1"/>
      <c r="C820" s="1"/>
      <c r="D820" s="1"/>
      <c r="E820" s="1"/>
      <c r="F820" s="2"/>
      <c r="G820" s="1"/>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row>
    <row r="821" spans="1:45" ht="15.75" customHeight="1">
      <c r="A821" s="1"/>
      <c r="B821" s="1"/>
      <c r="C821" s="1"/>
      <c r="D821" s="1"/>
      <c r="E821" s="1"/>
      <c r="F821" s="2"/>
      <c r="G821" s="1"/>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row>
    <row r="822" spans="1:45" ht="15.75" customHeight="1">
      <c r="A822" s="1"/>
      <c r="B822" s="1"/>
      <c r="C822" s="1"/>
      <c r="D822" s="1"/>
      <c r="E822" s="1"/>
      <c r="F822" s="2"/>
      <c r="G822" s="1"/>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row>
    <row r="823" spans="1:45" ht="15.75" customHeight="1">
      <c r="A823" s="1"/>
      <c r="B823" s="1"/>
      <c r="C823" s="1"/>
      <c r="D823" s="1"/>
      <c r="E823" s="1"/>
      <c r="F823" s="2"/>
      <c r="G823" s="1"/>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row>
    <row r="824" spans="1:45" ht="15.75" customHeight="1">
      <c r="A824" s="1"/>
      <c r="B824" s="1"/>
      <c r="C824" s="1"/>
      <c r="D824" s="1"/>
      <c r="E824" s="1"/>
      <c r="F824" s="2"/>
      <c r="G824" s="1"/>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row>
    <row r="825" spans="1:45" ht="15.75" customHeight="1">
      <c r="A825" s="1"/>
      <c r="B825" s="1"/>
      <c r="C825" s="1"/>
      <c r="D825" s="1"/>
      <c r="E825" s="1"/>
      <c r="F825" s="2"/>
      <c r="G825" s="1"/>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row>
    <row r="826" spans="1:45" ht="15.75" customHeight="1">
      <c r="A826" s="1"/>
      <c r="B826" s="1"/>
      <c r="C826" s="1"/>
      <c r="D826" s="1"/>
      <c r="E826" s="1"/>
      <c r="F826" s="2"/>
      <c r="G826" s="1"/>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row>
    <row r="827" spans="1:45" ht="15.75" customHeight="1">
      <c r="A827" s="1"/>
      <c r="B827" s="1"/>
      <c r="C827" s="1"/>
      <c r="D827" s="1"/>
      <c r="E827" s="1"/>
      <c r="F827" s="2"/>
      <c r="G827" s="1"/>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row>
    <row r="828" spans="1:45" ht="15.75" customHeight="1">
      <c r="A828" s="1"/>
      <c r="B828" s="1"/>
      <c r="C828" s="1"/>
      <c r="D828" s="1"/>
      <c r="E828" s="1"/>
      <c r="F828" s="2"/>
      <c r="G828" s="1"/>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row>
    <row r="829" spans="1:45" ht="15.75" customHeight="1">
      <c r="A829" s="1"/>
      <c r="B829" s="1"/>
      <c r="C829" s="1"/>
      <c r="D829" s="1"/>
      <c r="E829" s="1"/>
      <c r="F829" s="2"/>
      <c r="G829" s="1"/>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row>
    <row r="830" spans="1:45" ht="15.75" customHeight="1">
      <c r="A830" s="1"/>
      <c r="B830" s="1"/>
      <c r="C830" s="1"/>
      <c r="D830" s="1"/>
      <c r="E830" s="1"/>
      <c r="F830" s="2"/>
      <c r="G830" s="1"/>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row>
    <row r="831" spans="1:45" ht="15.75" customHeight="1">
      <c r="A831" s="1"/>
      <c r="B831" s="1"/>
      <c r="C831" s="1"/>
      <c r="D831" s="1"/>
      <c r="E831" s="1"/>
      <c r="F831" s="2"/>
      <c r="G831" s="1"/>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row>
    <row r="832" spans="1:45" ht="15.75" customHeight="1">
      <c r="A832" s="1"/>
      <c r="B832" s="1"/>
      <c r="C832" s="1"/>
      <c r="D832" s="1"/>
      <c r="E832" s="1"/>
      <c r="F832" s="2"/>
      <c r="G832" s="1"/>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row>
    <row r="833" spans="1:45" ht="15.75" customHeight="1">
      <c r="A833" s="1"/>
      <c r="B833" s="1"/>
      <c r="C833" s="1"/>
      <c r="D833" s="1"/>
      <c r="E833" s="1"/>
      <c r="F833" s="2"/>
      <c r="G833" s="1"/>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row>
    <row r="834" spans="1:45" ht="15.75" customHeight="1">
      <c r="A834" s="1"/>
      <c r="B834" s="1"/>
      <c r="C834" s="1"/>
      <c r="D834" s="1"/>
      <c r="E834" s="1"/>
      <c r="F834" s="2"/>
      <c r="G834" s="1"/>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row>
    <row r="835" spans="1:45" ht="15.75" customHeight="1">
      <c r="A835" s="1"/>
      <c r="B835" s="1"/>
      <c r="C835" s="1"/>
      <c r="D835" s="1"/>
      <c r="E835" s="1"/>
      <c r="F835" s="2"/>
      <c r="G835" s="1"/>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row>
    <row r="836" spans="1:45" ht="15.75" customHeight="1">
      <c r="A836" s="1"/>
      <c r="B836" s="1"/>
      <c r="C836" s="1"/>
      <c r="D836" s="1"/>
      <c r="E836" s="1"/>
      <c r="F836" s="2"/>
      <c r="G836" s="1"/>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row>
    <row r="837" spans="1:45" ht="15.75" customHeight="1">
      <c r="A837" s="1"/>
      <c r="B837" s="1"/>
      <c r="C837" s="1"/>
      <c r="D837" s="1"/>
      <c r="E837" s="1"/>
      <c r="F837" s="2"/>
      <c r="G837" s="1"/>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row>
    <row r="838" spans="1:45" ht="15.75" customHeight="1">
      <c r="A838" s="1"/>
      <c r="B838" s="1"/>
      <c r="C838" s="1"/>
      <c r="D838" s="1"/>
      <c r="E838" s="1"/>
      <c r="F838" s="2"/>
      <c r="G838" s="1"/>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row>
    <row r="839" spans="1:45" ht="15.75" customHeight="1">
      <c r="A839" s="1"/>
      <c r="B839" s="1"/>
      <c r="C839" s="1"/>
      <c r="D839" s="1"/>
      <c r="E839" s="1"/>
      <c r="F839" s="2"/>
      <c r="G839" s="1"/>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row>
    <row r="840" spans="1:45" ht="15.75" customHeight="1">
      <c r="A840" s="1"/>
      <c r="B840" s="1"/>
      <c r="C840" s="1"/>
      <c r="D840" s="1"/>
      <c r="E840" s="1"/>
      <c r="F840" s="2"/>
      <c r="G840" s="1"/>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row>
    <row r="841" spans="1:45" ht="15.75" customHeight="1">
      <c r="A841" s="1"/>
      <c r="B841" s="1"/>
      <c r="C841" s="1"/>
      <c r="D841" s="1"/>
      <c r="E841" s="1"/>
      <c r="F841" s="2"/>
      <c r="G841" s="1"/>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row>
    <row r="842" spans="1:45" ht="15.75" customHeight="1">
      <c r="A842" s="1"/>
      <c r="B842" s="1"/>
      <c r="C842" s="1"/>
      <c r="D842" s="1"/>
      <c r="E842" s="1"/>
      <c r="F842" s="2"/>
      <c r="G842" s="1"/>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row>
    <row r="843" spans="1:45" ht="15.75" customHeight="1">
      <c r="A843" s="1"/>
      <c r="B843" s="1"/>
      <c r="C843" s="1"/>
      <c r="D843" s="1"/>
      <c r="E843" s="1"/>
      <c r="F843" s="2"/>
      <c r="G843" s="1"/>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row>
    <row r="844" spans="1:45" ht="15.75" customHeight="1">
      <c r="A844" s="1"/>
      <c r="B844" s="1"/>
      <c r="C844" s="1"/>
      <c r="D844" s="1"/>
      <c r="E844" s="1"/>
      <c r="F844" s="2"/>
      <c r="G844" s="1"/>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row>
    <row r="845" spans="1:45" ht="15.75" customHeight="1">
      <c r="A845" s="1"/>
      <c r="B845" s="1"/>
      <c r="C845" s="1"/>
      <c r="D845" s="1"/>
      <c r="E845" s="1"/>
      <c r="F845" s="2"/>
      <c r="G845" s="1"/>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row>
    <row r="846" spans="1:45" ht="15.75" customHeight="1">
      <c r="A846" s="1"/>
      <c r="B846" s="1"/>
      <c r="C846" s="1"/>
      <c r="D846" s="1"/>
      <c r="E846" s="1"/>
      <c r="F846" s="2"/>
      <c r="G846" s="1"/>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row>
    <row r="847" spans="1:45" ht="15.75" customHeight="1">
      <c r="A847" s="1"/>
      <c r="B847" s="1"/>
      <c r="C847" s="1"/>
      <c r="D847" s="1"/>
      <c r="E847" s="1"/>
      <c r="F847" s="2"/>
      <c r="G847" s="1"/>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row>
    <row r="848" spans="1:45" ht="15.75" customHeight="1">
      <c r="A848" s="1"/>
      <c r="B848" s="1"/>
      <c r="C848" s="1"/>
      <c r="D848" s="1"/>
      <c r="E848" s="1"/>
      <c r="F848" s="2"/>
      <c r="G848" s="1"/>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row>
    <row r="849" spans="1:45" ht="15.75" customHeight="1">
      <c r="A849" s="1"/>
      <c r="B849" s="1"/>
      <c r="C849" s="1"/>
      <c r="D849" s="1"/>
      <c r="E849" s="1"/>
      <c r="F849" s="2"/>
      <c r="G849" s="1"/>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row>
    <row r="850" spans="1:45" ht="15.75" customHeight="1">
      <c r="A850" s="1"/>
      <c r="B850" s="1"/>
      <c r="C850" s="1"/>
      <c r="D850" s="1"/>
      <c r="E850" s="1"/>
      <c r="F850" s="2"/>
      <c r="G850" s="1"/>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row>
    <row r="851" spans="1:45" ht="15.75" customHeight="1">
      <c r="A851" s="1"/>
      <c r="B851" s="1"/>
      <c r="C851" s="1"/>
      <c r="D851" s="1"/>
      <c r="E851" s="1"/>
      <c r="F851" s="2"/>
      <c r="G851" s="1"/>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row>
    <row r="852" spans="1:45" ht="15.75" customHeight="1">
      <c r="A852" s="1"/>
      <c r="B852" s="1"/>
      <c r="C852" s="1"/>
      <c r="D852" s="1"/>
      <c r="E852" s="1"/>
      <c r="F852" s="2"/>
      <c r="G852" s="1"/>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row>
    <row r="853" spans="1:45" ht="15.75" customHeight="1">
      <c r="A853" s="1"/>
      <c r="B853" s="1"/>
      <c r="C853" s="1"/>
      <c r="D853" s="1"/>
      <c r="E853" s="1"/>
      <c r="F853" s="2"/>
      <c r="G853" s="1"/>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row>
    <row r="854" spans="1:45" ht="15.75" customHeight="1">
      <c r="A854" s="1"/>
      <c r="B854" s="1"/>
      <c r="C854" s="1"/>
      <c r="D854" s="1"/>
      <c r="E854" s="1"/>
      <c r="F854" s="2"/>
      <c r="G854" s="1"/>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row>
    <row r="855" spans="1:45" ht="15.75" customHeight="1">
      <c r="A855" s="1"/>
      <c r="B855" s="1"/>
      <c r="C855" s="1"/>
      <c r="D855" s="1"/>
      <c r="E855" s="1"/>
      <c r="F855" s="2"/>
      <c r="G855" s="1"/>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row>
    <row r="856" spans="1:45" ht="15.75" customHeight="1">
      <c r="A856" s="1"/>
      <c r="B856" s="1"/>
      <c r="C856" s="1"/>
      <c r="D856" s="1"/>
      <c r="E856" s="1"/>
      <c r="F856" s="2"/>
      <c r="G856" s="1"/>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row>
    <row r="857" spans="1:45" ht="15.75" customHeight="1">
      <c r="A857" s="1"/>
      <c r="B857" s="1"/>
      <c r="C857" s="1"/>
      <c r="D857" s="1"/>
      <c r="E857" s="1"/>
      <c r="F857" s="2"/>
      <c r="G857" s="1"/>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row>
    <row r="858" spans="1:45" ht="15.75" customHeight="1">
      <c r="A858" s="1"/>
      <c r="B858" s="1"/>
      <c r="C858" s="1"/>
      <c r="D858" s="1"/>
      <c r="E858" s="1"/>
      <c r="F858" s="2"/>
      <c r="G858" s="1"/>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row>
    <row r="859" spans="1:45" ht="15.75" customHeight="1">
      <c r="A859" s="1"/>
      <c r="B859" s="1"/>
      <c r="C859" s="1"/>
      <c r="D859" s="1"/>
      <c r="E859" s="1"/>
      <c r="F859" s="2"/>
      <c r="G859" s="1"/>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row>
    <row r="860" spans="1:45" ht="15.75" customHeight="1">
      <c r="A860" s="1"/>
      <c r="B860" s="1"/>
      <c r="C860" s="1"/>
      <c r="D860" s="1"/>
      <c r="E860" s="1"/>
      <c r="F860" s="2"/>
      <c r="G860" s="1"/>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row>
    <row r="861" spans="1:45" ht="15.75" customHeight="1">
      <c r="A861" s="1"/>
      <c r="B861" s="1"/>
      <c r="C861" s="1"/>
      <c r="D861" s="1"/>
      <c r="E861" s="1"/>
      <c r="F861" s="2"/>
      <c r="G861" s="1"/>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row>
    <row r="862" spans="1:45" ht="15.75" customHeight="1">
      <c r="A862" s="1"/>
      <c r="B862" s="1"/>
      <c r="C862" s="1"/>
      <c r="D862" s="1"/>
      <c r="E862" s="1"/>
      <c r="F862" s="2"/>
      <c r="G862" s="1"/>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row>
    <row r="863" spans="1:45" ht="15.75" customHeight="1">
      <c r="A863" s="1"/>
      <c r="B863" s="1"/>
      <c r="C863" s="1"/>
      <c r="D863" s="1"/>
      <c r="E863" s="1"/>
      <c r="F863" s="2"/>
      <c r="G863" s="1"/>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row>
    <row r="864" spans="1:45" ht="15.75" customHeight="1">
      <c r="A864" s="1"/>
      <c r="B864" s="1"/>
      <c r="C864" s="1"/>
      <c r="D864" s="1"/>
      <c r="E864" s="1"/>
      <c r="F864" s="2"/>
      <c r="G864" s="1"/>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row>
    <row r="865" spans="1:45" ht="15.75" customHeight="1">
      <c r="A865" s="1"/>
      <c r="B865" s="1"/>
      <c r="C865" s="1"/>
      <c r="D865" s="1"/>
      <c r="E865" s="1"/>
      <c r="F865" s="2"/>
      <c r="G865" s="1"/>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row>
    <row r="866" spans="1:45" ht="15.75" customHeight="1">
      <c r="A866" s="1"/>
      <c r="B866" s="1"/>
      <c r="C866" s="1"/>
      <c r="D866" s="1"/>
      <c r="E866" s="1"/>
      <c r="F866" s="2"/>
      <c r="G866" s="1"/>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row>
    <row r="867" spans="1:45" ht="15.75" customHeight="1">
      <c r="A867" s="1"/>
      <c r="B867" s="1"/>
      <c r="C867" s="1"/>
      <c r="D867" s="1"/>
      <c r="E867" s="1"/>
      <c r="F867" s="2"/>
      <c r="G867" s="1"/>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row>
    <row r="868" spans="1:45" ht="15.75" customHeight="1">
      <c r="A868" s="1"/>
      <c r="B868" s="1"/>
      <c r="C868" s="1"/>
      <c r="D868" s="1"/>
      <c r="E868" s="1"/>
      <c r="F868" s="2"/>
      <c r="G868" s="1"/>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row>
    <row r="869" spans="1:45" ht="15.75" customHeight="1">
      <c r="A869" s="1"/>
      <c r="B869" s="1"/>
      <c r="C869" s="1"/>
      <c r="D869" s="1"/>
      <c r="E869" s="1"/>
      <c r="F869" s="2"/>
      <c r="G869" s="1"/>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row>
    <row r="870" spans="1:45" ht="15.75" customHeight="1">
      <c r="A870" s="1"/>
      <c r="B870" s="1"/>
      <c r="C870" s="1"/>
      <c r="D870" s="1"/>
      <c r="E870" s="1"/>
      <c r="F870" s="2"/>
      <c r="G870" s="1"/>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row>
    <row r="871" spans="1:45" ht="15.75" customHeight="1">
      <c r="A871" s="1"/>
      <c r="B871" s="1"/>
      <c r="C871" s="1"/>
      <c r="D871" s="1"/>
      <c r="E871" s="1"/>
      <c r="F871" s="2"/>
      <c r="G871" s="1"/>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row>
    <row r="872" spans="1:45" ht="15.75" customHeight="1">
      <c r="A872" s="1"/>
      <c r="B872" s="1"/>
      <c r="C872" s="1"/>
      <c r="D872" s="1"/>
      <c r="E872" s="1"/>
      <c r="F872" s="2"/>
      <c r="G872" s="1"/>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row>
    <row r="873" spans="1:45" ht="15.75" customHeight="1">
      <c r="A873" s="1"/>
      <c r="B873" s="1"/>
      <c r="C873" s="1"/>
      <c r="D873" s="1"/>
      <c r="E873" s="1"/>
      <c r="F873" s="2"/>
      <c r="G873" s="1"/>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row>
    <row r="874" spans="1:45" ht="15.75" customHeight="1">
      <c r="A874" s="1"/>
      <c r="B874" s="1"/>
      <c r="C874" s="1"/>
      <c r="D874" s="1"/>
      <c r="E874" s="1"/>
      <c r="F874" s="2"/>
      <c r="G874" s="1"/>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row>
    <row r="875" spans="1:45" ht="15.75" customHeight="1">
      <c r="A875" s="1"/>
      <c r="B875" s="1"/>
      <c r="C875" s="1"/>
      <c r="D875" s="1"/>
      <c r="E875" s="1"/>
      <c r="F875" s="2"/>
      <c r="G875" s="1"/>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row>
    <row r="876" spans="1:45" ht="15.75" customHeight="1">
      <c r="A876" s="1"/>
      <c r="B876" s="1"/>
      <c r="C876" s="1"/>
      <c r="D876" s="1"/>
      <c r="E876" s="1"/>
      <c r="F876" s="2"/>
      <c r="G876" s="1"/>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row>
    <row r="877" spans="1:45" ht="15.75" customHeight="1">
      <c r="A877" s="1"/>
      <c r="B877" s="1"/>
      <c r="C877" s="1"/>
      <c r="D877" s="1"/>
      <c r="E877" s="1"/>
      <c r="F877" s="2"/>
      <c r="G877" s="1"/>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row>
    <row r="878" spans="1:45" ht="15.75" customHeight="1">
      <c r="A878" s="1"/>
      <c r="B878" s="1"/>
      <c r="C878" s="1"/>
      <c r="D878" s="1"/>
      <c r="E878" s="1"/>
      <c r="F878" s="2"/>
      <c r="G878" s="1"/>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row>
    <row r="879" spans="1:45" ht="15.75" customHeight="1">
      <c r="A879" s="1"/>
      <c r="B879" s="1"/>
      <c r="C879" s="1"/>
      <c r="D879" s="1"/>
      <c r="E879" s="1"/>
      <c r="F879" s="2"/>
      <c r="G879" s="1"/>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row>
    <row r="880" spans="1:45" ht="15.75" customHeight="1">
      <c r="A880" s="1"/>
      <c r="B880" s="1"/>
      <c r="C880" s="1"/>
      <c r="D880" s="1"/>
      <c r="E880" s="1"/>
      <c r="F880" s="2"/>
      <c r="G880" s="1"/>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row>
    <row r="881" spans="1:45" ht="15.75" customHeight="1">
      <c r="A881" s="1"/>
      <c r="B881" s="1"/>
      <c r="C881" s="1"/>
      <c r="D881" s="1"/>
      <c r="E881" s="1"/>
      <c r="F881" s="2"/>
      <c r="G881" s="1"/>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row>
    <row r="882" spans="1:45" ht="15.75" customHeight="1">
      <c r="A882" s="1"/>
      <c r="B882" s="1"/>
      <c r="C882" s="1"/>
      <c r="D882" s="1"/>
      <c r="E882" s="1"/>
      <c r="F882" s="2"/>
      <c r="G882" s="1"/>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row>
    <row r="883" spans="1:45" ht="15.75" customHeight="1">
      <c r="A883" s="1"/>
      <c r="B883" s="1"/>
      <c r="C883" s="1"/>
      <c r="D883" s="1"/>
      <c r="E883" s="1"/>
      <c r="F883" s="2"/>
      <c r="G883" s="1"/>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row>
    <row r="884" spans="1:45" ht="15.75" customHeight="1">
      <c r="A884" s="1"/>
      <c r="B884" s="1"/>
      <c r="C884" s="1"/>
      <c r="D884" s="1"/>
      <c r="E884" s="1"/>
      <c r="F884" s="2"/>
      <c r="G884" s="1"/>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row>
    <row r="885" spans="1:45" ht="15.75" customHeight="1">
      <c r="A885" s="1"/>
      <c r="B885" s="1"/>
      <c r="C885" s="1"/>
      <c r="D885" s="1"/>
      <c r="E885" s="1"/>
      <c r="F885" s="2"/>
      <c r="G885" s="1"/>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row>
    <row r="886" spans="1:45" ht="15.75" customHeight="1">
      <c r="A886" s="1"/>
      <c r="B886" s="1"/>
      <c r="C886" s="1"/>
      <c r="D886" s="1"/>
      <c r="E886" s="1"/>
      <c r="F886" s="2"/>
      <c r="G886" s="1"/>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row>
    <row r="887" spans="1:45" ht="15.75" customHeight="1">
      <c r="A887" s="1"/>
      <c r="B887" s="1"/>
      <c r="C887" s="1"/>
      <c r="D887" s="1"/>
      <c r="E887" s="1"/>
      <c r="F887" s="2"/>
      <c r="G887" s="1"/>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row>
    <row r="888" spans="1:45" ht="15.75" customHeight="1">
      <c r="A888" s="1"/>
      <c r="B888" s="1"/>
      <c r="C888" s="1"/>
      <c r="D888" s="1"/>
      <c r="E888" s="1"/>
      <c r="F888" s="2"/>
      <c r="G888" s="1"/>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row>
    <row r="889" spans="1:45" ht="15.75" customHeight="1">
      <c r="A889" s="1"/>
      <c r="B889" s="1"/>
      <c r="C889" s="1"/>
      <c r="D889" s="1"/>
      <c r="E889" s="1"/>
      <c r="F889" s="2"/>
      <c r="G889" s="1"/>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row>
    <row r="890" spans="1:45" ht="15.75" customHeight="1">
      <c r="A890" s="1"/>
      <c r="B890" s="1"/>
      <c r="C890" s="1"/>
      <c r="D890" s="1"/>
      <c r="E890" s="1"/>
      <c r="F890" s="2"/>
      <c r="G890" s="1"/>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row>
    <row r="891" spans="1:45" ht="15.75" customHeight="1">
      <c r="A891" s="1"/>
      <c r="B891" s="1"/>
      <c r="C891" s="1"/>
      <c r="D891" s="1"/>
      <c r="E891" s="1"/>
      <c r="F891" s="2"/>
      <c r="G891" s="1"/>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row>
    <row r="892" spans="1:45" ht="15.75" customHeight="1">
      <c r="A892" s="1"/>
      <c r="B892" s="1"/>
      <c r="C892" s="1"/>
      <c r="D892" s="1"/>
      <c r="E892" s="1"/>
      <c r="F892" s="2"/>
      <c r="G892" s="1"/>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row>
    <row r="893" spans="1:45" ht="15.75" customHeight="1">
      <c r="A893" s="1"/>
      <c r="B893" s="1"/>
      <c r="C893" s="1"/>
      <c r="D893" s="1"/>
      <c r="E893" s="1"/>
      <c r="F893" s="2"/>
      <c r="G893" s="1"/>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row>
    <row r="894" spans="1:45" ht="15.75" customHeight="1">
      <c r="A894" s="1"/>
      <c r="B894" s="1"/>
      <c r="C894" s="1"/>
      <c r="D894" s="1"/>
      <c r="E894" s="1"/>
      <c r="F894" s="2"/>
      <c r="G894" s="1"/>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row>
    <row r="895" spans="1:45" ht="15.75" customHeight="1">
      <c r="A895" s="1"/>
      <c r="B895" s="1"/>
      <c r="C895" s="1"/>
      <c r="D895" s="1"/>
      <c r="E895" s="1"/>
      <c r="F895" s="2"/>
      <c r="G895" s="1"/>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row>
    <row r="896" spans="1:45" ht="15.75" customHeight="1">
      <c r="A896" s="1"/>
      <c r="B896" s="1"/>
      <c r="C896" s="1"/>
      <c r="D896" s="1"/>
      <c r="E896" s="1"/>
      <c r="F896" s="2"/>
      <c r="G896" s="1"/>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row>
    <row r="897" spans="1:45" ht="15.75" customHeight="1">
      <c r="A897" s="1"/>
      <c r="B897" s="1"/>
      <c r="C897" s="1"/>
      <c r="D897" s="1"/>
      <c r="E897" s="1"/>
      <c r="F897" s="2"/>
      <c r="G897" s="1"/>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row>
    <row r="898" spans="1:45" ht="15.75" customHeight="1">
      <c r="A898" s="1"/>
      <c r="B898" s="1"/>
      <c r="C898" s="1"/>
      <c r="D898" s="1"/>
      <c r="E898" s="1"/>
      <c r="F898" s="2"/>
      <c r="G898" s="1"/>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row>
    <row r="899" spans="1:45" ht="15.75" customHeight="1">
      <c r="A899" s="1"/>
      <c r="B899" s="1"/>
      <c r="C899" s="1"/>
      <c r="D899" s="1"/>
      <c r="E899" s="1"/>
      <c r="F899" s="2"/>
      <c r="G899" s="1"/>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row>
    <row r="900" spans="1:45" ht="15.75" customHeight="1">
      <c r="A900" s="1"/>
      <c r="B900" s="1"/>
      <c r="C900" s="1"/>
      <c r="D900" s="1"/>
      <c r="E900" s="1"/>
      <c r="F900" s="2"/>
      <c r="G900" s="1"/>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row>
    <row r="901" spans="1:45" ht="15.75" customHeight="1">
      <c r="A901" s="1"/>
      <c r="B901" s="1"/>
      <c r="C901" s="1"/>
      <c r="D901" s="1"/>
      <c r="E901" s="1"/>
      <c r="F901" s="2"/>
      <c r="G901" s="1"/>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row>
    <row r="902" spans="1:45" ht="15.75" customHeight="1">
      <c r="A902" s="1"/>
      <c r="B902" s="1"/>
      <c r="C902" s="1"/>
      <c r="D902" s="1"/>
      <c r="E902" s="1"/>
      <c r="F902" s="2"/>
      <c r="G902" s="1"/>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row>
    <row r="903" spans="1:45" ht="15.75" customHeight="1">
      <c r="A903" s="1"/>
      <c r="B903" s="1"/>
      <c r="C903" s="1"/>
      <c r="D903" s="1"/>
      <c r="E903" s="1"/>
      <c r="F903" s="2"/>
      <c r="G903" s="1"/>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row>
    <row r="904" spans="1:45" ht="15.75" customHeight="1">
      <c r="A904" s="1"/>
      <c r="B904" s="1"/>
      <c r="C904" s="1"/>
      <c r="D904" s="1"/>
      <c r="E904" s="1"/>
      <c r="F904" s="2"/>
      <c r="G904" s="1"/>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row>
    <row r="905" spans="1:45" ht="15.75" customHeight="1">
      <c r="A905" s="1"/>
      <c r="B905" s="1"/>
      <c r="C905" s="1"/>
      <c r="D905" s="1"/>
      <c r="E905" s="1"/>
      <c r="F905" s="2"/>
      <c r="G905" s="1"/>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row>
    <row r="906" spans="1:45" ht="15.75" customHeight="1">
      <c r="A906" s="1"/>
      <c r="B906" s="1"/>
      <c r="C906" s="1"/>
      <c r="D906" s="1"/>
      <c r="E906" s="1"/>
      <c r="F906" s="2"/>
      <c r="G906" s="1"/>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row>
    <row r="907" spans="1:45" ht="15.75" customHeight="1">
      <c r="A907" s="1"/>
      <c r="B907" s="1"/>
      <c r="C907" s="1"/>
      <c r="D907" s="1"/>
      <c r="E907" s="1"/>
      <c r="F907" s="2"/>
      <c r="G907" s="1"/>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row>
    <row r="908" spans="1:45" ht="15.75" customHeight="1">
      <c r="A908" s="1"/>
      <c r="B908" s="1"/>
      <c r="C908" s="1"/>
      <c r="D908" s="1"/>
      <c r="E908" s="1"/>
      <c r="F908" s="2"/>
      <c r="G908" s="1"/>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row>
    <row r="909" spans="1:45" ht="15.75" customHeight="1">
      <c r="A909" s="1"/>
      <c r="B909" s="1"/>
      <c r="C909" s="1"/>
      <c r="D909" s="1"/>
      <c r="E909" s="1"/>
      <c r="F909" s="2"/>
      <c r="G909" s="1"/>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row>
    <row r="910" spans="1:45" ht="15.75" customHeight="1">
      <c r="A910" s="1"/>
      <c r="B910" s="1"/>
      <c r="C910" s="1"/>
      <c r="D910" s="1"/>
      <c r="E910" s="1"/>
      <c r="F910" s="2"/>
      <c r="G910" s="1"/>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row>
    <row r="911" spans="1:45" ht="15.75" customHeight="1">
      <c r="A911" s="1"/>
      <c r="B911" s="1"/>
      <c r="C911" s="1"/>
      <c r="D911" s="1"/>
      <c r="E911" s="1"/>
      <c r="F911" s="2"/>
      <c r="G911" s="1"/>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row>
    <row r="912" spans="1:45" ht="15.75" customHeight="1">
      <c r="A912" s="1"/>
      <c r="B912" s="1"/>
      <c r="C912" s="1"/>
      <c r="D912" s="1"/>
      <c r="E912" s="1"/>
      <c r="F912" s="2"/>
      <c r="G912" s="1"/>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row>
    <row r="913" spans="1:45" ht="15.75" customHeight="1">
      <c r="A913" s="1"/>
      <c r="B913" s="1"/>
      <c r="C913" s="1"/>
      <c r="D913" s="1"/>
      <c r="E913" s="1"/>
      <c r="F913" s="2"/>
      <c r="G913" s="1"/>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row>
    <row r="914" spans="1:45" ht="15.75" customHeight="1">
      <c r="A914" s="1"/>
      <c r="B914" s="1"/>
      <c r="C914" s="1"/>
      <c r="D914" s="1"/>
      <c r="E914" s="1"/>
      <c r="F914" s="2"/>
      <c r="G914" s="1"/>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row>
    <row r="915" spans="1:45" ht="15.75" customHeight="1">
      <c r="A915" s="1"/>
      <c r="B915" s="1"/>
      <c r="C915" s="1"/>
      <c r="D915" s="1"/>
      <c r="E915" s="1"/>
      <c r="F915" s="2"/>
      <c r="G915" s="1"/>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row>
    <row r="916" spans="1:45" ht="15.75" customHeight="1">
      <c r="A916" s="1"/>
      <c r="B916" s="1"/>
      <c r="C916" s="1"/>
      <c r="D916" s="1"/>
      <c r="E916" s="1"/>
      <c r="F916" s="2"/>
      <c r="G916" s="1"/>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row>
    <row r="917" spans="1:45" ht="15.75" customHeight="1">
      <c r="A917" s="1"/>
      <c r="B917" s="1"/>
      <c r="C917" s="1"/>
      <c r="D917" s="1"/>
      <c r="E917" s="1"/>
      <c r="F917" s="2"/>
      <c r="G917" s="1"/>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row>
    <row r="918" spans="1:45" ht="15.75" customHeight="1">
      <c r="A918" s="1"/>
      <c r="B918" s="1"/>
      <c r="C918" s="1"/>
      <c r="D918" s="1"/>
      <c r="E918" s="1"/>
      <c r="F918" s="2"/>
      <c r="G918" s="1"/>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row>
    <row r="919" spans="1:45" ht="15.75" customHeight="1">
      <c r="A919" s="1"/>
      <c r="B919" s="1"/>
      <c r="C919" s="1"/>
      <c r="D919" s="1"/>
      <c r="E919" s="1"/>
      <c r="F919" s="2"/>
      <c r="G919" s="1"/>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row>
    <row r="920" spans="1:45" ht="15.75" customHeight="1">
      <c r="A920" s="1"/>
      <c r="B920" s="1"/>
      <c r="C920" s="1"/>
      <c r="D920" s="1"/>
      <c r="E920" s="1"/>
      <c r="F920" s="2"/>
      <c r="G920" s="1"/>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row>
    <row r="921" spans="1:45" ht="15.75" customHeight="1">
      <c r="A921" s="1"/>
      <c r="B921" s="1"/>
      <c r="C921" s="1"/>
      <c r="D921" s="1"/>
      <c r="E921" s="1"/>
      <c r="F921" s="2"/>
      <c r="G921" s="1"/>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row>
    <row r="922" spans="1:45" ht="15.75" customHeight="1">
      <c r="A922" s="1"/>
      <c r="B922" s="1"/>
      <c r="C922" s="1"/>
      <c r="D922" s="1"/>
      <c r="E922" s="1"/>
      <c r="F922" s="2"/>
      <c r="G922" s="1"/>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row>
    <row r="923" spans="1:45" ht="15.75" customHeight="1">
      <c r="A923" s="1"/>
      <c r="B923" s="1"/>
      <c r="C923" s="1"/>
      <c r="D923" s="1"/>
      <c r="E923" s="1"/>
      <c r="F923" s="2"/>
      <c r="G923" s="1"/>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row>
    <row r="924" spans="1:45" ht="15.75" customHeight="1">
      <c r="A924" s="1"/>
      <c r="B924" s="1"/>
      <c r="C924" s="1"/>
      <c r="D924" s="1"/>
      <c r="E924" s="1"/>
      <c r="F924" s="2"/>
      <c r="G924" s="1"/>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row>
    <row r="925" spans="1:45" ht="15.75" customHeight="1">
      <c r="A925" s="1"/>
      <c r="B925" s="1"/>
      <c r="C925" s="1"/>
      <c r="D925" s="1"/>
      <c r="E925" s="1"/>
      <c r="F925" s="2"/>
      <c r="G925" s="1"/>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row>
    <row r="926" spans="1:45" ht="15.75" customHeight="1">
      <c r="A926" s="1"/>
      <c r="B926" s="1"/>
      <c r="C926" s="1"/>
      <c r="D926" s="1"/>
      <c r="E926" s="1"/>
      <c r="F926" s="2"/>
      <c r="G926" s="1"/>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row>
    <row r="927" spans="1:45" ht="15.75" customHeight="1">
      <c r="A927" s="1"/>
      <c r="B927" s="1"/>
      <c r="C927" s="1"/>
      <c r="D927" s="1"/>
      <c r="E927" s="1"/>
      <c r="F927" s="2"/>
      <c r="G927" s="1"/>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row>
    <row r="928" spans="1:45" ht="15.75" customHeight="1">
      <c r="A928" s="1"/>
      <c r="B928" s="1"/>
      <c r="C928" s="1"/>
      <c r="D928" s="1"/>
      <c r="E928" s="1"/>
      <c r="F928" s="2"/>
      <c r="G928" s="1"/>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row>
    <row r="929" spans="1:45" ht="15.75" customHeight="1">
      <c r="A929" s="1"/>
      <c r="B929" s="1"/>
      <c r="C929" s="1"/>
      <c r="D929" s="1"/>
      <c r="E929" s="1"/>
      <c r="F929" s="2"/>
      <c r="G929" s="1"/>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row>
    <row r="930" spans="1:45" ht="15.75" customHeight="1">
      <c r="A930" s="1"/>
      <c r="B930" s="1"/>
      <c r="C930" s="1"/>
      <c r="D930" s="1"/>
      <c r="E930" s="1"/>
      <c r="F930" s="2"/>
      <c r="G930" s="1"/>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row>
    <row r="931" spans="1:45" ht="15.75" customHeight="1">
      <c r="A931" s="1"/>
      <c r="B931" s="1"/>
      <c r="C931" s="1"/>
      <c r="D931" s="1"/>
      <c r="E931" s="1"/>
      <c r="F931" s="2"/>
      <c r="G931" s="1"/>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row>
    <row r="932" spans="1:45" ht="15.75" customHeight="1">
      <c r="A932" s="1"/>
      <c r="B932" s="1"/>
      <c r="C932" s="1"/>
      <c r="D932" s="1"/>
      <c r="E932" s="1"/>
      <c r="F932" s="2"/>
      <c r="G932" s="1"/>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row>
    <row r="933" spans="1:45" ht="15.75" customHeight="1">
      <c r="A933" s="1"/>
      <c r="B933" s="1"/>
      <c r="C933" s="1"/>
      <c r="D933" s="1"/>
      <c r="E933" s="1"/>
      <c r="F933" s="2"/>
      <c r="G933" s="1"/>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row>
    <row r="934" spans="1:45" ht="15.75" customHeight="1">
      <c r="A934" s="1"/>
      <c r="B934" s="1"/>
      <c r="C934" s="1"/>
      <c r="D934" s="1"/>
      <c r="E934" s="1"/>
      <c r="F934" s="2"/>
      <c r="G934" s="1"/>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row>
    <row r="935" spans="1:45" ht="15.75" customHeight="1">
      <c r="A935" s="1"/>
      <c r="B935" s="1"/>
      <c r="C935" s="1"/>
      <c r="D935" s="1"/>
      <c r="E935" s="1"/>
      <c r="F935" s="2"/>
      <c r="G935" s="1"/>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row>
    <row r="936" spans="1:45" ht="15.75" customHeight="1">
      <c r="A936" s="1"/>
      <c r="B936" s="1"/>
      <c r="C936" s="1"/>
      <c r="D936" s="1"/>
      <c r="E936" s="1"/>
      <c r="F936" s="2"/>
      <c r="G936" s="1"/>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row>
    <row r="937" spans="1:45" ht="15.75" customHeight="1">
      <c r="A937" s="1"/>
      <c r="B937" s="1"/>
      <c r="C937" s="1"/>
      <c r="D937" s="1"/>
      <c r="E937" s="1"/>
      <c r="F937" s="2"/>
      <c r="G937" s="1"/>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row>
    <row r="938" spans="1:45" ht="15.75" customHeight="1">
      <c r="A938" s="1"/>
      <c r="B938" s="1"/>
      <c r="C938" s="1"/>
      <c r="D938" s="1"/>
      <c r="E938" s="1"/>
      <c r="F938" s="2"/>
      <c r="G938" s="1"/>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row>
    <row r="939" spans="1:45" ht="15.75" customHeight="1">
      <c r="A939" s="1"/>
      <c r="B939" s="1"/>
      <c r="C939" s="1"/>
      <c r="D939" s="1"/>
      <c r="E939" s="1"/>
      <c r="F939" s="2"/>
      <c r="G939" s="1"/>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row>
    <row r="940" spans="1:45" ht="15.75" customHeight="1">
      <c r="A940" s="1"/>
      <c r="B940" s="1"/>
      <c r="C940" s="1"/>
      <c r="D940" s="1"/>
      <c r="E940" s="1"/>
      <c r="F940" s="2"/>
      <c r="G940" s="1"/>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row>
    <row r="941" spans="1:45" ht="15.75" customHeight="1">
      <c r="A941" s="1"/>
      <c r="B941" s="1"/>
      <c r="C941" s="1"/>
      <c r="D941" s="1"/>
      <c r="E941" s="1"/>
      <c r="F941" s="2"/>
      <c r="G941" s="1"/>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row>
    <row r="942" spans="1:45" ht="15.75" customHeight="1">
      <c r="A942" s="1"/>
      <c r="B942" s="1"/>
      <c r="C942" s="1"/>
      <c r="D942" s="1"/>
      <c r="E942" s="1"/>
      <c r="F942" s="2"/>
      <c r="G942" s="1"/>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row>
    <row r="943" spans="1:45" ht="15.75" customHeight="1">
      <c r="A943" s="1"/>
      <c r="B943" s="1"/>
      <c r="C943" s="1"/>
      <c r="D943" s="1"/>
      <c r="E943" s="1"/>
      <c r="F943" s="2"/>
      <c r="G943" s="1"/>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row>
    <row r="944" spans="1:45" ht="15.75" customHeight="1">
      <c r="A944" s="1"/>
      <c r="B944" s="1"/>
      <c r="C944" s="1"/>
      <c r="D944" s="1"/>
      <c r="E944" s="1"/>
      <c r="F944" s="2"/>
      <c r="G944" s="1"/>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row>
    <row r="945" spans="1:45" ht="15.75" customHeight="1">
      <c r="A945" s="1"/>
      <c r="B945" s="1"/>
      <c r="C945" s="1"/>
      <c r="D945" s="1"/>
      <c r="E945" s="1"/>
      <c r="F945" s="2"/>
      <c r="G945" s="1"/>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row>
    <row r="946" spans="1:45" ht="15.75" customHeight="1">
      <c r="A946" s="1"/>
      <c r="B946" s="1"/>
      <c r="C946" s="1"/>
      <c r="D946" s="1"/>
      <c r="E946" s="1"/>
      <c r="F946" s="2"/>
      <c r="G946" s="1"/>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row>
    <row r="947" spans="1:45" ht="15.75" customHeight="1">
      <c r="A947" s="1"/>
      <c r="B947" s="1"/>
      <c r="C947" s="1"/>
      <c r="D947" s="1"/>
      <c r="E947" s="1"/>
      <c r="F947" s="2"/>
      <c r="G947" s="1"/>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row>
    <row r="948" spans="1:45" ht="15.75" customHeight="1">
      <c r="A948" s="1"/>
      <c r="B948" s="1"/>
      <c r="C948" s="1"/>
      <c r="D948" s="1"/>
      <c r="E948" s="1"/>
      <c r="F948" s="2"/>
      <c r="G948" s="1"/>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row>
    <row r="949" spans="1:45" ht="15.75" customHeight="1">
      <c r="A949" s="1"/>
      <c r="B949" s="1"/>
      <c r="C949" s="1"/>
      <c r="D949" s="1"/>
      <c r="E949" s="1"/>
      <c r="F949" s="2"/>
      <c r="G949" s="1"/>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row>
    <row r="950" spans="1:45" ht="15.75" customHeight="1">
      <c r="A950" s="1"/>
      <c r="B950" s="1"/>
      <c r="C950" s="1"/>
      <c r="D950" s="1"/>
      <c r="E950" s="1"/>
      <c r="F950" s="2"/>
      <c r="G950" s="1"/>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row>
    <row r="951" spans="1:45" ht="15.75" customHeight="1">
      <c r="A951" s="1"/>
      <c r="B951" s="1"/>
      <c r="C951" s="1"/>
      <c r="D951" s="1"/>
      <c r="E951" s="1"/>
      <c r="F951" s="2"/>
      <c r="G951" s="1"/>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row>
    <row r="952" spans="1:45" ht="15.75" customHeight="1">
      <c r="A952" s="1"/>
      <c r="B952" s="1"/>
      <c r="C952" s="1"/>
      <c r="D952" s="1"/>
      <c r="E952" s="1"/>
      <c r="F952" s="2"/>
      <c r="G952" s="1"/>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row>
    <row r="953" spans="1:45" ht="15.75" customHeight="1">
      <c r="A953" s="1"/>
      <c r="B953" s="1"/>
      <c r="C953" s="1"/>
      <c r="D953" s="1"/>
      <c r="E953" s="1"/>
      <c r="F953" s="2"/>
      <c r="G953" s="1"/>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row>
    <row r="954" spans="1:45" ht="15.75" customHeight="1">
      <c r="A954" s="1"/>
      <c r="B954" s="1"/>
      <c r="C954" s="1"/>
      <c r="D954" s="1"/>
      <c r="E954" s="1"/>
      <c r="F954" s="2"/>
      <c r="G954" s="1"/>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row>
    <row r="955" spans="1:45" ht="15.75" customHeight="1">
      <c r="A955" s="1"/>
      <c r="B955" s="1"/>
      <c r="C955" s="1"/>
      <c r="D955" s="1"/>
      <c r="E955" s="1"/>
      <c r="F955" s="2"/>
      <c r="G955" s="1"/>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row>
    <row r="956" spans="1:45" ht="15.75" customHeight="1">
      <c r="A956" s="1"/>
      <c r="B956" s="1"/>
      <c r="C956" s="1"/>
      <c r="D956" s="1"/>
      <c r="E956" s="1"/>
      <c r="F956" s="2"/>
      <c r="G956" s="1"/>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row>
    <row r="957" spans="1:45" ht="15.75" customHeight="1">
      <c r="A957" s="1"/>
      <c r="B957" s="1"/>
      <c r="C957" s="1"/>
      <c r="D957" s="1"/>
      <c r="E957" s="1"/>
      <c r="F957" s="2"/>
      <c r="G957" s="1"/>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row>
    <row r="958" spans="1:45" ht="15.75" customHeight="1">
      <c r="A958" s="1"/>
      <c r="B958" s="1"/>
      <c r="C958" s="1"/>
      <c r="D958" s="1"/>
      <c r="E958" s="1"/>
      <c r="F958" s="2"/>
      <c r="G958" s="1"/>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row>
    <row r="959" spans="1:45" ht="15.75" customHeight="1">
      <c r="A959" s="1"/>
      <c r="B959" s="1"/>
      <c r="C959" s="1"/>
      <c r="D959" s="1"/>
      <c r="E959" s="1"/>
      <c r="F959" s="2"/>
      <c r="G959" s="1"/>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row>
    <row r="960" spans="1:45" ht="15.75" customHeight="1">
      <c r="A960" s="1"/>
      <c r="B960" s="1"/>
      <c r="C960" s="1"/>
      <c r="D960" s="1"/>
      <c r="E960" s="1"/>
      <c r="F960" s="2"/>
      <c r="G960" s="1"/>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row>
    <row r="961" spans="1:45" ht="15.75" customHeight="1">
      <c r="A961" s="1"/>
      <c r="B961" s="1"/>
      <c r="C961" s="1"/>
      <c r="D961" s="1"/>
      <c r="E961" s="1"/>
      <c r="F961" s="2"/>
      <c r="G961" s="1"/>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row>
    <row r="962" spans="1:45" ht="15.75" customHeight="1">
      <c r="A962" s="1"/>
      <c r="B962" s="1"/>
      <c r="C962" s="1"/>
      <c r="D962" s="1"/>
      <c r="E962" s="1"/>
      <c r="F962" s="2"/>
      <c r="G962" s="1"/>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row>
    <row r="963" spans="1:45" ht="15.75" customHeight="1">
      <c r="A963" s="1"/>
      <c r="B963" s="1"/>
      <c r="C963" s="1"/>
      <c r="D963" s="1"/>
      <c r="E963" s="1"/>
      <c r="F963" s="2"/>
      <c r="G963" s="1"/>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row>
    <row r="964" spans="1:45" ht="15.75" customHeight="1">
      <c r="A964" s="1"/>
      <c r="B964" s="1"/>
      <c r="C964" s="1"/>
      <c r="D964" s="1"/>
      <c r="E964" s="1"/>
      <c r="F964" s="2"/>
      <c r="G964" s="1"/>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row>
    <row r="965" spans="1:45" ht="15.75" customHeight="1">
      <c r="A965" s="1"/>
      <c r="B965" s="1"/>
      <c r="C965" s="1"/>
      <c r="D965" s="1"/>
      <c r="E965" s="1"/>
      <c r="F965" s="2"/>
      <c r="G965" s="1"/>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row>
    <row r="966" spans="1:45" ht="15.75" customHeight="1">
      <c r="A966" s="1"/>
      <c r="B966" s="1"/>
      <c r="C966" s="1"/>
      <c r="D966" s="1"/>
      <c r="E966" s="1"/>
      <c r="F966" s="2"/>
      <c r="G966" s="1"/>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row>
    <row r="967" spans="1:45" ht="15.75" customHeight="1">
      <c r="A967" s="1"/>
      <c r="B967" s="1"/>
      <c r="C967" s="1"/>
      <c r="D967" s="1"/>
      <c r="E967" s="1"/>
      <c r="F967" s="2"/>
      <c r="G967" s="1"/>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row>
    <row r="968" spans="1:45" ht="15.75" customHeight="1">
      <c r="A968" s="1"/>
      <c r="B968" s="1"/>
      <c r="C968" s="1"/>
      <c r="D968" s="1"/>
      <c r="E968" s="1"/>
      <c r="F968" s="2"/>
      <c r="G968" s="1"/>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row>
    <row r="969" spans="1:45" ht="15.75" customHeight="1">
      <c r="A969" s="1"/>
      <c r="B969" s="1"/>
      <c r="C969" s="1"/>
      <c r="D969" s="1"/>
      <c r="E969" s="1"/>
      <c r="F969" s="2"/>
      <c r="G969" s="1"/>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row>
    <row r="970" spans="1:45" ht="15.75" customHeight="1">
      <c r="A970" s="1"/>
      <c r="B970" s="1"/>
      <c r="C970" s="1"/>
      <c r="D970" s="1"/>
      <c r="E970" s="1"/>
      <c r="F970" s="2"/>
      <c r="G970" s="1"/>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row>
    <row r="971" spans="1:45" ht="15.75" customHeight="1">
      <c r="A971" s="1"/>
      <c r="B971" s="1"/>
      <c r="C971" s="1"/>
      <c r="D971" s="1"/>
      <c r="E971" s="1"/>
      <c r="F971" s="2"/>
      <c r="G971" s="1"/>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row>
    <row r="972" spans="1:45" ht="15.75" customHeight="1">
      <c r="A972" s="1"/>
      <c r="B972" s="1"/>
      <c r="C972" s="1"/>
      <c r="D972" s="1"/>
      <c r="E972" s="1"/>
      <c r="F972" s="2"/>
      <c r="G972" s="1"/>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row>
    <row r="973" spans="1:45" ht="15.75" customHeight="1">
      <c r="A973" s="1"/>
      <c r="B973" s="1"/>
      <c r="C973" s="1"/>
      <c r="D973" s="1"/>
      <c r="E973" s="1"/>
      <c r="F973" s="2"/>
      <c r="G973" s="1"/>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row>
    <row r="974" spans="1:45" ht="15.75" customHeight="1">
      <c r="A974" s="1"/>
      <c r="B974" s="1"/>
      <c r="C974" s="1"/>
      <c r="D974" s="1"/>
      <c r="E974" s="1"/>
      <c r="F974" s="2"/>
      <c r="G974" s="1"/>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row>
    <row r="975" spans="1:45" ht="15.75" customHeight="1">
      <c r="A975" s="1"/>
      <c r="B975" s="1"/>
      <c r="C975" s="1"/>
      <c r="D975" s="1"/>
      <c r="E975" s="1"/>
      <c r="F975" s="2"/>
      <c r="G975" s="1"/>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row>
    <row r="976" spans="1:45" ht="15.75" customHeight="1">
      <c r="A976" s="1"/>
      <c r="B976" s="1"/>
      <c r="C976" s="1"/>
      <c r="D976" s="1"/>
      <c r="E976" s="1"/>
      <c r="F976" s="2"/>
      <c r="G976" s="1"/>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row>
    <row r="977" spans="1:45" ht="15.75" customHeight="1">
      <c r="A977" s="1"/>
      <c r="B977" s="1"/>
      <c r="C977" s="1"/>
      <c r="D977" s="1"/>
      <c r="E977" s="1"/>
      <c r="F977" s="2"/>
      <c r="G977" s="1"/>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row>
    <row r="978" spans="1:45" ht="15.75" customHeight="1">
      <c r="A978" s="1"/>
      <c r="B978" s="1"/>
      <c r="C978" s="1"/>
      <c r="D978" s="1"/>
      <c r="E978" s="1"/>
      <c r="F978" s="2"/>
      <c r="G978" s="1"/>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row>
    <row r="979" spans="1:45" ht="15.75" customHeight="1">
      <c r="A979" s="1"/>
      <c r="B979" s="1"/>
      <c r="C979" s="1"/>
      <c r="D979" s="1"/>
      <c r="E979" s="1"/>
      <c r="F979" s="2"/>
      <c r="G979" s="1"/>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row>
    <row r="980" spans="1:45" ht="15.75" customHeight="1">
      <c r="A980" s="1"/>
      <c r="B980" s="1"/>
      <c r="C980" s="1"/>
      <c r="D980" s="1"/>
      <c r="E980" s="1"/>
      <c r="F980" s="2"/>
      <c r="G980" s="1"/>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row>
    <row r="981" spans="1:45" ht="15.75" customHeight="1">
      <c r="A981" s="1"/>
      <c r="B981" s="1"/>
      <c r="C981" s="1"/>
      <c r="D981" s="1"/>
      <c r="E981" s="1"/>
      <c r="F981" s="2"/>
      <c r="G981" s="1"/>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row>
    <row r="982" spans="1:45" ht="15.75" customHeight="1">
      <c r="A982" s="1"/>
      <c r="B982" s="1"/>
      <c r="C982" s="1"/>
      <c r="D982" s="1"/>
      <c r="E982" s="1"/>
      <c r="F982" s="2"/>
      <c r="G982" s="1"/>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row>
    <row r="983" spans="1:45" ht="15.75" customHeight="1">
      <c r="A983" s="1"/>
      <c r="B983" s="1"/>
      <c r="C983" s="1"/>
      <c r="D983" s="1"/>
      <c r="E983" s="1"/>
      <c r="F983" s="2"/>
      <c r="G983" s="1"/>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row>
    <row r="984" spans="1:45" ht="15.75" customHeight="1">
      <c r="A984" s="1"/>
      <c r="B984" s="1"/>
      <c r="C984" s="1"/>
      <c r="D984" s="1"/>
      <c r="E984" s="1"/>
      <c r="F984" s="2"/>
      <c r="G984" s="1"/>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row>
    <row r="985" spans="1:45" ht="15.75" customHeight="1">
      <c r="A985" s="1"/>
      <c r="B985" s="1"/>
      <c r="C985" s="1"/>
      <c r="D985" s="1"/>
      <c r="E985" s="1"/>
      <c r="F985" s="2"/>
      <c r="G985" s="1"/>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row>
    <row r="986" spans="1:45" ht="15.75" customHeight="1">
      <c r="A986" s="1"/>
      <c r="B986" s="1"/>
      <c r="C986" s="1"/>
      <c r="D986" s="1"/>
      <c r="E986" s="1"/>
      <c r="F986" s="2"/>
      <c r="G986" s="1"/>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row>
    <row r="987" spans="1:45" ht="15.75" customHeight="1">
      <c r="A987" s="1"/>
      <c r="B987" s="1"/>
      <c r="C987" s="1"/>
      <c r="D987" s="1"/>
      <c r="E987" s="1"/>
      <c r="F987" s="2"/>
      <c r="G987" s="1"/>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row>
    <row r="988" spans="1:45" ht="15.75" customHeight="1">
      <c r="A988" s="1"/>
      <c r="B988" s="1"/>
      <c r="C988" s="1"/>
      <c r="D988" s="1"/>
      <c r="E988" s="1"/>
      <c r="F988" s="2"/>
      <c r="G988" s="1"/>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row>
    <row r="989" spans="1:45" ht="15.75" customHeight="1">
      <c r="A989" s="1"/>
      <c r="B989" s="1"/>
      <c r="C989" s="1"/>
      <c r="D989" s="1"/>
      <c r="E989" s="1"/>
      <c r="F989" s="2"/>
      <c r="G989" s="1"/>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row>
    <row r="990" spans="1:45" ht="15.75" customHeight="1">
      <c r="A990" s="1"/>
      <c r="B990" s="1"/>
      <c r="C990" s="1"/>
      <c r="D990" s="1"/>
      <c r="E990" s="1"/>
      <c r="F990" s="2"/>
      <c r="G990" s="1"/>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row>
  </sheetData>
  <conditionalFormatting sqref="D126">
    <cfRule type="cellIs" dxfId="24" priority="2" stopIfTrue="1" operator="notEqual">
      <formula>0</formula>
    </cfRule>
  </conditionalFormatting>
  <conditionalFormatting sqref="K5:K29">
    <cfRule type="cellIs" dxfId="23" priority="3" stopIfTrue="1" operator="greaterThan">
      <formula>1500</formula>
    </cfRule>
  </conditionalFormatting>
  <conditionalFormatting sqref="K38:K119">
    <cfRule type="cellIs" dxfId="22" priority="4" stopIfTrue="1" operator="greaterThan">
      <formula>1500</formula>
    </cfRule>
  </conditionalFormatting>
  <dataValidations count="3">
    <dataValidation type="list" allowBlank="1" showErrorMessage="1" sqref="D5:D29" xr:uid="{00000000-0002-0000-0000-000000000000}">
      <formula1>$B$130:$B$137</formula1>
    </dataValidation>
    <dataValidation type="list" allowBlank="1" showErrorMessage="1" sqref="D30:D47 D72:D119" xr:uid="{00000000-0002-0000-0000-000001000000}">
      <formula1>$B$129:$B$136</formula1>
    </dataValidation>
    <dataValidation type="list" allowBlank="1" showErrorMessage="1" sqref="D48:D71" xr:uid="{00000000-0002-0000-0000-000002000000}">
      <formula1>$B$39:$B$46</formula1>
    </dataValidation>
  </dataValidation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AF1000"/>
  <sheetViews>
    <sheetView workbookViewId="0"/>
  </sheetViews>
  <sheetFormatPr defaultColWidth="14.3984375" defaultRowHeight="15" customHeight="1"/>
  <cols>
    <col min="1" max="1" width="23.73046875" customWidth="1"/>
    <col min="2" max="2" width="11.265625" customWidth="1"/>
    <col min="3" max="3" width="19" customWidth="1"/>
    <col min="4" max="4" width="19.86328125" customWidth="1"/>
    <col min="5" max="5" width="18.1328125" customWidth="1"/>
    <col min="6" max="6" width="13" customWidth="1"/>
    <col min="7" max="7" width="11.265625" customWidth="1"/>
    <col min="8" max="14" width="10.86328125" customWidth="1"/>
    <col min="15" max="15" width="8.86328125" customWidth="1"/>
    <col min="16" max="32" width="8" customWidth="1"/>
  </cols>
  <sheetData>
    <row r="1" spans="1:32" ht="14.25">
      <c r="A1" s="51"/>
      <c r="B1" s="52"/>
      <c r="C1" s="52"/>
      <c r="D1" s="1"/>
      <c r="E1" s="1"/>
      <c r="F1" s="1"/>
      <c r="G1" s="1"/>
      <c r="H1" s="1"/>
      <c r="I1" s="1"/>
      <c r="J1" s="1"/>
      <c r="K1" s="1"/>
      <c r="L1" s="1"/>
      <c r="M1" s="1"/>
      <c r="N1" s="1"/>
      <c r="O1" s="3"/>
      <c r="P1" s="3"/>
      <c r="Q1" s="3"/>
      <c r="R1" s="3"/>
      <c r="S1" s="3"/>
      <c r="T1" s="3"/>
      <c r="U1" s="3"/>
      <c r="V1" s="3"/>
      <c r="W1" s="3"/>
      <c r="X1" s="3"/>
      <c r="Y1" s="3"/>
      <c r="Z1" s="3"/>
      <c r="AA1" s="3"/>
      <c r="AB1" s="3"/>
      <c r="AC1" s="3"/>
      <c r="AD1" s="3"/>
      <c r="AE1" s="3"/>
      <c r="AF1" s="3"/>
    </row>
    <row r="2" spans="1:32" ht="15.75" customHeight="1">
      <c r="A2" s="1118" t="s">
        <v>2590</v>
      </c>
      <c r="B2" s="1111"/>
      <c r="C2" s="1111"/>
      <c r="D2" s="1111"/>
      <c r="E2" s="1111"/>
      <c r="F2" s="1111"/>
      <c r="G2" s="1111"/>
      <c r="H2" s="1111"/>
      <c r="I2" s="1111"/>
      <c r="J2" s="1111"/>
      <c r="K2" s="1111"/>
      <c r="L2" s="1111"/>
      <c r="M2" s="1111"/>
      <c r="N2" s="1112"/>
      <c r="O2" s="54"/>
      <c r="P2" s="54"/>
      <c r="Q2" s="54"/>
      <c r="R2" s="54"/>
      <c r="S2" s="54"/>
      <c r="T2" s="54"/>
      <c r="U2" s="54"/>
      <c r="V2" s="54"/>
      <c r="W2" s="54"/>
      <c r="X2" s="54"/>
      <c r="Y2" s="54"/>
      <c r="Z2" s="54"/>
      <c r="AA2" s="54"/>
      <c r="AB2" s="54"/>
      <c r="AC2" s="54"/>
      <c r="AD2" s="54"/>
      <c r="AE2" s="54"/>
      <c r="AF2" s="54"/>
    </row>
    <row r="3" spans="1:32" ht="15.4">
      <c r="A3" s="288"/>
      <c r="B3" s="288"/>
      <c r="C3" s="288"/>
      <c r="D3" s="288"/>
      <c r="E3" s="288"/>
      <c r="F3" s="288"/>
      <c r="G3" s="288"/>
      <c r="H3" s="288"/>
      <c r="I3" s="288"/>
      <c r="J3" s="288"/>
      <c r="K3" s="288"/>
      <c r="L3" s="288"/>
      <c r="M3" s="288"/>
      <c r="N3" s="288"/>
      <c r="O3" s="54"/>
      <c r="P3" s="54"/>
      <c r="Q3" s="54"/>
      <c r="R3" s="54"/>
      <c r="S3" s="54"/>
      <c r="T3" s="54"/>
      <c r="U3" s="54"/>
      <c r="V3" s="54"/>
      <c r="W3" s="54"/>
      <c r="X3" s="54"/>
      <c r="Y3" s="54"/>
      <c r="Z3" s="54"/>
      <c r="AA3" s="54"/>
      <c r="AB3" s="54"/>
      <c r="AC3" s="54"/>
      <c r="AD3" s="54"/>
      <c r="AE3" s="54"/>
      <c r="AF3" s="54"/>
    </row>
    <row r="4" spans="1:32" ht="28.5" customHeight="1">
      <c r="A4" s="1110" t="s">
        <v>2591</v>
      </c>
      <c r="B4" s="1111"/>
      <c r="C4" s="1111"/>
      <c r="D4" s="1111"/>
      <c r="E4" s="1111"/>
      <c r="F4" s="1111"/>
      <c r="G4" s="1111"/>
      <c r="H4" s="1111"/>
      <c r="I4" s="1111"/>
      <c r="J4" s="1111"/>
      <c r="K4" s="1111"/>
      <c r="L4" s="1111"/>
      <c r="M4" s="1111"/>
      <c r="N4" s="1112"/>
      <c r="O4" s="54"/>
      <c r="P4" s="54"/>
      <c r="Q4" s="54"/>
      <c r="R4" s="54"/>
      <c r="S4" s="54"/>
      <c r="T4" s="54"/>
      <c r="U4" s="54"/>
      <c r="V4" s="54"/>
      <c r="W4" s="54"/>
      <c r="X4" s="54"/>
      <c r="Y4" s="54"/>
      <c r="Z4" s="54"/>
      <c r="AA4" s="54"/>
      <c r="AB4" s="54"/>
      <c r="AC4" s="54"/>
      <c r="AD4" s="54"/>
      <c r="AE4" s="54"/>
      <c r="AF4" s="54"/>
    </row>
    <row r="5" spans="1:32" ht="28.5" customHeight="1">
      <c r="A5" s="1110" t="s">
        <v>2592</v>
      </c>
      <c r="B5" s="1111"/>
      <c r="C5" s="1111"/>
      <c r="D5" s="1111"/>
      <c r="E5" s="1111"/>
      <c r="F5" s="1111"/>
      <c r="G5" s="1111"/>
      <c r="H5" s="1111"/>
      <c r="I5" s="1111"/>
      <c r="J5" s="1111"/>
      <c r="K5" s="1111"/>
      <c r="L5" s="1111"/>
      <c r="M5" s="1111"/>
      <c r="N5" s="1112"/>
      <c r="O5" s="54"/>
      <c r="P5" s="54"/>
      <c r="Q5" s="54"/>
      <c r="R5" s="54"/>
      <c r="S5" s="54"/>
      <c r="T5" s="54"/>
      <c r="U5" s="54"/>
      <c r="V5" s="54"/>
      <c r="W5" s="54"/>
      <c r="X5" s="54"/>
      <c r="Y5" s="54"/>
      <c r="Z5" s="54"/>
      <c r="AA5" s="54"/>
      <c r="AB5" s="54"/>
      <c r="AC5" s="54"/>
      <c r="AD5" s="54"/>
      <c r="AE5" s="54"/>
      <c r="AF5" s="54"/>
    </row>
    <row r="6" spans="1:32" ht="24" customHeight="1">
      <c r="A6" s="1110" t="s">
        <v>2593</v>
      </c>
      <c r="B6" s="1111"/>
      <c r="C6" s="1111"/>
      <c r="D6" s="1111"/>
      <c r="E6" s="1111"/>
      <c r="F6" s="1111"/>
      <c r="G6" s="1111"/>
      <c r="H6" s="1111"/>
      <c r="I6" s="1111"/>
      <c r="J6" s="1111"/>
      <c r="K6" s="1111"/>
      <c r="L6" s="1111"/>
      <c r="M6" s="1111"/>
      <c r="N6" s="1112"/>
      <c r="O6" s="54"/>
      <c r="P6" s="54"/>
      <c r="Q6" s="54"/>
      <c r="R6" s="54"/>
      <c r="S6" s="54"/>
      <c r="T6" s="54"/>
      <c r="U6" s="54"/>
      <c r="V6" s="54"/>
      <c r="W6" s="54"/>
      <c r="X6" s="54"/>
      <c r="Y6" s="54"/>
      <c r="Z6" s="54"/>
      <c r="AA6" s="54"/>
      <c r="AB6" s="54"/>
      <c r="AC6" s="54"/>
      <c r="AD6" s="54"/>
      <c r="AE6" s="54"/>
      <c r="AF6" s="54"/>
    </row>
    <row r="7" spans="1:32" ht="14.25">
      <c r="A7" s="1110" t="s">
        <v>2594</v>
      </c>
      <c r="B7" s="1111"/>
      <c r="C7" s="1111"/>
      <c r="D7" s="1111"/>
      <c r="E7" s="1111"/>
      <c r="F7" s="1111"/>
      <c r="G7" s="1111"/>
      <c r="H7" s="1111"/>
      <c r="I7" s="1111"/>
      <c r="J7" s="1111"/>
      <c r="K7" s="1111"/>
      <c r="L7" s="1111"/>
      <c r="M7" s="1111"/>
      <c r="N7" s="1112"/>
      <c r="O7" s="54"/>
      <c r="P7" s="54"/>
      <c r="Q7" s="54"/>
      <c r="R7" s="54"/>
      <c r="S7" s="54"/>
      <c r="T7" s="54"/>
      <c r="U7" s="54"/>
      <c r="V7" s="54"/>
      <c r="W7" s="54"/>
      <c r="X7" s="54"/>
      <c r="Y7" s="54"/>
      <c r="Z7" s="54"/>
      <c r="AA7" s="54"/>
      <c r="AB7" s="54"/>
      <c r="AC7" s="54"/>
      <c r="AD7" s="54"/>
      <c r="AE7" s="54"/>
      <c r="AF7" s="54"/>
    </row>
    <row r="8" spans="1:32" ht="88.5" customHeight="1">
      <c r="A8" s="1110" t="s">
        <v>2595</v>
      </c>
      <c r="B8" s="1111"/>
      <c r="C8" s="1111"/>
      <c r="D8" s="1111"/>
      <c r="E8" s="1111"/>
      <c r="F8" s="1111"/>
      <c r="G8" s="1111"/>
      <c r="H8" s="1111"/>
      <c r="I8" s="1111"/>
      <c r="J8" s="1111"/>
      <c r="K8" s="1111"/>
      <c r="L8" s="1111"/>
      <c r="M8" s="1111"/>
      <c r="N8" s="1112"/>
      <c r="O8" s="54"/>
      <c r="P8" s="54"/>
      <c r="Q8" s="54"/>
      <c r="R8" s="54"/>
      <c r="S8" s="54"/>
      <c r="T8" s="54"/>
      <c r="U8" s="54"/>
      <c r="V8" s="54"/>
      <c r="W8" s="54"/>
      <c r="X8" s="54"/>
      <c r="Y8" s="54"/>
      <c r="Z8" s="54"/>
      <c r="AA8" s="54"/>
      <c r="AB8" s="54"/>
      <c r="AC8" s="54"/>
      <c r="AD8" s="54"/>
      <c r="AE8" s="54"/>
      <c r="AF8" s="54"/>
    </row>
    <row r="9" spans="1:32" ht="14.25">
      <c r="A9" s="57"/>
      <c r="B9" s="58"/>
      <c r="C9" s="58"/>
      <c r="D9" s="57"/>
      <c r="E9" s="57"/>
      <c r="F9" s="57"/>
      <c r="G9" s="57"/>
      <c r="H9" s="57"/>
      <c r="I9" s="57"/>
      <c r="J9" s="57"/>
      <c r="K9" s="57"/>
      <c r="L9" s="57"/>
      <c r="M9" s="57"/>
      <c r="N9" s="57"/>
      <c r="O9" s="54"/>
      <c r="P9" s="54"/>
      <c r="Q9" s="54"/>
      <c r="R9" s="54"/>
      <c r="S9" s="54"/>
      <c r="T9" s="54"/>
      <c r="U9" s="54"/>
      <c r="V9" s="54"/>
      <c r="W9" s="54"/>
      <c r="X9" s="54"/>
      <c r="Y9" s="54"/>
      <c r="Z9" s="54"/>
      <c r="AA9" s="54"/>
      <c r="AB9" s="54"/>
      <c r="AC9" s="54"/>
      <c r="AD9" s="54"/>
      <c r="AE9" s="54"/>
      <c r="AF9" s="54"/>
    </row>
    <row r="10" spans="1:32" ht="51" customHeight="1">
      <c r="A10" s="258" t="s">
        <v>2596</v>
      </c>
      <c r="B10" s="258" t="s">
        <v>2597</v>
      </c>
      <c r="C10" s="59" t="s">
        <v>203</v>
      </c>
      <c r="D10" s="61" t="s">
        <v>6</v>
      </c>
      <c r="E10" s="289" t="s">
        <v>2598</v>
      </c>
      <c r="F10" s="258" t="s">
        <v>2599</v>
      </c>
      <c r="G10" s="61" t="s">
        <v>2600</v>
      </c>
      <c r="H10" s="60" t="s">
        <v>211</v>
      </c>
      <c r="I10" s="60" t="s">
        <v>2601</v>
      </c>
      <c r="J10" s="60" t="s">
        <v>216</v>
      </c>
      <c r="K10" s="60" t="s">
        <v>217</v>
      </c>
      <c r="L10" s="60" t="s">
        <v>218</v>
      </c>
      <c r="M10" s="59" t="s">
        <v>219</v>
      </c>
      <c r="N10" s="61" t="s">
        <v>223</v>
      </c>
      <c r="O10" s="64" t="s">
        <v>224</v>
      </c>
      <c r="P10" s="54"/>
      <c r="Q10" s="54"/>
      <c r="R10" s="54"/>
      <c r="S10" s="54"/>
      <c r="T10" s="54"/>
      <c r="U10" s="54"/>
      <c r="V10" s="54"/>
      <c r="W10" s="54"/>
      <c r="X10" s="54"/>
      <c r="Y10" s="54"/>
      <c r="Z10" s="54"/>
      <c r="AA10" s="54"/>
      <c r="AB10" s="54"/>
      <c r="AC10" s="54"/>
      <c r="AD10" s="54"/>
      <c r="AE10" s="54"/>
      <c r="AF10" s="54"/>
    </row>
    <row r="11" spans="1:32" ht="85.5">
      <c r="A11" s="83" t="s">
        <v>2602</v>
      </c>
      <c r="B11" s="203" t="s">
        <v>2603</v>
      </c>
      <c r="C11" s="76" t="s">
        <v>1003</v>
      </c>
      <c r="D11" s="76" t="s">
        <v>50</v>
      </c>
      <c r="E11" s="76" t="s">
        <v>2604</v>
      </c>
      <c r="F11" s="76" t="s">
        <v>2605</v>
      </c>
      <c r="G11" s="77" t="s">
        <v>2606</v>
      </c>
      <c r="H11" s="482" t="s">
        <v>2607</v>
      </c>
      <c r="I11" s="483" t="s">
        <v>2608</v>
      </c>
      <c r="J11" s="484">
        <v>1</v>
      </c>
      <c r="K11" s="484">
        <v>1</v>
      </c>
      <c r="L11" s="484">
        <v>1</v>
      </c>
      <c r="M11" s="484">
        <v>150</v>
      </c>
      <c r="N11" s="88">
        <v>150</v>
      </c>
      <c r="O11" s="54" t="s">
        <v>49</v>
      </c>
      <c r="P11" s="54"/>
      <c r="Q11" s="54"/>
      <c r="R11" s="54"/>
      <c r="S11" s="54"/>
      <c r="T11" s="54"/>
      <c r="U11" s="54"/>
      <c r="V11" s="54"/>
      <c r="W11" s="54"/>
      <c r="X11" s="54"/>
      <c r="Y11" s="54"/>
      <c r="Z11" s="54"/>
      <c r="AA11" s="54"/>
      <c r="AB11" s="54"/>
      <c r="AC11" s="54"/>
      <c r="AD11" s="54"/>
      <c r="AE11" s="54"/>
      <c r="AF11" s="54"/>
    </row>
    <row r="12" spans="1:32" ht="25.5">
      <c r="A12" s="83" t="s">
        <v>2609</v>
      </c>
      <c r="B12" s="203" t="s">
        <v>2603</v>
      </c>
      <c r="C12" s="76" t="s">
        <v>2610</v>
      </c>
      <c r="D12" s="76" t="s">
        <v>50</v>
      </c>
      <c r="E12" s="76" t="s">
        <v>2611</v>
      </c>
      <c r="F12" s="76" t="s">
        <v>2612</v>
      </c>
      <c r="G12" s="77" t="s">
        <v>2613</v>
      </c>
      <c r="H12" s="77" t="s">
        <v>773</v>
      </c>
      <c r="I12" s="77" t="s">
        <v>2614</v>
      </c>
      <c r="J12" s="484">
        <v>1</v>
      </c>
      <c r="K12" s="484">
        <v>1</v>
      </c>
      <c r="L12" s="484">
        <v>1</v>
      </c>
      <c r="M12" s="484">
        <v>100</v>
      </c>
      <c r="N12" s="88">
        <v>100</v>
      </c>
      <c r="O12" s="54" t="s">
        <v>52</v>
      </c>
      <c r="P12" s="54"/>
      <c r="Q12" s="54"/>
      <c r="R12" s="54"/>
      <c r="S12" s="54"/>
      <c r="T12" s="54"/>
      <c r="U12" s="54"/>
      <c r="V12" s="54"/>
      <c r="W12" s="54"/>
      <c r="X12" s="54"/>
      <c r="Y12" s="54"/>
      <c r="Z12" s="54"/>
      <c r="AA12" s="54"/>
      <c r="AB12" s="54"/>
      <c r="AC12" s="54"/>
      <c r="AD12" s="54"/>
      <c r="AE12" s="54"/>
      <c r="AF12" s="54"/>
    </row>
    <row r="13" spans="1:32" ht="51">
      <c r="A13" s="83" t="s">
        <v>2615</v>
      </c>
      <c r="B13" s="203" t="s">
        <v>2603</v>
      </c>
      <c r="C13" s="76" t="s">
        <v>2616</v>
      </c>
      <c r="D13" s="76" t="s">
        <v>50</v>
      </c>
      <c r="E13" s="76" t="s">
        <v>2611</v>
      </c>
      <c r="F13" s="76" t="s">
        <v>2612</v>
      </c>
      <c r="G13" s="77" t="s">
        <v>2617</v>
      </c>
      <c r="H13" s="77" t="s">
        <v>773</v>
      </c>
      <c r="I13" s="77" t="s">
        <v>2614</v>
      </c>
      <c r="J13" s="77">
        <v>2</v>
      </c>
      <c r="K13" s="77">
        <v>2</v>
      </c>
      <c r="L13" s="77">
        <v>2</v>
      </c>
      <c r="M13" s="77">
        <v>100</v>
      </c>
      <c r="N13" s="88">
        <v>50</v>
      </c>
      <c r="O13" s="54" t="s">
        <v>52</v>
      </c>
      <c r="P13" s="54"/>
      <c r="Q13" s="54"/>
      <c r="R13" s="54"/>
      <c r="S13" s="54"/>
      <c r="T13" s="54"/>
      <c r="U13" s="54"/>
      <c r="V13" s="54"/>
      <c r="W13" s="54"/>
      <c r="X13" s="54"/>
      <c r="Y13" s="54"/>
      <c r="Z13" s="54"/>
      <c r="AA13" s="54"/>
      <c r="AB13" s="54"/>
      <c r="AC13" s="54"/>
      <c r="AD13" s="54"/>
      <c r="AE13" s="54"/>
      <c r="AF13" s="54"/>
    </row>
    <row r="14" spans="1:32" ht="38.25">
      <c r="A14" s="83" t="s">
        <v>2618</v>
      </c>
      <c r="B14" s="203" t="s">
        <v>2603</v>
      </c>
      <c r="C14" s="76" t="s">
        <v>2610</v>
      </c>
      <c r="D14" s="76" t="s">
        <v>50</v>
      </c>
      <c r="E14" s="76" t="s">
        <v>2619</v>
      </c>
      <c r="F14" s="76" t="s">
        <v>2620</v>
      </c>
      <c r="G14" s="77" t="s">
        <v>2621</v>
      </c>
      <c r="H14" s="77" t="s">
        <v>773</v>
      </c>
      <c r="I14" s="77" t="s">
        <v>773</v>
      </c>
      <c r="J14" s="77">
        <v>1</v>
      </c>
      <c r="K14" s="77">
        <v>1</v>
      </c>
      <c r="L14" s="77">
        <v>1</v>
      </c>
      <c r="M14" s="77">
        <v>50</v>
      </c>
      <c r="N14" s="88">
        <v>50</v>
      </c>
      <c r="O14" s="54" t="s">
        <v>52</v>
      </c>
      <c r="P14" s="54"/>
      <c r="Q14" s="54"/>
      <c r="R14" s="54"/>
      <c r="S14" s="54"/>
      <c r="T14" s="54"/>
      <c r="U14" s="54"/>
      <c r="V14" s="54"/>
      <c r="W14" s="54"/>
      <c r="X14" s="54"/>
      <c r="Y14" s="54"/>
      <c r="Z14" s="54"/>
      <c r="AA14" s="54"/>
      <c r="AB14" s="54"/>
      <c r="AC14" s="54"/>
      <c r="AD14" s="54"/>
      <c r="AE14" s="54"/>
      <c r="AF14" s="54"/>
    </row>
    <row r="15" spans="1:32" ht="178.5">
      <c r="A15" s="83" t="s">
        <v>2622</v>
      </c>
      <c r="B15" s="203" t="s">
        <v>2623</v>
      </c>
      <c r="C15" s="76" t="s">
        <v>2610</v>
      </c>
      <c r="D15" s="76" t="s">
        <v>50</v>
      </c>
      <c r="E15" s="76" t="s">
        <v>2611</v>
      </c>
      <c r="F15" s="76" t="s">
        <v>2612</v>
      </c>
      <c r="G15" s="77" t="s">
        <v>2624</v>
      </c>
      <c r="H15" s="77" t="s">
        <v>773</v>
      </c>
      <c r="I15" s="77" t="s">
        <v>2614</v>
      </c>
      <c r="J15" s="77">
        <v>1</v>
      </c>
      <c r="K15" s="77">
        <v>1</v>
      </c>
      <c r="L15" s="77">
        <v>1</v>
      </c>
      <c r="M15" s="77">
        <v>25</v>
      </c>
      <c r="N15" s="88">
        <v>25</v>
      </c>
      <c r="O15" s="54" t="s">
        <v>52</v>
      </c>
      <c r="P15" s="54"/>
      <c r="Q15" s="54"/>
      <c r="R15" s="54"/>
      <c r="S15" s="54"/>
      <c r="T15" s="54"/>
      <c r="U15" s="54"/>
      <c r="V15" s="54"/>
      <c r="W15" s="54"/>
      <c r="X15" s="54"/>
      <c r="Y15" s="54"/>
      <c r="Z15" s="54"/>
      <c r="AA15" s="54"/>
      <c r="AB15" s="54"/>
      <c r="AC15" s="54"/>
      <c r="AD15" s="54"/>
      <c r="AE15" s="54"/>
      <c r="AF15" s="54"/>
    </row>
    <row r="16" spans="1:32" ht="165.75">
      <c r="A16" s="83" t="s">
        <v>2625</v>
      </c>
      <c r="B16" s="203" t="s">
        <v>2623</v>
      </c>
      <c r="C16" s="76" t="s">
        <v>2610</v>
      </c>
      <c r="D16" s="76" t="s">
        <v>50</v>
      </c>
      <c r="E16" s="76" t="s">
        <v>2611</v>
      </c>
      <c r="F16" s="76" t="s">
        <v>2612</v>
      </c>
      <c r="G16" s="77" t="s">
        <v>2626</v>
      </c>
      <c r="H16" s="86" t="s">
        <v>773</v>
      </c>
      <c r="I16" s="77" t="s">
        <v>2614</v>
      </c>
      <c r="J16" s="86">
        <v>1</v>
      </c>
      <c r="K16" s="86">
        <v>1</v>
      </c>
      <c r="L16" s="86">
        <v>1</v>
      </c>
      <c r="M16" s="86">
        <v>25</v>
      </c>
      <c r="N16" s="88">
        <v>25</v>
      </c>
      <c r="O16" s="54" t="s">
        <v>52</v>
      </c>
      <c r="P16" s="54"/>
      <c r="Q16" s="54"/>
      <c r="R16" s="54"/>
      <c r="S16" s="54"/>
      <c r="T16" s="54"/>
      <c r="U16" s="54"/>
      <c r="V16" s="54"/>
      <c r="W16" s="54"/>
      <c r="X16" s="54"/>
      <c r="Y16" s="54"/>
      <c r="Z16" s="54"/>
      <c r="AA16" s="54"/>
      <c r="AB16" s="54"/>
      <c r="AC16" s="54"/>
      <c r="AD16" s="54"/>
      <c r="AE16" s="54"/>
      <c r="AF16" s="54"/>
    </row>
    <row r="17" spans="1:32" ht="51">
      <c r="A17" s="83" t="s">
        <v>2627</v>
      </c>
      <c r="B17" s="203" t="s">
        <v>2603</v>
      </c>
      <c r="C17" s="76" t="s">
        <v>226</v>
      </c>
      <c r="D17" s="76" t="s">
        <v>50</v>
      </c>
      <c r="E17" s="76" t="s">
        <v>2628</v>
      </c>
      <c r="F17" s="76" t="s">
        <v>2629</v>
      </c>
      <c r="G17" s="77" t="s">
        <v>2630</v>
      </c>
      <c r="H17" s="77"/>
      <c r="I17" s="77"/>
      <c r="J17" s="484"/>
      <c r="K17" s="484"/>
      <c r="L17" s="484">
        <v>1</v>
      </c>
      <c r="M17" s="484">
        <v>50</v>
      </c>
      <c r="N17" s="484">
        <v>50</v>
      </c>
      <c r="O17" s="54" t="s">
        <v>56</v>
      </c>
      <c r="P17" s="54"/>
      <c r="Q17" s="54"/>
      <c r="R17" s="54"/>
      <c r="S17" s="54"/>
      <c r="T17" s="54"/>
      <c r="U17" s="54"/>
      <c r="V17" s="54"/>
      <c r="W17" s="54"/>
      <c r="X17" s="54"/>
      <c r="Y17" s="54"/>
      <c r="Z17" s="54"/>
      <c r="AA17" s="54"/>
      <c r="AB17" s="54"/>
      <c r="AC17" s="54"/>
      <c r="AD17" s="54"/>
      <c r="AE17" s="54"/>
      <c r="AF17" s="54"/>
    </row>
    <row r="18" spans="1:32" ht="14.25">
      <c r="A18" s="83" t="s">
        <v>2631</v>
      </c>
      <c r="B18" s="203" t="s">
        <v>2632</v>
      </c>
      <c r="C18" s="76" t="s">
        <v>61</v>
      </c>
      <c r="D18" s="76" t="s">
        <v>50</v>
      </c>
      <c r="E18" s="76" t="s">
        <v>2633</v>
      </c>
      <c r="F18" s="76" t="s">
        <v>2634</v>
      </c>
      <c r="G18" s="77" t="s">
        <v>2635</v>
      </c>
      <c r="H18" s="77"/>
      <c r="I18" s="77"/>
      <c r="J18" s="484"/>
      <c r="K18" s="484">
        <v>1</v>
      </c>
      <c r="L18" s="484">
        <v>1</v>
      </c>
      <c r="M18" s="484">
        <v>50</v>
      </c>
      <c r="N18" s="88">
        <v>50</v>
      </c>
      <c r="O18" s="54" t="s">
        <v>61</v>
      </c>
      <c r="P18" s="54"/>
      <c r="Q18" s="54"/>
      <c r="R18" s="54"/>
      <c r="S18" s="54"/>
      <c r="T18" s="54"/>
      <c r="U18" s="54"/>
      <c r="V18" s="54"/>
      <c r="W18" s="54"/>
      <c r="X18" s="54"/>
      <c r="Y18" s="54"/>
      <c r="Z18" s="54"/>
      <c r="AA18" s="54"/>
      <c r="AB18" s="54"/>
      <c r="AC18" s="54"/>
      <c r="AD18" s="54"/>
      <c r="AE18" s="54"/>
      <c r="AF18" s="54"/>
    </row>
    <row r="19" spans="1:32" ht="38.25">
      <c r="A19" s="83" t="s">
        <v>2636</v>
      </c>
      <c r="B19" s="203" t="s">
        <v>2603</v>
      </c>
      <c r="C19" s="76" t="s">
        <v>61</v>
      </c>
      <c r="D19" s="76" t="s">
        <v>50</v>
      </c>
      <c r="E19" s="76" t="s">
        <v>2637</v>
      </c>
      <c r="F19" s="76" t="s">
        <v>2634</v>
      </c>
      <c r="G19" s="77" t="s">
        <v>2635</v>
      </c>
      <c r="H19" s="86"/>
      <c r="I19" s="86"/>
      <c r="J19" s="86"/>
      <c r="K19" s="86">
        <v>1</v>
      </c>
      <c r="L19" s="86">
        <v>1</v>
      </c>
      <c r="M19" s="86">
        <v>50</v>
      </c>
      <c r="N19" s="88">
        <v>50</v>
      </c>
      <c r="O19" s="54" t="s">
        <v>61</v>
      </c>
      <c r="P19" s="54"/>
      <c r="Q19" s="54"/>
      <c r="R19" s="54"/>
      <c r="S19" s="54"/>
      <c r="T19" s="54"/>
      <c r="U19" s="54"/>
      <c r="V19" s="54"/>
      <c r="W19" s="54"/>
      <c r="X19" s="54"/>
      <c r="Y19" s="54"/>
      <c r="Z19" s="54"/>
      <c r="AA19" s="54"/>
      <c r="AB19" s="54"/>
      <c r="AC19" s="54"/>
      <c r="AD19" s="54"/>
      <c r="AE19" s="54"/>
      <c r="AF19" s="54"/>
    </row>
    <row r="20" spans="1:32" ht="25.5">
      <c r="A20" s="83" t="s">
        <v>2638</v>
      </c>
      <c r="B20" s="203" t="s">
        <v>2603</v>
      </c>
      <c r="C20" s="76" t="s">
        <v>61</v>
      </c>
      <c r="D20" s="76" t="s">
        <v>50</v>
      </c>
      <c r="E20" s="76" t="s">
        <v>2639</v>
      </c>
      <c r="F20" s="76" t="s">
        <v>2634</v>
      </c>
      <c r="G20" s="77" t="s">
        <v>2640</v>
      </c>
      <c r="H20" s="77"/>
      <c r="I20" s="77"/>
      <c r="J20" s="77"/>
      <c r="K20" s="77">
        <v>1</v>
      </c>
      <c r="L20" s="77">
        <v>1</v>
      </c>
      <c r="M20" s="77">
        <v>50</v>
      </c>
      <c r="N20" s="88">
        <v>50</v>
      </c>
      <c r="O20" s="54" t="s">
        <v>61</v>
      </c>
      <c r="P20" s="54"/>
      <c r="Q20" s="54"/>
      <c r="R20" s="54"/>
      <c r="S20" s="54"/>
      <c r="T20" s="54"/>
      <c r="U20" s="54"/>
      <c r="V20" s="54"/>
      <c r="W20" s="54"/>
      <c r="X20" s="54"/>
      <c r="Y20" s="54"/>
      <c r="Z20" s="54"/>
      <c r="AA20" s="54"/>
      <c r="AB20" s="54"/>
      <c r="AC20" s="54"/>
      <c r="AD20" s="54"/>
      <c r="AE20" s="54"/>
      <c r="AF20" s="54"/>
    </row>
    <row r="21" spans="1:32" ht="15.75" customHeight="1">
      <c r="A21" s="83" t="s">
        <v>2641</v>
      </c>
      <c r="B21" s="203" t="s">
        <v>2603</v>
      </c>
      <c r="C21" s="76" t="s">
        <v>61</v>
      </c>
      <c r="D21" s="76" t="s">
        <v>50</v>
      </c>
      <c r="E21" s="76" t="s">
        <v>2642</v>
      </c>
      <c r="F21" s="76" t="s">
        <v>2643</v>
      </c>
      <c r="G21" s="77" t="s">
        <v>2644</v>
      </c>
      <c r="H21" s="86"/>
      <c r="I21" s="86"/>
      <c r="J21" s="86"/>
      <c r="K21" s="86">
        <v>1</v>
      </c>
      <c r="L21" s="86">
        <v>1</v>
      </c>
      <c r="M21" s="86">
        <v>150</v>
      </c>
      <c r="N21" s="88">
        <v>150</v>
      </c>
      <c r="O21" s="54" t="s">
        <v>61</v>
      </c>
      <c r="P21" s="54"/>
      <c r="Q21" s="54"/>
      <c r="R21" s="54"/>
      <c r="S21" s="54"/>
      <c r="T21" s="54"/>
      <c r="U21" s="54"/>
      <c r="V21" s="54"/>
      <c r="W21" s="54"/>
      <c r="X21" s="54"/>
      <c r="Y21" s="54"/>
      <c r="Z21" s="54"/>
      <c r="AA21" s="54"/>
      <c r="AB21" s="54"/>
      <c r="AC21" s="54"/>
      <c r="AD21" s="54"/>
      <c r="AE21" s="54"/>
      <c r="AF21" s="54"/>
    </row>
    <row r="22" spans="1:32" ht="15.75" customHeight="1">
      <c r="A22" s="83" t="s">
        <v>2645</v>
      </c>
      <c r="B22" s="203" t="s">
        <v>2603</v>
      </c>
      <c r="C22" s="485" t="s">
        <v>2646</v>
      </c>
      <c r="D22" s="76" t="s">
        <v>50</v>
      </c>
      <c r="E22" s="76" t="s">
        <v>2647</v>
      </c>
      <c r="F22" s="486" t="s">
        <v>2648</v>
      </c>
      <c r="G22" s="77" t="s">
        <v>2649</v>
      </c>
      <c r="H22" s="77"/>
      <c r="I22" s="77" t="s">
        <v>2614</v>
      </c>
      <c r="J22" s="484">
        <v>4</v>
      </c>
      <c r="K22" s="484">
        <v>1</v>
      </c>
      <c r="L22" s="484">
        <v>6</v>
      </c>
      <c r="M22" s="484">
        <v>100</v>
      </c>
      <c r="N22" s="88">
        <v>25</v>
      </c>
      <c r="O22" s="54" t="s">
        <v>68</v>
      </c>
      <c r="P22" s="54"/>
      <c r="Q22" s="54"/>
      <c r="R22" s="54"/>
      <c r="S22" s="54"/>
      <c r="T22" s="54"/>
      <c r="U22" s="54"/>
      <c r="V22" s="54"/>
      <c r="W22" s="54"/>
      <c r="X22" s="54"/>
      <c r="Y22" s="54"/>
      <c r="Z22" s="54"/>
      <c r="AA22" s="54"/>
      <c r="AB22" s="54"/>
      <c r="AC22" s="54"/>
      <c r="AD22" s="54"/>
      <c r="AE22" s="54"/>
      <c r="AF22" s="54"/>
    </row>
    <row r="23" spans="1:32" ht="15.75" customHeight="1">
      <c r="A23" s="487" t="s">
        <v>2650</v>
      </c>
      <c r="B23" s="203" t="s">
        <v>2603</v>
      </c>
      <c r="C23" s="76" t="s">
        <v>2651</v>
      </c>
      <c r="D23" s="76" t="s">
        <v>50</v>
      </c>
      <c r="E23" s="76" t="s">
        <v>2652</v>
      </c>
      <c r="F23" s="486" t="s">
        <v>2653</v>
      </c>
      <c r="G23" s="77" t="s">
        <v>2654</v>
      </c>
      <c r="H23" s="86"/>
      <c r="I23" s="86" t="s">
        <v>2655</v>
      </c>
      <c r="J23" s="86">
        <v>1</v>
      </c>
      <c r="K23" s="86">
        <v>1</v>
      </c>
      <c r="L23" s="86">
        <v>3</v>
      </c>
      <c r="M23" s="86">
        <v>150</v>
      </c>
      <c r="N23" s="88">
        <v>150</v>
      </c>
      <c r="O23" s="3" t="s">
        <v>68</v>
      </c>
      <c r="P23" s="54"/>
      <c r="Q23" s="54"/>
      <c r="R23" s="54"/>
      <c r="S23" s="54"/>
      <c r="T23" s="54"/>
      <c r="U23" s="54"/>
      <c r="V23" s="54"/>
      <c r="W23" s="54"/>
      <c r="X23" s="54"/>
      <c r="Y23" s="54"/>
      <c r="Z23" s="54"/>
      <c r="AA23" s="54"/>
      <c r="AB23" s="54"/>
      <c r="AC23" s="54"/>
      <c r="AD23" s="54"/>
      <c r="AE23" s="54"/>
      <c r="AF23" s="54"/>
    </row>
    <row r="24" spans="1:32" ht="15.75" customHeight="1">
      <c r="A24" s="488" t="s">
        <v>2656</v>
      </c>
      <c r="B24" s="488" t="s">
        <v>2657</v>
      </c>
      <c r="C24" s="489" t="s">
        <v>2658</v>
      </c>
      <c r="D24" s="490" t="s">
        <v>50</v>
      </c>
      <c r="E24" s="488" t="s">
        <v>2659</v>
      </c>
      <c r="F24" s="491" t="s">
        <v>2660</v>
      </c>
      <c r="G24" s="492" t="s">
        <v>2661</v>
      </c>
      <c r="H24" s="491"/>
      <c r="I24" s="490" t="s">
        <v>2662</v>
      </c>
      <c r="J24" s="493">
        <v>1</v>
      </c>
      <c r="K24" s="493">
        <v>1</v>
      </c>
      <c r="L24" s="493">
        <v>1</v>
      </c>
      <c r="M24" s="493">
        <v>50</v>
      </c>
      <c r="N24" s="494">
        <v>50</v>
      </c>
      <c r="O24" s="54" t="s">
        <v>70</v>
      </c>
      <c r="P24" s="54"/>
      <c r="Q24" s="54"/>
      <c r="R24" s="54"/>
      <c r="S24" s="54"/>
      <c r="T24" s="54"/>
      <c r="U24" s="54"/>
      <c r="V24" s="54"/>
      <c r="W24" s="54"/>
      <c r="X24" s="54"/>
      <c r="Y24" s="54"/>
      <c r="Z24" s="54"/>
      <c r="AA24" s="54"/>
      <c r="AB24" s="54"/>
      <c r="AC24" s="54"/>
      <c r="AD24" s="54"/>
      <c r="AE24" s="54"/>
      <c r="AF24" s="54"/>
    </row>
    <row r="25" spans="1:32" ht="15.75" customHeight="1">
      <c r="A25" s="83" t="s">
        <v>2663</v>
      </c>
      <c r="B25" s="203" t="s">
        <v>2603</v>
      </c>
      <c r="C25" s="76" t="s">
        <v>2664</v>
      </c>
      <c r="D25" s="76" t="s">
        <v>50</v>
      </c>
      <c r="E25" s="76" t="s">
        <v>2665</v>
      </c>
      <c r="F25" s="76" t="s">
        <v>2666</v>
      </c>
      <c r="G25" s="77" t="s">
        <v>2667</v>
      </c>
      <c r="H25" s="77"/>
      <c r="I25" s="77" t="s">
        <v>2655</v>
      </c>
      <c r="J25" s="484">
        <v>2</v>
      </c>
      <c r="K25" s="484">
        <v>2</v>
      </c>
      <c r="L25" s="484">
        <v>2</v>
      </c>
      <c r="M25" s="484">
        <v>150</v>
      </c>
      <c r="N25" s="88">
        <v>75</v>
      </c>
      <c r="O25" s="54" t="s">
        <v>2668</v>
      </c>
      <c r="P25" s="54"/>
      <c r="Q25" s="54"/>
      <c r="R25" s="54"/>
      <c r="S25" s="54"/>
      <c r="T25" s="54"/>
      <c r="U25" s="54"/>
      <c r="V25" s="54"/>
      <c r="W25" s="54"/>
      <c r="X25" s="54"/>
      <c r="Y25" s="54"/>
      <c r="Z25" s="54"/>
      <c r="AA25" s="54"/>
      <c r="AB25" s="54"/>
      <c r="AC25" s="54"/>
      <c r="AD25" s="54"/>
      <c r="AE25" s="54"/>
      <c r="AF25" s="54"/>
    </row>
    <row r="26" spans="1:32" ht="15.75" customHeight="1">
      <c r="A26" s="83" t="s">
        <v>2669</v>
      </c>
      <c r="B26" s="203" t="s">
        <v>2603</v>
      </c>
      <c r="C26" s="76" t="s">
        <v>2670</v>
      </c>
      <c r="D26" s="76" t="s">
        <v>50</v>
      </c>
      <c r="E26" s="76" t="s">
        <v>2671</v>
      </c>
      <c r="F26" s="76" t="s">
        <v>2672</v>
      </c>
      <c r="G26" s="77" t="s">
        <v>2673</v>
      </c>
      <c r="H26" s="77"/>
      <c r="I26" s="77" t="s">
        <v>2674</v>
      </c>
      <c r="J26" s="484">
        <v>3</v>
      </c>
      <c r="K26" s="484">
        <v>2</v>
      </c>
      <c r="L26" s="484">
        <v>3</v>
      </c>
      <c r="M26" s="484">
        <v>150</v>
      </c>
      <c r="N26" s="88">
        <v>75</v>
      </c>
      <c r="O26" s="54" t="s">
        <v>73</v>
      </c>
      <c r="P26" s="54"/>
      <c r="Q26" s="54"/>
      <c r="R26" s="54"/>
      <c r="S26" s="54"/>
      <c r="T26" s="54"/>
      <c r="U26" s="54"/>
      <c r="V26" s="54"/>
      <c r="W26" s="54"/>
      <c r="X26" s="54"/>
      <c r="Y26" s="54"/>
      <c r="Z26" s="54"/>
      <c r="AA26" s="54"/>
      <c r="AB26" s="54"/>
      <c r="AC26" s="54"/>
      <c r="AD26" s="54"/>
      <c r="AE26" s="54"/>
      <c r="AF26" s="54"/>
    </row>
    <row r="27" spans="1:32" ht="15.75" customHeight="1">
      <c r="A27" s="83" t="s">
        <v>2675</v>
      </c>
      <c r="B27" s="76" t="s">
        <v>2676</v>
      </c>
      <c r="C27" s="76" t="s">
        <v>74</v>
      </c>
      <c r="D27" s="76" t="s">
        <v>50</v>
      </c>
      <c r="E27" s="76" t="s">
        <v>2677</v>
      </c>
      <c r="F27" s="76" t="s">
        <v>2678</v>
      </c>
      <c r="G27" s="77" t="s">
        <v>2679</v>
      </c>
      <c r="H27" s="77"/>
      <c r="I27" s="482" t="s">
        <v>2680</v>
      </c>
      <c r="J27" s="484">
        <v>1</v>
      </c>
      <c r="K27" s="484">
        <v>1</v>
      </c>
      <c r="L27" s="484">
        <v>1</v>
      </c>
      <c r="M27" s="484">
        <v>50</v>
      </c>
      <c r="N27" s="88">
        <v>50</v>
      </c>
      <c r="O27" s="54" t="s">
        <v>74</v>
      </c>
      <c r="P27" s="54"/>
      <c r="Q27" s="54"/>
      <c r="R27" s="54"/>
      <c r="S27" s="54"/>
      <c r="T27" s="54"/>
      <c r="U27" s="54"/>
      <c r="V27" s="54"/>
      <c r="W27" s="54"/>
      <c r="X27" s="54"/>
      <c r="Y27" s="54"/>
      <c r="Z27" s="54"/>
      <c r="AA27" s="54"/>
      <c r="AB27" s="54"/>
      <c r="AC27" s="54"/>
      <c r="AD27" s="54"/>
      <c r="AE27" s="54"/>
      <c r="AF27" s="54"/>
    </row>
    <row r="28" spans="1:32" ht="15.75" customHeight="1">
      <c r="A28" s="83" t="s">
        <v>2681</v>
      </c>
      <c r="B28" s="76" t="s">
        <v>2603</v>
      </c>
      <c r="C28" s="76" t="s">
        <v>2682</v>
      </c>
      <c r="D28" s="76" t="s">
        <v>50</v>
      </c>
      <c r="E28" s="76" t="s">
        <v>2683</v>
      </c>
      <c r="F28" s="76" t="s">
        <v>2684</v>
      </c>
      <c r="G28" s="77" t="s">
        <v>2685</v>
      </c>
      <c r="H28" s="86"/>
      <c r="I28" s="482" t="s">
        <v>2686</v>
      </c>
      <c r="J28" s="86">
        <v>2</v>
      </c>
      <c r="K28" s="86">
        <v>2</v>
      </c>
      <c r="L28" s="86">
        <v>2</v>
      </c>
      <c r="M28" s="86">
        <v>100</v>
      </c>
      <c r="N28" s="88">
        <v>50</v>
      </c>
      <c r="O28" s="3" t="s">
        <v>74</v>
      </c>
      <c r="P28" s="54"/>
      <c r="Q28" s="54"/>
      <c r="R28" s="54"/>
      <c r="S28" s="54"/>
      <c r="T28" s="54"/>
      <c r="U28" s="54"/>
      <c r="V28" s="54"/>
      <c r="W28" s="54"/>
      <c r="X28" s="54"/>
      <c r="Y28" s="54"/>
      <c r="Z28" s="54"/>
      <c r="AA28" s="54"/>
      <c r="AB28" s="54"/>
      <c r="AC28" s="54"/>
      <c r="AD28" s="54"/>
      <c r="AE28" s="54"/>
      <c r="AF28" s="54"/>
    </row>
    <row r="29" spans="1:32" ht="15.75" customHeight="1">
      <c r="A29" s="83" t="s">
        <v>2687</v>
      </c>
      <c r="B29" s="203" t="s">
        <v>2603</v>
      </c>
      <c r="C29" s="76" t="s">
        <v>75</v>
      </c>
      <c r="D29" s="76" t="s">
        <v>50</v>
      </c>
      <c r="E29" s="76" t="s">
        <v>2688</v>
      </c>
      <c r="F29" s="76" t="s">
        <v>2689</v>
      </c>
      <c r="G29" s="77"/>
      <c r="H29" s="77"/>
      <c r="I29" s="86" t="s">
        <v>2690</v>
      </c>
      <c r="J29" s="495">
        <v>1</v>
      </c>
      <c r="K29" s="495">
        <v>1</v>
      </c>
      <c r="L29" s="484">
        <v>1</v>
      </c>
      <c r="M29" s="484">
        <v>100</v>
      </c>
      <c r="N29" s="88">
        <v>100</v>
      </c>
      <c r="O29" s="54" t="s">
        <v>75</v>
      </c>
      <c r="P29" s="54"/>
      <c r="Q29" s="54"/>
      <c r="R29" s="54"/>
      <c r="S29" s="54"/>
      <c r="T29" s="54"/>
      <c r="U29" s="54"/>
      <c r="V29" s="54"/>
      <c r="W29" s="54"/>
      <c r="X29" s="54"/>
      <c r="Y29" s="54"/>
      <c r="Z29" s="54"/>
      <c r="AA29" s="54"/>
      <c r="AB29" s="54"/>
      <c r="AC29" s="54"/>
      <c r="AD29" s="54"/>
      <c r="AE29" s="54"/>
      <c r="AF29" s="54"/>
    </row>
    <row r="30" spans="1:32" ht="15.75" customHeight="1">
      <c r="A30" s="83" t="s">
        <v>2691</v>
      </c>
      <c r="B30" s="203" t="s">
        <v>2623</v>
      </c>
      <c r="C30" s="76" t="s">
        <v>75</v>
      </c>
      <c r="D30" s="76" t="s">
        <v>50</v>
      </c>
      <c r="E30" s="76" t="s">
        <v>2688</v>
      </c>
      <c r="F30" s="76" t="s">
        <v>2689</v>
      </c>
      <c r="G30" s="77"/>
      <c r="H30" s="86"/>
      <c r="I30" s="86" t="s">
        <v>2690</v>
      </c>
      <c r="J30" s="86">
        <v>1</v>
      </c>
      <c r="K30" s="86">
        <v>1</v>
      </c>
      <c r="L30" s="86">
        <v>1</v>
      </c>
      <c r="M30" s="86">
        <v>25</v>
      </c>
      <c r="N30" s="88">
        <v>25</v>
      </c>
      <c r="O30" s="3" t="s">
        <v>75</v>
      </c>
      <c r="P30" s="54"/>
      <c r="Q30" s="54"/>
      <c r="R30" s="54"/>
      <c r="S30" s="54"/>
      <c r="T30" s="54"/>
      <c r="U30" s="54"/>
      <c r="V30" s="54"/>
      <c r="W30" s="54"/>
      <c r="X30" s="54"/>
      <c r="Y30" s="54"/>
      <c r="Z30" s="54"/>
      <c r="AA30" s="54"/>
      <c r="AB30" s="54"/>
      <c r="AC30" s="54"/>
      <c r="AD30" s="54"/>
      <c r="AE30" s="54"/>
      <c r="AF30" s="54"/>
    </row>
    <row r="31" spans="1:32" ht="15.75" customHeight="1">
      <c r="A31" s="83" t="s">
        <v>2692</v>
      </c>
      <c r="B31" s="203" t="s">
        <v>2603</v>
      </c>
      <c r="C31" s="76" t="s">
        <v>75</v>
      </c>
      <c r="D31" s="76" t="s">
        <v>50</v>
      </c>
      <c r="E31" s="76" t="s">
        <v>2693</v>
      </c>
      <c r="F31" s="76" t="s">
        <v>2694</v>
      </c>
      <c r="G31" s="86" t="s">
        <v>2695</v>
      </c>
      <c r="H31" s="86" t="s">
        <v>2696</v>
      </c>
      <c r="I31" s="86" t="s">
        <v>2614</v>
      </c>
      <c r="J31" s="86">
        <v>1</v>
      </c>
      <c r="K31" s="86">
        <v>1</v>
      </c>
      <c r="L31" s="77">
        <v>1</v>
      </c>
      <c r="M31" s="77">
        <v>100</v>
      </c>
      <c r="N31" s="88">
        <v>100</v>
      </c>
      <c r="O31" s="3" t="s">
        <v>75</v>
      </c>
      <c r="P31" s="54"/>
      <c r="Q31" s="54"/>
      <c r="R31" s="54"/>
      <c r="S31" s="54"/>
      <c r="T31" s="54"/>
      <c r="U31" s="54"/>
      <c r="V31" s="54"/>
      <c r="W31" s="54"/>
      <c r="X31" s="54"/>
      <c r="Y31" s="54"/>
      <c r="Z31" s="54"/>
      <c r="AA31" s="54"/>
      <c r="AB31" s="54"/>
      <c r="AC31" s="54"/>
      <c r="AD31" s="54"/>
      <c r="AE31" s="54"/>
      <c r="AF31" s="54"/>
    </row>
    <row r="32" spans="1:32" ht="15.75" customHeight="1">
      <c r="A32" s="83" t="s">
        <v>2697</v>
      </c>
      <c r="B32" s="203" t="s">
        <v>2657</v>
      </c>
      <c r="C32" s="76" t="s">
        <v>2698</v>
      </c>
      <c r="D32" s="76" t="s">
        <v>50</v>
      </c>
      <c r="E32" s="76" t="s">
        <v>2699</v>
      </c>
      <c r="F32" s="76" t="s">
        <v>2700</v>
      </c>
      <c r="G32" s="77" t="s">
        <v>2701</v>
      </c>
      <c r="H32" s="77"/>
      <c r="I32" s="77" t="s">
        <v>2702</v>
      </c>
      <c r="J32" s="484">
        <v>1</v>
      </c>
      <c r="K32" s="484">
        <v>1</v>
      </c>
      <c r="L32" s="484">
        <v>1</v>
      </c>
      <c r="M32" s="484">
        <v>150</v>
      </c>
      <c r="N32" s="88">
        <v>150</v>
      </c>
      <c r="O32" s="54" t="s">
        <v>76</v>
      </c>
      <c r="P32" s="54"/>
      <c r="Q32" s="54"/>
      <c r="R32" s="54"/>
      <c r="S32" s="54"/>
      <c r="T32" s="54"/>
      <c r="U32" s="54"/>
      <c r="V32" s="54"/>
      <c r="W32" s="54"/>
      <c r="X32" s="54"/>
      <c r="Y32" s="54"/>
      <c r="Z32" s="54"/>
      <c r="AA32" s="54"/>
      <c r="AB32" s="54"/>
      <c r="AC32" s="54"/>
      <c r="AD32" s="54"/>
      <c r="AE32" s="54"/>
      <c r="AF32" s="54"/>
    </row>
    <row r="33" spans="1:32" ht="15.75" customHeight="1">
      <c r="A33" s="83"/>
      <c r="B33" s="203" t="s">
        <v>2603</v>
      </c>
      <c r="C33" s="76" t="s">
        <v>1151</v>
      </c>
      <c r="D33" s="76" t="s">
        <v>50</v>
      </c>
      <c r="E33" s="76" t="s">
        <v>2703</v>
      </c>
      <c r="F33" s="82" t="s">
        <v>2666</v>
      </c>
      <c r="G33" s="77" t="s">
        <v>2704</v>
      </c>
      <c r="H33" s="82" t="s">
        <v>2705</v>
      </c>
      <c r="I33" s="77" t="s">
        <v>2608</v>
      </c>
      <c r="J33" s="484">
        <v>1</v>
      </c>
      <c r="K33" s="484">
        <v>1</v>
      </c>
      <c r="L33" s="484">
        <v>1</v>
      </c>
      <c r="M33" s="484">
        <v>150</v>
      </c>
      <c r="N33" s="88">
        <v>150</v>
      </c>
      <c r="O33" s="54" t="s">
        <v>2706</v>
      </c>
      <c r="P33" s="54"/>
      <c r="Q33" s="54"/>
      <c r="R33" s="54"/>
      <c r="S33" s="54"/>
      <c r="T33" s="54"/>
      <c r="U33" s="54"/>
      <c r="V33" s="54"/>
      <c r="W33" s="54"/>
      <c r="X33" s="54"/>
      <c r="Y33" s="54"/>
      <c r="Z33" s="54"/>
      <c r="AA33" s="54"/>
      <c r="AB33" s="54"/>
      <c r="AC33" s="54"/>
      <c r="AD33" s="54"/>
      <c r="AE33" s="54"/>
      <c r="AF33" s="54"/>
    </row>
    <row r="34" spans="1:32" ht="15.75" customHeight="1">
      <c r="A34" s="220" t="s">
        <v>2707</v>
      </c>
      <c r="B34" s="344" t="s">
        <v>2603</v>
      </c>
      <c r="C34" s="81" t="s">
        <v>2708</v>
      </c>
      <c r="D34" s="81" t="s">
        <v>81</v>
      </c>
      <c r="E34" s="314" t="s">
        <v>2709</v>
      </c>
      <c r="F34" s="81" t="s">
        <v>2710</v>
      </c>
      <c r="G34" s="496" t="s">
        <v>2711</v>
      </c>
      <c r="H34" s="497" t="s">
        <v>2712</v>
      </c>
      <c r="I34" s="498" t="s">
        <v>2713</v>
      </c>
      <c r="J34" s="139">
        <v>4</v>
      </c>
      <c r="K34" s="139">
        <v>1</v>
      </c>
      <c r="L34" s="139">
        <v>5</v>
      </c>
      <c r="M34" s="139">
        <v>100</v>
      </c>
      <c r="N34" s="140">
        <v>20</v>
      </c>
      <c r="O34" s="220" t="s">
        <v>80</v>
      </c>
      <c r="P34" s="54"/>
      <c r="Q34" s="54"/>
      <c r="R34" s="54"/>
      <c r="S34" s="54"/>
      <c r="T34" s="54"/>
      <c r="U34" s="54"/>
      <c r="V34" s="54"/>
      <c r="W34" s="54"/>
      <c r="X34" s="54"/>
      <c r="Y34" s="54"/>
      <c r="Z34" s="54"/>
      <c r="AA34" s="54"/>
      <c r="AB34" s="54"/>
      <c r="AC34" s="54"/>
      <c r="AD34" s="54"/>
      <c r="AE34" s="54"/>
      <c r="AF34" s="54"/>
    </row>
    <row r="35" spans="1:32" ht="15.75" customHeight="1">
      <c r="A35" s="220" t="s">
        <v>2714</v>
      </c>
      <c r="B35" s="344" t="s">
        <v>2715</v>
      </c>
      <c r="C35" s="81" t="s">
        <v>2716</v>
      </c>
      <c r="D35" s="81" t="s">
        <v>81</v>
      </c>
      <c r="E35" s="314" t="s">
        <v>2717</v>
      </c>
      <c r="F35" s="81" t="s">
        <v>2718</v>
      </c>
      <c r="G35" s="496" t="s">
        <v>2719</v>
      </c>
      <c r="H35" s="497" t="s">
        <v>2720</v>
      </c>
      <c r="I35" s="498" t="s">
        <v>2721</v>
      </c>
      <c r="J35" s="139">
        <v>1</v>
      </c>
      <c r="K35" s="139">
        <v>1</v>
      </c>
      <c r="L35" s="139">
        <v>478</v>
      </c>
      <c r="M35" s="139">
        <v>100</v>
      </c>
      <c r="N35" s="140">
        <v>100</v>
      </c>
      <c r="O35" s="220" t="s">
        <v>375</v>
      </c>
      <c r="P35" s="3"/>
      <c r="Q35" s="3"/>
      <c r="R35" s="3"/>
      <c r="S35" s="3"/>
      <c r="T35" s="3"/>
      <c r="U35" s="3"/>
      <c r="V35" s="3"/>
      <c r="W35" s="3"/>
      <c r="X35" s="3"/>
      <c r="Y35" s="3"/>
      <c r="Z35" s="3"/>
      <c r="AA35" s="3"/>
      <c r="AB35" s="3"/>
      <c r="AC35" s="3"/>
      <c r="AD35" s="3"/>
      <c r="AE35" s="3"/>
      <c r="AF35" s="3"/>
    </row>
    <row r="36" spans="1:32" ht="15.75" customHeight="1">
      <c r="A36" s="220" t="s">
        <v>2722</v>
      </c>
      <c r="B36" s="344" t="s">
        <v>2603</v>
      </c>
      <c r="C36" s="81" t="s">
        <v>2723</v>
      </c>
      <c r="D36" s="81" t="s">
        <v>81</v>
      </c>
      <c r="E36" s="314" t="s">
        <v>2724</v>
      </c>
      <c r="F36" s="81" t="s">
        <v>2725</v>
      </c>
      <c r="G36" s="496" t="s">
        <v>2726</v>
      </c>
      <c r="H36" s="497"/>
      <c r="I36" s="498" t="s">
        <v>2727</v>
      </c>
      <c r="J36" s="139">
        <v>3</v>
      </c>
      <c r="K36" s="139">
        <v>3</v>
      </c>
      <c r="L36" s="139">
        <v>3</v>
      </c>
      <c r="M36" s="139">
        <v>150</v>
      </c>
      <c r="N36" s="140">
        <v>50</v>
      </c>
      <c r="O36" s="220" t="s">
        <v>90</v>
      </c>
      <c r="P36" s="3"/>
      <c r="Q36" s="3"/>
      <c r="R36" s="3"/>
      <c r="S36" s="3"/>
      <c r="T36" s="3"/>
      <c r="U36" s="3"/>
      <c r="V36" s="3"/>
      <c r="W36" s="3"/>
      <c r="X36" s="3"/>
      <c r="Y36" s="3"/>
      <c r="Z36" s="3"/>
      <c r="AA36" s="3"/>
      <c r="AB36" s="3"/>
      <c r="AC36" s="3"/>
      <c r="AD36" s="3"/>
      <c r="AE36" s="3"/>
      <c r="AF36" s="3"/>
    </row>
    <row r="37" spans="1:32" ht="15.75" customHeight="1">
      <c r="A37" s="220" t="s">
        <v>2728</v>
      </c>
      <c r="B37" s="344" t="s">
        <v>2603</v>
      </c>
      <c r="C37" s="81" t="s">
        <v>2729</v>
      </c>
      <c r="D37" s="81" t="s">
        <v>81</v>
      </c>
      <c r="E37" s="314" t="s">
        <v>2730</v>
      </c>
      <c r="F37" s="81" t="s">
        <v>2731</v>
      </c>
      <c r="G37" s="496" t="s">
        <v>2732</v>
      </c>
      <c r="H37" s="497" t="s">
        <v>2733</v>
      </c>
      <c r="I37" s="498" t="s">
        <v>2734</v>
      </c>
      <c r="J37" s="139">
        <v>3</v>
      </c>
      <c r="K37" s="139">
        <v>3</v>
      </c>
      <c r="L37" s="139">
        <v>3</v>
      </c>
      <c r="M37" s="139">
        <v>150</v>
      </c>
      <c r="N37" s="140">
        <v>50</v>
      </c>
      <c r="O37" s="220" t="s">
        <v>90</v>
      </c>
      <c r="P37" s="54"/>
      <c r="Q37" s="54"/>
      <c r="R37" s="54"/>
      <c r="S37" s="54"/>
      <c r="T37" s="54"/>
      <c r="U37" s="54"/>
      <c r="V37" s="54"/>
      <c r="W37" s="54"/>
      <c r="X37" s="54"/>
      <c r="Y37" s="54"/>
      <c r="Z37" s="54"/>
      <c r="AA37" s="54"/>
      <c r="AB37" s="54"/>
      <c r="AC37" s="54"/>
      <c r="AD37" s="54"/>
      <c r="AE37" s="54"/>
      <c r="AF37" s="54"/>
    </row>
    <row r="38" spans="1:32" ht="15.75" customHeight="1">
      <c r="A38" s="220" t="s">
        <v>2603</v>
      </c>
      <c r="B38" s="344" t="s">
        <v>2735</v>
      </c>
      <c r="C38" s="81" t="s">
        <v>2736</v>
      </c>
      <c r="D38" s="81" t="s">
        <v>81</v>
      </c>
      <c r="E38" s="314" t="s">
        <v>2737</v>
      </c>
      <c r="F38" s="81" t="s">
        <v>2738</v>
      </c>
      <c r="G38" s="496" t="s">
        <v>2739</v>
      </c>
      <c r="H38" s="497" t="s">
        <v>2740</v>
      </c>
      <c r="I38" s="498" t="s">
        <v>2741</v>
      </c>
      <c r="J38" s="139">
        <v>3</v>
      </c>
      <c r="K38" s="139">
        <v>3</v>
      </c>
      <c r="L38" s="139">
        <v>3</v>
      </c>
      <c r="M38" s="139">
        <v>100</v>
      </c>
      <c r="N38" s="140">
        <v>50</v>
      </c>
      <c r="O38" s="220" t="s">
        <v>97</v>
      </c>
      <c r="P38" s="3"/>
      <c r="Q38" s="3"/>
      <c r="R38" s="3"/>
      <c r="S38" s="3"/>
      <c r="T38" s="3"/>
      <c r="U38" s="3"/>
      <c r="V38" s="3"/>
      <c r="W38" s="3"/>
      <c r="X38" s="3"/>
      <c r="Y38" s="3"/>
      <c r="Z38" s="3"/>
      <c r="AA38" s="3"/>
      <c r="AB38" s="3"/>
      <c r="AC38" s="3"/>
      <c r="AD38" s="3"/>
      <c r="AE38" s="3"/>
      <c r="AF38" s="3"/>
    </row>
    <row r="39" spans="1:32" ht="15.75" customHeight="1">
      <c r="A39" s="220" t="s">
        <v>2657</v>
      </c>
      <c r="B39" s="344" t="s">
        <v>2742</v>
      </c>
      <c r="C39" s="81" t="s">
        <v>2743</v>
      </c>
      <c r="D39" s="81" t="s">
        <v>81</v>
      </c>
      <c r="E39" s="314" t="s">
        <v>2724</v>
      </c>
      <c r="F39" s="81" t="s">
        <v>2744</v>
      </c>
      <c r="G39" s="496" t="s">
        <v>2745</v>
      </c>
      <c r="H39" s="497" t="s">
        <v>2746</v>
      </c>
      <c r="I39" s="499" t="s">
        <v>2747</v>
      </c>
      <c r="J39" s="139">
        <v>1</v>
      </c>
      <c r="K39" s="139">
        <v>1</v>
      </c>
      <c r="L39" s="139">
        <v>1</v>
      </c>
      <c r="M39" s="139">
        <v>100</v>
      </c>
      <c r="N39" s="140">
        <v>100</v>
      </c>
      <c r="O39" s="220" t="s">
        <v>97</v>
      </c>
      <c r="P39" s="3"/>
      <c r="Q39" s="3"/>
      <c r="R39" s="3"/>
      <c r="S39" s="3"/>
      <c r="T39" s="3"/>
      <c r="U39" s="3"/>
      <c r="V39" s="3"/>
      <c r="W39" s="3"/>
      <c r="X39" s="3"/>
      <c r="Y39" s="3"/>
      <c r="Z39" s="3"/>
      <c r="AA39" s="3"/>
      <c r="AB39" s="3"/>
      <c r="AC39" s="3"/>
      <c r="AD39" s="3"/>
      <c r="AE39" s="3"/>
      <c r="AF39" s="3"/>
    </row>
    <row r="40" spans="1:32" ht="15.75" customHeight="1">
      <c r="A40" s="220" t="s">
        <v>2722</v>
      </c>
      <c r="B40" s="344" t="s">
        <v>2603</v>
      </c>
      <c r="C40" s="81" t="s">
        <v>2723</v>
      </c>
      <c r="D40" s="81" t="s">
        <v>81</v>
      </c>
      <c r="E40" s="314" t="s">
        <v>2724</v>
      </c>
      <c r="F40" s="81" t="s">
        <v>2725</v>
      </c>
      <c r="G40" s="496" t="s">
        <v>2726</v>
      </c>
      <c r="H40" s="497"/>
      <c r="I40" s="498" t="s">
        <v>2727</v>
      </c>
      <c r="J40" s="139">
        <v>3</v>
      </c>
      <c r="K40" s="139">
        <v>3</v>
      </c>
      <c r="L40" s="139">
        <v>3</v>
      </c>
      <c r="M40" s="139">
        <v>150</v>
      </c>
      <c r="N40" s="140">
        <v>50</v>
      </c>
      <c r="O40" s="220" t="s">
        <v>99</v>
      </c>
      <c r="P40" s="3"/>
      <c r="Q40" s="3"/>
      <c r="R40" s="3"/>
      <c r="S40" s="3"/>
      <c r="T40" s="3"/>
      <c r="U40" s="3"/>
      <c r="V40" s="3"/>
      <c r="W40" s="3"/>
      <c r="X40" s="3"/>
      <c r="Y40" s="3"/>
      <c r="Z40" s="3"/>
      <c r="AA40" s="3"/>
      <c r="AB40" s="3"/>
      <c r="AC40" s="3"/>
      <c r="AD40" s="3"/>
      <c r="AE40" s="3"/>
      <c r="AF40" s="3"/>
    </row>
    <row r="41" spans="1:32" ht="15.75" customHeight="1">
      <c r="A41" s="220" t="s">
        <v>2728</v>
      </c>
      <c r="B41" s="344" t="s">
        <v>2603</v>
      </c>
      <c r="C41" s="81" t="s">
        <v>2748</v>
      </c>
      <c r="D41" s="81" t="s">
        <v>81</v>
      </c>
      <c r="E41" s="314" t="s">
        <v>2730</v>
      </c>
      <c r="F41" s="81" t="s">
        <v>2731</v>
      </c>
      <c r="G41" s="496" t="s">
        <v>2732</v>
      </c>
      <c r="H41" s="497" t="s">
        <v>2733</v>
      </c>
      <c r="I41" s="498" t="s">
        <v>2734</v>
      </c>
      <c r="J41" s="139">
        <v>3</v>
      </c>
      <c r="K41" s="139">
        <v>3</v>
      </c>
      <c r="L41" s="139">
        <v>3</v>
      </c>
      <c r="M41" s="139">
        <v>150</v>
      </c>
      <c r="N41" s="140">
        <v>50</v>
      </c>
      <c r="O41" s="220" t="s">
        <v>99</v>
      </c>
      <c r="P41" s="3"/>
      <c r="Q41" s="3"/>
      <c r="R41" s="3"/>
      <c r="S41" s="3"/>
      <c r="T41" s="3"/>
      <c r="U41" s="3"/>
      <c r="V41" s="3"/>
      <c r="W41" s="3"/>
      <c r="X41" s="3"/>
      <c r="Y41" s="3"/>
      <c r="Z41" s="3"/>
      <c r="AA41" s="3"/>
      <c r="AB41" s="3"/>
      <c r="AC41" s="3"/>
      <c r="AD41" s="3"/>
      <c r="AE41" s="3"/>
      <c r="AF41" s="3"/>
    </row>
    <row r="42" spans="1:32" ht="15.75" customHeight="1">
      <c r="A42" s="500" t="s">
        <v>2749</v>
      </c>
      <c r="B42" s="158" t="s">
        <v>2603</v>
      </c>
      <c r="C42" s="155" t="s">
        <v>104</v>
      </c>
      <c r="D42" s="155" t="s">
        <v>101</v>
      </c>
      <c r="E42" s="155" t="s">
        <v>2750</v>
      </c>
      <c r="F42" s="155"/>
      <c r="G42" s="155" t="s">
        <v>2751</v>
      </c>
      <c r="H42" s="155"/>
      <c r="I42" s="155" t="s">
        <v>2752</v>
      </c>
      <c r="J42" s="191">
        <v>1</v>
      </c>
      <c r="K42" s="191">
        <v>1</v>
      </c>
      <c r="L42" s="191">
        <v>1</v>
      </c>
      <c r="M42" s="191">
        <v>100</v>
      </c>
      <c r="N42" s="88">
        <v>100</v>
      </c>
      <c r="O42" s="355" t="s">
        <v>1580</v>
      </c>
      <c r="P42" s="54"/>
      <c r="Q42" s="54"/>
      <c r="R42" s="54"/>
      <c r="S42" s="54"/>
      <c r="T42" s="54"/>
      <c r="U42" s="54"/>
      <c r="V42" s="54"/>
      <c r="W42" s="54"/>
      <c r="X42" s="54"/>
      <c r="Y42" s="54"/>
      <c r="Z42" s="54"/>
      <c r="AA42" s="54"/>
      <c r="AB42" s="54"/>
      <c r="AC42" s="54"/>
      <c r="AD42" s="54"/>
      <c r="AE42" s="54"/>
      <c r="AF42" s="54"/>
    </row>
    <row r="43" spans="1:32" ht="15.75" customHeight="1">
      <c r="A43" s="501" t="s">
        <v>2753</v>
      </c>
      <c r="B43" s="152" t="s">
        <v>2603</v>
      </c>
      <c r="C43" s="191" t="s">
        <v>104</v>
      </c>
      <c r="D43" s="191" t="s">
        <v>101</v>
      </c>
      <c r="E43" s="191" t="s">
        <v>2754</v>
      </c>
      <c r="F43" s="191"/>
      <c r="G43" s="191" t="s">
        <v>2755</v>
      </c>
      <c r="H43" s="191"/>
      <c r="I43" s="191" t="s">
        <v>2752</v>
      </c>
      <c r="J43" s="191">
        <v>1</v>
      </c>
      <c r="K43" s="191">
        <v>1</v>
      </c>
      <c r="L43" s="191">
        <v>1</v>
      </c>
      <c r="M43" s="191">
        <v>100</v>
      </c>
      <c r="N43" s="88">
        <v>100</v>
      </c>
      <c r="O43" s="355" t="s">
        <v>1580</v>
      </c>
      <c r="P43" s="54"/>
      <c r="Q43" s="54"/>
      <c r="R43" s="54"/>
      <c r="S43" s="54"/>
      <c r="T43" s="54"/>
      <c r="U43" s="54"/>
      <c r="V43" s="54"/>
      <c r="W43" s="54"/>
      <c r="X43" s="54"/>
      <c r="Y43" s="54"/>
      <c r="Z43" s="54"/>
      <c r="AA43" s="54"/>
      <c r="AB43" s="54"/>
      <c r="AC43" s="54"/>
      <c r="AD43" s="54"/>
      <c r="AE43" s="54"/>
      <c r="AF43" s="54"/>
    </row>
    <row r="44" spans="1:32" ht="15.75" customHeight="1">
      <c r="A44" s="502" t="s">
        <v>2756</v>
      </c>
      <c r="B44" s="152" t="s">
        <v>2603</v>
      </c>
      <c r="C44" s="191" t="s">
        <v>104</v>
      </c>
      <c r="D44" s="191" t="s">
        <v>101</v>
      </c>
      <c r="E44" s="191" t="s">
        <v>2757</v>
      </c>
      <c r="F44" s="191"/>
      <c r="G44" s="191" t="s">
        <v>2758</v>
      </c>
      <c r="H44" s="191"/>
      <c r="I44" s="191"/>
      <c r="J44" s="191">
        <v>1</v>
      </c>
      <c r="K44" s="191">
        <v>1</v>
      </c>
      <c r="L44" s="191">
        <v>1</v>
      </c>
      <c r="M44" s="191">
        <v>50</v>
      </c>
      <c r="N44" s="88">
        <v>50</v>
      </c>
      <c r="O44" s="355" t="s">
        <v>1580</v>
      </c>
      <c r="P44" s="3"/>
      <c r="Q44" s="3"/>
      <c r="R44" s="3"/>
      <c r="S44" s="3"/>
      <c r="T44" s="3"/>
      <c r="U44" s="3"/>
      <c r="V44" s="3"/>
      <c r="W44" s="3"/>
      <c r="X44" s="3"/>
      <c r="Y44" s="3"/>
      <c r="Z44" s="3"/>
      <c r="AA44" s="3"/>
      <c r="AB44" s="3"/>
      <c r="AC44" s="3"/>
      <c r="AD44" s="3"/>
      <c r="AE44" s="3"/>
      <c r="AF44" s="3"/>
    </row>
    <row r="45" spans="1:32" ht="15.75" customHeight="1">
      <c r="A45" s="502" t="s">
        <v>2759</v>
      </c>
      <c r="B45" s="152" t="s">
        <v>2603</v>
      </c>
      <c r="C45" s="191" t="s">
        <v>104</v>
      </c>
      <c r="D45" s="191" t="s">
        <v>101</v>
      </c>
      <c r="E45" s="191" t="s">
        <v>2757</v>
      </c>
      <c r="F45" s="191"/>
      <c r="G45" s="191" t="s">
        <v>2760</v>
      </c>
      <c r="H45" s="191"/>
      <c r="I45" s="191"/>
      <c r="J45" s="191">
        <v>1</v>
      </c>
      <c r="K45" s="191">
        <v>1</v>
      </c>
      <c r="L45" s="191">
        <v>1</v>
      </c>
      <c r="M45" s="191">
        <v>50</v>
      </c>
      <c r="N45" s="88">
        <v>50</v>
      </c>
      <c r="O45" s="355" t="s">
        <v>1580</v>
      </c>
      <c r="P45" s="3"/>
      <c r="Q45" s="3"/>
      <c r="R45" s="3"/>
      <c r="S45" s="3"/>
      <c r="T45" s="3"/>
      <c r="U45" s="3"/>
      <c r="V45" s="3"/>
      <c r="W45" s="3"/>
      <c r="X45" s="3"/>
      <c r="Y45" s="3"/>
      <c r="Z45" s="3"/>
      <c r="AA45" s="3"/>
      <c r="AB45" s="3"/>
      <c r="AC45" s="3"/>
      <c r="AD45" s="3"/>
      <c r="AE45" s="3"/>
      <c r="AF45" s="3"/>
    </row>
    <row r="46" spans="1:32" ht="15.75" customHeight="1">
      <c r="A46" s="503" t="s">
        <v>2761</v>
      </c>
      <c r="B46" s="158" t="s">
        <v>2603</v>
      </c>
      <c r="C46" s="155" t="s">
        <v>2762</v>
      </c>
      <c r="D46" s="158" t="s">
        <v>101</v>
      </c>
      <c r="E46" s="158" t="s">
        <v>2763</v>
      </c>
      <c r="F46" s="504" t="s">
        <v>2764</v>
      </c>
      <c r="G46" s="505" t="s">
        <v>2765</v>
      </c>
      <c r="H46" s="503"/>
      <c r="I46" s="158" t="s">
        <v>2614</v>
      </c>
      <c r="J46" s="352">
        <v>1</v>
      </c>
      <c r="K46" s="157" t="s">
        <v>2766</v>
      </c>
      <c r="L46" s="159">
        <v>1</v>
      </c>
      <c r="M46" s="159" t="s">
        <v>2767</v>
      </c>
      <c r="N46" s="88">
        <v>100</v>
      </c>
      <c r="O46" s="163" t="s">
        <v>461</v>
      </c>
      <c r="P46" s="54"/>
      <c r="Q46" s="54"/>
      <c r="R46" s="54"/>
      <c r="S46" s="54"/>
      <c r="T46" s="54"/>
      <c r="U46" s="54"/>
      <c r="V46" s="54"/>
      <c r="W46" s="54"/>
      <c r="X46" s="54"/>
      <c r="Y46" s="54"/>
      <c r="Z46" s="54"/>
      <c r="AA46" s="54"/>
      <c r="AB46" s="54"/>
      <c r="AC46" s="54"/>
      <c r="AD46" s="54"/>
      <c r="AE46" s="54"/>
      <c r="AF46" s="54"/>
    </row>
    <row r="47" spans="1:32" ht="15.75" customHeight="1">
      <c r="A47" s="184" t="s">
        <v>2768</v>
      </c>
      <c r="B47" s="158" t="s">
        <v>2657</v>
      </c>
      <c r="C47" s="155" t="s">
        <v>2769</v>
      </c>
      <c r="D47" s="155" t="s">
        <v>101</v>
      </c>
      <c r="E47" s="155" t="s">
        <v>2770</v>
      </c>
      <c r="F47" s="155" t="s">
        <v>2771</v>
      </c>
      <c r="G47" s="159" t="s">
        <v>2772</v>
      </c>
      <c r="H47" s="159"/>
      <c r="I47" s="159" t="s">
        <v>2655</v>
      </c>
      <c r="J47" s="506"/>
      <c r="K47" s="506">
        <v>1</v>
      </c>
      <c r="L47" s="506">
        <v>1</v>
      </c>
      <c r="M47" s="506">
        <v>150</v>
      </c>
      <c r="N47" s="88">
        <v>150</v>
      </c>
      <c r="O47" s="176" t="s">
        <v>2773</v>
      </c>
      <c r="P47" s="3"/>
      <c r="Q47" s="3"/>
      <c r="R47" s="3"/>
      <c r="S47" s="3"/>
      <c r="T47" s="3"/>
      <c r="U47" s="3"/>
      <c r="V47" s="3"/>
      <c r="W47" s="3"/>
      <c r="X47" s="3"/>
      <c r="Y47" s="3"/>
      <c r="Z47" s="3"/>
      <c r="AA47" s="3"/>
      <c r="AB47" s="3"/>
      <c r="AC47" s="3"/>
      <c r="AD47" s="3"/>
      <c r="AE47" s="3"/>
      <c r="AF47" s="3"/>
    </row>
    <row r="48" spans="1:32" ht="15.75" customHeight="1">
      <c r="A48" s="194" t="s">
        <v>2774</v>
      </c>
      <c r="B48" s="152" t="s">
        <v>2657</v>
      </c>
      <c r="C48" s="191" t="s">
        <v>2769</v>
      </c>
      <c r="D48" s="191" t="s">
        <v>153</v>
      </c>
      <c r="E48" s="191" t="s">
        <v>2770</v>
      </c>
      <c r="F48" s="191" t="s">
        <v>2775</v>
      </c>
      <c r="G48" s="193" t="s">
        <v>2776</v>
      </c>
      <c r="H48" s="506"/>
      <c r="I48" s="193" t="s">
        <v>2655</v>
      </c>
      <c r="J48" s="506"/>
      <c r="K48" s="506">
        <v>1</v>
      </c>
      <c r="L48" s="506">
        <v>1</v>
      </c>
      <c r="M48" s="506">
        <v>150</v>
      </c>
      <c r="N48" s="88">
        <v>150</v>
      </c>
      <c r="O48" s="176" t="s">
        <v>2777</v>
      </c>
      <c r="P48" s="3"/>
      <c r="Q48" s="3"/>
      <c r="R48" s="3"/>
      <c r="S48" s="3"/>
      <c r="T48" s="3"/>
      <c r="U48" s="3"/>
      <c r="V48" s="3"/>
      <c r="W48" s="3"/>
      <c r="X48" s="3"/>
      <c r="Y48" s="3"/>
      <c r="Z48" s="3"/>
      <c r="AA48" s="3"/>
      <c r="AB48" s="3"/>
      <c r="AC48" s="3"/>
      <c r="AD48" s="3"/>
      <c r="AE48" s="3"/>
      <c r="AF48" s="3"/>
    </row>
    <row r="49" spans="1:32" ht="15.75" customHeight="1">
      <c r="A49" s="194" t="s">
        <v>2778</v>
      </c>
      <c r="B49" s="152" t="s">
        <v>2657</v>
      </c>
      <c r="C49" s="191" t="s">
        <v>2769</v>
      </c>
      <c r="D49" s="191" t="s">
        <v>81</v>
      </c>
      <c r="E49" s="191" t="s">
        <v>2770</v>
      </c>
      <c r="F49" s="191" t="s">
        <v>2779</v>
      </c>
      <c r="G49" s="193" t="s">
        <v>2780</v>
      </c>
      <c r="H49" s="193"/>
      <c r="I49" s="193" t="s">
        <v>2655</v>
      </c>
      <c r="J49" s="193"/>
      <c r="K49" s="506">
        <v>1</v>
      </c>
      <c r="L49" s="506">
        <v>1</v>
      </c>
      <c r="M49" s="506">
        <v>150</v>
      </c>
      <c r="N49" s="88">
        <v>150</v>
      </c>
      <c r="O49" s="176" t="s">
        <v>2777</v>
      </c>
      <c r="P49" s="3"/>
      <c r="Q49" s="3"/>
      <c r="R49" s="3"/>
      <c r="S49" s="3"/>
      <c r="T49" s="3"/>
      <c r="U49" s="3"/>
      <c r="V49" s="3"/>
      <c r="W49" s="3"/>
      <c r="X49" s="3"/>
      <c r="Y49" s="3"/>
      <c r="Z49" s="3"/>
      <c r="AA49" s="3"/>
      <c r="AB49" s="3"/>
      <c r="AC49" s="3"/>
      <c r="AD49" s="3"/>
      <c r="AE49" s="3"/>
      <c r="AF49" s="3"/>
    </row>
    <row r="50" spans="1:32" ht="15.75" customHeight="1">
      <c r="A50" s="194" t="s">
        <v>2781</v>
      </c>
      <c r="B50" s="152" t="s">
        <v>2657</v>
      </c>
      <c r="C50" s="191" t="s">
        <v>2769</v>
      </c>
      <c r="D50" s="191" t="s">
        <v>1545</v>
      </c>
      <c r="E50" s="191" t="s">
        <v>2770</v>
      </c>
      <c r="F50" s="191" t="s">
        <v>2782</v>
      </c>
      <c r="G50" s="193" t="s">
        <v>2783</v>
      </c>
      <c r="H50" s="506"/>
      <c r="I50" s="193" t="s">
        <v>2655</v>
      </c>
      <c r="J50" s="506"/>
      <c r="K50" s="506">
        <v>1</v>
      </c>
      <c r="L50" s="506">
        <v>1</v>
      </c>
      <c r="M50" s="506">
        <v>150</v>
      </c>
      <c r="N50" s="88">
        <v>150</v>
      </c>
      <c r="O50" s="176" t="s">
        <v>2777</v>
      </c>
      <c r="P50" s="3"/>
      <c r="Q50" s="3"/>
      <c r="R50" s="3"/>
      <c r="S50" s="3"/>
      <c r="T50" s="3"/>
      <c r="U50" s="3"/>
      <c r="V50" s="3"/>
      <c r="W50" s="3"/>
      <c r="X50" s="3"/>
      <c r="Y50" s="3"/>
      <c r="Z50" s="3"/>
      <c r="AA50" s="3"/>
      <c r="AB50" s="3"/>
      <c r="AC50" s="3"/>
      <c r="AD50" s="3"/>
      <c r="AE50" s="3"/>
      <c r="AF50" s="3"/>
    </row>
    <row r="51" spans="1:32" ht="15.75" customHeight="1">
      <c r="A51" s="184" t="s">
        <v>2784</v>
      </c>
      <c r="B51" s="158" t="s">
        <v>2603</v>
      </c>
      <c r="C51" s="155" t="s">
        <v>2785</v>
      </c>
      <c r="D51" s="155" t="s">
        <v>101</v>
      </c>
      <c r="E51" s="155" t="s">
        <v>2786</v>
      </c>
      <c r="F51" s="155" t="s">
        <v>2787</v>
      </c>
      <c r="G51" s="159" t="s">
        <v>2788</v>
      </c>
      <c r="H51" s="373" t="s">
        <v>2789</v>
      </c>
      <c r="I51" s="155" t="s">
        <v>2790</v>
      </c>
      <c r="J51" s="193">
        <v>1</v>
      </c>
      <c r="K51" s="193">
        <v>1</v>
      </c>
      <c r="L51" s="193">
        <v>1</v>
      </c>
      <c r="M51" s="193">
        <v>100</v>
      </c>
      <c r="N51" s="88">
        <v>100</v>
      </c>
      <c r="O51" s="176" t="s">
        <v>480</v>
      </c>
      <c r="P51" s="3"/>
      <c r="Q51" s="3"/>
      <c r="R51" s="3"/>
      <c r="S51" s="3"/>
      <c r="T51" s="3"/>
      <c r="U51" s="3"/>
      <c r="V51" s="3"/>
      <c r="W51" s="3"/>
      <c r="X51" s="3"/>
      <c r="Y51" s="3"/>
      <c r="Z51" s="3"/>
      <c r="AA51" s="3"/>
      <c r="AB51" s="3"/>
      <c r="AC51" s="3"/>
      <c r="AD51" s="3"/>
      <c r="AE51" s="3"/>
      <c r="AF51" s="3"/>
    </row>
    <row r="52" spans="1:32" ht="15.75" customHeight="1">
      <c r="A52" s="507" t="s">
        <v>2791</v>
      </c>
      <c r="B52" s="508" t="s">
        <v>2715</v>
      </c>
      <c r="C52" s="173" t="s">
        <v>2792</v>
      </c>
      <c r="D52" s="173" t="s">
        <v>101</v>
      </c>
      <c r="E52" s="173" t="s">
        <v>2793</v>
      </c>
      <c r="F52" s="509" t="s">
        <v>2794</v>
      </c>
      <c r="G52" s="173" t="s">
        <v>2795</v>
      </c>
      <c r="H52" s="173" t="s">
        <v>2796</v>
      </c>
      <c r="I52" s="173" t="s">
        <v>2797</v>
      </c>
      <c r="J52" s="181">
        <v>3</v>
      </c>
      <c r="K52" s="181">
        <v>1</v>
      </c>
      <c r="L52" s="181">
        <v>3</v>
      </c>
      <c r="M52" s="181">
        <v>150</v>
      </c>
      <c r="N52" s="88">
        <v>50</v>
      </c>
      <c r="O52" s="173" t="s">
        <v>488</v>
      </c>
      <c r="P52" s="54"/>
      <c r="Q52" s="54"/>
      <c r="R52" s="54"/>
      <c r="S52" s="54"/>
      <c r="T52" s="54"/>
      <c r="U52" s="54"/>
      <c r="V52" s="54"/>
      <c r="W52" s="54"/>
      <c r="X52" s="54"/>
      <c r="Y52" s="54"/>
      <c r="Z52" s="54"/>
      <c r="AA52" s="54"/>
      <c r="AB52" s="54"/>
      <c r="AC52" s="54"/>
      <c r="AD52" s="54"/>
      <c r="AE52" s="54"/>
      <c r="AF52" s="54"/>
    </row>
    <row r="53" spans="1:32" ht="15.75" customHeight="1">
      <c r="A53" s="184" t="s">
        <v>2798</v>
      </c>
      <c r="B53" s="158" t="s">
        <v>2603</v>
      </c>
      <c r="C53" s="155" t="s">
        <v>2799</v>
      </c>
      <c r="D53" s="155" t="s">
        <v>101</v>
      </c>
      <c r="E53" s="155" t="s">
        <v>2800</v>
      </c>
      <c r="F53" s="155" t="s">
        <v>2801</v>
      </c>
      <c r="G53" s="155" t="s">
        <v>2802</v>
      </c>
      <c r="H53" s="168"/>
      <c r="I53" s="155" t="s">
        <v>2803</v>
      </c>
      <c r="J53" s="506"/>
      <c r="K53" s="506">
        <v>1</v>
      </c>
      <c r="L53" s="506">
        <v>1</v>
      </c>
      <c r="M53" s="506">
        <v>100</v>
      </c>
      <c r="N53" s="88">
        <v>100</v>
      </c>
      <c r="O53" s="3" t="s">
        <v>1653</v>
      </c>
      <c r="P53" s="54"/>
      <c r="Q53" s="54"/>
      <c r="R53" s="54"/>
      <c r="S53" s="54"/>
      <c r="T53" s="54"/>
      <c r="U53" s="54"/>
      <c r="V53" s="54"/>
      <c r="W53" s="54"/>
      <c r="X53" s="54"/>
      <c r="Y53" s="54"/>
      <c r="Z53" s="54"/>
      <c r="AA53" s="54"/>
      <c r="AB53" s="54"/>
      <c r="AC53" s="54"/>
      <c r="AD53" s="54"/>
      <c r="AE53" s="54"/>
      <c r="AF53" s="54"/>
    </row>
    <row r="54" spans="1:32" ht="15.75" customHeight="1">
      <c r="A54" s="194" t="s">
        <v>2804</v>
      </c>
      <c r="B54" s="152" t="s">
        <v>2603</v>
      </c>
      <c r="C54" s="191" t="s">
        <v>2799</v>
      </c>
      <c r="D54" s="191" t="s">
        <v>101</v>
      </c>
      <c r="E54" s="191" t="s">
        <v>2805</v>
      </c>
      <c r="F54" s="191" t="s">
        <v>2806</v>
      </c>
      <c r="G54" s="191" t="s">
        <v>2807</v>
      </c>
      <c r="H54" s="191"/>
      <c r="I54" s="191"/>
      <c r="J54" s="191"/>
      <c r="K54" s="191">
        <v>1</v>
      </c>
      <c r="L54" s="191">
        <v>1</v>
      </c>
      <c r="M54" s="191">
        <v>50</v>
      </c>
      <c r="N54" s="88">
        <v>50</v>
      </c>
      <c r="O54" s="3" t="s">
        <v>1653</v>
      </c>
      <c r="P54" s="3"/>
      <c r="Q54" s="3"/>
      <c r="R54" s="3"/>
      <c r="S54" s="3"/>
      <c r="T54" s="3"/>
      <c r="U54" s="3"/>
      <c r="V54" s="3"/>
      <c r="W54" s="3"/>
      <c r="X54" s="3"/>
      <c r="Y54" s="3"/>
      <c r="Z54" s="3"/>
      <c r="AA54" s="3"/>
      <c r="AB54" s="3"/>
      <c r="AC54" s="3"/>
      <c r="AD54" s="3"/>
      <c r="AE54" s="3"/>
      <c r="AF54" s="3"/>
    </row>
    <row r="55" spans="1:32" ht="15.75" customHeight="1">
      <c r="A55" s="184" t="s">
        <v>2808</v>
      </c>
      <c r="B55" s="158" t="s">
        <v>2603</v>
      </c>
      <c r="C55" s="155" t="s">
        <v>2809</v>
      </c>
      <c r="D55" s="155" t="s">
        <v>101</v>
      </c>
      <c r="E55" s="155" t="s">
        <v>2810</v>
      </c>
      <c r="F55" s="155"/>
      <c r="G55" s="159" t="s">
        <v>2811</v>
      </c>
      <c r="H55" s="159" t="s">
        <v>2812</v>
      </c>
      <c r="I55" s="159" t="s">
        <v>2813</v>
      </c>
      <c r="J55" s="193">
        <v>2</v>
      </c>
      <c r="K55" s="193">
        <v>2</v>
      </c>
      <c r="L55" s="193">
        <v>2</v>
      </c>
      <c r="M55" s="193">
        <v>100</v>
      </c>
      <c r="N55" s="88">
        <v>50</v>
      </c>
      <c r="O55" s="3" t="s">
        <v>872</v>
      </c>
      <c r="P55" s="3"/>
      <c r="Q55" s="3"/>
      <c r="R55" s="3"/>
      <c r="S55" s="3"/>
      <c r="T55" s="3"/>
      <c r="U55" s="3"/>
      <c r="V55" s="3"/>
      <c r="W55" s="3"/>
      <c r="X55" s="3"/>
      <c r="Y55" s="3"/>
      <c r="Z55" s="3"/>
      <c r="AA55" s="3"/>
      <c r="AB55" s="3"/>
      <c r="AC55" s="3"/>
      <c r="AD55" s="3"/>
      <c r="AE55" s="3"/>
      <c r="AF55" s="3"/>
    </row>
    <row r="56" spans="1:32" ht="15.75" customHeight="1">
      <c r="A56" s="184" t="s">
        <v>2814</v>
      </c>
      <c r="B56" s="158" t="s">
        <v>2603</v>
      </c>
      <c r="C56" s="155" t="s">
        <v>2815</v>
      </c>
      <c r="D56" s="155" t="s">
        <v>101</v>
      </c>
      <c r="E56" s="155" t="s">
        <v>2816</v>
      </c>
      <c r="F56" s="155" t="s">
        <v>2817</v>
      </c>
      <c r="G56" s="159" t="s">
        <v>2818</v>
      </c>
      <c r="H56" s="373" t="s">
        <v>2819</v>
      </c>
      <c r="I56" s="155" t="s">
        <v>2538</v>
      </c>
      <c r="J56" s="506"/>
      <c r="K56" s="506">
        <v>1</v>
      </c>
      <c r="L56" s="506">
        <v>1</v>
      </c>
      <c r="M56" s="506">
        <v>50</v>
      </c>
      <c r="N56" s="88">
        <v>50</v>
      </c>
      <c r="O56" s="3" t="s">
        <v>2542</v>
      </c>
      <c r="P56" s="54"/>
      <c r="Q56" s="54"/>
      <c r="R56" s="54"/>
      <c r="S56" s="54"/>
      <c r="T56" s="54"/>
      <c r="U56" s="54"/>
      <c r="V56" s="54"/>
      <c r="W56" s="54"/>
      <c r="X56" s="54"/>
      <c r="Y56" s="54"/>
      <c r="Z56" s="54"/>
      <c r="AA56" s="54"/>
      <c r="AB56" s="54"/>
      <c r="AC56" s="54"/>
      <c r="AD56" s="54"/>
      <c r="AE56" s="54"/>
      <c r="AF56" s="54"/>
    </row>
    <row r="57" spans="1:32" ht="15.75" customHeight="1">
      <c r="A57" s="184" t="s">
        <v>2820</v>
      </c>
      <c r="B57" s="158" t="s">
        <v>2821</v>
      </c>
      <c r="C57" s="155" t="s">
        <v>2822</v>
      </c>
      <c r="D57" s="155" t="s">
        <v>101</v>
      </c>
      <c r="E57" s="155" t="s">
        <v>2823</v>
      </c>
      <c r="F57" s="155" t="s">
        <v>2824</v>
      </c>
      <c r="G57" s="159" t="s">
        <v>2825</v>
      </c>
      <c r="H57" s="192" t="s">
        <v>2826</v>
      </c>
      <c r="I57" s="155" t="s">
        <v>2827</v>
      </c>
      <c r="J57" s="193">
        <v>1</v>
      </c>
      <c r="K57" s="193">
        <v>1</v>
      </c>
      <c r="L57" s="193">
        <v>1</v>
      </c>
      <c r="M57" s="191">
        <v>100</v>
      </c>
      <c r="N57" s="88">
        <v>100</v>
      </c>
      <c r="O57" s="3" t="s">
        <v>2828</v>
      </c>
      <c r="P57" s="3"/>
      <c r="Q57" s="3"/>
      <c r="R57" s="3"/>
      <c r="S57" s="3"/>
      <c r="T57" s="3"/>
      <c r="U57" s="3"/>
      <c r="V57" s="3"/>
      <c r="W57" s="3"/>
      <c r="X57" s="3"/>
      <c r="Y57" s="3"/>
      <c r="Z57" s="3"/>
      <c r="AA57" s="3"/>
      <c r="AB57" s="3"/>
      <c r="AC57" s="3"/>
      <c r="AD57" s="3"/>
      <c r="AE57" s="3"/>
      <c r="AF57" s="3"/>
    </row>
    <row r="58" spans="1:32" ht="15.75" customHeight="1">
      <c r="A58" s="184" t="s">
        <v>2829</v>
      </c>
      <c r="B58" s="158" t="s">
        <v>2715</v>
      </c>
      <c r="C58" s="155" t="s">
        <v>2830</v>
      </c>
      <c r="D58" s="155" t="s">
        <v>491</v>
      </c>
      <c r="E58" s="155" t="s">
        <v>2831</v>
      </c>
      <c r="F58" s="155" t="s">
        <v>2832</v>
      </c>
      <c r="G58" s="159" t="s">
        <v>2833</v>
      </c>
      <c r="H58" s="168"/>
      <c r="I58" s="168"/>
      <c r="J58" s="193">
        <v>1</v>
      </c>
      <c r="K58" s="510"/>
      <c r="L58" s="511"/>
      <c r="M58" s="512">
        <v>50</v>
      </c>
      <c r="N58" s="88">
        <v>50</v>
      </c>
      <c r="O58" s="3" t="s">
        <v>2834</v>
      </c>
      <c r="P58" s="3"/>
      <c r="Q58" s="3"/>
      <c r="R58" s="3"/>
      <c r="S58" s="3"/>
      <c r="T58" s="3"/>
      <c r="U58" s="3"/>
      <c r="V58" s="3"/>
      <c r="W58" s="3"/>
      <c r="X58" s="3"/>
      <c r="Y58" s="3"/>
      <c r="Z58" s="3"/>
      <c r="AA58" s="3"/>
      <c r="AB58" s="3"/>
      <c r="AC58" s="3"/>
      <c r="AD58" s="3"/>
      <c r="AE58" s="3"/>
      <c r="AF58" s="3"/>
    </row>
    <row r="59" spans="1:32" ht="15.75" customHeight="1">
      <c r="A59" s="194" t="s">
        <v>2835</v>
      </c>
      <c r="B59" s="152" t="s">
        <v>2715</v>
      </c>
      <c r="C59" s="191" t="s">
        <v>2830</v>
      </c>
      <c r="D59" s="191" t="s">
        <v>101</v>
      </c>
      <c r="E59" s="191" t="s">
        <v>2831</v>
      </c>
      <c r="F59" s="191" t="s">
        <v>2832</v>
      </c>
      <c r="G59" s="193" t="s">
        <v>2836</v>
      </c>
      <c r="H59" s="506"/>
      <c r="I59" s="506"/>
      <c r="J59" s="191">
        <v>1</v>
      </c>
      <c r="K59" s="513"/>
      <c r="L59" s="514"/>
      <c r="M59" s="513">
        <v>50</v>
      </c>
      <c r="N59" s="88">
        <v>50</v>
      </c>
      <c r="O59" s="3" t="s">
        <v>2834</v>
      </c>
      <c r="P59" s="3"/>
      <c r="Q59" s="3"/>
      <c r="R59" s="3"/>
      <c r="S59" s="3"/>
      <c r="T59" s="3"/>
      <c r="U59" s="3"/>
      <c r="V59" s="3"/>
      <c r="W59" s="3"/>
      <c r="X59" s="3"/>
      <c r="Y59" s="3"/>
      <c r="Z59" s="3"/>
      <c r="AA59" s="3"/>
      <c r="AB59" s="3"/>
      <c r="AC59" s="3"/>
      <c r="AD59" s="3"/>
      <c r="AE59" s="3"/>
      <c r="AF59" s="3"/>
    </row>
    <row r="60" spans="1:32" ht="15.75" customHeight="1">
      <c r="A60" s="184" t="s">
        <v>2837</v>
      </c>
      <c r="B60" s="158" t="s">
        <v>2603</v>
      </c>
      <c r="C60" s="155" t="s">
        <v>2838</v>
      </c>
      <c r="D60" s="155" t="s">
        <v>101</v>
      </c>
      <c r="E60" s="155" t="s">
        <v>2839</v>
      </c>
      <c r="F60" s="155" t="s">
        <v>2840</v>
      </c>
      <c r="G60" s="159" t="s">
        <v>2841</v>
      </c>
      <c r="H60" s="373" t="s">
        <v>2842</v>
      </c>
      <c r="I60" s="373" t="s">
        <v>2843</v>
      </c>
      <c r="J60" s="193">
        <v>2</v>
      </c>
      <c r="K60" s="193">
        <v>2</v>
      </c>
      <c r="L60" s="193">
        <v>2</v>
      </c>
      <c r="M60" s="193">
        <v>100</v>
      </c>
      <c r="N60" s="88">
        <v>50</v>
      </c>
      <c r="O60" s="3" t="s">
        <v>877</v>
      </c>
      <c r="P60" s="3"/>
      <c r="Q60" s="3"/>
      <c r="R60" s="3"/>
      <c r="S60" s="3"/>
      <c r="T60" s="3"/>
      <c r="U60" s="3"/>
      <c r="V60" s="3"/>
      <c r="W60" s="3"/>
      <c r="X60" s="3"/>
      <c r="Y60" s="3"/>
      <c r="Z60" s="3"/>
      <c r="AA60" s="3"/>
      <c r="AB60" s="3"/>
      <c r="AC60" s="3"/>
      <c r="AD60" s="3"/>
      <c r="AE60" s="3"/>
      <c r="AF60" s="3"/>
    </row>
    <row r="61" spans="1:32" ht="15.75" customHeight="1">
      <c r="A61" s="515" t="s">
        <v>2844</v>
      </c>
      <c r="B61" s="158" t="s">
        <v>2603</v>
      </c>
      <c r="C61" s="155" t="s">
        <v>131</v>
      </c>
      <c r="D61" s="155" t="s">
        <v>101</v>
      </c>
      <c r="E61" s="155" t="s">
        <v>2754</v>
      </c>
      <c r="F61" s="155" t="s">
        <v>2845</v>
      </c>
      <c r="G61" s="159" t="s">
        <v>2846</v>
      </c>
      <c r="H61" s="159"/>
      <c r="I61" s="159" t="s">
        <v>2752</v>
      </c>
      <c r="J61" s="193">
        <v>1</v>
      </c>
      <c r="K61" s="193">
        <v>1</v>
      </c>
      <c r="L61" s="193">
        <v>1</v>
      </c>
      <c r="M61" s="193">
        <v>100</v>
      </c>
      <c r="N61" s="88">
        <v>100</v>
      </c>
      <c r="O61" s="3" t="s">
        <v>2847</v>
      </c>
      <c r="P61" s="3"/>
      <c r="Q61" s="3"/>
      <c r="R61" s="3"/>
      <c r="S61" s="3"/>
      <c r="T61" s="3"/>
      <c r="U61" s="3"/>
      <c r="V61" s="3"/>
      <c r="W61" s="3"/>
      <c r="X61" s="3"/>
      <c r="Y61" s="3"/>
      <c r="Z61" s="3"/>
      <c r="AA61" s="3"/>
      <c r="AB61" s="3"/>
      <c r="AC61" s="3"/>
      <c r="AD61" s="3"/>
      <c r="AE61" s="3"/>
      <c r="AF61" s="3"/>
    </row>
    <row r="62" spans="1:32" ht="15.75" customHeight="1">
      <c r="A62" s="516" t="s">
        <v>2848</v>
      </c>
      <c r="B62" s="152" t="s">
        <v>2603</v>
      </c>
      <c r="C62" s="191" t="s">
        <v>131</v>
      </c>
      <c r="D62" s="191" t="s">
        <v>101</v>
      </c>
      <c r="E62" s="191" t="s">
        <v>2754</v>
      </c>
      <c r="F62" s="191" t="s">
        <v>2845</v>
      </c>
      <c r="G62" s="193" t="s">
        <v>2849</v>
      </c>
      <c r="H62" s="506"/>
      <c r="I62" s="193" t="s">
        <v>2752</v>
      </c>
      <c r="J62" s="193">
        <v>1</v>
      </c>
      <c r="K62" s="193">
        <v>1</v>
      </c>
      <c r="L62" s="193">
        <v>1</v>
      </c>
      <c r="M62" s="506">
        <v>100</v>
      </c>
      <c r="N62" s="88">
        <v>100</v>
      </c>
      <c r="O62" s="3" t="s">
        <v>2847</v>
      </c>
      <c r="P62" s="54"/>
      <c r="Q62" s="54"/>
      <c r="R62" s="54"/>
      <c r="S62" s="54"/>
      <c r="T62" s="54"/>
      <c r="U62" s="54"/>
      <c r="V62" s="54"/>
      <c r="W62" s="54"/>
      <c r="X62" s="54"/>
      <c r="Y62" s="54"/>
      <c r="Z62" s="54"/>
      <c r="AA62" s="54"/>
      <c r="AB62" s="54"/>
      <c r="AC62" s="54"/>
      <c r="AD62" s="54"/>
      <c r="AE62" s="54"/>
      <c r="AF62" s="54"/>
    </row>
    <row r="63" spans="1:32" ht="15.75" customHeight="1">
      <c r="A63" s="517" t="s">
        <v>2850</v>
      </c>
      <c r="B63" s="152" t="s">
        <v>2603</v>
      </c>
      <c r="C63" s="191" t="s">
        <v>131</v>
      </c>
      <c r="D63" s="191" t="s">
        <v>101</v>
      </c>
      <c r="E63" s="191" t="s">
        <v>2851</v>
      </c>
      <c r="F63" s="191" t="s">
        <v>2852</v>
      </c>
      <c r="G63" s="193" t="s">
        <v>2853</v>
      </c>
      <c r="H63" s="193"/>
      <c r="I63" s="193"/>
      <c r="J63" s="193">
        <v>1</v>
      </c>
      <c r="K63" s="193">
        <v>1</v>
      </c>
      <c r="L63" s="193">
        <v>1</v>
      </c>
      <c r="M63" s="193">
        <v>50</v>
      </c>
      <c r="N63" s="88">
        <v>50</v>
      </c>
      <c r="O63" s="3" t="s">
        <v>2847</v>
      </c>
      <c r="P63" s="54"/>
      <c r="Q63" s="54"/>
      <c r="R63" s="54"/>
      <c r="S63" s="54"/>
      <c r="T63" s="54"/>
      <c r="U63" s="54"/>
      <c r="V63" s="54"/>
      <c r="W63" s="54"/>
      <c r="X63" s="54"/>
      <c r="Y63" s="54"/>
      <c r="Z63" s="54"/>
      <c r="AA63" s="54"/>
      <c r="AB63" s="54"/>
      <c r="AC63" s="54"/>
      <c r="AD63" s="54"/>
      <c r="AE63" s="54"/>
      <c r="AF63" s="54"/>
    </row>
    <row r="64" spans="1:32" ht="15.75" customHeight="1">
      <c r="A64" s="517" t="s">
        <v>2854</v>
      </c>
      <c r="B64" s="152" t="s">
        <v>2603</v>
      </c>
      <c r="C64" s="191" t="s">
        <v>131</v>
      </c>
      <c r="D64" s="191" t="s">
        <v>101</v>
      </c>
      <c r="E64" s="191" t="s">
        <v>2851</v>
      </c>
      <c r="F64" s="191" t="s">
        <v>2852</v>
      </c>
      <c r="G64" s="193" t="s">
        <v>2855</v>
      </c>
      <c r="H64" s="506"/>
      <c r="I64" s="506"/>
      <c r="J64" s="193">
        <v>1</v>
      </c>
      <c r="K64" s="193">
        <v>1</v>
      </c>
      <c r="L64" s="193">
        <v>1</v>
      </c>
      <c r="M64" s="193">
        <v>50</v>
      </c>
      <c r="N64" s="88">
        <v>50</v>
      </c>
      <c r="O64" s="3" t="s">
        <v>2847</v>
      </c>
      <c r="P64" s="3"/>
      <c r="Q64" s="3"/>
      <c r="R64" s="3"/>
      <c r="S64" s="3"/>
      <c r="T64" s="3"/>
      <c r="U64" s="3"/>
      <c r="V64" s="3"/>
      <c r="W64" s="3"/>
      <c r="X64" s="3"/>
      <c r="Y64" s="3"/>
      <c r="Z64" s="3"/>
      <c r="AA64" s="3"/>
      <c r="AB64" s="3"/>
      <c r="AC64" s="3"/>
      <c r="AD64" s="3"/>
      <c r="AE64" s="3"/>
      <c r="AF64" s="3"/>
    </row>
    <row r="65" spans="1:32" ht="15.75" customHeight="1">
      <c r="A65" s="83" t="s">
        <v>2856</v>
      </c>
      <c r="B65" s="203" t="s">
        <v>2657</v>
      </c>
      <c r="C65" s="76" t="s">
        <v>2857</v>
      </c>
      <c r="D65" s="76" t="s">
        <v>134</v>
      </c>
      <c r="E65" s="76" t="s">
        <v>2858</v>
      </c>
      <c r="F65" s="76" t="s">
        <v>2859</v>
      </c>
      <c r="G65" s="77" t="s">
        <v>2860</v>
      </c>
      <c r="H65" s="77"/>
      <c r="I65" s="518" t="s">
        <v>2861</v>
      </c>
      <c r="J65" s="484">
        <v>1</v>
      </c>
      <c r="K65" s="484">
        <v>1</v>
      </c>
      <c r="L65" s="484">
        <v>1</v>
      </c>
      <c r="M65" s="484">
        <v>100</v>
      </c>
      <c r="N65" s="88">
        <v>100</v>
      </c>
      <c r="O65" s="3" t="s">
        <v>133</v>
      </c>
      <c r="P65" s="3"/>
      <c r="Q65" s="3"/>
      <c r="R65" s="3"/>
      <c r="S65" s="3"/>
      <c r="T65" s="3"/>
      <c r="U65" s="3"/>
      <c r="V65" s="3"/>
      <c r="W65" s="3"/>
      <c r="X65" s="3"/>
      <c r="Y65" s="3"/>
      <c r="Z65" s="3"/>
      <c r="AA65" s="3"/>
      <c r="AB65" s="3"/>
      <c r="AC65" s="3"/>
      <c r="AD65" s="3"/>
      <c r="AE65" s="3"/>
      <c r="AF65" s="3"/>
    </row>
    <row r="66" spans="1:32" ht="15.75" customHeight="1">
      <c r="A66" s="83" t="s">
        <v>2862</v>
      </c>
      <c r="B66" s="203" t="s">
        <v>2657</v>
      </c>
      <c r="C66" s="76" t="s">
        <v>2857</v>
      </c>
      <c r="D66" s="76" t="s">
        <v>134</v>
      </c>
      <c r="E66" s="76" t="s">
        <v>2863</v>
      </c>
      <c r="F66" s="519" t="s">
        <v>2864</v>
      </c>
      <c r="G66" s="520" t="s">
        <v>2865</v>
      </c>
      <c r="H66" s="86"/>
      <c r="I66" s="86" t="s">
        <v>2866</v>
      </c>
      <c r="J66" s="77">
        <v>1</v>
      </c>
      <c r="K66" s="77">
        <v>1</v>
      </c>
      <c r="L66" s="77">
        <v>1</v>
      </c>
      <c r="M66" s="77">
        <v>100</v>
      </c>
      <c r="N66" s="88">
        <v>100</v>
      </c>
      <c r="O66" s="3" t="s">
        <v>133</v>
      </c>
      <c r="P66" s="54"/>
      <c r="Q66" s="54"/>
      <c r="R66" s="54"/>
      <c r="S66" s="54"/>
      <c r="T66" s="54"/>
      <c r="U66" s="54"/>
      <c r="V66" s="54"/>
      <c r="W66" s="54"/>
      <c r="X66" s="54"/>
      <c r="Y66" s="54"/>
      <c r="Z66" s="54"/>
      <c r="AA66" s="54"/>
      <c r="AB66" s="54"/>
      <c r="AC66" s="54"/>
      <c r="AD66" s="54"/>
      <c r="AE66" s="54"/>
      <c r="AF66" s="54"/>
    </row>
    <row r="67" spans="1:32" ht="15.75" customHeight="1">
      <c r="A67" s="196" t="s">
        <v>2867</v>
      </c>
      <c r="B67" s="203" t="s">
        <v>2603</v>
      </c>
      <c r="C67" s="76" t="s">
        <v>879</v>
      </c>
      <c r="D67" s="76" t="s">
        <v>134</v>
      </c>
      <c r="E67" s="76" t="s">
        <v>2868</v>
      </c>
      <c r="F67" s="76">
        <v>12219762</v>
      </c>
      <c r="G67" s="77" t="s">
        <v>2869</v>
      </c>
      <c r="H67" s="77"/>
      <c r="I67" s="77" t="s">
        <v>2870</v>
      </c>
      <c r="J67" s="484">
        <v>1</v>
      </c>
      <c r="K67" s="484">
        <v>1</v>
      </c>
      <c r="L67" s="484">
        <v>1</v>
      </c>
      <c r="M67" s="484">
        <v>100</v>
      </c>
      <c r="N67" s="88">
        <v>100</v>
      </c>
      <c r="O67" s="3" t="s">
        <v>135</v>
      </c>
      <c r="P67" s="3"/>
      <c r="Q67" s="3"/>
      <c r="R67" s="3"/>
      <c r="S67" s="3"/>
      <c r="T67" s="3"/>
      <c r="U67" s="3"/>
      <c r="V67" s="3"/>
      <c r="W67" s="3"/>
      <c r="X67" s="3"/>
      <c r="Y67" s="3"/>
      <c r="Z67" s="3"/>
      <c r="AA67" s="3"/>
      <c r="AB67" s="3"/>
      <c r="AC67" s="3"/>
      <c r="AD67" s="3"/>
      <c r="AE67" s="3"/>
      <c r="AF67" s="3"/>
    </row>
    <row r="68" spans="1:32" ht="15.75" customHeight="1">
      <c r="A68" s="196" t="s">
        <v>2871</v>
      </c>
      <c r="B68" s="203" t="s">
        <v>2603</v>
      </c>
      <c r="C68" s="76" t="s">
        <v>879</v>
      </c>
      <c r="D68" s="76" t="s">
        <v>134</v>
      </c>
      <c r="E68" s="76" t="s">
        <v>2868</v>
      </c>
      <c r="F68" s="76">
        <v>12219762</v>
      </c>
      <c r="G68" s="77" t="s">
        <v>2872</v>
      </c>
      <c r="H68" s="86"/>
      <c r="I68" s="86" t="s">
        <v>2870</v>
      </c>
      <c r="J68" s="86">
        <v>1</v>
      </c>
      <c r="K68" s="86">
        <v>1</v>
      </c>
      <c r="L68" s="86">
        <v>1</v>
      </c>
      <c r="M68" s="86">
        <v>100</v>
      </c>
      <c r="N68" s="88">
        <v>100</v>
      </c>
      <c r="O68" s="3" t="s">
        <v>135</v>
      </c>
      <c r="P68" s="3"/>
      <c r="Q68" s="3"/>
      <c r="R68" s="3"/>
      <c r="S68" s="3"/>
      <c r="T68" s="3"/>
      <c r="U68" s="3"/>
      <c r="V68" s="3"/>
      <c r="W68" s="3"/>
      <c r="X68" s="3"/>
      <c r="Y68" s="3"/>
      <c r="Z68" s="3"/>
      <c r="AA68" s="3"/>
      <c r="AB68" s="3"/>
      <c r="AC68" s="3"/>
      <c r="AD68" s="3"/>
      <c r="AE68" s="3"/>
      <c r="AF68" s="3"/>
    </row>
    <row r="69" spans="1:32" ht="15.75" customHeight="1">
      <c r="A69" s="196" t="s">
        <v>2873</v>
      </c>
      <c r="B69" s="203" t="s">
        <v>2603</v>
      </c>
      <c r="C69" s="76" t="s">
        <v>879</v>
      </c>
      <c r="D69" s="76" t="s">
        <v>134</v>
      </c>
      <c r="E69" s="76" t="s">
        <v>2874</v>
      </c>
      <c r="F69" s="76" t="s">
        <v>2875</v>
      </c>
      <c r="G69" s="77" t="s">
        <v>2876</v>
      </c>
      <c r="H69" s="77"/>
      <c r="I69" s="77" t="s">
        <v>2877</v>
      </c>
      <c r="J69" s="77">
        <v>1</v>
      </c>
      <c r="K69" s="77">
        <v>1</v>
      </c>
      <c r="L69" s="77">
        <v>1</v>
      </c>
      <c r="M69" s="77">
        <v>150</v>
      </c>
      <c r="N69" s="88">
        <v>150</v>
      </c>
      <c r="O69" s="3" t="s">
        <v>135</v>
      </c>
      <c r="P69" s="3"/>
      <c r="Q69" s="3"/>
      <c r="R69" s="3"/>
      <c r="S69" s="3"/>
      <c r="T69" s="3"/>
      <c r="U69" s="3"/>
      <c r="V69" s="3"/>
      <c r="W69" s="3"/>
      <c r="X69" s="3"/>
      <c r="Y69" s="3"/>
      <c r="Z69" s="3"/>
      <c r="AA69" s="3"/>
      <c r="AB69" s="3"/>
      <c r="AC69" s="3"/>
      <c r="AD69" s="3"/>
      <c r="AE69" s="3"/>
      <c r="AF69" s="3"/>
    </row>
    <row r="70" spans="1:32" ht="15.75" customHeight="1">
      <c r="A70" s="196" t="s">
        <v>2878</v>
      </c>
      <c r="B70" s="203" t="s">
        <v>2603</v>
      </c>
      <c r="C70" s="76" t="s">
        <v>879</v>
      </c>
      <c r="D70" s="76" t="s">
        <v>134</v>
      </c>
      <c r="E70" s="76" t="s">
        <v>2874</v>
      </c>
      <c r="F70" s="76" t="s">
        <v>2875</v>
      </c>
      <c r="G70" s="77" t="s">
        <v>2879</v>
      </c>
      <c r="H70" s="86"/>
      <c r="I70" s="86" t="s">
        <v>2877</v>
      </c>
      <c r="J70" s="86">
        <v>1</v>
      </c>
      <c r="K70" s="86">
        <v>1</v>
      </c>
      <c r="L70" s="86">
        <v>1</v>
      </c>
      <c r="M70" s="86">
        <v>150</v>
      </c>
      <c r="N70" s="88">
        <v>150</v>
      </c>
      <c r="O70" s="3" t="s">
        <v>135</v>
      </c>
      <c r="P70" s="3"/>
      <c r="Q70" s="3"/>
      <c r="R70" s="3"/>
      <c r="S70" s="3"/>
      <c r="T70" s="3"/>
      <c r="U70" s="3"/>
      <c r="V70" s="3"/>
      <c r="W70" s="3"/>
      <c r="X70" s="3"/>
      <c r="Y70" s="3"/>
      <c r="Z70" s="3"/>
      <c r="AA70" s="3"/>
      <c r="AB70" s="3"/>
      <c r="AC70" s="3"/>
      <c r="AD70" s="3"/>
      <c r="AE70" s="3"/>
      <c r="AF70" s="3"/>
    </row>
    <row r="71" spans="1:32" ht="15.75" customHeight="1">
      <c r="A71" s="83" t="s">
        <v>2880</v>
      </c>
      <c r="B71" s="203" t="s">
        <v>2657</v>
      </c>
      <c r="C71" s="76" t="s">
        <v>2881</v>
      </c>
      <c r="D71" s="76" t="s">
        <v>134</v>
      </c>
      <c r="E71" s="76" t="s">
        <v>2882</v>
      </c>
      <c r="F71" s="76" t="s">
        <v>2883</v>
      </c>
      <c r="G71" s="77" t="s">
        <v>2884</v>
      </c>
      <c r="H71" s="482" t="s">
        <v>2885</v>
      </c>
      <c r="I71" s="77" t="s">
        <v>2886</v>
      </c>
      <c r="J71" s="484">
        <v>2</v>
      </c>
      <c r="K71" s="484">
        <v>2</v>
      </c>
      <c r="L71" s="484">
        <v>2</v>
      </c>
      <c r="M71" s="484">
        <v>150</v>
      </c>
      <c r="N71" s="88">
        <v>75</v>
      </c>
      <c r="O71" s="3" t="s">
        <v>137</v>
      </c>
      <c r="P71" s="54"/>
      <c r="Q71" s="54"/>
      <c r="R71" s="54"/>
      <c r="S71" s="54"/>
      <c r="T71" s="54"/>
      <c r="U71" s="54"/>
      <c r="V71" s="54"/>
      <c r="W71" s="54"/>
      <c r="X71" s="54"/>
      <c r="Y71" s="54"/>
      <c r="Z71" s="54"/>
      <c r="AA71" s="54"/>
      <c r="AB71" s="54"/>
      <c r="AC71" s="54"/>
      <c r="AD71" s="54"/>
      <c r="AE71" s="54"/>
      <c r="AF71" s="54"/>
    </row>
    <row r="72" spans="1:32" ht="15.75" customHeight="1">
      <c r="A72" s="83" t="s">
        <v>2880</v>
      </c>
      <c r="B72" s="203" t="s">
        <v>2657</v>
      </c>
      <c r="C72" s="76" t="s">
        <v>2881</v>
      </c>
      <c r="D72" s="76" t="s">
        <v>134</v>
      </c>
      <c r="E72" s="76" t="s">
        <v>2882</v>
      </c>
      <c r="F72" s="76" t="s">
        <v>2883</v>
      </c>
      <c r="G72" s="77" t="s">
        <v>2884</v>
      </c>
      <c r="H72" s="482" t="s">
        <v>2885</v>
      </c>
      <c r="I72" s="77" t="s">
        <v>2886</v>
      </c>
      <c r="J72" s="484">
        <v>2</v>
      </c>
      <c r="K72" s="484">
        <v>2</v>
      </c>
      <c r="L72" s="484">
        <v>2</v>
      </c>
      <c r="M72" s="484">
        <v>150</v>
      </c>
      <c r="N72" s="88">
        <v>75</v>
      </c>
      <c r="O72" s="3" t="s">
        <v>136</v>
      </c>
      <c r="P72" s="54"/>
      <c r="Q72" s="54"/>
      <c r="R72" s="54"/>
      <c r="S72" s="54"/>
      <c r="T72" s="54"/>
      <c r="U72" s="54"/>
      <c r="V72" s="54"/>
      <c r="W72" s="54"/>
      <c r="X72" s="54"/>
      <c r="Y72" s="54"/>
      <c r="Z72" s="54"/>
      <c r="AA72" s="54"/>
      <c r="AB72" s="54"/>
      <c r="AC72" s="54"/>
      <c r="AD72" s="54"/>
      <c r="AE72" s="54"/>
      <c r="AF72" s="54"/>
    </row>
    <row r="73" spans="1:32" ht="15.75" customHeight="1">
      <c r="A73" s="83" t="s">
        <v>2887</v>
      </c>
      <c r="B73" s="203" t="s">
        <v>2657</v>
      </c>
      <c r="C73" s="76" t="s">
        <v>2888</v>
      </c>
      <c r="D73" s="76" t="s">
        <v>134</v>
      </c>
      <c r="E73" s="76" t="s">
        <v>2889</v>
      </c>
      <c r="F73" s="76" t="s">
        <v>2890</v>
      </c>
      <c r="G73" s="77" t="s">
        <v>2891</v>
      </c>
      <c r="H73" s="77"/>
      <c r="I73" s="77" t="s">
        <v>2892</v>
      </c>
      <c r="J73" s="484"/>
      <c r="K73" s="484"/>
      <c r="L73" s="484"/>
      <c r="M73" s="484">
        <v>100</v>
      </c>
      <c r="N73" s="88">
        <v>100</v>
      </c>
      <c r="O73" s="3" t="s">
        <v>139</v>
      </c>
      <c r="P73" s="3"/>
      <c r="Q73" s="3"/>
      <c r="R73" s="3"/>
      <c r="S73" s="3"/>
      <c r="T73" s="3"/>
      <c r="U73" s="3"/>
      <c r="V73" s="3"/>
      <c r="W73" s="3"/>
      <c r="X73" s="3"/>
      <c r="Y73" s="3"/>
      <c r="Z73" s="3"/>
      <c r="AA73" s="3"/>
      <c r="AB73" s="3"/>
      <c r="AC73" s="3"/>
      <c r="AD73" s="3"/>
      <c r="AE73" s="3"/>
      <c r="AF73" s="3"/>
    </row>
    <row r="74" spans="1:32" ht="15.75" customHeight="1">
      <c r="A74" s="83" t="s">
        <v>2893</v>
      </c>
      <c r="B74" s="203" t="s">
        <v>2657</v>
      </c>
      <c r="C74" s="76" t="s">
        <v>2894</v>
      </c>
      <c r="D74" s="76" t="s">
        <v>134</v>
      </c>
      <c r="E74" s="76" t="s">
        <v>2889</v>
      </c>
      <c r="F74" s="76" t="s">
        <v>2890</v>
      </c>
      <c r="G74" s="77" t="s">
        <v>2895</v>
      </c>
      <c r="H74" s="86"/>
      <c r="I74" s="86" t="s">
        <v>2892</v>
      </c>
      <c r="J74" s="86"/>
      <c r="K74" s="86"/>
      <c r="L74" s="86"/>
      <c r="M74" s="86">
        <v>50</v>
      </c>
      <c r="N74" s="88">
        <v>50</v>
      </c>
      <c r="O74" s="3" t="s">
        <v>139</v>
      </c>
      <c r="P74" s="3"/>
      <c r="Q74" s="3"/>
      <c r="R74" s="3"/>
      <c r="S74" s="3"/>
      <c r="T74" s="3"/>
      <c r="U74" s="3"/>
      <c r="V74" s="3"/>
      <c r="W74" s="3"/>
      <c r="X74" s="3"/>
      <c r="Y74" s="3"/>
      <c r="Z74" s="3"/>
      <c r="AA74" s="3"/>
      <c r="AB74" s="3"/>
      <c r="AC74" s="3"/>
      <c r="AD74" s="3"/>
      <c r="AE74" s="3"/>
      <c r="AF74" s="3"/>
    </row>
    <row r="75" spans="1:32" ht="15.75" customHeight="1">
      <c r="A75" s="521" t="s">
        <v>2896</v>
      </c>
      <c r="B75" s="203" t="s">
        <v>2897</v>
      </c>
      <c r="C75" s="76" t="s">
        <v>2898</v>
      </c>
      <c r="D75" s="76" t="s">
        <v>134</v>
      </c>
      <c r="E75" s="76" t="s">
        <v>2899</v>
      </c>
      <c r="F75" s="52" t="s">
        <v>2900</v>
      </c>
      <c r="G75" s="86" t="s">
        <v>2901</v>
      </c>
      <c r="H75" s="522" t="s">
        <v>2902</v>
      </c>
      <c r="I75" s="86" t="s">
        <v>2903</v>
      </c>
      <c r="J75" s="484">
        <v>1</v>
      </c>
      <c r="K75" s="484">
        <v>1</v>
      </c>
      <c r="L75" s="484">
        <v>1</v>
      </c>
      <c r="M75" s="484">
        <v>150</v>
      </c>
      <c r="N75" s="88">
        <v>150</v>
      </c>
      <c r="O75" s="3" t="s">
        <v>2904</v>
      </c>
      <c r="P75" s="54"/>
      <c r="Q75" s="54"/>
      <c r="R75" s="54"/>
      <c r="S75" s="54"/>
      <c r="T75" s="54"/>
      <c r="U75" s="54"/>
      <c r="V75" s="54"/>
      <c r="W75" s="54"/>
      <c r="X75" s="54"/>
      <c r="Y75" s="54"/>
      <c r="Z75" s="54"/>
      <c r="AA75" s="54"/>
      <c r="AB75" s="54"/>
      <c r="AC75" s="54"/>
      <c r="AD75" s="54"/>
      <c r="AE75" s="54"/>
      <c r="AF75" s="54"/>
    </row>
    <row r="76" spans="1:32" ht="15.75" customHeight="1">
      <c r="A76" s="83" t="s">
        <v>2905</v>
      </c>
      <c r="B76" s="203" t="s">
        <v>2603</v>
      </c>
      <c r="C76" s="398" t="s">
        <v>2906</v>
      </c>
      <c r="D76" s="76" t="s">
        <v>134</v>
      </c>
      <c r="E76" s="76" t="s">
        <v>2907</v>
      </c>
      <c r="F76" s="76" t="s">
        <v>2908</v>
      </c>
      <c r="G76" s="77" t="s">
        <v>2909</v>
      </c>
      <c r="H76" s="77"/>
      <c r="I76" s="86" t="s">
        <v>2910</v>
      </c>
      <c r="J76" s="484">
        <v>1</v>
      </c>
      <c r="K76" s="484">
        <v>1</v>
      </c>
      <c r="L76" s="484">
        <v>1</v>
      </c>
      <c r="M76" s="484">
        <v>100</v>
      </c>
      <c r="N76" s="88">
        <v>100</v>
      </c>
      <c r="O76" s="3" t="s">
        <v>142</v>
      </c>
      <c r="P76" s="3"/>
      <c r="Q76" s="3"/>
      <c r="R76" s="3"/>
      <c r="S76" s="3"/>
      <c r="T76" s="3"/>
      <c r="U76" s="3"/>
      <c r="V76" s="3"/>
      <c r="W76" s="3"/>
      <c r="X76" s="3"/>
      <c r="Y76" s="3"/>
      <c r="Z76" s="3"/>
      <c r="AA76" s="3"/>
      <c r="AB76" s="3"/>
      <c r="AC76" s="3"/>
      <c r="AD76" s="3"/>
      <c r="AE76" s="3"/>
      <c r="AF76" s="3"/>
    </row>
    <row r="77" spans="1:32" ht="15.75" customHeight="1">
      <c r="A77" s="83" t="s">
        <v>2911</v>
      </c>
      <c r="B77" s="203" t="s">
        <v>2603</v>
      </c>
      <c r="C77" s="398" t="s">
        <v>2906</v>
      </c>
      <c r="D77" s="76" t="s">
        <v>134</v>
      </c>
      <c r="E77" s="76" t="s">
        <v>2912</v>
      </c>
      <c r="F77" s="76" t="s">
        <v>2913</v>
      </c>
      <c r="G77" s="77" t="s">
        <v>2914</v>
      </c>
      <c r="H77" s="86"/>
      <c r="I77" s="86" t="s">
        <v>2915</v>
      </c>
      <c r="J77" s="77">
        <v>1</v>
      </c>
      <c r="K77" s="77">
        <v>1</v>
      </c>
      <c r="L77" s="77">
        <v>1</v>
      </c>
      <c r="M77" s="77">
        <v>150</v>
      </c>
      <c r="N77" s="88">
        <v>150</v>
      </c>
      <c r="O77" s="3" t="s">
        <v>142</v>
      </c>
      <c r="P77" s="3"/>
      <c r="Q77" s="3"/>
      <c r="R77" s="3"/>
      <c r="S77" s="3"/>
      <c r="T77" s="3"/>
      <c r="U77" s="3"/>
      <c r="V77" s="3"/>
      <c r="W77" s="3"/>
      <c r="X77" s="3"/>
      <c r="Y77" s="3"/>
      <c r="Z77" s="3"/>
      <c r="AA77" s="3"/>
      <c r="AB77" s="3"/>
      <c r="AC77" s="3"/>
      <c r="AD77" s="3"/>
      <c r="AE77" s="3"/>
      <c r="AF77" s="3"/>
    </row>
    <row r="78" spans="1:32" ht="15.75" customHeight="1">
      <c r="A78" s="83" t="s">
        <v>2916</v>
      </c>
      <c r="B78" s="203" t="s">
        <v>2917</v>
      </c>
      <c r="C78" s="76" t="s">
        <v>2918</v>
      </c>
      <c r="D78" s="76" t="s">
        <v>134</v>
      </c>
      <c r="E78" s="76" t="s">
        <v>2919</v>
      </c>
      <c r="F78" s="76" t="s">
        <v>2920</v>
      </c>
      <c r="G78" s="77" t="s">
        <v>2921</v>
      </c>
      <c r="H78" s="77"/>
      <c r="I78" s="77" t="s">
        <v>2922</v>
      </c>
      <c r="J78" s="484">
        <v>1</v>
      </c>
      <c r="K78" s="484">
        <v>1</v>
      </c>
      <c r="L78" s="484">
        <v>1</v>
      </c>
      <c r="M78" s="484">
        <v>100</v>
      </c>
      <c r="N78" s="88">
        <v>100</v>
      </c>
      <c r="O78" s="3" t="s">
        <v>146</v>
      </c>
      <c r="P78" s="3"/>
      <c r="Q78" s="3"/>
      <c r="R78" s="3"/>
      <c r="S78" s="3"/>
      <c r="T78" s="3"/>
      <c r="U78" s="3"/>
      <c r="V78" s="3"/>
      <c r="W78" s="3"/>
      <c r="X78" s="3"/>
      <c r="Y78" s="3"/>
      <c r="Z78" s="3"/>
      <c r="AA78" s="3"/>
      <c r="AB78" s="3"/>
      <c r="AC78" s="3"/>
      <c r="AD78" s="3"/>
      <c r="AE78" s="3"/>
      <c r="AF78" s="3"/>
    </row>
    <row r="79" spans="1:32" ht="15.75" customHeight="1">
      <c r="A79" s="83" t="s">
        <v>2923</v>
      </c>
      <c r="B79" s="203" t="s">
        <v>2917</v>
      </c>
      <c r="C79" s="76" t="s">
        <v>2924</v>
      </c>
      <c r="D79" s="76" t="s">
        <v>134</v>
      </c>
      <c r="E79" s="76" t="s">
        <v>2919</v>
      </c>
      <c r="F79" s="76" t="s">
        <v>2920</v>
      </c>
      <c r="G79" s="77" t="s">
        <v>2925</v>
      </c>
      <c r="H79" s="86"/>
      <c r="I79" s="86" t="s">
        <v>2922</v>
      </c>
      <c r="J79" s="86">
        <v>2</v>
      </c>
      <c r="K79" s="86">
        <v>2</v>
      </c>
      <c r="L79" s="86">
        <v>2</v>
      </c>
      <c r="M79" s="86">
        <v>100</v>
      </c>
      <c r="N79" s="88">
        <v>50</v>
      </c>
      <c r="O79" s="3" t="s">
        <v>146</v>
      </c>
      <c r="P79" s="3"/>
      <c r="Q79" s="3"/>
      <c r="R79" s="3"/>
      <c r="S79" s="3"/>
      <c r="T79" s="3"/>
      <c r="U79" s="3"/>
      <c r="V79" s="3"/>
      <c r="W79" s="3"/>
      <c r="X79" s="3"/>
      <c r="Y79" s="3"/>
      <c r="Z79" s="3"/>
      <c r="AA79" s="3"/>
      <c r="AB79" s="3"/>
      <c r="AC79" s="3"/>
      <c r="AD79" s="3"/>
      <c r="AE79" s="3"/>
      <c r="AF79" s="3"/>
    </row>
    <row r="80" spans="1:32" ht="15.75" customHeight="1">
      <c r="A80" s="3" t="s">
        <v>2926</v>
      </c>
      <c r="B80" s="203" t="s">
        <v>2603</v>
      </c>
      <c r="C80" s="76" t="s">
        <v>2927</v>
      </c>
      <c r="D80" s="76" t="s">
        <v>134</v>
      </c>
      <c r="E80" s="76" t="s">
        <v>2928</v>
      </c>
      <c r="F80" s="76" t="s">
        <v>2929</v>
      </c>
      <c r="G80" s="77" t="s">
        <v>2930</v>
      </c>
      <c r="H80" s="77"/>
      <c r="I80" s="77" t="s">
        <v>2931</v>
      </c>
      <c r="J80" s="484">
        <v>1</v>
      </c>
      <c r="K80" s="484">
        <v>1</v>
      </c>
      <c r="L80" s="484">
        <v>1</v>
      </c>
      <c r="M80" s="484">
        <v>150</v>
      </c>
      <c r="N80" s="88">
        <v>150</v>
      </c>
      <c r="O80" s="3" t="s">
        <v>149</v>
      </c>
      <c r="P80" s="3"/>
      <c r="Q80" s="3"/>
      <c r="R80" s="3"/>
      <c r="S80" s="3"/>
      <c r="T80" s="3"/>
      <c r="U80" s="3"/>
      <c r="V80" s="3"/>
      <c r="W80" s="3"/>
      <c r="X80" s="3"/>
      <c r="Y80" s="3"/>
      <c r="Z80" s="3"/>
      <c r="AA80" s="3"/>
      <c r="AB80" s="3"/>
      <c r="AC80" s="3"/>
      <c r="AD80" s="3"/>
      <c r="AE80" s="3"/>
      <c r="AF80" s="3"/>
    </row>
    <row r="81" spans="1:32" ht="15.75" customHeight="1">
      <c r="A81" s="83" t="s">
        <v>2932</v>
      </c>
      <c r="B81" s="203" t="s">
        <v>2603</v>
      </c>
      <c r="C81" s="76" t="s">
        <v>2927</v>
      </c>
      <c r="D81" s="76" t="s">
        <v>134</v>
      </c>
      <c r="E81" s="3" t="s">
        <v>2933</v>
      </c>
      <c r="F81" s="76" t="s">
        <v>2934</v>
      </c>
      <c r="G81" s="77" t="s">
        <v>2935</v>
      </c>
      <c r="H81" s="86"/>
      <c r="I81" s="86"/>
      <c r="J81" s="86">
        <v>1</v>
      </c>
      <c r="K81" s="86">
        <v>1</v>
      </c>
      <c r="L81" s="86">
        <v>1</v>
      </c>
      <c r="M81" s="86">
        <v>50</v>
      </c>
      <c r="N81" s="88">
        <v>50</v>
      </c>
      <c r="O81" s="3" t="s">
        <v>149</v>
      </c>
      <c r="P81" s="54"/>
      <c r="Q81" s="54"/>
      <c r="R81" s="54"/>
      <c r="S81" s="54"/>
      <c r="T81" s="54"/>
      <c r="U81" s="54"/>
      <c r="V81" s="54"/>
      <c r="W81" s="54"/>
      <c r="X81" s="54"/>
      <c r="Y81" s="54"/>
      <c r="Z81" s="54"/>
      <c r="AA81" s="54"/>
      <c r="AB81" s="54"/>
      <c r="AC81" s="54"/>
      <c r="AD81" s="54"/>
      <c r="AE81" s="54"/>
      <c r="AF81" s="54"/>
    </row>
    <row r="82" spans="1:32" ht="15.75" customHeight="1">
      <c r="A82" s="487" t="s">
        <v>2936</v>
      </c>
      <c r="B82" s="203" t="s">
        <v>2603</v>
      </c>
      <c r="C82" s="76" t="s">
        <v>2927</v>
      </c>
      <c r="D82" s="76" t="s">
        <v>134</v>
      </c>
      <c r="E82" s="76" t="s">
        <v>2937</v>
      </c>
      <c r="F82" s="487" t="s">
        <v>2938</v>
      </c>
      <c r="G82" s="77" t="s">
        <v>2939</v>
      </c>
      <c r="H82" s="77"/>
      <c r="I82" s="77" t="s">
        <v>2940</v>
      </c>
      <c r="J82" s="77">
        <v>1</v>
      </c>
      <c r="K82" s="77">
        <v>1</v>
      </c>
      <c r="L82" s="77">
        <v>1</v>
      </c>
      <c r="M82" s="77">
        <v>100</v>
      </c>
      <c r="N82" s="88">
        <v>100</v>
      </c>
      <c r="O82" s="3" t="s">
        <v>149</v>
      </c>
      <c r="P82" s="54"/>
      <c r="Q82" s="54"/>
      <c r="R82" s="54"/>
      <c r="S82" s="54"/>
      <c r="T82" s="54"/>
      <c r="U82" s="54"/>
      <c r="V82" s="54"/>
      <c r="W82" s="54"/>
      <c r="X82" s="54"/>
      <c r="Y82" s="54"/>
      <c r="Z82" s="54"/>
      <c r="AA82" s="54"/>
      <c r="AB82" s="54"/>
      <c r="AC82" s="54"/>
      <c r="AD82" s="54"/>
      <c r="AE82" s="54"/>
      <c r="AF82" s="54"/>
    </row>
    <row r="83" spans="1:32" ht="15.75" customHeight="1">
      <c r="A83" s="83" t="s">
        <v>2941</v>
      </c>
      <c r="B83" s="203" t="s">
        <v>2603</v>
      </c>
      <c r="C83" s="76" t="s">
        <v>2942</v>
      </c>
      <c r="D83" s="76" t="s">
        <v>153</v>
      </c>
      <c r="E83" s="76" t="s">
        <v>2943</v>
      </c>
      <c r="F83" s="76" t="s">
        <v>2944</v>
      </c>
      <c r="G83" s="86"/>
      <c r="H83" s="86" t="s">
        <v>2945</v>
      </c>
      <c r="I83" s="86" t="s">
        <v>2946</v>
      </c>
      <c r="J83" s="495">
        <v>2</v>
      </c>
      <c r="K83" s="495">
        <v>2</v>
      </c>
      <c r="L83" s="495">
        <v>2</v>
      </c>
      <c r="M83" s="495">
        <v>150</v>
      </c>
      <c r="N83" s="88">
        <v>75</v>
      </c>
      <c r="O83" s="523" t="s">
        <v>152</v>
      </c>
      <c r="P83" s="3"/>
      <c r="Q83" s="3"/>
      <c r="R83" s="3"/>
      <c r="S83" s="3"/>
      <c r="T83" s="3"/>
      <c r="U83" s="3"/>
      <c r="V83" s="3"/>
      <c r="W83" s="3"/>
      <c r="X83" s="3"/>
      <c r="Y83" s="3"/>
      <c r="Z83" s="3"/>
      <c r="AA83" s="3"/>
      <c r="AB83" s="3"/>
      <c r="AC83" s="3"/>
      <c r="AD83" s="3"/>
      <c r="AE83" s="3"/>
      <c r="AF83" s="3"/>
    </row>
    <row r="84" spans="1:32" ht="15.75" customHeight="1">
      <c r="A84" s="83" t="s">
        <v>2947</v>
      </c>
      <c r="B84" s="203" t="s">
        <v>2603</v>
      </c>
      <c r="C84" s="76" t="s">
        <v>2948</v>
      </c>
      <c r="D84" s="76" t="s">
        <v>620</v>
      </c>
      <c r="E84" s="76" t="s">
        <v>2949</v>
      </c>
      <c r="F84" s="76" t="s">
        <v>2950</v>
      </c>
      <c r="G84" s="86" t="s">
        <v>2951</v>
      </c>
      <c r="H84" s="86" t="s">
        <v>2952</v>
      </c>
      <c r="I84" s="86" t="s">
        <v>2953</v>
      </c>
      <c r="J84" s="495">
        <v>2</v>
      </c>
      <c r="K84" s="495">
        <v>2</v>
      </c>
      <c r="L84" s="495">
        <v>2</v>
      </c>
      <c r="M84" s="495" t="s">
        <v>2954</v>
      </c>
      <c r="N84" s="88">
        <v>75</v>
      </c>
      <c r="O84" s="523" t="s">
        <v>155</v>
      </c>
      <c r="P84" s="3"/>
      <c r="Q84" s="3"/>
      <c r="R84" s="3"/>
      <c r="S84" s="3"/>
      <c r="T84" s="3"/>
      <c r="U84" s="3"/>
      <c r="V84" s="3"/>
      <c r="W84" s="3"/>
      <c r="X84" s="3"/>
      <c r="Y84" s="3"/>
      <c r="Z84" s="3"/>
      <c r="AA84" s="3"/>
      <c r="AB84" s="3"/>
      <c r="AC84" s="3"/>
      <c r="AD84" s="3"/>
      <c r="AE84" s="3"/>
      <c r="AF84" s="3"/>
    </row>
    <row r="85" spans="1:32" ht="15.75" customHeight="1">
      <c r="A85" s="83" t="s">
        <v>2955</v>
      </c>
      <c r="B85" s="203" t="s">
        <v>2657</v>
      </c>
      <c r="C85" s="76" t="s">
        <v>2956</v>
      </c>
      <c r="D85" s="76" t="s">
        <v>153</v>
      </c>
      <c r="E85" s="76" t="s">
        <v>2957</v>
      </c>
      <c r="F85" s="76" t="s">
        <v>2958</v>
      </c>
      <c r="G85" s="77" t="s">
        <v>2959</v>
      </c>
      <c r="H85" s="77" t="s">
        <v>2960</v>
      </c>
      <c r="I85" s="77" t="s">
        <v>2961</v>
      </c>
      <c r="J85" s="484">
        <v>2</v>
      </c>
      <c r="K85" s="484">
        <v>2</v>
      </c>
      <c r="L85" s="484">
        <v>2</v>
      </c>
      <c r="M85" s="484">
        <v>150</v>
      </c>
      <c r="N85" s="88">
        <v>75</v>
      </c>
      <c r="O85" s="523" t="s">
        <v>2077</v>
      </c>
      <c r="P85" s="54"/>
      <c r="Q85" s="54"/>
      <c r="R85" s="54"/>
      <c r="S85" s="54"/>
      <c r="T85" s="54"/>
      <c r="U85" s="54"/>
      <c r="V85" s="54"/>
      <c r="W85" s="54"/>
      <c r="X85" s="54"/>
      <c r="Y85" s="54"/>
      <c r="Z85" s="54"/>
      <c r="AA85" s="54"/>
      <c r="AB85" s="54"/>
      <c r="AC85" s="54"/>
      <c r="AD85" s="54"/>
      <c r="AE85" s="54"/>
      <c r="AF85" s="54"/>
    </row>
    <row r="86" spans="1:32" ht="15.75" customHeight="1">
      <c r="A86" s="83" t="s">
        <v>2962</v>
      </c>
      <c r="B86" s="203" t="s">
        <v>2657</v>
      </c>
      <c r="C86" s="76" t="s">
        <v>2073</v>
      </c>
      <c r="D86" s="76" t="s">
        <v>153</v>
      </c>
      <c r="E86" s="76" t="s">
        <v>2957</v>
      </c>
      <c r="F86" s="76" t="s">
        <v>2958</v>
      </c>
      <c r="G86" s="77" t="s">
        <v>2963</v>
      </c>
      <c r="H86" s="86" t="s">
        <v>2964</v>
      </c>
      <c r="I86" s="86" t="s">
        <v>2961</v>
      </c>
      <c r="J86" s="86">
        <v>1</v>
      </c>
      <c r="K86" s="86">
        <v>1</v>
      </c>
      <c r="L86" s="86">
        <v>1</v>
      </c>
      <c r="M86" s="86">
        <v>150</v>
      </c>
      <c r="N86" s="88">
        <v>150</v>
      </c>
      <c r="O86" s="523" t="s">
        <v>2077</v>
      </c>
      <c r="P86" s="54"/>
      <c r="Q86" s="54"/>
      <c r="R86" s="54"/>
      <c r="S86" s="54"/>
      <c r="T86" s="54"/>
      <c r="U86" s="54"/>
      <c r="V86" s="54"/>
      <c r="W86" s="54"/>
      <c r="X86" s="54"/>
      <c r="Y86" s="54"/>
      <c r="Z86" s="54"/>
      <c r="AA86" s="54"/>
      <c r="AB86" s="54"/>
      <c r="AC86" s="54"/>
      <c r="AD86" s="54"/>
      <c r="AE86" s="54"/>
      <c r="AF86" s="54"/>
    </row>
    <row r="87" spans="1:32" ht="15.75" customHeight="1">
      <c r="A87" s="83" t="s">
        <v>2947</v>
      </c>
      <c r="B87" s="203" t="s">
        <v>2603</v>
      </c>
      <c r="C87" s="76" t="s">
        <v>2948</v>
      </c>
      <c r="D87" s="76" t="s">
        <v>620</v>
      </c>
      <c r="E87" s="76" t="s">
        <v>2949</v>
      </c>
      <c r="F87" s="76" t="s">
        <v>2950</v>
      </c>
      <c r="G87" s="86" t="s">
        <v>2951</v>
      </c>
      <c r="H87" s="86" t="s">
        <v>2952</v>
      </c>
      <c r="I87" s="86" t="s">
        <v>2953</v>
      </c>
      <c r="J87" s="495">
        <v>2</v>
      </c>
      <c r="K87" s="495">
        <v>2</v>
      </c>
      <c r="L87" s="495">
        <v>2</v>
      </c>
      <c r="M87" s="495" t="s">
        <v>2954</v>
      </c>
      <c r="N87" s="88">
        <v>75</v>
      </c>
      <c r="O87" s="523" t="s">
        <v>2965</v>
      </c>
      <c r="P87" s="3"/>
      <c r="Q87" s="3"/>
      <c r="R87" s="3"/>
      <c r="S87" s="3"/>
      <c r="T87" s="3"/>
      <c r="U87" s="3"/>
      <c r="V87" s="3"/>
      <c r="W87" s="3"/>
      <c r="X87" s="3"/>
      <c r="Y87" s="3"/>
      <c r="Z87" s="3"/>
      <c r="AA87" s="3"/>
      <c r="AB87" s="3"/>
      <c r="AC87" s="3"/>
      <c r="AD87" s="3"/>
      <c r="AE87" s="3"/>
      <c r="AF87" s="3"/>
    </row>
    <row r="88" spans="1:32" ht="15.75" customHeight="1">
      <c r="A88" s="83" t="s">
        <v>2966</v>
      </c>
      <c r="B88" s="203" t="s">
        <v>2603</v>
      </c>
      <c r="C88" s="76" t="s">
        <v>2967</v>
      </c>
      <c r="D88" s="76" t="s">
        <v>620</v>
      </c>
      <c r="E88" s="76" t="s">
        <v>2968</v>
      </c>
      <c r="F88" s="76" t="s">
        <v>2969</v>
      </c>
      <c r="G88" s="86" t="s">
        <v>2970</v>
      </c>
      <c r="H88" s="86" t="s">
        <v>2971</v>
      </c>
      <c r="I88" s="86" t="s">
        <v>2953</v>
      </c>
      <c r="J88" s="86">
        <v>1</v>
      </c>
      <c r="K88" s="86">
        <v>1</v>
      </c>
      <c r="L88" s="86">
        <v>1</v>
      </c>
      <c r="M88" s="86" t="s">
        <v>2972</v>
      </c>
      <c r="N88" s="88">
        <v>150</v>
      </c>
      <c r="O88" s="523" t="s">
        <v>2965</v>
      </c>
      <c r="P88" s="3"/>
      <c r="Q88" s="3"/>
      <c r="R88" s="3"/>
      <c r="S88" s="3"/>
      <c r="T88" s="3"/>
      <c r="U88" s="3"/>
      <c r="V88" s="3"/>
      <c r="W88" s="3"/>
      <c r="X88" s="3"/>
      <c r="Y88" s="3"/>
      <c r="Z88" s="3"/>
      <c r="AA88" s="3"/>
      <c r="AB88" s="3"/>
      <c r="AC88" s="3"/>
      <c r="AD88" s="3"/>
      <c r="AE88" s="3"/>
      <c r="AF88" s="3"/>
    </row>
    <row r="89" spans="1:32" ht="15.75" customHeight="1">
      <c r="A89" s="524" t="s">
        <v>2973</v>
      </c>
      <c r="B89" s="203" t="s">
        <v>2657</v>
      </c>
      <c r="C89" s="76" t="s">
        <v>159</v>
      </c>
      <c r="D89" s="76" t="s">
        <v>153</v>
      </c>
      <c r="E89" s="76" t="s">
        <v>2957</v>
      </c>
      <c r="F89" s="76" t="s">
        <v>2958</v>
      </c>
      <c r="G89" s="524" t="s">
        <v>2974</v>
      </c>
      <c r="H89" s="524" t="s">
        <v>2975</v>
      </c>
      <c r="I89" s="525" t="s">
        <v>2976</v>
      </c>
      <c r="J89" s="484">
        <v>1</v>
      </c>
      <c r="K89" s="484">
        <v>1</v>
      </c>
      <c r="L89" s="484">
        <v>1</v>
      </c>
      <c r="M89" s="484">
        <v>150</v>
      </c>
      <c r="N89" s="88">
        <v>150</v>
      </c>
      <c r="O89" s="3" t="s">
        <v>2977</v>
      </c>
      <c r="P89" s="54"/>
      <c r="Q89" s="54"/>
      <c r="R89" s="54"/>
      <c r="S89" s="54"/>
      <c r="T89" s="54"/>
      <c r="U89" s="54"/>
      <c r="V89" s="54"/>
      <c r="W89" s="54"/>
      <c r="X89" s="54"/>
      <c r="Y89" s="54"/>
      <c r="Z89" s="54"/>
      <c r="AA89" s="54"/>
      <c r="AB89" s="54"/>
      <c r="AC89" s="54"/>
      <c r="AD89" s="54"/>
      <c r="AE89" s="54"/>
      <c r="AF89" s="54"/>
    </row>
    <row r="90" spans="1:32" ht="15.75" customHeight="1">
      <c r="A90" s="524" t="s">
        <v>2978</v>
      </c>
      <c r="B90" s="203" t="s">
        <v>2657</v>
      </c>
      <c r="C90" s="76" t="s">
        <v>159</v>
      </c>
      <c r="D90" s="76" t="s">
        <v>153</v>
      </c>
      <c r="E90" s="76" t="s">
        <v>2957</v>
      </c>
      <c r="F90" s="76" t="s">
        <v>2958</v>
      </c>
      <c r="G90" s="524" t="s">
        <v>2979</v>
      </c>
      <c r="H90" s="67" t="s">
        <v>2980</v>
      </c>
      <c r="I90" s="525" t="s">
        <v>2976</v>
      </c>
      <c r="J90" s="86">
        <v>1</v>
      </c>
      <c r="K90" s="86">
        <v>1</v>
      </c>
      <c r="L90" s="86">
        <v>1</v>
      </c>
      <c r="M90" s="86">
        <v>150</v>
      </c>
      <c r="N90" s="88">
        <v>150</v>
      </c>
      <c r="O90" s="3" t="s">
        <v>2977</v>
      </c>
      <c r="P90" s="3"/>
      <c r="Q90" s="3"/>
      <c r="R90" s="3"/>
      <c r="S90" s="3"/>
      <c r="T90" s="3"/>
      <c r="U90" s="3"/>
      <c r="V90" s="3"/>
      <c r="W90" s="3"/>
      <c r="X90" s="3"/>
      <c r="Y90" s="3"/>
      <c r="Z90" s="3"/>
      <c r="AA90" s="3"/>
      <c r="AB90" s="3"/>
      <c r="AC90" s="3"/>
      <c r="AD90" s="3"/>
      <c r="AE90" s="3"/>
      <c r="AF90" s="3"/>
    </row>
    <row r="91" spans="1:32" ht="15.75" customHeight="1">
      <c r="A91" s="83" t="s">
        <v>2981</v>
      </c>
      <c r="B91" s="203" t="s">
        <v>2657</v>
      </c>
      <c r="C91" s="76" t="s">
        <v>159</v>
      </c>
      <c r="D91" s="76" t="s">
        <v>153</v>
      </c>
      <c r="E91" s="76" t="s">
        <v>2982</v>
      </c>
      <c r="F91" s="76" t="s">
        <v>2983</v>
      </c>
      <c r="G91" s="77" t="s">
        <v>2984</v>
      </c>
      <c r="H91" s="86"/>
      <c r="I91" s="86"/>
      <c r="J91" s="86">
        <v>1</v>
      </c>
      <c r="K91" s="86">
        <v>1</v>
      </c>
      <c r="L91" s="86">
        <v>1</v>
      </c>
      <c r="M91" s="86">
        <v>50</v>
      </c>
      <c r="N91" s="88">
        <v>50</v>
      </c>
      <c r="O91" s="3" t="s">
        <v>2977</v>
      </c>
      <c r="P91" s="3"/>
      <c r="Q91" s="3"/>
      <c r="R91" s="3"/>
      <c r="S91" s="3"/>
      <c r="T91" s="3"/>
      <c r="U91" s="3"/>
      <c r="V91" s="3"/>
      <c r="W91" s="3"/>
      <c r="X91" s="3"/>
      <c r="Y91" s="3"/>
      <c r="Z91" s="3"/>
      <c r="AA91" s="3"/>
      <c r="AB91" s="3"/>
      <c r="AC91" s="3"/>
      <c r="AD91" s="3"/>
      <c r="AE91" s="3"/>
      <c r="AF91" s="3"/>
    </row>
    <row r="92" spans="1:32" ht="15.75" customHeight="1">
      <c r="A92" s="83" t="s">
        <v>2985</v>
      </c>
      <c r="B92" s="203" t="s">
        <v>2657</v>
      </c>
      <c r="C92" s="76" t="s">
        <v>2986</v>
      </c>
      <c r="D92" s="76" t="s">
        <v>764</v>
      </c>
      <c r="E92" s="76" t="s">
        <v>2987</v>
      </c>
      <c r="F92" s="76" t="s">
        <v>2958</v>
      </c>
      <c r="G92" s="77" t="s">
        <v>2988</v>
      </c>
      <c r="H92" s="77" t="s">
        <v>2989</v>
      </c>
      <c r="I92" s="77" t="s">
        <v>2886</v>
      </c>
      <c r="J92" s="484"/>
      <c r="K92" s="484">
        <v>1</v>
      </c>
      <c r="L92" s="484">
        <v>1</v>
      </c>
      <c r="M92" s="484">
        <v>150</v>
      </c>
      <c r="N92" s="88">
        <v>150</v>
      </c>
      <c r="O92" s="3" t="s">
        <v>2990</v>
      </c>
      <c r="P92" s="3"/>
      <c r="Q92" s="3"/>
      <c r="R92" s="3"/>
      <c r="S92" s="3"/>
      <c r="T92" s="3"/>
      <c r="U92" s="3"/>
      <c r="V92" s="3"/>
      <c r="W92" s="3"/>
      <c r="X92" s="3"/>
      <c r="Y92" s="3"/>
      <c r="Z92" s="3"/>
      <c r="AA92" s="3"/>
      <c r="AB92" s="3"/>
      <c r="AC92" s="3"/>
      <c r="AD92" s="3"/>
      <c r="AE92" s="3"/>
      <c r="AF92" s="3"/>
    </row>
    <row r="93" spans="1:32" ht="15.75" customHeight="1">
      <c r="A93" s="83" t="s">
        <v>2991</v>
      </c>
      <c r="B93" s="203" t="s">
        <v>2657</v>
      </c>
      <c r="C93" s="76" t="s">
        <v>2992</v>
      </c>
      <c r="D93" s="76" t="s">
        <v>153</v>
      </c>
      <c r="E93" s="76" t="s">
        <v>687</v>
      </c>
      <c r="F93" s="76" t="s">
        <v>688</v>
      </c>
      <c r="G93" s="77" t="s">
        <v>2993</v>
      </c>
      <c r="H93" s="77"/>
      <c r="I93" s="77" t="s">
        <v>2994</v>
      </c>
      <c r="J93" s="484">
        <v>2</v>
      </c>
      <c r="K93" s="484">
        <v>2</v>
      </c>
      <c r="L93" s="484">
        <v>2</v>
      </c>
      <c r="M93" s="484">
        <v>100</v>
      </c>
      <c r="N93" s="88">
        <v>50</v>
      </c>
      <c r="O93" s="3" t="s">
        <v>651</v>
      </c>
      <c r="P93" s="3"/>
      <c r="Q93" s="3"/>
      <c r="R93" s="3"/>
      <c r="S93" s="3"/>
      <c r="T93" s="3"/>
      <c r="U93" s="3"/>
      <c r="V93" s="3"/>
      <c r="W93" s="3"/>
      <c r="X93" s="3"/>
      <c r="Y93" s="3"/>
      <c r="Z93" s="3"/>
      <c r="AA93" s="3"/>
      <c r="AB93" s="3"/>
      <c r="AC93" s="3"/>
      <c r="AD93" s="3"/>
      <c r="AE93" s="3"/>
      <c r="AF93" s="3"/>
    </row>
    <row r="94" spans="1:32" ht="15.75" customHeight="1">
      <c r="A94" s="83" t="s">
        <v>2995</v>
      </c>
      <c r="B94" s="203" t="s">
        <v>2657</v>
      </c>
      <c r="C94" s="76" t="s">
        <v>2184</v>
      </c>
      <c r="D94" s="76" t="s">
        <v>153</v>
      </c>
      <c r="E94" s="76" t="s">
        <v>2996</v>
      </c>
      <c r="F94" s="76" t="s">
        <v>2944</v>
      </c>
      <c r="G94" s="77" t="s">
        <v>2997</v>
      </c>
      <c r="H94" s="77" t="s">
        <v>2998</v>
      </c>
      <c r="I94" s="77" t="s">
        <v>2999</v>
      </c>
      <c r="J94" s="484">
        <v>1</v>
      </c>
      <c r="K94" s="484">
        <v>1</v>
      </c>
      <c r="L94" s="484">
        <v>1</v>
      </c>
      <c r="M94" s="484">
        <v>150</v>
      </c>
      <c r="N94" s="88">
        <v>150</v>
      </c>
      <c r="O94" s="3" t="s">
        <v>164</v>
      </c>
      <c r="P94" s="3"/>
      <c r="Q94" s="3"/>
      <c r="R94" s="3"/>
      <c r="S94" s="3"/>
      <c r="T94" s="3"/>
      <c r="U94" s="3"/>
      <c r="V94" s="3"/>
      <c r="W94" s="3"/>
      <c r="X94" s="3"/>
      <c r="Y94" s="3"/>
      <c r="Z94" s="3"/>
      <c r="AA94" s="3"/>
      <c r="AB94" s="3"/>
      <c r="AC94" s="3"/>
      <c r="AD94" s="3"/>
      <c r="AE94" s="3"/>
      <c r="AF94" s="3"/>
    </row>
    <row r="95" spans="1:32" ht="15.75" customHeight="1">
      <c r="A95" s="203" t="s">
        <v>3000</v>
      </c>
      <c r="B95" s="203" t="s">
        <v>2657</v>
      </c>
      <c r="C95" s="76" t="s">
        <v>165</v>
      </c>
      <c r="D95" s="76" t="s">
        <v>153</v>
      </c>
      <c r="E95" s="76" t="s">
        <v>2957</v>
      </c>
      <c r="F95" s="76" t="s">
        <v>3001</v>
      </c>
      <c r="G95" s="86" t="s">
        <v>3002</v>
      </c>
      <c r="H95" s="86" t="s">
        <v>3003</v>
      </c>
      <c r="I95" s="526" t="s">
        <v>3004</v>
      </c>
      <c r="J95" s="484"/>
      <c r="K95" s="484">
        <v>1</v>
      </c>
      <c r="L95" s="484">
        <v>1</v>
      </c>
      <c r="M95" s="484">
        <v>150</v>
      </c>
      <c r="N95" s="88">
        <v>150</v>
      </c>
      <c r="O95" s="3" t="s">
        <v>165</v>
      </c>
      <c r="P95" s="54"/>
      <c r="Q95" s="54"/>
      <c r="R95" s="54"/>
      <c r="S95" s="54"/>
      <c r="T95" s="54"/>
      <c r="U95" s="54"/>
      <c r="V95" s="54"/>
      <c r="W95" s="54"/>
      <c r="X95" s="54"/>
      <c r="Y95" s="54"/>
      <c r="Z95" s="54"/>
      <c r="AA95" s="54"/>
      <c r="AB95" s="54"/>
      <c r="AC95" s="54"/>
      <c r="AD95" s="54"/>
      <c r="AE95" s="54"/>
      <c r="AF95" s="54"/>
    </row>
    <row r="96" spans="1:32" ht="15.75" customHeight="1">
      <c r="A96" s="527" t="s">
        <v>3005</v>
      </c>
      <c r="B96" s="528" t="s">
        <v>2657</v>
      </c>
      <c r="C96" s="108" t="s">
        <v>166</v>
      </c>
      <c r="D96" s="108" t="s">
        <v>153</v>
      </c>
      <c r="E96" s="108" t="s">
        <v>3006</v>
      </c>
      <c r="F96" s="108" t="s">
        <v>3007</v>
      </c>
      <c r="G96" s="114" t="s">
        <v>3008</v>
      </c>
      <c r="H96" s="114"/>
      <c r="I96" s="114" t="s">
        <v>2953</v>
      </c>
      <c r="J96" s="529">
        <v>1</v>
      </c>
      <c r="K96" s="529">
        <v>1</v>
      </c>
      <c r="L96" s="529">
        <v>1</v>
      </c>
      <c r="M96" s="529">
        <v>150</v>
      </c>
      <c r="N96" s="116">
        <v>150</v>
      </c>
      <c r="O96" s="3"/>
      <c r="P96" s="54"/>
      <c r="Q96" s="54"/>
      <c r="R96" s="54"/>
      <c r="S96" s="54"/>
      <c r="T96" s="54"/>
      <c r="U96" s="54"/>
      <c r="V96" s="54"/>
      <c r="W96" s="54"/>
      <c r="X96" s="54"/>
      <c r="Y96" s="54"/>
      <c r="Z96" s="54"/>
      <c r="AA96" s="54"/>
      <c r="AB96" s="54"/>
      <c r="AC96" s="54"/>
      <c r="AD96" s="54"/>
      <c r="AE96" s="54"/>
      <c r="AF96" s="54"/>
    </row>
    <row r="97" spans="1:32" ht="15.75" customHeight="1">
      <c r="A97" s="527" t="s">
        <v>3009</v>
      </c>
      <c r="B97" s="528" t="s">
        <v>3010</v>
      </c>
      <c r="C97" s="108" t="s">
        <v>166</v>
      </c>
      <c r="D97" s="108" t="s">
        <v>153</v>
      </c>
      <c r="E97" s="108" t="s">
        <v>3011</v>
      </c>
      <c r="F97" s="108" t="s">
        <v>3012</v>
      </c>
      <c r="G97" s="114" t="s">
        <v>3013</v>
      </c>
      <c r="H97" s="114" t="s">
        <v>3014</v>
      </c>
      <c r="I97" s="114" t="s">
        <v>1120</v>
      </c>
      <c r="J97" s="114">
        <v>1</v>
      </c>
      <c r="K97" s="114">
        <v>1</v>
      </c>
      <c r="L97" s="114">
        <v>1</v>
      </c>
      <c r="M97" s="114">
        <v>50</v>
      </c>
      <c r="N97" s="116">
        <v>50</v>
      </c>
      <c r="O97" s="3" t="s">
        <v>3015</v>
      </c>
      <c r="P97" s="3"/>
      <c r="Q97" s="3"/>
      <c r="R97" s="3"/>
      <c r="S97" s="3"/>
      <c r="T97" s="3"/>
      <c r="U97" s="3"/>
      <c r="V97" s="3"/>
      <c r="W97" s="3"/>
      <c r="X97" s="3"/>
      <c r="Y97" s="3"/>
      <c r="Z97" s="3"/>
      <c r="AA97" s="3"/>
      <c r="AB97" s="3"/>
      <c r="AC97" s="3"/>
      <c r="AD97" s="3"/>
      <c r="AE97" s="3"/>
      <c r="AF97" s="3"/>
    </row>
    <row r="98" spans="1:32" ht="15.75" customHeight="1">
      <c r="A98" s="527" t="s">
        <v>3016</v>
      </c>
      <c r="B98" s="528" t="s">
        <v>2657</v>
      </c>
      <c r="C98" s="108" t="s">
        <v>166</v>
      </c>
      <c r="D98" s="108" t="s">
        <v>153</v>
      </c>
      <c r="E98" s="108" t="s">
        <v>3017</v>
      </c>
      <c r="F98" s="108" t="s">
        <v>3018</v>
      </c>
      <c r="G98" s="114" t="s">
        <v>3019</v>
      </c>
      <c r="H98" s="114"/>
      <c r="I98" s="114" t="s">
        <v>2953</v>
      </c>
      <c r="J98" s="109">
        <v>1</v>
      </c>
      <c r="K98" s="109">
        <v>1</v>
      </c>
      <c r="L98" s="109">
        <v>1</v>
      </c>
      <c r="M98" s="109">
        <v>150</v>
      </c>
      <c r="N98" s="116">
        <v>150</v>
      </c>
      <c r="O98" s="3" t="s">
        <v>3015</v>
      </c>
      <c r="P98" s="3"/>
      <c r="Q98" s="3"/>
      <c r="R98" s="3"/>
      <c r="S98" s="3"/>
      <c r="T98" s="3"/>
      <c r="U98" s="3"/>
      <c r="V98" s="3"/>
      <c r="W98" s="3"/>
      <c r="X98" s="3"/>
      <c r="Y98" s="3"/>
      <c r="Z98" s="3"/>
      <c r="AA98" s="3"/>
      <c r="AB98" s="3"/>
      <c r="AC98" s="3"/>
      <c r="AD98" s="3"/>
      <c r="AE98" s="3"/>
      <c r="AF98" s="3"/>
    </row>
    <row r="99" spans="1:32" ht="15.75" customHeight="1">
      <c r="A99" s="527" t="s">
        <v>3020</v>
      </c>
      <c r="B99" s="528" t="s">
        <v>2657</v>
      </c>
      <c r="C99" s="108" t="s">
        <v>166</v>
      </c>
      <c r="D99" s="108" t="s">
        <v>153</v>
      </c>
      <c r="E99" s="108" t="s">
        <v>3021</v>
      </c>
      <c r="F99" s="108" t="s">
        <v>3022</v>
      </c>
      <c r="G99" s="114" t="s">
        <v>3023</v>
      </c>
      <c r="H99" s="530" t="s">
        <v>3024</v>
      </c>
      <c r="I99" s="114" t="s">
        <v>2953</v>
      </c>
      <c r="J99" s="114">
        <v>1</v>
      </c>
      <c r="K99" s="114">
        <v>1</v>
      </c>
      <c r="L99" s="114">
        <v>1</v>
      </c>
      <c r="M99" s="114">
        <v>150</v>
      </c>
      <c r="N99" s="116">
        <v>150</v>
      </c>
      <c r="O99" s="3" t="s">
        <v>3015</v>
      </c>
      <c r="P99" s="54"/>
      <c r="Q99" s="54"/>
      <c r="R99" s="54"/>
      <c r="S99" s="54"/>
      <c r="T99" s="54"/>
      <c r="U99" s="54"/>
      <c r="V99" s="54"/>
      <c r="W99" s="54"/>
      <c r="X99" s="54"/>
      <c r="Y99" s="54"/>
      <c r="Z99" s="54"/>
      <c r="AA99" s="54"/>
      <c r="AB99" s="54"/>
      <c r="AC99" s="54"/>
      <c r="AD99" s="54"/>
      <c r="AE99" s="54"/>
      <c r="AF99" s="54"/>
    </row>
    <row r="100" spans="1:32" ht="15.75" customHeight="1">
      <c r="A100" s="83" t="s">
        <v>3025</v>
      </c>
      <c r="B100" s="203" t="s">
        <v>3026</v>
      </c>
      <c r="C100" s="76" t="s">
        <v>3027</v>
      </c>
      <c r="D100" s="76" t="s">
        <v>153</v>
      </c>
      <c r="E100" s="76" t="s">
        <v>3028</v>
      </c>
      <c r="F100" s="76" t="s">
        <v>3029</v>
      </c>
      <c r="G100" s="77" t="s">
        <v>3030</v>
      </c>
      <c r="H100" s="77"/>
      <c r="I100" s="77" t="s">
        <v>3031</v>
      </c>
      <c r="J100" s="484">
        <v>1</v>
      </c>
      <c r="K100" s="484">
        <v>1</v>
      </c>
      <c r="L100" s="484">
        <v>1</v>
      </c>
      <c r="M100" s="484">
        <v>25</v>
      </c>
      <c r="N100" s="88">
        <v>25</v>
      </c>
      <c r="O100" s="3" t="s">
        <v>167</v>
      </c>
      <c r="P100" s="3"/>
      <c r="Q100" s="3"/>
      <c r="R100" s="3"/>
      <c r="S100" s="3"/>
      <c r="T100" s="3"/>
      <c r="U100" s="3"/>
      <c r="V100" s="3"/>
      <c r="W100" s="3"/>
      <c r="X100" s="3"/>
      <c r="Y100" s="3"/>
      <c r="Z100" s="3"/>
      <c r="AA100" s="3"/>
      <c r="AB100" s="3"/>
      <c r="AC100" s="3"/>
      <c r="AD100" s="3"/>
      <c r="AE100" s="3"/>
      <c r="AF100" s="3"/>
    </row>
    <row r="101" spans="1:32" ht="15.75" customHeight="1">
      <c r="A101" s="83" t="s">
        <v>3032</v>
      </c>
      <c r="B101" s="203" t="s">
        <v>2603</v>
      </c>
      <c r="C101" s="76" t="s">
        <v>2242</v>
      </c>
      <c r="D101" s="76" t="s">
        <v>153</v>
      </c>
      <c r="E101" s="76" t="s">
        <v>3033</v>
      </c>
      <c r="F101" s="76" t="s">
        <v>3034</v>
      </c>
      <c r="G101" s="77" t="s">
        <v>3035</v>
      </c>
      <c r="H101" s="77" t="s">
        <v>3036</v>
      </c>
      <c r="I101" s="77" t="s">
        <v>2953</v>
      </c>
      <c r="J101" s="484">
        <v>1</v>
      </c>
      <c r="K101" s="484">
        <v>1</v>
      </c>
      <c r="L101" s="484">
        <v>1</v>
      </c>
      <c r="M101" s="484">
        <v>150</v>
      </c>
      <c r="N101" s="88">
        <v>150</v>
      </c>
      <c r="O101" s="3" t="s">
        <v>3037</v>
      </c>
      <c r="P101" s="3"/>
      <c r="Q101" s="3"/>
      <c r="R101" s="3"/>
      <c r="S101" s="3"/>
      <c r="T101" s="3"/>
      <c r="U101" s="3"/>
      <c r="V101" s="3"/>
      <c r="W101" s="3"/>
      <c r="X101" s="3"/>
      <c r="Y101" s="3"/>
      <c r="Z101" s="3"/>
      <c r="AA101" s="3"/>
      <c r="AB101" s="3"/>
      <c r="AC101" s="3"/>
      <c r="AD101" s="3"/>
      <c r="AE101" s="3"/>
      <c r="AF101" s="3"/>
    </row>
    <row r="102" spans="1:32" ht="15.75" customHeight="1">
      <c r="A102" s="83" t="s">
        <v>3038</v>
      </c>
      <c r="B102" s="203" t="s">
        <v>2603</v>
      </c>
      <c r="C102" s="76" t="s">
        <v>730</v>
      </c>
      <c r="D102" s="76" t="s">
        <v>153</v>
      </c>
      <c r="E102" s="76" t="s">
        <v>3033</v>
      </c>
      <c r="F102" s="76" t="s">
        <v>3034</v>
      </c>
      <c r="G102" s="77" t="s">
        <v>3039</v>
      </c>
      <c r="H102" s="86" t="s">
        <v>3040</v>
      </c>
      <c r="I102" s="86" t="s">
        <v>2953</v>
      </c>
      <c r="J102" s="86">
        <v>1</v>
      </c>
      <c r="K102" s="86">
        <v>1</v>
      </c>
      <c r="L102" s="86">
        <v>1</v>
      </c>
      <c r="M102" s="86">
        <v>150</v>
      </c>
      <c r="N102" s="88">
        <v>150</v>
      </c>
      <c r="O102" s="3" t="s">
        <v>3037</v>
      </c>
      <c r="P102" s="3"/>
      <c r="Q102" s="3"/>
      <c r="R102" s="3"/>
      <c r="S102" s="3"/>
      <c r="T102" s="3"/>
      <c r="U102" s="3"/>
      <c r="V102" s="3"/>
      <c r="W102" s="3"/>
      <c r="X102" s="3"/>
      <c r="Y102" s="3"/>
      <c r="Z102" s="3"/>
      <c r="AA102" s="3"/>
      <c r="AB102" s="3"/>
      <c r="AC102" s="3"/>
      <c r="AD102" s="3"/>
      <c r="AE102" s="3"/>
      <c r="AF102" s="3"/>
    </row>
    <row r="103" spans="1:32" ht="15.75" customHeight="1">
      <c r="A103" s="83" t="s">
        <v>3041</v>
      </c>
      <c r="B103" s="203" t="s">
        <v>2657</v>
      </c>
      <c r="C103" s="76" t="s">
        <v>3042</v>
      </c>
      <c r="D103" s="76" t="s">
        <v>153</v>
      </c>
      <c r="E103" s="76" t="s">
        <v>3043</v>
      </c>
      <c r="F103" s="76" t="s">
        <v>3044</v>
      </c>
      <c r="G103" s="77" t="s">
        <v>3045</v>
      </c>
      <c r="H103" s="482" t="s">
        <v>3046</v>
      </c>
      <c r="I103" s="86" t="s">
        <v>3047</v>
      </c>
      <c r="J103" s="484">
        <v>1</v>
      </c>
      <c r="K103" s="484">
        <v>1</v>
      </c>
      <c r="L103" s="484">
        <v>1</v>
      </c>
      <c r="M103" s="484">
        <v>150</v>
      </c>
      <c r="N103" s="88">
        <v>150</v>
      </c>
      <c r="O103" s="3" t="s">
        <v>741</v>
      </c>
      <c r="P103" s="3"/>
      <c r="Q103" s="3"/>
      <c r="R103" s="3"/>
      <c r="S103" s="3"/>
      <c r="T103" s="3"/>
      <c r="U103" s="3"/>
      <c r="V103" s="3"/>
      <c r="W103" s="3"/>
      <c r="X103" s="3"/>
      <c r="Y103" s="3"/>
      <c r="Z103" s="3"/>
      <c r="AA103" s="3"/>
      <c r="AB103" s="3"/>
      <c r="AC103" s="3"/>
      <c r="AD103" s="3"/>
      <c r="AE103" s="3"/>
      <c r="AF103" s="3"/>
    </row>
    <row r="104" spans="1:32" ht="15.75" customHeight="1">
      <c r="A104" s="83" t="s">
        <v>3048</v>
      </c>
      <c r="B104" s="203" t="s">
        <v>2657</v>
      </c>
      <c r="C104" s="76" t="s">
        <v>3049</v>
      </c>
      <c r="D104" s="76" t="s">
        <v>153</v>
      </c>
      <c r="E104" s="76" t="s">
        <v>3050</v>
      </c>
      <c r="F104" s="76" t="s">
        <v>3051</v>
      </c>
      <c r="G104" s="77" t="s">
        <v>3052</v>
      </c>
      <c r="H104" s="86"/>
      <c r="I104" s="86" t="s">
        <v>3053</v>
      </c>
      <c r="J104" s="86">
        <v>2</v>
      </c>
      <c r="K104" s="86">
        <v>2</v>
      </c>
      <c r="L104" s="86">
        <v>2</v>
      </c>
      <c r="M104" s="86">
        <v>150</v>
      </c>
      <c r="N104" s="88">
        <v>75</v>
      </c>
      <c r="O104" s="3" t="s">
        <v>741</v>
      </c>
      <c r="P104" s="3"/>
      <c r="Q104" s="3"/>
      <c r="R104" s="3"/>
      <c r="S104" s="3"/>
      <c r="T104" s="3"/>
      <c r="U104" s="3"/>
      <c r="V104" s="3"/>
      <c r="W104" s="3"/>
      <c r="X104" s="3"/>
      <c r="Y104" s="3"/>
      <c r="Z104" s="3"/>
      <c r="AA104" s="3"/>
      <c r="AB104" s="3"/>
      <c r="AC104" s="3"/>
      <c r="AD104" s="3"/>
      <c r="AE104" s="3"/>
      <c r="AF104" s="3"/>
    </row>
    <row r="105" spans="1:32" ht="15.75" customHeight="1">
      <c r="A105" s="83" t="s">
        <v>3054</v>
      </c>
      <c r="B105" s="203" t="s">
        <v>2657</v>
      </c>
      <c r="C105" s="76" t="s">
        <v>3055</v>
      </c>
      <c r="D105" s="76" t="s">
        <v>153</v>
      </c>
      <c r="E105" s="76" t="s">
        <v>3056</v>
      </c>
      <c r="F105" s="76" t="s">
        <v>3057</v>
      </c>
      <c r="G105" s="86" t="s">
        <v>3058</v>
      </c>
      <c r="H105" s="77"/>
      <c r="I105" s="86" t="s">
        <v>3059</v>
      </c>
      <c r="J105" s="77">
        <v>1</v>
      </c>
      <c r="K105" s="77">
        <v>1</v>
      </c>
      <c r="L105" s="77">
        <v>1</v>
      </c>
      <c r="M105" s="77">
        <v>100</v>
      </c>
      <c r="N105" s="88">
        <v>100</v>
      </c>
      <c r="O105" s="3" t="s">
        <v>741</v>
      </c>
      <c r="P105" s="54"/>
      <c r="Q105" s="54"/>
      <c r="R105" s="54"/>
      <c r="S105" s="54"/>
      <c r="T105" s="54"/>
      <c r="U105" s="54"/>
      <c r="V105" s="54"/>
      <c r="W105" s="54"/>
      <c r="X105" s="54"/>
      <c r="Y105" s="54"/>
      <c r="Z105" s="54"/>
      <c r="AA105" s="54"/>
      <c r="AB105" s="54"/>
      <c r="AC105" s="54"/>
      <c r="AD105" s="54"/>
      <c r="AE105" s="54"/>
      <c r="AF105" s="54"/>
    </row>
    <row r="106" spans="1:32" ht="15.75" customHeight="1">
      <c r="A106" s="83" t="s">
        <v>3060</v>
      </c>
      <c r="B106" s="203" t="s">
        <v>2603</v>
      </c>
      <c r="C106" s="76" t="s">
        <v>3061</v>
      </c>
      <c r="D106" s="76" t="s">
        <v>153</v>
      </c>
      <c r="E106" s="76" t="s">
        <v>3062</v>
      </c>
      <c r="F106" s="76" t="s">
        <v>2731</v>
      </c>
      <c r="G106" s="86" t="s">
        <v>3063</v>
      </c>
      <c r="H106" s="83" t="s">
        <v>3064</v>
      </c>
      <c r="I106" s="86" t="s">
        <v>2953</v>
      </c>
      <c r="J106" s="86">
        <v>3</v>
      </c>
      <c r="K106" s="86">
        <v>3</v>
      </c>
      <c r="L106" s="86">
        <v>3</v>
      </c>
      <c r="M106" s="77">
        <v>150</v>
      </c>
      <c r="N106" s="231">
        <v>50</v>
      </c>
      <c r="O106" s="3" t="s">
        <v>2336</v>
      </c>
      <c r="P106" s="54"/>
      <c r="Q106" s="54"/>
      <c r="R106" s="54"/>
      <c r="S106" s="54"/>
      <c r="T106" s="54"/>
      <c r="U106" s="54"/>
      <c r="V106" s="54"/>
      <c r="W106" s="54"/>
      <c r="X106" s="54"/>
      <c r="Y106" s="54"/>
      <c r="Z106" s="54"/>
      <c r="AA106" s="54"/>
      <c r="AB106" s="54"/>
      <c r="AC106" s="54"/>
      <c r="AD106" s="54"/>
      <c r="AE106" s="54"/>
      <c r="AF106" s="54"/>
    </row>
    <row r="107" spans="1:32" ht="15.75" customHeight="1">
      <c r="A107" s="83" t="s">
        <v>3048</v>
      </c>
      <c r="B107" s="203" t="s">
        <v>2603</v>
      </c>
      <c r="C107" s="76" t="s">
        <v>3065</v>
      </c>
      <c r="D107" s="76" t="s">
        <v>153</v>
      </c>
      <c r="E107" s="76" t="s">
        <v>3066</v>
      </c>
      <c r="F107" s="76" t="s">
        <v>3018</v>
      </c>
      <c r="G107" s="86" t="s">
        <v>3067</v>
      </c>
      <c r="H107" s="234" t="s">
        <v>3068</v>
      </c>
      <c r="I107" s="86" t="s">
        <v>2953</v>
      </c>
      <c r="J107" s="86">
        <v>2</v>
      </c>
      <c r="K107" s="86">
        <v>2</v>
      </c>
      <c r="L107" s="86">
        <v>2</v>
      </c>
      <c r="M107" s="77">
        <v>150</v>
      </c>
      <c r="N107" s="231">
        <v>75</v>
      </c>
      <c r="O107" s="3" t="s">
        <v>2336</v>
      </c>
      <c r="P107" s="3"/>
      <c r="Q107" s="3"/>
      <c r="R107" s="3"/>
      <c r="S107" s="3"/>
      <c r="T107" s="3"/>
      <c r="U107" s="3"/>
      <c r="V107" s="3"/>
      <c r="W107" s="3"/>
      <c r="X107" s="3"/>
      <c r="Y107" s="3"/>
      <c r="Z107" s="3"/>
      <c r="AA107" s="3"/>
      <c r="AB107" s="3"/>
      <c r="AC107" s="3"/>
      <c r="AD107" s="3"/>
      <c r="AE107" s="3"/>
      <c r="AF107" s="3"/>
    </row>
    <row r="108" spans="1:32" ht="15.75" customHeight="1">
      <c r="A108" s="83" t="s">
        <v>3069</v>
      </c>
      <c r="B108" s="203" t="s">
        <v>2603</v>
      </c>
      <c r="C108" s="76" t="s">
        <v>3070</v>
      </c>
      <c r="D108" s="76" t="s">
        <v>153</v>
      </c>
      <c r="E108" s="76" t="s">
        <v>3071</v>
      </c>
      <c r="F108" s="76" t="s">
        <v>2725</v>
      </c>
      <c r="G108" s="86" t="s">
        <v>2726</v>
      </c>
      <c r="H108" s="83" t="s">
        <v>3072</v>
      </c>
      <c r="I108" s="86" t="s">
        <v>2953</v>
      </c>
      <c r="J108" s="86">
        <v>3</v>
      </c>
      <c r="K108" s="86">
        <v>3</v>
      </c>
      <c r="L108" s="86">
        <v>3</v>
      </c>
      <c r="M108" s="77">
        <v>150</v>
      </c>
      <c r="N108" s="231">
        <v>50</v>
      </c>
      <c r="O108" s="3" t="s">
        <v>2336</v>
      </c>
      <c r="P108" s="3"/>
      <c r="Q108" s="3"/>
      <c r="R108" s="3"/>
      <c r="S108" s="3"/>
      <c r="T108" s="3"/>
      <c r="U108" s="3"/>
      <c r="V108" s="3"/>
      <c r="W108" s="3"/>
      <c r="X108" s="3"/>
      <c r="Y108" s="3"/>
      <c r="Z108" s="3"/>
      <c r="AA108" s="3"/>
      <c r="AB108" s="3"/>
      <c r="AC108" s="3"/>
      <c r="AD108" s="3"/>
      <c r="AE108" s="3"/>
      <c r="AF108" s="3"/>
    </row>
    <row r="109" spans="1:32" ht="15.75" customHeight="1">
      <c r="A109" s="83" t="s">
        <v>3073</v>
      </c>
      <c r="B109" s="203" t="s">
        <v>3074</v>
      </c>
      <c r="C109" s="76" t="s">
        <v>3075</v>
      </c>
      <c r="D109" s="76" t="s">
        <v>153</v>
      </c>
      <c r="E109" s="76" t="s">
        <v>3076</v>
      </c>
      <c r="F109" s="76" t="s">
        <v>2944</v>
      </c>
      <c r="G109" s="86" t="s">
        <v>3077</v>
      </c>
      <c r="H109" s="234" t="s">
        <v>3078</v>
      </c>
      <c r="I109" s="86" t="s">
        <v>2953</v>
      </c>
      <c r="J109" s="86">
        <v>1</v>
      </c>
      <c r="K109" s="86">
        <v>1</v>
      </c>
      <c r="L109" s="86">
        <v>1</v>
      </c>
      <c r="M109" s="77">
        <v>25</v>
      </c>
      <c r="N109" s="231">
        <v>25</v>
      </c>
      <c r="O109" s="3" t="s">
        <v>2336</v>
      </c>
      <c r="P109" s="54"/>
      <c r="Q109" s="54"/>
      <c r="R109" s="54"/>
      <c r="S109" s="54"/>
      <c r="T109" s="54"/>
      <c r="U109" s="54"/>
      <c r="V109" s="54"/>
      <c r="W109" s="54"/>
      <c r="X109" s="54"/>
      <c r="Y109" s="54"/>
      <c r="Z109" s="54"/>
      <c r="AA109" s="54"/>
      <c r="AB109" s="54"/>
      <c r="AC109" s="54"/>
      <c r="AD109" s="54"/>
      <c r="AE109" s="54"/>
      <c r="AF109" s="54"/>
    </row>
    <row r="110" spans="1:32" ht="15.75" customHeight="1">
      <c r="A110" s="83" t="s">
        <v>3079</v>
      </c>
      <c r="B110" s="203" t="s">
        <v>2603</v>
      </c>
      <c r="C110" s="76" t="s">
        <v>175</v>
      </c>
      <c r="D110" s="76" t="s">
        <v>153</v>
      </c>
      <c r="E110" s="76" t="s">
        <v>3080</v>
      </c>
      <c r="F110" s="76" t="s">
        <v>3022</v>
      </c>
      <c r="G110" s="77" t="s">
        <v>3081</v>
      </c>
      <c r="H110" s="482" t="s">
        <v>3082</v>
      </c>
      <c r="I110" s="77" t="s">
        <v>2953</v>
      </c>
      <c r="J110" s="484">
        <v>1</v>
      </c>
      <c r="K110" s="484">
        <v>1</v>
      </c>
      <c r="L110" s="484">
        <v>1</v>
      </c>
      <c r="M110" s="484">
        <v>150</v>
      </c>
      <c r="N110" s="88">
        <v>150</v>
      </c>
      <c r="O110" s="3" t="s">
        <v>3083</v>
      </c>
      <c r="P110" s="54"/>
      <c r="Q110" s="54"/>
      <c r="R110" s="54"/>
      <c r="S110" s="54"/>
      <c r="T110" s="54"/>
      <c r="U110" s="54"/>
      <c r="V110" s="54"/>
      <c r="W110" s="54"/>
      <c r="X110" s="54"/>
      <c r="Y110" s="54"/>
      <c r="Z110" s="54"/>
      <c r="AA110" s="54"/>
      <c r="AB110" s="54"/>
      <c r="AC110" s="54"/>
      <c r="AD110" s="54"/>
      <c r="AE110" s="54"/>
      <c r="AF110" s="54"/>
    </row>
    <row r="111" spans="1:32" ht="15.75" customHeight="1">
      <c r="A111" s="83" t="s">
        <v>3084</v>
      </c>
      <c r="B111" s="203" t="s">
        <v>2603</v>
      </c>
      <c r="C111" s="76" t="s">
        <v>175</v>
      </c>
      <c r="D111" s="76" t="s">
        <v>153</v>
      </c>
      <c r="E111" s="76" t="s">
        <v>3085</v>
      </c>
      <c r="F111" s="76" t="s">
        <v>3086</v>
      </c>
      <c r="G111" s="77" t="s">
        <v>3087</v>
      </c>
      <c r="H111" s="342" t="s">
        <v>3088</v>
      </c>
      <c r="I111" s="86" t="s">
        <v>2953</v>
      </c>
      <c r="J111" s="86">
        <v>1</v>
      </c>
      <c r="K111" s="86">
        <v>1</v>
      </c>
      <c r="L111" s="86">
        <v>1</v>
      </c>
      <c r="M111" s="86">
        <v>150</v>
      </c>
      <c r="N111" s="88">
        <v>150</v>
      </c>
      <c r="O111" s="3" t="s">
        <v>3083</v>
      </c>
      <c r="P111" s="3"/>
      <c r="Q111" s="3"/>
      <c r="R111" s="3"/>
      <c r="S111" s="3"/>
      <c r="T111" s="3"/>
      <c r="U111" s="3"/>
      <c r="V111" s="3"/>
      <c r="W111" s="3"/>
      <c r="X111" s="3"/>
      <c r="Y111" s="3"/>
      <c r="Z111" s="3"/>
      <c r="AA111" s="3"/>
      <c r="AB111" s="3"/>
      <c r="AC111" s="3"/>
      <c r="AD111" s="3"/>
      <c r="AE111" s="3"/>
      <c r="AF111" s="3"/>
    </row>
    <row r="112" spans="1:32" ht="15.75" customHeight="1">
      <c r="A112" s="83" t="s">
        <v>3089</v>
      </c>
      <c r="B112" s="203" t="s">
        <v>2603</v>
      </c>
      <c r="C112" s="76" t="s">
        <v>3090</v>
      </c>
      <c r="D112" s="76" t="s">
        <v>153</v>
      </c>
      <c r="E112" s="76" t="s">
        <v>3076</v>
      </c>
      <c r="F112" s="76" t="s">
        <v>2944</v>
      </c>
      <c r="G112" s="86"/>
      <c r="H112" s="86" t="s">
        <v>2945</v>
      </c>
      <c r="I112" s="86" t="s">
        <v>3091</v>
      </c>
      <c r="J112" s="495">
        <v>2</v>
      </c>
      <c r="K112" s="495">
        <v>2</v>
      </c>
      <c r="L112" s="495">
        <v>2</v>
      </c>
      <c r="M112" s="495">
        <v>150</v>
      </c>
      <c r="N112" s="202">
        <v>75</v>
      </c>
      <c r="O112" s="3" t="s">
        <v>761</v>
      </c>
      <c r="P112" s="3"/>
      <c r="Q112" s="3"/>
      <c r="R112" s="3"/>
      <c r="S112" s="3"/>
      <c r="T112" s="3"/>
      <c r="U112" s="3"/>
      <c r="V112" s="3"/>
      <c r="W112" s="3"/>
      <c r="X112" s="3"/>
      <c r="Y112" s="3"/>
      <c r="Z112" s="3"/>
      <c r="AA112" s="3"/>
      <c r="AB112" s="3"/>
      <c r="AC112" s="3"/>
      <c r="AD112" s="3"/>
      <c r="AE112" s="3"/>
      <c r="AF112" s="3"/>
    </row>
    <row r="113" spans="1:32" ht="15.75" customHeight="1">
      <c r="A113" s="83" t="s">
        <v>3092</v>
      </c>
      <c r="B113" s="203" t="s">
        <v>2603</v>
      </c>
      <c r="C113" s="76" t="s">
        <v>793</v>
      </c>
      <c r="D113" s="76" t="s">
        <v>153</v>
      </c>
      <c r="E113" s="76" t="s">
        <v>2957</v>
      </c>
      <c r="F113" s="76" t="s">
        <v>3001</v>
      </c>
      <c r="G113" s="77" t="s">
        <v>3093</v>
      </c>
      <c r="H113" s="482" t="s">
        <v>3094</v>
      </c>
      <c r="I113" s="77" t="s">
        <v>3095</v>
      </c>
      <c r="J113" s="484">
        <v>1</v>
      </c>
      <c r="K113" s="484">
        <v>1</v>
      </c>
      <c r="L113" s="484">
        <v>1</v>
      </c>
      <c r="M113" s="484">
        <v>150</v>
      </c>
      <c r="N113" s="88">
        <v>150</v>
      </c>
      <c r="O113" s="3" t="s">
        <v>178</v>
      </c>
      <c r="P113" s="54"/>
      <c r="Q113" s="54"/>
      <c r="R113" s="54"/>
      <c r="S113" s="54"/>
      <c r="T113" s="54"/>
      <c r="U113" s="54"/>
      <c r="V113" s="54"/>
      <c r="W113" s="54"/>
      <c r="X113" s="54"/>
      <c r="Y113" s="54"/>
      <c r="Z113" s="54"/>
      <c r="AA113" s="54"/>
      <c r="AB113" s="54"/>
      <c r="AC113" s="54"/>
      <c r="AD113" s="54"/>
      <c r="AE113" s="54"/>
      <c r="AF113" s="54"/>
    </row>
    <row r="114" spans="1:32" ht="15.75" customHeight="1">
      <c r="A114" s="83" t="s">
        <v>2991</v>
      </c>
      <c r="B114" s="203" t="s">
        <v>2657</v>
      </c>
      <c r="C114" s="76" t="s">
        <v>2992</v>
      </c>
      <c r="D114" s="76" t="s">
        <v>153</v>
      </c>
      <c r="E114" s="76" t="s">
        <v>687</v>
      </c>
      <c r="F114" s="76" t="s">
        <v>688</v>
      </c>
      <c r="G114" s="77" t="s">
        <v>2993</v>
      </c>
      <c r="H114" s="77"/>
      <c r="I114" s="77" t="s">
        <v>2994</v>
      </c>
      <c r="J114" s="484">
        <v>2</v>
      </c>
      <c r="K114" s="484">
        <v>2</v>
      </c>
      <c r="L114" s="484">
        <v>2</v>
      </c>
      <c r="M114" s="484">
        <v>100</v>
      </c>
      <c r="N114" s="88">
        <v>50</v>
      </c>
      <c r="O114" s="3" t="s">
        <v>180</v>
      </c>
      <c r="P114" s="3"/>
      <c r="Q114" s="3"/>
      <c r="R114" s="3"/>
      <c r="S114" s="3"/>
      <c r="T114" s="3"/>
      <c r="U114" s="3"/>
      <c r="V114" s="3"/>
      <c r="W114" s="3"/>
      <c r="X114" s="3"/>
      <c r="Y114" s="3"/>
      <c r="Z114" s="3"/>
      <c r="AA114" s="3"/>
      <c r="AB114" s="3"/>
      <c r="AC114" s="3"/>
      <c r="AD114" s="3"/>
      <c r="AE114" s="3"/>
      <c r="AF114" s="3"/>
    </row>
    <row r="115" spans="1:32" ht="15.75" customHeight="1">
      <c r="A115" s="83" t="s">
        <v>3096</v>
      </c>
      <c r="B115" s="203" t="s">
        <v>2657</v>
      </c>
      <c r="C115" s="76" t="s">
        <v>181</v>
      </c>
      <c r="D115" s="76" t="s">
        <v>153</v>
      </c>
      <c r="E115" s="76" t="s">
        <v>2957</v>
      </c>
      <c r="F115" s="76" t="s">
        <v>2958</v>
      </c>
      <c r="G115" s="77" t="s">
        <v>3097</v>
      </c>
      <c r="H115" s="86" t="s">
        <v>3098</v>
      </c>
      <c r="I115" s="86" t="s">
        <v>3099</v>
      </c>
      <c r="J115" s="86">
        <v>1</v>
      </c>
      <c r="K115" s="86">
        <v>1</v>
      </c>
      <c r="L115" s="86">
        <v>1</v>
      </c>
      <c r="M115" s="86">
        <v>150</v>
      </c>
      <c r="N115" s="88">
        <v>150</v>
      </c>
      <c r="O115" s="3" t="s">
        <v>181</v>
      </c>
      <c r="P115" s="3"/>
      <c r="Q115" s="3"/>
      <c r="R115" s="3"/>
      <c r="S115" s="3"/>
      <c r="T115" s="3"/>
      <c r="U115" s="3"/>
      <c r="V115" s="3"/>
      <c r="W115" s="3"/>
      <c r="X115" s="3"/>
      <c r="Y115" s="3"/>
      <c r="Z115" s="3"/>
      <c r="AA115" s="3"/>
      <c r="AB115" s="3"/>
      <c r="AC115" s="3"/>
      <c r="AD115" s="3"/>
      <c r="AE115" s="3"/>
      <c r="AF115" s="3"/>
    </row>
    <row r="116" spans="1:32" ht="15.75" customHeight="1">
      <c r="A116" s="83" t="s">
        <v>3100</v>
      </c>
      <c r="B116" s="203" t="s">
        <v>2657</v>
      </c>
      <c r="C116" s="76" t="s">
        <v>181</v>
      </c>
      <c r="D116" s="76" t="s">
        <v>153</v>
      </c>
      <c r="E116" s="76" t="s">
        <v>2957</v>
      </c>
      <c r="F116" s="76" t="s">
        <v>2958</v>
      </c>
      <c r="G116" s="77" t="s">
        <v>3101</v>
      </c>
      <c r="H116" s="86" t="s">
        <v>3102</v>
      </c>
      <c r="I116" s="86" t="s">
        <v>3099</v>
      </c>
      <c r="J116" s="86">
        <v>1</v>
      </c>
      <c r="K116" s="86">
        <v>1</v>
      </c>
      <c r="L116" s="86">
        <v>1</v>
      </c>
      <c r="M116" s="86">
        <v>150</v>
      </c>
      <c r="N116" s="88">
        <v>150</v>
      </c>
      <c r="O116" s="3" t="s">
        <v>181</v>
      </c>
      <c r="P116" s="3"/>
      <c r="Q116" s="3"/>
      <c r="R116" s="3"/>
      <c r="S116" s="3"/>
      <c r="T116" s="3"/>
      <c r="U116" s="3"/>
      <c r="V116" s="3"/>
      <c r="W116" s="3"/>
      <c r="X116" s="3"/>
      <c r="Y116" s="3"/>
      <c r="Z116" s="3"/>
      <c r="AA116" s="3"/>
      <c r="AB116" s="3"/>
      <c r="AC116" s="3"/>
      <c r="AD116" s="3"/>
      <c r="AE116" s="3"/>
      <c r="AF116" s="3"/>
    </row>
    <row r="117" spans="1:32" ht="15.75" customHeight="1">
      <c r="A117" s="83" t="s">
        <v>3103</v>
      </c>
      <c r="B117" s="203" t="s">
        <v>2657</v>
      </c>
      <c r="C117" s="76" t="s">
        <v>179</v>
      </c>
      <c r="D117" s="76" t="s">
        <v>153</v>
      </c>
      <c r="E117" s="76" t="s">
        <v>3104</v>
      </c>
      <c r="F117" s="76" t="s">
        <v>3105</v>
      </c>
      <c r="G117" s="77" t="s">
        <v>3106</v>
      </c>
      <c r="H117" s="86"/>
      <c r="I117" s="86" t="s">
        <v>3107</v>
      </c>
      <c r="J117" s="86">
        <v>1</v>
      </c>
      <c r="K117" s="86">
        <v>1</v>
      </c>
      <c r="L117" s="86">
        <v>1</v>
      </c>
      <c r="M117" s="86">
        <v>100</v>
      </c>
      <c r="N117" s="88">
        <v>100</v>
      </c>
      <c r="O117" s="3" t="s">
        <v>179</v>
      </c>
      <c r="P117" s="3"/>
      <c r="Q117" s="3"/>
      <c r="R117" s="3"/>
      <c r="S117" s="3"/>
      <c r="T117" s="3"/>
      <c r="U117" s="3"/>
      <c r="V117" s="3"/>
      <c r="W117" s="3"/>
      <c r="X117" s="3"/>
      <c r="Y117" s="3"/>
      <c r="Z117" s="3"/>
      <c r="AA117" s="3"/>
      <c r="AB117" s="3"/>
      <c r="AC117" s="3"/>
      <c r="AD117" s="3"/>
      <c r="AE117" s="3"/>
      <c r="AF117" s="3"/>
    </row>
    <row r="118" spans="1:32" ht="15.75" customHeight="1">
      <c r="A118" s="348" t="s">
        <v>3108</v>
      </c>
      <c r="B118" s="196" t="s">
        <v>2603</v>
      </c>
      <c r="C118" s="196" t="s">
        <v>312</v>
      </c>
      <c r="D118" s="196" t="s">
        <v>50</v>
      </c>
      <c r="E118" s="348" t="s">
        <v>3109</v>
      </c>
      <c r="F118" s="196" t="s">
        <v>3110</v>
      </c>
      <c r="G118" s="349" t="s">
        <v>3111</v>
      </c>
      <c r="H118" s="3"/>
      <c r="I118" s="3" t="s">
        <v>2655</v>
      </c>
      <c r="J118" s="3">
        <v>1</v>
      </c>
      <c r="K118" s="3">
        <v>1</v>
      </c>
      <c r="L118" s="3">
        <v>1</v>
      </c>
      <c r="M118" s="3">
        <v>150</v>
      </c>
      <c r="N118" s="349">
        <v>150</v>
      </c>
      <c r="O118" s="3"/>
      <c r="P118" s="3"/>
      <c r="Q118" s="3"/>
      <c r="R118" s="3"/>
      <c r="S118" s="3"/>
      <c r="T118" s="3"/>
      <c r="U118" s="3"/>
      <c r="V118" s="3"/>
      <c r="W118" s="3"/>
      <c r="X118" s="3"/>
      <c r="Y118" s="3"/>
      <c r="Z118" s="3"/>
      <c r="AA118" s="3"/>
      <c r="AB118" s="3"/>
      <c r="AC118" s="3"/>
      <c r="AD118" s="3"/>
      <c r="AE118" s="3"/>
      <c r="AF118" s="3"/>
    </row>
    <row r="119" spans="1:32" ht="15.75" customHeight="1">
      <c r="A119" s="83"/>
      <c r="B119" s="203"/>
      <c r="C119" s="76"/>
      <c r="D119" s="76"/>
      <c r="E119" s="76"/>
      <c r="F119" s="76"/>
      <c r="G119" s="77"/>
      <c r="H119" s="86"/>
      <c r="I119" s="86"/>
      <c r="J119" s="86"/>
      <c r="K119" s="86"/>
      <c r="L119" s="86"/>
      <c r="M119" s="86"/>
      <c r="N119" s="88"/>
      <c r="O119" s="3"/>
      <c r="P119" s="3"/>
      <c r="Q119" s="3"/>
      <c r="R119" s="3"/>
      <c r="S119" s="3"/>
      <c r="T119" s="3"/>
      <c r="U119" s="3"/>
      <c r="V119" s="3"/>
      <c r="W119" s="3"/>
      <c r="X119" s="3"/>
      <c r="Y119" s="3"/>
      <c r="Z119" s="3"/>
      <c r="AA119" s="3"/>
      <c r="AB119" s="3"/>
      <c r="AC119" s="3"/>
      <c r="AD119" s="3"/>
      <c r="AE119" s="3"/>
      <c r="AF119" s="3"/>
    </row>
    <row r="120" spans="1:32" ht="15.75" customHeight="1">
      <c r="A120" s="83"/>
      <c r="B120" s="203"/>
      <c r="C120" s="76"/>
      <c r="D120" s="76"/>
      <c r="E120" s="76"/>
      <c r="F120" s="76"/>
      <c r="G120" s="77"/>
      <c r="H120" s="86"/>
      <c r="I120" s="86"/>
      <c r="J120" s="86"/>
      <c r="K120" s="86"/>
      <c r="L120" s="86"/>
      <c r="M120" s="86"/>
      <c r="N120" s="88"/>
      <c r="O120" s="3"/>
      <c r="P120" s="3"/>
      <c r="Q120" s="3"/>
      <c r="R120" s="3"/>
      <c r="S120" s="3"/>
      <c r="T120" s="3"/>
      <c r="U120" s="3"/>
      <c r="V120" s="3"/>
      <c r="W120" s="3"/>
      <c r="X120" s="3"/>
      <c r="Y120" s="3"/>
      <c r="Z120" s="3"/>
      <c r="AA120" s="3"/>
      <c r="AB120" s="3"/>
      <c r="AC120" s="3"/>
      <c r="AD120" s="3"/>
      <c r="AE120" s="3"/>
      <c r="AF120" s="3"/>
    </row>
    <row r="121" spans="1:32" ht="15.75" customHeight="1">
      <c r="A121" s="232" t="s">
        <v>183</v>
      </c>
      <c r="B121" s="52"/>
      <c r="C121" s="52"/>
      <c r="D121" s="1"/>
      <c r="E121" s="1"/>
      <c r="F121" s="1"/>
      <c r="G121" s="53"/>
      <c r="H121" s="233"/>
      <c r="I121" s="233"/>
      <c r="J121" s="233"/>
      <c r="K121" s="233"/>
      <c r="L121" s="233"/>
      <c r="M121" s="233"/>
      <c r="N121" s="233">
        <f>SUM(N11:N119)</f>
        <v>9945</v>
      </c>
      <c r="O121" s="3"/>
      <c r="P121" s="3"/>
      <c r="Q121" s="3"/>
      <c r="R121" s="3"/>
      <c r="S121" s="3"/>
      <c r="T121" s="3"/>
      <c r="U121" s="3"/>
      <c r="V121" s="3"/>
      <c r="W121" s="3"/>
      <c r="X121" s="3"/>
      <c r="Y121" s="3"/>
      <c r="Z121" s="3"/>
      <c r="AA121" s="3"/>
      <c r="AB121" s="3"/>
      <c r="AC121" s="3"/>
      <c r="AD121" s="3"/>
      <c r="AE121" s="3"/>
      <c r="AF121" s="3"/>
    </row>
    <row r="122" spans="1:32" ht="15.75" customHeight="1">
      <c r="A122" s="51"/>
      <c r="B122" s="52"/>
      <c r="C122" s="52"/>
      <c r="D122" s="1"/>
      <c r="E122" s="1"/>
      <c r="F122" s="1"/>
      <c r="G122" s="1"/>
      <c r="H122" s="1"/>
      <c r="I122" s="1"/>
      <c r="J122" s="1"/>
      <c r="K122" s="1"/>
      <c r="L122" s="1"/>
      <c r="M122" s="1"/>
      <c r="N122" s="1"/>
      <c r="O122" s="3"/>
      <c r="P122" s="3"/>
      <c r="Q122" s="3"/>
      <c r="R122" s="3"/>
      <c r="S122" s="3"/>
      <c r="T122" s="3"/>
      <c r="U122" s="3"/>
      <c r="V122" s="3"/>
      <c r="W122" s="3"/>
      <c r="X122" s="3"/>
      <c r="Y122" s="3"/>
      <c r="Z122" s="3"/>
      <c r="AA122" s="3"/>
      <c r="AB122" s="3"/>
      <c r="AC122" s="3"/>
      <c r="AD122" s="3"/>
      <c r="AE122" s="3"/>
      <c r="AF122" s="3"/>
    </row>
    <row r="123" spans="1:32" ht="15.75" customHeight="1">
      <c r="A123" s="1114" t="s">
        <v>842</v>
      </c>
      <c r="B123" s="1115"/>
      <c r="C123" s="1115"/>
      <c r="D123" s="1115"/>
      <c r="E123" s="1115"/>
      <c r="F123" s="1115"/>
      <c r="G123" s="1115"/>
      <c r="H123" s="1115"/>
      <c r="I123" s="1115"/>
      <c r="J123" s="1115"/>
      <c r="K123" s="1115"/>
      <c r="L123" s="1115"/>
      <c r="M123" s="1115"/>
      <c r="N123" s="1116"/>
      <c r="O123" s="3"/>
      <c r="P123" s="3"/>
      <c r="Q123" s="3"/>
      <c r="R123" s="3"/>
      <c r="S123" s="3"/>
      <c r="T123" s="3"/>
      <c r="U123" s="3"/>
      <c r="V123" s="3"/>
      <c r="W123" s="3"/>
      <c r="X123" s="3"/>
      <c r="Y123" s="3"/>
      <c r="Z123" s="3"/>
      <c r="AA123" s="3"/>
      <c r="AB123" s="3"/>
      <c r="AC123" s="3"/>
      <c r="AD123" s="3"/>
      <c r="AE123" s="3"/>
      <c r="AF123" s="3"/>
    </row>
    <row r="124" spans="1:32" ht="15.75" customHeight="1">
      <c r="A124" s="51"/>
      <c r="B124" s="52"/>
      <c r="C124" s="52"/>
      <c r="D124" s="1"/>
      <c r="E124" s="1"/>
      <c r="F124" s="1"/>
      <c r="G124" s="1"/>
      <c r="H124" s="1"/>
      <c r="I124" s="1"/>
      <c r="J124" s="1"/>
      <c r="K124" s="1"/>
      <c r="L124" s="1"/>
      <c r="M124" s="1"/>
      <c r="N124" s="1"/>
      <c r="O124" s="3"/>
      <c r="P124" s="3"/>
      <c r="Q124" s="3"/>
      <c r="R124" s="3"/>
      <c r="S124" s="3"/>
      <c r="T124" s="3"/>
      <c r="U124" s="3"/>
      <c r="V124" s="3"/>
      <c r="W124" s="3"/>
      <c r="X124" s="3"/>
      <c r="Y124" s="3"/>
      <c r="Z124" s="3"/>
      <c r="AA124" s="3"/>
      <c r="AB124" s="3"/>
      <c r="AC124" s="3"/>
      <c r="AD124" s="3"/>
      <c r="AE124" s="3"/>
      <c r="AF124" s="3"/>
    </row>
    <row r="125" spans="1:32" ht="15.75" customHeight="1">
      <c r="A125" s="51"/>
      <c r="B125" s="52"/>
      <c r="C125" s="52"/>
      <c r="D125" s="1"/>
      <c r="E125" s="1"/>
      <c r="F125" s="1"/>
      <c r="G125" s="1"/>
      <c r="H125" s="1"/>
      <c r="I125" s="1"/>
      <c r="J125" s="1"/>
      <c r="K125" s="1"/>
      <c r="L125" s="1"/>
      <c r="M125" s="1"/>
      <c r="N125" s="1"/>
      <c r="O125" s="3"/>
      <c r="P125" s="3"/>
      <c r="Q125" s="3"/>
      <c r="R125" s="3"/>
      <c r="S125" s="3"/>
      <c r="T125" s="3"/>
      <c r="U125" s="3"/>
      <c r="V125" s="3"/>
      <c r="W125" s="3"/>
      <c r="X125" s="3"/>
      <c r="Y125" s="3"/>
      <c r="Z125" s="3"/>
      <c r="AA125" s="3"/>
      <c r="AB125" s="3"/>
      <c r="AC125" s="3"/>
      <c r="AD125" s="3"/>
      <c r="AE125" s="3"/>
      <c r="AF125" s="3"/>
    </row>
    <row r="126" spans="1:32" ht="15.75" customHeight="1">
      <c r="A126" s="51"/>
      <c r="B126" s="52"/>
      <c r="C126" s="52"/>
      <c r="D126" s="1"/>
      <c r="E126" s="1"/>
      <c r="F126" s="1"/>
      <c r="G126" s="1"/>
      <c r="H126" s="1"/>
      <c r="I126" s="1"/>
      <c r="J126" s="1"/>
      <c r="K126" s="1"/>
      <c r="L126" s="1"/>
      <c r="M126" s="1"/>
      <c r="N126" s="1"/>
      <c r="O126" s="3"/>
      <c r="P126" s="3"/>
      <c r="Q126" s="3"/>
      <c r="R126" s="3"/>
      <c r="S126" s="3"/>
      <c r="T126" s="3"/>
      <c r="U126" s="3"/>
      <c r="V126" s="3"/>
      <c r="W126" s="3"/>
      <c r="X126" s="3"/>
      <c r="Y126" s="3"/>
      <c r="Z126" s="3"/>
      <c r="AA126" s="3"/>
      <c r="AB126" s="3"/>
      <c r="AC126" s="3"/>
      <c r="AD126" s="3"/>
      <c r="AE126" s="3"/>
      <c r="AF126" s="3"/>
    </row>
    <row r="127" spans="1:32" ht="15.75" customHeight="1">
      <c r="A127" s="51"/>
      <c r="B127" s="52"/>
      <c r="C127" s="52"/>
      <c r="D127" s="1"/>
      <c r="E127" s="1"/>
      <c r="F127" s="1"/>
      <c r="G127" s="1"/>
      <c r="H127" s="1"/>
      <c r="I127" s="1"/>
      <c r="J127" s="1"/>
      <c r="K127" s="1"/>
      <c r="L127" s="1"/>
      <c r="M127" s="1"/>
      <c r="N127" s="1"/>
      <c r="O127" s="3"/>
      <c r="P127" s="3"/>
      <c r="Q127" s="3"/>
      <c r="R127" s="3"/>
      <c r="S127" s="3"/>
      <c r="T127" s="3"/>
      <c r="U127" s="3"/>
      <c r="V127" s="3"/>
      <c r="W127" s="3"/>
      <c r="X127" s="3"/>
      <c r="Y127" s="3"/>
      <c r="Z127" s="3"/>
      <c r="AA127" s="3"/>
      <c r="AB127" s="3"/>
      <c r="AC127" s="3"/>
      <c r="AD127" s="3"/>
      <c r="AE127" s="3"/>
      <c r="AF127" s="3"/>
    </row>
    <row r="128" spans="1:32" ht="15.75" customHeight="1">
      <c r="A128" s="51"/>
      <c r="B128" s="52"/>
      <c r="C128" s="52"/>
      <c r="D128" s="1"/>
      <c r="E128" s="1"/>
      <c r="F128" s="1"/>
      <c r="G128" s="1"/>
      <c r="H128" s="1"/>
      <c r="I128" s="1"/>
      <c r="J128" s="1"/>
      <c r="K128" s="1"/>
      <c r="L128" s="1"/>
      <c r="M128" s="1"/>
      <c r="N128" s="1"/>
      <c r="O128" s="3"/>
      <c r="P128" s="3"/>
      <c r="Q128" s="3"/>
      <c r="R128" s="3"/>
      <c r="S128" s="3"/>
      <c r="T128" s="3"/>
      <c r="U128" s="3"/>
      <c r="V128" s="3"/>
      <c r="W128" s="3"/>
      <c r="X128" s="3"/>
      <c r="Y128" s="3"/>
      <c r="Z128" s="3"/>
      <c r="AA128" s="3"/>
      <c r="AB128" s="3"/>
      <c r="AC128" s="3"/>
      <c r="AD128" s="3"/>
      <c r="AE128" s="3"/>
      <c r="AF128" s="3"/>
    </row>
    <row r="129" spans="1:32" ht="15.75" customHeight="1">
      <c r="A129" s="51"/>
      <c r="B129" s="52"/>
      <c r="C129" s="52"/>
      <c r="D129" s="1"/>
      <c r="E129" s="1"/>
      <c r="F129" s="1"/>
      <c r="G129" s="1"/>
      <c r="H129" s="1"/>
      <c r="I129" s="1"/>
      <c r="J129" s="1"/>
      <c r="K129" s="1"/>
      <c r="L129" s="1"/>
      <c r="M129" s="1"/>
      <c r="N129" s="1"/>
      <c r="O129" s="3"/>
      <c r="P129" s="3"/>
      <c r="Q129" s="3"/>
      <c r="R129" s="3"/>
      <c r="S129" s="3"/>
      <c r="T129" s="3"/>
      <c r="U129" s="3"/>
      <c r="V129" s="3"/>
      <c r="W129" s="3"/>
      <c r="X129" s="3"/>
      <c r="Y129" s="3"/>
      <c r="Z129" s="3"/>
      <c r="AA129" s="3"/>
      <c r="AB129" s="3"/>
      <c r="AC129" s="3"/>
      <c r="AD129" s="3"/>
      <c r="AE129" s="3"/>
      <c r="AF129" s="3"/>
    </row>
    <row r="130" spans="1:32" ht="15.75" customHeight="1">
      <c r="A130" s="51"/>
      <c r="B130" s="52"/>
      <c r="C130" s="52"/>
      <c r="D130" s="1"/>
      <c r="E130" s="1"/>
      <c r="F130" s="1"/>
      <c r="G130" s="1"/>
      <c r="H130" s="1"/>
      <c r="I130" s="1"/>
      <c r="J130" s="1"/>
      <c r="K130" s="1"/>
      <c r="L130" s="1"/>
      <c r="M130" s="1"/>
      <c r="N130" s="1"/>
      <c r="O130" s="3"/>
      <c r="P130" s="3"/>
      <c r="Q130" s="3"/>
      <c r="R130" s="3"/>
      <c r="S130" s="3"/>
      <c r="T130" s="3"/>
      <c r="U130" s="3"/>
      <c r="V130" s="3"/>
      <c r="W130" s="3"/>
      <c r="X130" s="3"/>
      <c r="Y130" s="3"/>
      <c r="Z130" s="3"/>
      <c r="AA130" s="3"/>
      <c r="AB130" s="3"/>
      <c r="AC130" s="3"/>
      <c r="AD130" s="3"/>
      <c r="AE130" s="3"/>
      <c r="AF130" s="3"/>
    </row>
    <row r="131" spans="1:32" ht="15.75" customHeight="1">
      <c r="A131" s="51"/>
      <c r="B131" s="52"/>
      <c r="C131" s="52"/>
      <c r="D131" s="1"/>
      <c r="E131" s="1"/>
      <c r="F131" s="1"/>
      <c r="G131" s="1"/>
      <c r="H131" s="1"/>
      <c r="I131" s="1"/>
      <c r="J131" s="1"/>
      <c r="K131" s="1"/>
      <c r="L131" s="1"/>
      <c r="M131" s="1"/>
      <c r="N131" s="1"/>
      <c r="O131" s="3"/>
      <c r="P131" s="3"/>
      <c r="Q131" s="3"/>
      <c r="R131" s="3"/>
      <c r="S131" s="3"/>
      <c r="T131" s="3"/>
      <c r="U131" s="3"/>
      <c r="V131" s="3"/>
      <c r="W131" s="3"/>
      <c r="X131" s="3"/>
      <c r="Y131" s="3"/>
      <c r="Z131" s="3"/>
      <c r="AA131" s="3"/>
      <c r="AB131" s="3"/>
      <c r="AC131" s="3"/>
      <c r="AD131" s="3"/>
      <c r="AE131" s="3"/>
      <c r="AF131" s="3"/>
    </row>
    <row r="132" spans="1:32" ht="15.75" customHeight="1">
      <c r="A132" s="51"/>
      <c r="B132" s="52"/>
      <c r="C132" s="52"/>
      <c r="D132" s="1"/>
      <c r="E132" s="1"/>
      <c r="F132" s="1"/>
      <c r="G132" s="1"/>
      <c r="H132" s="1"/>
      <c r="I132" s="1"/>
      <c r="J132" s="1"/>
      <c r="K132" s="1"/>
      <c r="L132" s="1"/>
      <c r="M132" s="1"/>
      <c r="N132" s="1"/>
      <c r="O132" s="3"/>
      <c r="P132" s="3"/>
      <c r="Q132" s="3"/>
      <c r="R132" s="3"/>
      <c r="S132" s="3"/>
      <c r="T132" s="3"/>
      <c r="U132" s="3"/>
      <c r="V132" s="3"/>
      <c r="W132" s="3"/>
      <c r="X132" s="3"/>
      <c r="Y132" s="3"/>
      <c r="Z132" s="3"/>
      <c r="AA132" s="3"/>
      <c r="AB132" s="3"/>
      <c r="AC132" s="3"/>
      <c r="AD132" s="3"/>
      <c r="AE132" s="3"/>
      <c r="AF132" s="3"/>
    </row>
    <row r="133" spans="1:32" ht="15.75" customHeight="1">
      <c r="A133" s="51"/>
      <c r="B133" s="52"/>
      <c r="C133" s="52"/>
      <c r="D133" s="1"/>
      <c r="E133" s="1"/>
      <c r="F133" s="1"/>
      <c r="G133" s="1"/>
      <c r="H133" s="1"/>
      <c r="I133" s="1"/>
      <c r="J133" s="1"/>
      <c r="K133" s="1"/>
      <c r="L133" s="1"/>
      <c r="M133" s="1"/>
      <c r="N133" s="1"/>
      <c r="O133" s="3"/>
      <c r="P133" s="3"/>
      <c r="Q133" s="3"/>
      <c r="R133" s="3"/>
      <c r="S133" s="3"/>
      <c r="T133" s="3"/>
      <c r="U133" s="3"/>
      <c r="V133" s="3"/>
      <c r="W133" s="3"/>
      <c r="X133" s="3"/>
      <c r="Y133" s="3"/>
      <c r="Z133" s="3"/>
      <c r="AA133" s="3"/>
      <c r="AB133" s="3"/>
      <c r="AC133" s="3"/>
      <c r="AD133" s="3"/>
      <c r="AE133" s="3"/>
      <c r="AF133" s="3"/>
    </row>
    <row r="134" spans="1:32" ht="15.75" customHeight="1">
      <c r="A134" s="51"/>
      <c r="B134" s="52"/>
      <c r="C134" s="52"/>
      <c r="D134" s="1"/>
      <c r="E134" s="1"/>
      <c r="F134" s="1"/>
      <c r="G134" s="1"/>
      <c r="H134" s="1"/>
      <c r="I134" s="1"/>
      <c r="J134" s="1"/>
      <c r="K134" s="1"/>
      <c r="L134" s="1"/>
      <c r="M134" s="1"/>
      <c r="N134" s="1"/>
      <c r="O134" s="3"/>
      <c r="P134" s="3"/>
      <c r="Q134" s="3"/>
      <c r="R134" s="3"/>
      <c r="S134" s="3"/>
      <c r="T134" s="3"/>
      <c r="U134" s="3"/>
      <c r="V134" s="3"/>
      <c r="W134" s="3"/>
      <c r="X134" s="3"/>
      <c r="Y134" s="3"/>
      <c r="Z134" s="3"/>
      <c r="AA134" s="3"/>
      <c r="AB134" s="3"/>
      <c r="AC134" s="3"/>
      <c r="AD134" s="3"/>
      <c r="AE134" s="3"/>
      <c r="AF134" s="3"/>
    </row>
    <row r="135" spans="1:32" ht="15.75" customHeight="1">
      <c r="A135" s="51"/>
      <c r="B135" s="52"/>
      <c r="C135" s="52"/>
      <c r="D135" s="1"/>
      <c r="E135" s="1"/>
      <c r="F135" s="1"/>
      <c r="G135" s="1"/>
      <c r="H135" s="1"/>
      <c r="I135" s="1"/>
      <c r="J135" s="1"/>
      <c r="K135" s="1"/>
      <c r="L135" s="1"/>
      <c r="M135" s="1"/>
      <c r="N135" s="1"/>
      <c r="O135" s="3"/>
      <c r="P135" s="3"/>
      <c r="Q135" s="3"/>
      <c r="R135" s="3"/>
      <c r="S135" s="3"/>
      <c r="T135" s="3"/>
      <c r="U135" s="3"/>
      <c r="V135" s="3"/>
      <c r="W135" s="3"/>
      <c r="X135" s="3"/>
      <c r="Y135" s="3"/>
      <c r="Z135" s="3"/>
      <c r="AA135" s="3"/>
      <c r="AB135" s="3"/>
      <c r="AC135" s="3"/>
      <c r="AD135" s="3"/>
      <c r="AE135" s="3"/>
      <c r="AF135" s="3"/>
    </row>
    <row r="136" spans="1:32" ht="15.75" customHeight="1">
      <c r="A136" s="51"/>
      <c r="B136" s="52"/>
      <c r="C136" s="52"/>
      <c r="D136" s="1"/>
      <c r="E136" s="1"/>
      <c r="F136" s="1"/>
      <c r="G136" s="1"/>
      <c r="H136" s="1"/>
      <c r="I136" s="1"/>
      <c r="J136" s="1"/>
      <c r="K136" s="1"/>
      <c r="L136" s="1"/>
      <c r="M136" s="1"/>
      <c r="N136" s="1"/>
      <c r="O136" s="3"/>
      <c r="P136" s="3"/>
      <c r="Q136" s="3"/>
      <c r="R136" s="3"/>
      <c r="S136" s="3"/>
      <c r="T136" s="3"/>
      <c r="U136" s="3"/>
      <c r="V136" s="3"/>
      <c r="W136" s="3"/>
      <c r="X136" s="3"/>
      <c r="Y136" s="3"/>
      <c r="Z136" s="3"/>
      <c r="AA136" s="3"/>
      <c r="AB136" s="3"/>
      <c r="AC136" s="3"/>
      <c r="AD136" s="3"/>
      <c r="AE136" s="3"/>
      <c r="AF136" s="3"/>
    </row>
    <row r="137" spans="1:32" ht="15.75" customHeight="1">
      <c r="A137" s="51"/>
      <c r="B137" s="52"/>
      <c r="C137" s="52"/>
      <c r="D137" s="1"/>
      <c r="E137" s="1"/>
      <c r="F137" s="1"/>
      <c r="G137" s="1"/>
      <c r="H137" s="1"/>
      <c r="I137" s="1"/>
      <c r="J137" s="1"/>
      <c r="K137" s="1"/>
      <c r="L137" s="1"/>
      <c r="M137" s="1"/>
      <c r="N137" s="1"/>
      <c r="O137" s="3"/>
      <c r="P137" s="3"/>
      <c r="Q137" s="3"/>
      <c r="R137" s="3"/>
      <c r="S137" s="3"/>
      <c r="T137" s="3"/>
      <c r="U137" s="3"/>
      <c r="V137" s="3"/>
      <c r="W137" s="3"/>
      <c r="X137" s="3"/>
      <c r="Y137" s="3"/>
      <c r="Z137" s="3"/>
      <c r="AA137" s="3"/>
      <c r="AB137" s="3"/>
      <c r="AC137" s="3"/>
      <c r="AD137" s="3"/>
      <c r="AE137" s="3"/>
      <c r="AF137" s="3"/>
    </row>
    <row r="138" spans="1:32" ht="15.75" customHeight="1">
      <c r="A138" s="51"/>
      <c r="B138" s="52"/>
      <c r="C138" s="52"/>
      <c r="D138" s="1"/>
      <c r="E138" s="1"/>
      <c r="F138" s="1"/>
      <c r="G138" s="1"/>
      <c r="H138" s="1"/>
      <c r="I138" s="1"/>
      <c r="J138" s="1"/>
      <c r="K138" s="1"/>
      <c r="L138" s="1"/>
      <c r="M138" s="1"/>
      <c r="N138" s="1"/>
      <c r="O138" s="3"/>
      <c r="P138" s="3"/>
      <c r="Q138" s="3"/>
      <c r="R138" s="3"/>
      <c r="S138" s="3"/>
      <c r="T138" s="3"/>
      <c r="U138" s="3"/>
      <c r="V138" s="3"/>
      <c r="W138" s="3"/>
      <c r="X138" s="3"/>
      <c r="Y138" s="3"/>
      <c r="Z138" s="3"/>
      <c r="AA138" s="3"/>
      <c r="AB138" s="3"/>
      <c r="AC138" s="3"/>
      <c r="AD138" s="3"/>
      <c r="AE138" s="3"/>
      <c r="AF138" s="3"/>
    </row>
    <row r="139" spans="1:32" ht="15.75" customHeight="1">
      <c r="A139" s="51"/>
      <c r="B139" s="52"/>
      <c r="C139" s="52"/>
      <c r="D139" s="1"/>
      <c r="E139" s="1"/>
      <c r="F139" s="1"/>
      <c r="G139" s="1"/>
      <c r="H139" s="1"/>
      <c r="I139" s="1"/>
      <c r="J139" s="1"/>
      <c r="K139" s="1"/>
      <c r="L139" s="1"/>
      <c r="M139" s="1"/>
      <c r="N139" s="1"/>
      <c r="O139" s="3"/>
      <c r="P139" s="3"/>
      <c r="Q139" s="3"/>
      <c r="R139" s="3"/>
      <c r="S139" s="3"/>
      <c r="T139" s="3"/>
      <c r="U139" s="3"/>
      <c r="V139" s="3"/>
      <c r="W139" s="3"/>
      <c r="X139" s="3"/>
      <c r="Y139" s="3"/>
      <c r="Z139" s="3"/>
      <c r="AA139" s="3"/>
      <c r="AB139" s="3"/>
      <c r="AC139" s="3"/>
      <c r="AD139" s="3"/>
      <c r="AE139" s="3"/>
      <c r="AF139" s="3"/>
    </row>
    <row r="140" spans="1:32" ht="15.75" customHeight="1">
      <c r="A140" s="51"/>
      <c r="B140" s="52"/>
      <c r="C140" s="52"/>
      <c r="D140" s="1"/>
      <c r="E140" s="1"/>
      <c r="F140" s="1"/>
      <c r="G140" s="1"/>
      <c r="H140" s="1"/>
      <c r="I140" s="1"/>
      <c r="J140" s="1"/>
      <c r="K140" s="1"/>
      <c r="L140" s="1"/>
      <c r="M140" s="1"/>
      <c r="N140" s="1"/>
      <c r="O140" s="3"/>
      <c r="P140" s="3"/>
      <c r="Q140" s="3"/>
      <c r="R140" s="3"/>
      <c r="S140" s="3"/>
      <c r="T140" s="3"/>
      <c r="U140" s="3"/>
      <c r="V140" s="3"/>
      <c r="W140" s="3"/>
      <c r="X140" s="3"/>
      <c r="Y140" s="3"/>
      <c r="Z140" s="3"/>
      <c r="AA140" s="3"/>
      <c r="AB140" s="3"/>
      <c r="AC140" s="3"/>
      <c r="AD140" s="3"/>
      <c r="AE140" s="3"/>
      <c r="AF140" s="3"/>
    </row>
    <row r="141" spans="1:32" ht="15.75" customHeight="1">
      <c r="A141" s="51"/>
      <c r="B141" s="52"/>
      <c r="C141" s="52"/>
      <c r="D141" s="1"/>
      <c r="E141" s="1"/>
      <c r="F141" s="1"/>
      <c r="G141" s="1"/>
      <c r="H141" s="1"/>
      <c r="I141" s="1"/>
      <c r="J141" s="1"/>
      <c r="K141" s="1"/>
      <c r="L141" s="1"/>
      <c r="M141" s="1"/>
      <c r="N141" s="1"/>
      <c r="O141" s="3"/>
      <c r="P141" s="3"/>
      <c r="Q141" s="3"/>
      <c r="R141" s="3"/>
      <c r="S141" s="3"/>
      <c r="T141" s="3"/>
      <c r="U141" s="3"/>
      <c r="V141" s="3"/>
      <c r="W141" s="3"/>
      <c r="X141" s="3"/>
      <c r="Y141" s="3"/>
      <c r="Z141" s="3"/>
      <c r="AA141" s="3"/>
      <c r="AB141" s="3"/>
      <c r="AC141" s="3"/>
      <c r="AD141" s="3"/>
      <c r="AE141" s="3"/>
      <c r="AF141" s="3"/>
    </row>
    <row r="142" spans="1:32" ht="15.75" customHeight="1">
      <c r="A142" s="51"/>
      <c r="B142" s="52"/>
      <c r="C142" s="52"/>
      <c r="D142" s="1"/>
      <c r="E142" s="1"/>
      <c r="F142" s="1"/>
      <c r="G142" s="1"/>
      <c r="H142" s="1"/>
      <c r="I142" s="1"/>
      <c r="J142" s="1"/>
      <c r="K142" s="1"/>
      <c r="L142" s="1"/>
      <c r="M142" s="1"/>
      <c r="N142" s="1"/>
      <c r="O142" s="3"/>
      <c r="P142" s="3"/>
      <c r="Q142" s="3"/>
      <c r="R142" s="3"/>
      <c r="S142" s="3"/>
      <c r="T142" s="3"/>
      <c r="U142" s="3"/>
      <c r="V142" s="3"/>
      <c r="W142" s="3"/>
      <c r="X142" s="3"/>
      <c r="Y142" s="3"/>
      <c r="Z142" s="3"/>
      <c r="AA142" s="3"/>
      <c r="AB142" s="3"/>
      <c r="AC142" s="3"/>
      <c r="AD142" s="3"/>
      <c r="AE142" s="3"/>
      <c r="AF142" s="3"/>
    </row>
    <row r="143" spans="1:32" ht="15.75" customHeight="1">
      <c r="A143" s="51"/>
      <c r="B143" s="52"/>
      <c r="C143" s="52"/>
      <c r="D143" s="1"/>
      <c r="E143" s="1"/>
      <c r="F143" s="1"/>
      <c r="G143" s="1"/>
      <c r="H143" s="1"/>
      <c r="I143" s="1"/>
      <c r="J143" s="1"/>
      <c r="K143" s="1"/>
      <c r="L143" s="1"/>
      <c r="M143" s="1"/>
      <c r="N143" s="1"/>
      <c r="O143" s="3"/>
      <c r="P143" s="3"/>
      <c r="Q143" s="3"/>
      <c r="R143" s="3"/>
      <c r="S143" s="3"/>
      <c r="T143" s="3"/>
      <c r="U143" s="3"/>
      <c r="V143" s="3"/>
      <c r="W143" s="3"/>
      <c r="X143" s="3"/>
      <c r="Y143" s="3"/>
      <c r="Z143" s="3"/>
      <c r="AA143" s="3"/>
      <c r="AB143" s="3"/>
      <c r="AC143" s="3"/>
      <c r="AD143" s="3"/>
      <c r="AE143" s="3"/>
      <c r="AF143" s="3"/>
    </row>
    <row r="144" spans="1:32" ht="15.75" customHeight="1">
      <c r="A144" s="51"/>
      <c r="B144" s="52"/>
      <c r="C144" s="52"/>
      <c r="D144" s="1"/>
      <c r="E144" s="1"/>
      <c r="F144" s="1"/>
      <c r="G144" s="1"/>
      <c r="H144" s="1"/>
      <c r="I144" s="1"/>
      <c r="J144" s="1"/>
      <c r="K144" s="1"/>
      <c r="L144" s="1"/>
      <c r="M144" s="1"/>
      <c r="N144" s="1"/>
      <c r="O144" s="3"/>
      <c r="P144" s="3"/>
      <c r="Q144" s="3"/>
      <c r="R144" s="3"/>
      <c r="S144" s="3"/>
      <c r="T144" s="3"/>
      <c r="U144" s="3"/>
      <c r="V144" s="3"/>
      <c r="W144" s="3"/>
      <c r="X144" s="3"/>
      <c r="Y144" s="3"/>
      <c r="Z144" s="3"/>
      <c r="AA144" s="3"/>
      <c r="AB144" s="3"/>
      <c r="AC144" s="3"/>
      <c r="AD144" s="3"/>
      <c r="AE144" s="3"/>
      <c r="AF144" s="3"/>
    </row>
    <row r="145" spans="1:32" ht="15.75" customHeight="1">
      <c r="A145" s="51"/>
      <c r="B145" s="52"/>
      <c r="C145" s="52"/>
      <c r="D145" s="1"/>
      <c r="E145" s="1"/>
      <c r="F145" s="1"/>
      <c r="G145" s="1"/>
      <c r="H145" s="1"/>
      <c r="I145" s="1"/>
      <c r="J145" s="1"/>
      <c r="K145" s="1"/>
      <c r="L145" s="1"/>
      <c r="M145" s="1"/>
      <c r="N145" s="1"/>
      <c r="O145" s="3"/>
      <c r="P145" s="3"/>
      <c r="Q145" s="3"/>
      <c r="R145" s="3"/>
      <c r="S145" s="3"/>
      <c r="T145" s="3"/>
      <c r="U145" s="3"/>
      <c r="V145" s="3"/>
      <c r="W145" s="3"/>
      <c r="X145" s="3"/>
      <c r="Y145" s="3"/>
      <c r="Z145" s="3"/>
      <c r="AA145" s="3"/>
      <c r="AB145" s="3"/>
      <c r="AC145" s="3"/>
      <c r="AD145" s="3"/>
      <c r="AE145" s="3"/>
      <c r="AF145" s="3"/>
    </row>
    <row r="146" spans="1:32" ht="15.75" customHeight="1">
      <c r="A146" s="51"/>
      <c r="B146" s="52"/>
      <c r="C146" s="52"/>
      <c r="D146" s="1"/>
      <c r="E146" s="1"/>
      <c r="F146" s="1"/>
      <c r="G146" s="1"/>
      <c r="H146" s="1"/>
      <c r="I146" s="1"/>
      <c r="J146" s="1"/>
      <c r="K146" s="1"/>
      <c r="L146" s="1"/>
      <c r="M146" s="1"/>
      <c r="N146" s="1"/>
      <c r="O146" s="3"/>
      <c r="P146" s="3"/>
      <c r="Q146" s="3"/>
      <c r="R146" s="3"/>
      <c r="S146" s="3"/>
      <c r="T146" s="3"/>
      <c r="U146" s="3"/>
      <c r="V146" s="3"/>
      <c r="W146" s="3"/>
      <c r="X146" s="3"/>
      <c r="Y146" s="3"/>
      <c r="Z146" s="3"/>
      <c r="AA146" s="3"/>
      <c r="AB146" s="3"/>
      <c r="AC146" s="3"/>
      <c r="AD146" s="3"/>
      <c r="AE146" s="3"/>
      <c r="AF146" s="3"/>
    </row>
    <row r="147" spans="1:32" ht="15.75" customHeight="1">
      <c r="A147" s="51"/>
      <c r="B147" s="52"/>
      <c r="C147" s="52"/>
      <c r="D147" s="1"/>
      <c r="E147" s="1"/>
      <c r="F147" s="1"/>
      <c r="G147" s="1"/>
      <c r="H147" s="1"/>
      <c r="I147" s="1"/>
      <c r="J147" s="1"/>
      <c r="K147" s="1"/>
      <c r="L147" s="1"/>
      <c r="M147" s="1"/>
      <c r="N147" s="1"/>
      <c r="O147" s="3"/>
      <c r="P147" s="3"/>
      <c r="Q147" s="3"/>
      <c r="R147" s="3"/>
      <c r="S147" s="3"/>
      <c r="T147" s="3"/>
      <c r="U147" s="3"/>
      <c r="V147" s="3"/>
      <c r="W147" s="3"/>
      <c r="X147" s="3"/>
      <c r="Y147" s="3"/>
      <c r="Z147" s="3"/>
      <c r="AA147" s="3"/>
      <c r="AB147" s="3"/>
      <c r="AC147" s="3"/>
      <c r="AD147" s="3"/>
      <c r="AE147" s="3"/>
      <c r="AF147" s="3"/>
    </row>
    <row r="148" spans="1:32" ht="15.75" customHeight="1">
      <c r="A148" s="51"/>
      <c r="B148" s="52"/>
      <c r="C148" s="52"/>
      <c r="D148" s="1"/>
      <c r="E148" s="1"/>
      <c r="F148" s="1"/>
      <c r="G148" s="1"/>
      <c r="H148" s="1"/>
      <c r="I148" s="1"/>
      <c r="J148" s="1"/>
      <c r="K148" s="1"/>
      <c r="L148" s="1"/>
      <c r="M148" s="1"/>
      <c r="N148" s="1"/>
      <c r="O148" s="3"/>
      <c r="P148" s="3"/>
      <c r="Q148" s="3"/>
      <c r="R148" s="3"/>
      <c r="S148" s="3"/>
      <c r="T148" s="3"/>
      <c r="U148" s="3"/>
      <c r="V148" s="3"/>
      <c r="W148" s="3"/>
      <c r="X148" s="3"/>
      <c r="Y148" s="3"/>
      <c r="Z148" s="3"/>
      <c r="AA148" s="3"/>
      <c r="AB148" s="3"/>
      <c r="AC148" s="3"/>
      <c r="AD148" s="3"/>
      <c r="AE148" s="3"/>
      <c r="AF148" s="3"/>
    </row>
    <row r="149" spans="1:32" ht="15.75" customHeight="1">
      <c r="A149" s="51"/>
      <c r="B149" s="52"/>
      <c r="C149" s="52"/>
      <c r="D149" s="1"/>
      <c r="E149" s="1"/>
      <c r="F149" s="1"/>
      <c r="G149" s="1"/>
      <c r="H149" s="1"/>
      <c r="I149" s="1"/>
      <c r="J149" s="1"/>
      <c r="K149" s="1"/>
      <c r="L149" s="1"/>
      <c r="M149" s="1"/>
      <c r="N149" s="1"/>
      <c r="O149" s="3"/>
      <c r="P149" s="3"/>
      <c r="Q149" s="3"/>
      <c r="R149" s="3"/>
      <c r="S149" s="3"/>
      <c r="T149" s="3"/>
      <c r="U149" s="3"/>
      <c r="V149" s="3"/>
      <c r="W149" s="3"/>
      <c r="X149" s="3"/>
      <c r="Y149" s="3"/>
      <c r="Z149" s="3"/>
      <c r="AA149" s="3"/>
      <c r="AB149" s="3"/>
      <c r="AC149" s="3"/>
      <c r="AD149" s="3"/>
      <c r="AE149" s="3"/>
      <c r="AF149" s="3"/>
    </row>
    <row r="150" spans="1:32" ht="15.75" customHeight="1">
      <c r="A150" s="51"/>
      <c r="B150" s="52"/>
      <c r="C150" s="52"/>
      <c r="D150" s="1"/>
      <c r="E150" s="1"/>
      <c r="F150" s="1"/>
      <c r="G150" s="1"/>
      <c r="H150" s="1"/>
      <c r="I150" s="1"/>
      <c r="J150" s="1"/>
      <c r="K150" s="1"/>
      <c r="L150" s="1"/>
      <c r="M150" s="1"/>
      <c r="N150" s="1"/>
      <c r="O150" s="3"/>
      <c r="P150" s="3"/>
      <c r="Q150" s="3"/>
      <c r="R150" s="3"/>
      <c r="S150" s="3"/>
      <c r="T150" s="3"/>
      <c r="U150" s="3"/>
      <c r="V150" s="3"/>
      <c r="W150" s="3"/>
      <c r="X150" s="3"/>
      <c r="Y150" s="3"/>
      <c r="Z150" s="3"/>
      <c r="AA150" s="3"/>
      <c r="AB150" s="3"/>
      <c r="AC150" s="3"/>
      <c r="AD150" s="3"/>
      <c r="AE150" s="3"/>
      <c r="AF150" s="3"/>
    </row>
    <row r="151" spans="1:32" ht="15.75" customHeight="1">
      <c r="A151" s="51"/>
      <c r="B151" s="52"/>
      <c r="C151" s="52"/>
      <c r="D151" s="1"/>
      <c r="E151" s="1"/>
      <c r="F151" s="1"/>
      <c r="G151" s="1"/>
      <c r="H151" s="1"/>
      <c r="I151" s="1"/>
      <c r="J151" s="1"/>
      <c r="K151" s="1"/>
      <c r="L151" s="1"/>
      <c r="M151" s="1"/>
      <c r="N151" s="1"/>
      <c r="O151" s="3"/>
      <c r="P151" s="3"/>
      <c r="Q151" s="3"/>
      <c r="R151" s="3"/>
      <c r="S151" s="3"/>
      <c r="T151" s="3"/>
      <c r="U151" s="3"/>
      <c r="V151" s="3"/>
      <c r="W151" s="3"/>
      <c r="X151" s="3"/>
      <c r="Y151" s="3"/>
      <c r="Z151" s="3"/>
      <c r="AA151" s="3"/>
      <c r="AB151" s="3"/>
      <c r="AC151" s="3"/>
      <c r="AD151" s="3"/>
      <c r="AE151" s="3"/>
      <c r="AF151" s="3"/>
    </row>
    <row r="152" spans="1:32" ht="15.75" customHeight="1">
      <c r="A152" s="51"/>
      <c r="B152" s="52"/>
      <c r="C152" s="52"/>
      <c r="D152" s="1"/>
      <c r="E152" s="1"/>
      <c r="F152" s="1"/>
      <c r="G152" s="1"/>
      <c r="H152" s="1"/>
      <c r="I152" s="1"/>
      <c r="J152" s="1"/>
      <c r="K152" s="1"/>
      <c r="L152" s="1"/>
      <c r="M152" s="1"/>
      <c r="N152" s="1"/>
      <c r="O152" s="3"/>
      <c r="P152" s="3"/>
      <c r="Q152" s="3"/>
      <c r="R152" s="3"/>
      <c r="S152" s="3"/>
      <c r="T152" s="3"/>
      <c r="U152" s="3"/>
      <c r="V152" s="3"/>
      <c r="W152" s="3"/>
      <c r="X152" s="3"/>
      <c r="Y152" s="3"/>
      <c r="Z152" s="3"/>
      <c r="AA152" s="3"/>
      <c r="AB152" s="3"/>
      <c r="AC152" s="3"/>
      <c r="AD152" s="3"/>
      <c r="AE152" s="3"/>
      <c r="AF152" s="3"/>
    </row>
    <row r="153" spans="1:32" ht="15.75" customHeight="1">
      <c r="A153" s="51"/>
      <c r="B153" s="52"/>
      <c r="C153" s="52"/>
      <c r="D153" s="1"/>
      <c r="E153" s="1"/>
      <c r="F153" s="1"/>
      <c r="G153" s="1"/>
      <c r="H153" s="1"/>
      <c r="I153" s="1"/>
      <c r="J153" s="1"/>
      <c r="K153" s="1"/>
      <c r="L153" s="1"/>
      <c r="M153" s="1"/>
      <c r="N153" s="1"/>
      <c r="O153" s="3"/>
      <c r="P153" s="3"/>
      <c r="Q153" s="3"/>
      <c r="R153" s="3"/>
      <c r="S153" s="3"/>
      <c r="T153" s="3"/>
      <c r="U153" s="3"/>
      <c r="V153" s="3"/>
      <c r="W153" s="3"/>
      <c r="X153" s="3"/>
      <c r="Y153" s="3"/>
      <c r="Z153" s="3"/>
      <c r="AA153" s="3"/>
      <c r="AB153" s="3"/>
      <c r="AC153" s="3"/>
      <c r="AD153" s="3"/>
      <c r="AE153" s="3"/>
      <c r="AF153" s="3"/>
    </row>
    <row r="154" spans="1:32" ht="15.75" customHeight="1">
      <c r="A154" s="51"/>
      <c r="B154" s="52"/>
      <c r="C154" s="52"/>
      <c r="D154" s="1"/>
      <c r="E154" s="1"/>
      <c r="F154" s="1"/>
      <c r="G154" s="1"/>
      <c r="H154" s="1"/>
      <c r="I154" s="1"/>
      <c r="J154" s="1"/>
      <c r="K154" s="1"/>
      <c r="L154" s="1"/>
      <c r="M154" s="1"/>
      <c r="N154" s="1"/>
      <c r="O154" s="3"/>
      <c r="P154" s="3"/>
      <c r="Q154" s="3"/>
      <c r="R154" s="3"/>
      <c r="S154" s="3"/>
      <c r="T154" s="3"/>
      <c r="U154" s="3"/>
      <c r="V154" s="3"/>
      <c r="W154" s="3"/>
      <c r="X154" s="3"/>
      <c r="Y154" s="3"/>
      <c r="Z154" s="3"/>
      <c r="AA154" s="3"/>
      <c r="AB154" s="3"/>
      <c r="AC154" s="3"/>
      <c r="AD154" s="3"/>
      <c r="AE154" s="3"/>
      <c r="AF154" s="3"/>
    </row>
    <row r="155" spans="1:32" ht="15.75" customHeight="1">
      <c r="A155" s="51"/>
      <c r="B155" s="52"/>
      <c r="C155" s="52"/>
      <c r="D155" s="1"/>
      <c r="E155" s="1"/>
      <c r="F155" s="1"/>
      <c r="G155" s="1"/>
      <c r="H155" s="1"/>
      <c r="I155" s="1"/>
      <c r="J155" s="1"/>
      <c r="K155" s="1"/>
      <c r="L155" s="1"/>
      <c r="M155" s="1"/>
      <c r="N155" s="1"/>
      <c r="O155" s="3"/>
      <c r="P155" s="3"/>
      <c r="Q155" s="3"/>
      <c r="R155" s="3"/>
      <c r="S155" s="3"/>
      <c r="T155" s="3"/>
      <c r="U155" s="3"/>
      <c r="V155" s="3"/>
      <c r="W155" s="3"/>
      <c r="X155" s="3"/>
      <c r="Y155" s="3"/>
      <c r="Z155" s="3"/>
      <c r="AA155" s="3"/>
      <c r="AB155" s="3"/>
      <c r="AC155" s="3"/>
      <c r="AD155" s="3"/>
      <c r="AE155" s="3"/>
      <c r="AF155" s="3"/>
    </row>
    <row r="156" spans="1:32" ht="15.75" customHeight="1">
      <c r="A156" s="51"/>
      <c r="B156" s="52"/>
      <c r="C156" s="52"/>
      <c r="D156" s="1"/>
      <c r="E156" s="1"/>
      <c r="F156" s="1"/>
      <c r="G156" s="1"/>
      <c r="H156" s="1"/>
      <c r="I156" s="1"/>
      <c r="J156" s="1"/>
      <c r="K156" s="1"/>
      <c r="L156" s="1"/>
      <c r="M156" s="1"/>
      <c r="N156" s="1"/>
      <c r="O156" s="3"/>
      <c r="P156" s="3"/>
      <c r="Q156" s="3"/>
      <c r="R156" s="3"/>
      <c r="S156" s="3"/>
      <c r="T156" s="3"/>
      <c r="U156" s="3"/>
      <c r="V156" s="3"/>
      <c r="W156" s="3"/>
      <c r="X156" s="3"/>
      <c r="Y156" s="3"/>
      <c r="Z156" s="3"/>
      <c r="AA156" s="3"/>
      <c r="AB156" s="3"/>
      <c r="AC156" s="3"/>
      <c r="AD156" s="3"/>
      <c r="AE156" s="3"/>
      <c r="AF156" s="3"/>
    </row>
    <row r="157" spans="1:32" ht="15.75" customHeight="1">
      <c r="A157" s="51"/>
      <c r="B157" s="52"/>
      <c r="C157" s="52"/>
      <c r="D157" s="1"/>
      <c r="E157" s="1"/>
      <c r="F157" s="1"/>
      <c r="G157" s="1"/>
      <c r="H157" s="1"/>
      <c r="I157" s="1"/>
      <c r="J157" s="1"/>
      <c r="K157" s="1"/>
      <c r="L157" s="1"/>
      <c r="M157" s="1"/>
      <c r="N157" s="1"/>
      <c r="O157" s="3"/>
      <c r="P157" s="3"/>
      <c r="Q157" s="3"/>
      <c r="R157" s="3"/>
      <c r="S157" s="3"/>
      <c r="T157" s="3"/>
      <c r="U157" s="3"/>
      <c r="V157" s="3"/>
      <c r="W157" s="3"/>
      <c r="X157" s="3"/>
      <c r="Y157" s="3"/>
      <c r="Z157" s="3"/>
      <c r="AA157" s="3"/>
      <c r="AB157" s="3"/>
      <c r="AC157" s="3"/>
      <c r="AD157" s="3"/>
      <c r="AE157" s="3"/>
      <c r="AF157" s="3"/>
    </row>
    <row r="158" spans="1:32" ht="15.75" customHeight="1">
      <c r="A158" s="51"/>
      <c r="B158" s="52"/>
      <c r="C158" s="52"/>
      <c r="D158" s="1"/>
      <c r="E158" s="1"/>
      <c r="F158" s="1"/>
      <c r="G158" s="1"/>
      <c r="H158" s="1"/>
      <c r="I158" s="1"/>
      <c r="J158" s="1"/>
      <c r="K158" s="1"/>
      <c r="L158" s="1"/>
      <c r="M158" s="1"/>
      <c r="N158" s="1"/>
      <c r="O158" s="3"/>
      <c r="P158" s="3"/>
      <c r="Q158" s="3"/>
      <c r="R158" s="3"/>
      <c r="S158" s="3"/>
      <c r="T158" s="3"/>
      <c r="U158" s="3"/>
      <c r="V158" s="3"/>
      <c r="W158" s="3"/>
      <c r="X158" s="3"/>
      <c r="Y158" s="3"/>
      <c r="Z158" s="3"/>
      <c r="AA158" s="3"/>
      <c r="AB158" s="3"/>
      <c r="AC158" s="3"/>
      <c r="AD158" s="3"/>
      <c r="AE158" s="3"/>
      <c r="AF158" s="3"/>
    </row>
    <row r="159" spans="1:32" ht="15.75" customHeight="1">
      <c r="A159" s="51"/>
      <c r="B159" s="52"/>
      <c r="C159" s="52"/>
      <c r="D159" s="1"/>
      <c r="E159" s="1"/>
      <c r="F159" s="1"/>
      <c r="G159" s="1"/>
      <c r="H159" s="1"/>
      <c r="I159" s="1"/>
      <c r="J159" s="1"/>
      <c r="K159" s="1"/>
      <c r="L159" s="1"/>
      <c r="M159" s="1"/>
      <c r="N159" s="1"/>
      <c r="O159" s="3"/>
      <c r="P159" s="3"/>
      <c r="Q159" s="3"/>
      <c r="R159" s="3"/>
      <c r="S159" s="3"/>
      <c r="T159" s="3"/>
      <c r="U159" s="3"/>
      <c r="V159" s="3"/>
      <c r="W159" s="3"/>
      <c r="X159" s="3"/>
      <c r="Y159" s="3"/>
      <c r="Z159" s="3"/>
      <c r="AA159" s="3"/>
      <c r="AB159" s="3"/>
      <c r="AC159" s="3"/>
      <c r="AD159" s="3"/>
      <c r="AE159" s="3"/>
      <c r="AF159" s="3"/>
    </row>
    <row r="160" spans="1:32" ht="15.75" customHeight="1">
      <c r="A160" s="51"/>
      <c r="B160" s="52"/>
      <c r="C160" s="52"/>
      <c r="D160" s="1"/>
      <c r="E160" s="1"/>
      <c r="F160" s="1"/>
      <c r="G160" s="1"/>
      <c r="H160" s="1"/>
      <c r="I160" s="1"/>
      <c r="J160" s="1"/>
      <c r="K160" s="1"/>
      <c r="L160" s="1"/>
      <c r="M160" s="1"/>
      <c r="N160" s="1"/>
      <c r="O160" s="3"/>
      <c r="P160" s="3"/>
      <c r="Q160" s="3"/>
      <c r="R160" s="3"/>
      <c r="S160" s="3"/>
      <c r="T160" s="3"/>
      <c r="U160" s="3"/>
      <c r="V160" s="3"/>
      <c r="W160" s="3"/>
      <c r="X160" s="3"/>
      <c r="Y160" s="3"/>
      <c r="Z160" s="3"/>
      <c r="AA160" s="3"/>
      <c r="AB160" s="3"/>
      <c r="AC160" s="3"/>
      <c r="AD160" s="3"/>
      <c r="AE160" s="3"/>
      <c r="AF160" s="3"/>
    </row>
    <row r="161" spans="1:32" ht="15.75" customHeight="1">
      <c r="A161" s="51"/>
      <c r="B161" s="52"/>
      <c r="C161" s="52"/>
      <c r="D161" s="1"/>
      <c r="E161" s="1"/>
      <c r="F161" s="1"/>
      <c r="G161" s="1"/>
      <c r="H161" s="1"/>
      <c r="I161" s="1"/>
      <c r="J161" s="1"/>
      <c r="K161" s="1"/>
      <c r="L161" s="1"/>
      <c r="M161" s="1"/>
      <c r="N161" s="1"/>
      <c r="O161" s="3"/>
      <c r="P161" s="3"/>
      <c r="Q161" s="3"/>
      <c r="R161" s="3"/>
      <c r="S161" s="3"/>
      <c r="T161" s="3"/>
      <c r="U161" s="3"/>
      <c r="V161" s="3"/>
      <c r="W161" s="3"/>
      <c r="X161" s="3"/>
      <c r="Y161" s="3"/>
      <c r="Z161" s="3"/>
      <c r="AA161" s="3"/>
      <c r="AB161" s="3"/>
      <c r="AC161" s="3"/>
      <c r="AD161" s="3"/>
      <c r="AE161" s="3"/>
      <c r="AF161" s="3"/>
    </row>
    <row r="162" spans="1:32" ht="15.75" customHeight="1">
      <c r="A162" s="51"/>
      <c r="B162" s="52"/>
      <c r="C162" s="52"/>
      <c r="D162" s="1"/>
      <c r="E162" s="1"/>
      <c r="F162" s="1"/>
      <c r="G162" s="1"/>
      <c r="H162" s="1"/>
      <c r="I162" s="1"/>
      <c r="J162" s="1"/>
      <c r="K162" s="1"/>
      <c r="L162" s="1"/>
      <c r="M162" s="1"/>
      <c r="N162" s="1"/>
      <c r="O162" s="3"/>
      <c r="P162" s="3"/>
      <c r="Q162" s="3"/>
      <c r="R162" s="3"/>
      <c r="S162" s="3"/>
      <c r="T162" s="3"/>
      <c r="U162" s="3"/>
      <c r="V162" s="3"/>
      <c r="W162" s="3"/>
      <c r="X162" s="3"/>
      <c r="Y162" s="3"/>
      <c r="Z162" s="3"/>
      <c r="AA162" s="3"/>
      <c r="AB162" s="3"/>
      <c r="AC162" s="3"/>
      <c r="AD162" s="3"/>
      <c r="AE162" s="3"/>
      <c r="AF162" s="3"/>
    </row>
    <row r="163" spans="1:32" ht="15.75" customHeight="1">
      <c r="A163" s="51"/>
      <c r="B163" s="52"/>
      <c r="C163" s="52"/>
      <c r="D163" s="1"/>
      <c r="E163" s="1"/>
      <c r="F163" s="1"/>
      <c r="G163" s="1"/>
      <c r="H163" s="1"/>
      <c r="I163" s="1"/>
      <c r="J163" s="1"/>
      <c r="K163" s="1"/>
      <c r="L163" s="1"/>
      <c r="M163" s="1"/>
      <c r="N163" s="1"/>
      <c r="O163" s="3"/>
      <c r="P163" s="3"/>
      <c r="Q163" s="3"/>
      <c r="R163" s="3"/>
      <c r="S163" s="3"/>
      <c r="T163" s="3"/>
      <c r="U163" s="3"/>
      <c r="V163" s="3"/>
      <c r="W163" s="3"/>
      <c r="X163" s="3"/>
      <c r="Y163" s="3"/>
      <c r="Z163" s="3"/>
      <c r="AA163" s="3"/>
      <c r="AB163" s="3"/>
      <c r="AC163" s="3"/>
      <c r="AD163" s="3"/>
      <c r="AE163" s="3"/>
      <c r="AF163" s="3"/>
    </row>
    <row r="164" spans="1:32" ht="15.75" customHeight="1">
      <c r="A164" s="51"/>
      <c r="B164" s="52"/>
      <c r="C164" s="52"/>
      <c r="D164" s="1"/>
      <c r="E164" s="1"/>
      <c r="F164" s="1"/>
      <c r="G164" s="1"/>
      <c r="H164" s="1"/>
      <c r="I164" s="1"/>
      <c r="J164" s="1"/>
      <c r="K164" s="1"/>
      <c r="L164" s="1"/>
      <c r="M164" s="1"/>
      <c r="N164" s="1"/>
      <c r="O164" s="3"/>
      <c r="P164" s="3"/>
      <c r="Q164" s="3"/>
      <c r="R164" s="3"/>
      <c r="S164" s="3"/>
      <c r="T164" s="3"/>
      <c r="U164" s="3"/>
      <c r="V164" s="3"/>
      <c r="W164" s="3"/>
      <c r="X164" s="3"/>
      <c r="Y164" s="3"/>
      <c r="Z164" s="3"/>
      <c r="AA164" s="3"/>
      <c r="AB164" s="3"/>
      <c r="AC164" s="3"/>
      <c r="AD164" s="3"/>
      <c r="AE164" s="3"/>
      <c r="AF164" s="3"/>
    </row>
    <row r="165" spans="1:32" ht="15.75" customHeight="1">
      <c r="A165" s="51"/>
      <c r="B165" s="52"/>
      <c r="C165" s="52"/>
      <c r="D165" s="1"/>
      <c r="E165" s="1"/>
      <c r="F165" s="1"/>
      <c r="G165" s="1"/>
      <c r="H165" s="1"/>
      <c r="I165" s="1"/>
      <c r="J165" s="1"/>
      <c r="K165" s="1"/>
      <c r="L165" s="1"/>
      <c r="M165" s="1"/>
      <c r="N165" s="1"/>
      <c r="O165" s="3"/>
      <c r="P165" s="3"/>
      <c r="Q165" s="3"/>
      <c r="R165" s="3"/>
      <c r="S165" s="3"/>
      <c r="T165" s="3"/>
      <c r="U165" s="3"/>
      <c r="V165" s="3"/>
      <c r="W165" s="3"/>
      <c r="X165" s="3"/>
      <c r="Y165" s="3"/>
      <c r="Z165" s="3"/>
      <c r="AA165" s="3"/>
      <c r="AB165" s="3"/>
      <c r="AC165" s="3"/>
      <c r="AD165" s="3"/>
      <c r="AE165" s="3"/>
      <c r="AF165" s="3"/>
    </row>
    <row r="166" spans="1:32" ht="15.75" customHeight="1">
      <c r="A166" s="51"/>
      <c r="B166" s="52"/>
      <c r="C166" s="52"/>
      <c r="D166" s="1"/>
      <c r="E166" s="1"/>
      <c r="F166" s="1"/>
      <c r="G166" s="1"/>
      <c r="H166" s="1"/>
      <c r="I166" s="1"/>
      <c r="J166" s="1"/>
      <c r="K166" s="1"/>
      <c r="L166" s="1"/>
      <c r="M166" s="1"/>
      <c r="N166" s="1"/>
      <c r="O166" s="3"/>
      <c r="P166" s="3"/>
      <c r="Q166" s="3"/>
      <c r="R166" s="3"/>
      <c r="S166" s="3"/>
      <c r="T166" s="3"/>
      <c r="U166" s="3"/>
      <c r="V166" s="3"/>
      <c r="W166" s="3"/>
      <c r="X166" s="3"/>
      <c r="Y166" s="3"/>
      <c r="Z166" s="3"/>
      <c r="AA166" s="3"/>
      <c r="AB166" s="3"/>
      <c r="AC166" s="3"/>
      <c r="AD166" s="3"/>
      <c r="AE166" s="3"/>
      <c r="AF166" s="3"/>
    </row>
    <row r="167" spans="1:32" ht="15.75" customHeight="1">
      <c r="A167" s="51"/>
      <c r="B167" s="52"/>
      <c r="C167" s="52"/>
      <c r="D167" s="1"/>
      <c r="E167" s="1"/>
      <c r="F167" s="1"/>
      <c r="G167" s="1"/>
      <c r="H167" s="1"/>
      <c r="I167" s="1"/>
      <c r="J167" s="1"/>
      <c r="K167" s="1"/>
      <c r="L167" s="1"/>
      <c r="M167" s="1"/>
      <c r="N167" s="1"/>
      <c r="O167" s="3"/>
      <c r="P167" s="3"/>
      <c r="Q167" s="3"/>
      <c r="R167" s="3"/>
      <c r="S167" s="3"/>
      <c r="T167" s="3"/>
      <c r="U167" s="3"/>
      <c r="V167" s="3"/>
      <c r="W167" s="3"/>
      <c r="X167" s="3"/>
      <c r="Y167" s="3"/>
      <c r="Z167" s="3"/>
      <c r="AA167" s="3"/>
      <c r="AB167" s="3"/>
      <c r="AC167" s="3"/>
      <c r="AD167" s="3"/>
      <c r="AE167" s="3"/>
      <c r="AF167" s="3"/>
    </row>
    <row r="168" spans="1:32" ht="15.75" customHeight="1">
      <c r="A168" s="51"/>
      <c r="B168" s="52"/>
      <c r="C168" s="52"/>
      <c r="D168" s="1"/>
      <c r="E168" s="1"/>
      <c r="F168" s="1"/>
      <c r="G168" s="1"/>
      <c r="H168" s="1"/>
      <c r="I168" s="1"/>
      <c r="J168" s="1"/>
      <c r="K168" s="1"/>
      <c r="L168" s="1"/>
      <c r="M168" s="1"/>
      <c r="N168" s="1"/>
      <c r="O168" s="3"/>
      <c r="P168" s="3"/>
      <c r="Q168" s="3"/>
      <c r="R168" s="3"/>
      <c r="S168" s="3"/>
      <c r="T168" s="3"/>
      <c r="U168" s="3"/>
      <c r="V168" s="3"/>
      <c r="W168" s="3"/>
      <c r="X168" s="3"/>
      <c r="Y168" s="3"/>
      <c r="Z168" s="3"/>
      <c r="AA168" s="3"/>
      <c r="AB168" s="3"/>
      <c r="AC168" s="3"/>
      <c r="AD168" s="3"/>
      <c r="AE168" s="3"/>
      <c r="AF168" s="3"/>
    </row>
    <row r="169" spans="1:32" ht="15.75" customHeight="1">
      <c r="A169" s="51"/>
      <c r="B169" s="52"/>
      <c r="C169" s="52"/>
      <c r="D169" s="1"/>
      <c r="E169" s="1"/>
      <c r="F169" s="1"/>
      <c r="G169" s="1"/>
      <c r="H169" s="1"/>
      <c r="I169" s="1"/>
      <c r="J169" s="1"/>
      <c r="K169" s="1"/>
      <c r="L169" s="1"/>
      <c r="M169" s="1"/>
      <c r="N169" s="1"/>
      <c r="O169" s="3"/>
      <c r="P169" s="3"/>
      <c r="Q169" s="3"/>
      <c r="R169" s="3"/>
      <c r="S169" s="3"/>
      <c r="T169" s="3"/>
      <c r="U169" s="3"/>
      <c r="V169" s="3"/>
      <c r="W169" s="3"/>
      <c r="X169" s="3"/>
      <c r="Y169" s="3"/>
      <c r="Z169" s="3"/>
      <c r="AA169" s="3"/>
      <c r="AB169" s="3"/>
      <c r="AC169" s="3"/>
      <c r="AD169" s="3"/>
      <c r="AE169" s="3"/>
      <c r="AF169" s="3"/>
    </row>
    <row r="170" spans="1:32" ht="15.75" customHeight="1">
      <c r="A170" s="51"/>
      <c r="B170" s="52"/>
      <c r="C170" s="52"/>
      <c r="D170" s="1"/>
      <c r="E170" s="1"/>
      <c r="F170" s="1"/>
      <c r="G170" s="1"/>
      <c r="H170" s="1"/>
      <c r="I170" s="1"/>
      <c r="J170" s="1"/>
      <c r="K170" s="1"/>
      <c r="L170" s="1"/>
      <c r="M170" s="1"/>
      <c r="N170" s="1"/>
      <c r="O170" s="3"/>
      <c r="P170" s="3"/>
      <c r="Q170" s="3"/>
      <c r="R170" s="3"/>
      <c r="S170" s="3"/>
      <c r="T170" s="3"/>
      <c r="U170" s="3"/>
      <c r="V170" s="3"/>
      <c r="W170" s="3"/>
      <c r="X170" s="3"/>
      <c r="Y170" s="3"/>
      <c r="Z170" s="3"/>
      <c r="AA170" s="3"/>
      <c r="AB170" s="3"/>
      <c r="AC170" s="3"/>
      <c r="AD170" s="3"/>
      <c r="AE170" s="3"/>
      <c r="AF170" s="3"/>
    </row>
    <row r="171" spans="1:32" ht="15.75" customHeight="1">
      <c r="A171" s="51"/>
      <c r="B171" s="52"/>
      <c r="C171" s="52"/>
      <c r="D171" s="1"/>
      <c r="E171" s="1"/>
      <c r="F171" s="1"/>
      <c r="G171" s="1"/>
      <c r="H171" s="1"/>
      <c r="I171" s="1"/>
      <c r="J171" s="1"/>
      <c r="K171" s="1"/>
      <c r="L171" s="1"/>
      <c r="M171" s="1"/>
      <c r="N171" s="1"/>
      <c r="O171" s="3"/>
      <c r="P171" s="3"/>
      <c r="Q171" s="3"/>
      <c r="R171" s="3"/>
      <c r="S171" s="3"/>
      <c r="T171" s="3"/>
      <c r="U171" s="3"/>
      <c r="V171" s="3"/>
      <c r="W171" s="3"/>
      <c r="X171" s="3"/>
      <c r="Y171" s="3"/>
      <c r="Z171" s="3"/>
      <c r="AA171" s="3"/>
      <c r="AB171" s="3"/>
      <c r="AC171" s="3"/>
      <c r="AD171" s="3"/>
      <c r="AE171" s="3"/>
      <c r="AF171" s="3"/>
    </row>
    <row r="172" spans="1:32" ht="15.75" customHeight="1">
      <c r="A172" s="51"/>
      <c r="B172" s="52"/>
      <c r="C172" s="52"/>
      <c r="D172" s="1"/>
      <c r="E172" s="1"/>
      <c r="F172" s="1"/>
      <c r="G172" s="1"/>
      <c r="H172" s="1"/>
      <c r="I172" s="1"/>
      <c r="J172" s="1"/>
      <c r="K172" s="1"/>
      <c r="L172" s="1"/>
      <c r="M172" s="1"/>
      <c r="N172" s="1"/>
      <c r="O172" s="3"/>
      <c r="P172" s="3"/>
      <c r="Q172" s="3"/>
      <c r="R172" s="3"/>
      <c r="S172" s="3"/>
      <c r="T172" s="3"/>
      <c r="U172" s="3"/>
      <c r="V172" s="3"/>
      <c r="W172" s="3"/>
      <c r="X172" s="3"/>
      <c r="Y172" s="3"/>
      <c r="Z172" s="3"/>
      <c r="AA172" s="3"/>
      <c r="AB172" s="3"/>
      <c r="AC172" s="3"/>
      <c r="AD172" s="3"/>
      <c r="AE172" s="3"/>
      <c r="AF172" s="3"/>
    </row>
    <row r="173" spans="1:32" ht="15.75" customHeight="1">
      <c r="A173" s="51"/>
      <c r="B173" s="52"/>
      <c r="C173" s="52"/>
      <c r="D173" s="1"/>
      <c r="E173" s="1"/>
      <c r="F173" s="1"/>
      <c r="G173" s="1"/>
      <c r="H173" s="1"/>
      <c r="I173" s="1"/>
      <c r="J173" s="1"/>
      <c r="K173" s="1"/>
      <c r="L173" s="1"/>
      <c r="M173" s="1"/>
      <c r="N173" s="1"/>
      <c r="O173" s="3"/>
      <c r="P173" s="3"/>
      <c r="Q173" s="3"/>
      <c r="R173" s="3"/>
      <c r="S173" s="3"/>
      <c r="T173" s="3"/>
      <c r="U173" s="3"/>
      <c r="V173" s="3"/>
      <c r="W173" s="3"/>
      <c r="X173" s="3"/>
      <c r="Y173" s="3"/>
      <c r="Z173" s="3"/>
      <c r="AA173" s="3"/>
      <c r="AB173" s="3"/>
      <c r="AC173" s="3"/>
      <c r="AD173" s="3"/>
      <c r="AE173" s="3"/>
      <c r="AF173" s="3"/>
    </row>
    <row r="174" spans="1:32" ht="15.75" customHeight="1">
      <c r="A174" s="51"/>
      <c r="B174" s="52"/>
      <c r="C174" s="52"/>
      <c r="D174" s="1"/>
      <c r="E174" s="1"/>
      <c r="F174" s="1"/>
      <c r="G174" s="1"/>
      <c r="H174" s="1"/>
      <c r="I174" s="1"/>
      <c r="J174" s="1"/>
      <c r="K174" s="1"/>
      <c r="L174" s="1"/>
      <c r="M174" s="1"/>
      <c r="N174" s="1"/>
      <c r="O174" s="3"/>
      <c r="P174" s="3"/>
      <c r="Q174" s="3"/>
      <c r="R174" s="3"/>
      <c r="S174" s="3"/>
      <c r="T174" s="3"/>
      <c r="U174" s="3"/>
      <c r="V174" s="3"/>
      <c r="W174" s="3"/>
      <c r="X174" s="3"/>
      <c r="Y174" s="3"/>
      <c r="Z174" s="3"/>
      <c r="AA174" s="3"/>
      <c r="AB174" s="3"/>
      <c r="AC174" s="3"/>
      <c r="AD174" s="3"/>
      <c r="AE174" s="3"/>
      <c r="AF174" s="3"/>
    </row>
    <row r="175" spans="1:32" ht="15.75" customHeight="1">
      <c r="A175" s="51"/>
      <c r="B175" s="52"/>
      <c r="C175" s="52"/>
      <c r="D175" s="1"/>
      <c r="E175" s="1"/>
      <c r="F175" s="1"/>
      <c r="G175" s="1"/>
      <c r="H175" s="1"/>
      <c r="I175" s="1"/>
      <c r="J175" s="1"/>
      <c r="K175" s="1"/>
      <c r="L175" s="1"/>
      <c r="M175" s="1"/>
      <c r="N175" s="1"/>
      <c r="O175" s="3"/>
      <c r="P175" s="3"/>
      <c r="Q175" s="3"/>
      <c r="R175" s="3"/>
      <c r="S175" s="3"/>
      <c r="T175" s="3"/>
      <c r="U175" s="3"/>
      <c r="V175" s="3"/>
      <c r="W175" s="3"/>
      <c r="X175" s="3"/>
      <c r="Y175" s="3"/>
      <c r="Z175" s="3"/>
      <c r="AA175" s="3"/>
      <c r="AB175" s="3"/>
      <c r="AC175" s="3"/>
      <c r="AD175" s="3"/>
      <c r="AE175" s="3"/>
      <c r="AF175" s="3"/>
    </row>
    <row r="176" spans="1:32" ht="15.75" customHeight="1">
      <c r="A176" s="51"/>
      <c r="B176" s="52"/>
      <c r="C176" s="52"/>
      <c r="D176" s="1"/>
      <c r="E176" s="1"/>
      <c r="F176" s="1"/>
      <c r="G176" s="1"/>
      <c r="H176" s="1"/>
      <c r="I176" s="1"/>
      <c r="J176" s="1"/>
      <c r="K176" s="1"/>
      <c r="L176" s="1"/>
      <c r="M176" s="1"/>
      <c r="N176" s="1"/>
      <c r="O176" s="3"/>
      <c r="P176" s="3"/>
      <c r="Q176" s="3"/>
      <c r="R176" s="3"/>
      <c r="S176" s="3"/>
      <c r="T176" s="3"/>
      <c r="U176" s="3"/>
      <c r="V176" s="3"/>
      <c r="W176" s="3"/>
      <c r="X176" s="3"/>
      <c r="Y176" s="3"/>
      <c r="Z176" s="3"/>
      <c r="AA176" s="3"/>
      <c r="AB176" s="3"/>
      <c r="AC176" s="3"/>
      <c r="AD176" s="3"/>
      <c r="AE176" s="3"/>
      <c r="AF176" s="3"/>
    </row>
    <row r="177" spans="1:32" ht="15.75" customHeight="1">
      <c r="A177" s="51"/>
      <c r="B177" s="52"/>
      <c r="C177" s="52"/>
      <c r="D177" s="1"/>
      <c r="E177" s="1"/>
      <c r="F177" s="1"/>
      <c r="G177" s="1"/>
      <c r="H177" s="1"/>
      <c r="I177" s="1"/>
      <c r="J177" s="1"/>
      <c r="K177" s="1"/>
      <c r="L177" s="1"/>
      <c r="M177" s="1"/>
      <c r="N177" s="1"/>
      <c r="O177" s="3"/>
      <c r="P177" s="3"/>
      <c r="Q177" s="3"/>
      <c r="R177" s="3"/>
      <c r="S177" s="3"/>
      <c r="T177" s="3"/>
      <c r="U177" s="3"/>
      <c r="V177" s="3"/>
      <c r="W177" s="3"/>
      <c r="X177" s="3"/>
      <c r="Y177" s="3"/>
      <c r="Z177" s="3"/>
      <c r="AA177" s="3"/>
      <c r="AB177" s="3"/>
      <c r="AC177" s="3"/>
      <c r="AD177" s="3"/>
      <c r="AE177" s="3"/>
      <c r="AF177" s="3"/>
    </row>
    <row r="178" spans="1:32" ht="15.75" customHeight="1">
      <c r="A178" s="51"/>
      <c r="B178" s="52"/>
      <c r="C178" s="52"/>
      <c r="D178" s="1"/>
      <c r="E178" s="1"/>
      <c r="F178" s="1"/>
      <c r="G178" s="1"/>
      <c r="H178" s="1"/>
      <c r="I178" s="1"/>
      <c r="J178" s="1"/>
      <c r="K178" s="1"/>
      <c r="L178" s="1"/>
      <c r="M178" s="1"/>
      <c r="N178" s="1"/>
      <c r="O178" s="3"/>
      <c r="P178" s="3"/>
      <c r="Q178" s="3"/>
      <c r="R178" s="3"/>
      <c r="S178" s="3"/>
      <c r="T178" s="3"/>
      <c r="U178" s="3"/>
      <c r="V178" s="3"/>
      <c r="W178" s="3"/>
      <c r="X178" s="3"/>
      <c r="Y178" s="3"/>
      <c r="Z178" s="3"/>
      <c r="AA178" s="3"/>
      <c r="AB178" s="3"/>
      <c r="AC178" s="3"/>
      <c r="AD178" s="3"/>
      <c r="AE178" s="3"/>
      <c r="AF178" s="3"/>
    </row>
    <row r="179" spans="1:32" ht="15.75" customHeight="1">
      <c r="A179" s="51"/>
      <c r="B179" s="52"/>
      <c r="C179" s="52"/>
      <c r="D179" s="1"/>
      <c r="E179" s="1"/>
      <c r="F179" s="1"/>
      <c r="G179" s="1"/>
      <c r="H179" s="1"/>
      <c r="I179" s="1"/>
      <c r="J179" s="1"/>
      <c r="K179" s="1"/>
      <c r="L179" s="1"/>
      <c r="M179" s="1"/>
      <c r="N179" s="1"/>
      <c r="O179" s="3"/>
      <c r="P179" s="3"/>
      <c r="Q179" s="3"/>
      <c r="R179" s="3"/>
      <c r="S179" s="3"/>
      <c r="T179" s="3"/>
      <c r="U179" s="3"/>
      <c r="V179" s="3"/>
      <c r="W179" s="3"/>
      <c r="X179" s="3"/>
      <c r="Y179" s="3"/>
      <c r="Z179" s="3"/>
      <c r="AA179" s="3"/>
      <c r="AB179" s="3"/>
      <c r="AC179" s="3"/>
      <c r="AD179" s="3"/>
      <c r="AE179" s="3"/>
      <c r="AF179" s="3"/>
    </row>
    <row r="180" spans="1:32" ht="15.75" customHeight="1">
      <c r="A180" s="51"/>
      <c r="B180" s="52"/>
      <c r="C180" s="52"/>
      <c r="D180" s="1"/>
      <c r="E180" s="1"/>
      <c r="F180" s="1"/>
      <c r="G180" s="1"/>
      <c r="H180" s="1"/>
      <c r="I180" s="1"/>
      <c r="J180" s="1"/>
      <c r="K180" s="1"/>
      <c r="L180" s="1"/>
      <c r="M180" s="1"/>
      <c r="N180" s="1"/>
      <c r="O180" s="3"/>
      <c r="P180" s="3"/>
      <c r="Q180" s="3"/>
      <c r="R180" s="3"/>
      <c r="S180" s="3"/>
      <c r="T180" s="3"/>
      <c r="U180" s="3"/>
      <c r="V180" s="3"/>
      <c r="W180" s="3"/>
      <c r="X180" s="3"/>
      <c r="Y180" s="3"/>
      <c r="Z180" s="3"/>
      <c r="AA180" s="3"/>
      <c r="AB180" s="3"/>
      <c r="AC180" s="3"/>
      <c r="AD180" s="3"/>
      <c r="AE180" s="3"/>
      <c r="AF180" s="3"/>
    </row>
    <row r="181" spans="1:32" ht="15.75" customHeight="1">
      <c r="A181" s="51"/>
      <c r="B181" s="52"/>
      <c r="C181" s="52"/>
      <c r="D181" s="1"/>
      <c r="E181" s="1"/>
      <c r="F181" s="1"/>
      <c r="G181" s="1"/>
      <c r="H181" s="1"/>
      <c r="I181" s="1"/>
      <c r="J181" s="1"/>
      <c r="K181" s="1"/>
      <c r="L181" s="1"/>
      <c r="M181" s="1"/>
      <c r="N181" s="1"/>
      <c r="O181" s="3"/>
      <c r="P181" s="3"/>
      <c r="Q181" s="3"/>
      <c r="R181" s="3"/>
      <c r="S181" s="3"/>
      <c r="T181" s="3"/>
      <c r="U181" s="3"/>
      <c r="V181" s="3"/>
      <c r="W181" s="3"/>
      <c r="X181" s="3"/>
      <c r="Y181" s="3"/>
      <c r="Z181" s="3"/>
      <c r="AA181" s="3"/>
      <c r="AB181" s="3"/>
      <c r="AC181" s="3"/>
      <c r="AD181" s="3"/>
      <c r="AE181" s="3"/>
      <c r="AF181" s="3"/>
    </row>
    <row r="182" spans="1:32" ht="15.75" customHeight="1">
      <c r="A182" s="51"/>
      <c r="B182" s="52"/>
      <c r="C182" s="52"/>
      <c r="D182" s="1"/>
      <c r="E182" s="1"/>
      <c r="F182" s="1"/>
      <c r="G182" s="1"/>
      <c r="H182" s="1"/>
      <c r="I182" s="1"/>
      <c r="J182" s="1"/>
      <c r="K182" s="1"/>
      <c r="L182" s="1"/>
      <c r="M182" s="1"/>
      <c r="N182" s="1"/>
      <c r="O182" s="3"/>
      <c r="P182" s="3"/>
      <c r="Q182" s="3"/>
      <c r="R182" s="3"/>
      <c r="S182" s="3"/>
      <c r="T182" s="3"/>
      <c r="U182" s="3"/>
      <c r="V182" s="3"/>
      <c r="W182" s="3"/>
      <c r="X182" s="3"/>
      <c r="Y182" s="3"/>
      <c r="Z182" s="3"/>
      <c r="AA182" s="3"/>
      <c r="AB182" s="3"/>
      <c r="AC182" s="3"/>
      <c r="AD182" s="3"/>
      <c r="AE182" s="3"/>
      <c r="AF182" s="3"/>
    </row>
    <row r="183" spans="1:32" ht="15.75" customHeight="1">
      <c r="A183" s="51"/>
      <c r="B183" s="52"/>
      <c r="C183" s="52"/>
      <c r="D183" s="1"/>
      <c r="E183" s="1"/>
      <c r="F183" s="1"/>
      <c r="G183" s="1"/>
      <c r="H183" s="1"/>
      <c r="I183" s="1"/>
      <c r="J183" s="1"/>
      <c r="K183" s="1"/>
      <c r="L183" s="1"/>
      <c r="M183" s="1"/>
      <c r="N183" s="1"/>
      <c r="O183" s="3"/>
      <c r="P183" s="3"/>
      <c r="Q183" s="3"/>
      <c r="R183" s="3"/>
      <c r="S183" s="3"/>
      <c r="T183" s="3"/>
      <c r="U183" s="3"/>
      <c r="V183" s="3"/>
      <c r="W183" s="3"/>
      <c r="X183" s="3"/>
      <c r="Y183" s="3"/>
      <c r="Z183" s="3"/>
      <c r="AA183" s="3"/>
      <c r="AB183" s="3"/>
      <c r="AC183" s="3"/>
      <c r="AD183" s="3"/>
      <c r="AE183" s="3"/>
      <c r="AF183" s="3"/>
    </row>
    <row r="184" spans="1:32" ht="15.75" customHeight="1">
      <c r="A184" s="51"/>
      <c r="B184" s="52"/>
      <c r="C184" s="52"/>
      <c r="D184" s="1"/>
      <c r="E184" s="1"/>
      <c r="F184" s="1"/>
      <c r="G184" s="1"/>
      <c r="H184" s="1"/>
      <c r="I184" s="1"/>
      <c r="J184" s="1"/>
      <c r="K184" s="1"/>
      <c r="L184" s="1"/>
      <c r="M184" s="1"/>
      <c r="N184" s="1"/>
      <c r="O184" s="3"/>
      <c r="P184" s="3"/>
      <c r="Q184" s="3"/>
      <c r="R184" s="3"/>
      <c r="S184" s="3"/>
      <c r="T184" s="3"/>
      <c r="U184" s="3"/>
      <c r="V184" s="3"/>
      <c r="W184" s="3"/>
      <c r="X184" s="3"/>
      <c r="Y184" s="3"/>
      <c r="Z184" s="3"/>
      <c r="AA184" s="3"/>
      <c r="AB184" s="3"/>
      <c r="AC184" s="3"/>
      <c r="AD184" s="3"/>
      <c r="AE184" s="3"/>
      <c r="AF184" s="3"/>
    </row>
    <row r="185" spans="1:32" ht="15.75" customHeight="1">
      <c r="A185" s="51"/>
      <c r="B185" s="52"/>
      <c r="C185" s="52"/>
      <c r="D185" s="1"/>
      <c r="E185" s="1"/>
      <c r="F185" s="1"/>
      <c r="G185" s="1"/>
      <c r="H185" s="1"/>
      <c r="I185" s="1"/>
      <c r="J185" s="1"/>
      <c r="K185" s="1"/>
      <c r="L185" s="1"/>
      <c r="M185" s="1"/>
      <c r="N185" s="1"/>
      <c r="O185" s="3"/>
      <c r="P185" s="3"/>
      <c r="Q185" s="3"/>
      <c r="R185" s="3"/>
      <c r="S185" s="3"/>
      <c r="T185" s="3"/>
      <c r="U185" s="3"/>
      <c r="V185" s="3"/>
      <c r="W185" s="3"/>
      <c r="X185" s="3"/>
      <c r="Y185" s="3"/>
      <c r="Z185" s="3"/>
      <c r="AA185" s="3"/>
      <c r="AB185" s="3"/>
      <c r="AC185" s="3"/>
      <c r="AD185" s="3"/>
      <c r="AE185" s="3"/>
      <c r="AF185" s="3"/>
    </row>
    <row r="186" spans="1:32" ht="15.75" customHeight="1">
      <c r="A186" s="51"/>
      <c r="B186" s="52"/>
      <c r="C186" s="52"/>
      <c r="D186" s="1"/>
      <c r="E186" s="1"/>
      <c r="F186" s="1"/>
      <c r="G186" s="1"/>
      <c r="H186" s="1"/>
      <c r="I186" s="1"/>
      <c r="J186" s="1"/>
      <c r="K186" s="1"/>
      <c r="L186" s="1"/>
      <c r="M186" s="1"/>
      <c r="N186" s="1"/>
      <c r="O186" s="3"/>
      <c r="P186" s="3"/>
      <c r="Q186" s="3"/>
      <c r="R186" s="3"/>
      <c r="S186" s="3"/>
      <c r="T186" s="3"/>
      <c r="U186" s="3"/>
      <c r="V186" s="3"/>
      <c r="W186" s="3"/>
      <c r="X186" s="3"/>
      <c r="Y186" s="3"/>
      <c r="Z186" s="3"/>
      <c r="AA186" s="3"/>
      <c r="AB186" s="3"/>
      <c r="AC186" s="3"/>
      <c r="AD186" s="3"/>
      <c r="AE186" s="3"/>
      <c r="AF186" s="3"/>
    </row>
    <row r="187" spans="1:32" ht="15.75" customHeight="1">
      <c r="A187" s="51"/>
      <c r="B187" s="52"/>
      <c r="C187" s="52"/>
      <c r="D187" s="1"/>
      <c r="E187" s="1"/>
      <c r="F187" s="1"/>
      <c r="G187" s="1"/>
      <c r="H187" s="1"/>
      <c r="I187" s="1"/>
      <c r="J187" s="1"/>
      <c r="K187" s="1"/>
      <c r="L187" s="1"/>
      <c r="M187" s="1"/>
      <c r="N187" s="1"/>
      <c r="O187" s="3"/>
      <c r="P187" s="3"/>
      <c r="Q187" s="3"/>
      <c r="R187" s="3"/>
      <c r="S187" s="3"/>
      <c r="T187" s="3"/>
      <c r="U187" s="3"/>
      <c r="V187" s="3"/>
      <c r="W187" s="3"/>
      <c r="X187" s="3"/>
      <c r="Y187" s="3"/>
      <c r="Z187" s="3"/>
      <c r="AA187" s="3"/>
      <c r="AB187" s="3"/>
      <c r="AC187" s="3"/>
      <c r="AD187" s="3"/>
      <c r="AE187" s="3"/>
      <c r="AF187" s="3"/>
    </row>
    <row r="188" spans="1:32" ht="15.75" customHeight="1">
      <c r="A188" s="51"/>
      <c r="B188" s="52"/>
      <c r="C188" s="52"/>
      <c r="D188" s="1"/>
      <c r="E188" s="1"/>
      <c r="F188" s="1"/>
      <c r="G188" s="1"/>
      <c r="H188" s="1"/>
      <c r="I188" s="1"/>
      <c r="J188" s="1"/>
      <c r="K188" s="1"/>
      <c r="L188" s="1"/>
      <c r="M188" s="1"/>
      <c r="N188" s="1"/>
      <c r="O188" s="3"/>
      <c r="P188" s="3"/>
      <c r="Q188" s="3"/>
      <c r="R188" s="3"/>
      <c r="S188" s="3"/>
      <c r="T188" s="3"/>
      <c r="U188" s="3"/>
      <c r="V188" s="3"/>
      <c r="W188" s="3"/>
      <c r="X188" s="3"/>
      <c r="Y188" s="3"/>
      <c r="Z188" s="3"/>
      <c r="AA188" s="3"/>
      <c r="AB188" s="3"/>
      <c r="AC188" s="3"/>
      <c r="AD188" s="3"/>
      <c r="AE188" s="3"/>
      <c r="AF188" s="3"/>
    </row>
    <row r="189" spans="1:32" ht="15.75" customHeight="1">
      <c r="A189" s="51"/>
      <c r="B189" s="52"/>
      <c r="C189" s="52"/>
      <c r="D189" s="1"/>
      <c r="E189" s="1"/>
      <c r="F189" s="1"/>
      <c r="G189" s="1"/>
      <c r="H189" s="1"/>
      <c r="I189" s="1"/>
      <c r="J189" s="1"/>
      <c r="K189" s="1"/>
      <c r="L189" s="1"/>
      <c r="M189" s="1"/>
      <c r="N189" s="1"/>
      <c r="O189" s="3"/>
      <c r="P189" s="3"/>
      <c r="Q189" s="3"/>
      <c r="R189" s="3"/>
      <c r="S189" s="3"/>
      <c r="T189" s="3"/>
      <c r="U189" s="3"/>
      <c r="V189" s="3"/>
      <c r="W189" s="3"/>
      <c r="X189" s="3"/>
      <c r="Y189" s="3"/>
      <c r="Z189" s="3"/>
      <c r="AA189" s="3"/>
      <c r="AB189" s="3"/>
      <c r="AC189" s="3"/>
      <c r="AD189" s="3"/>
      <c r="AE189" s="3"/>
      <c r="AF189" s="3"/>
    </row>
    <row r="190" spans="1:32" ht="15.75" customHeight="1">
      <c r="A190" s="51"/>
      <c r="B190" s="52"/>
      <c r="C190" s="52"/>
      <c r="D190" s="1"/>
      <c r="E190" s="1"/>
      <c r="F190" s="1"/>
      <c r="G190" s="1"/>
      <c r="H190" s="1"/>
      <c r="I190" s="1"/>
      <c r="J190" s="1"/>
      <c r="K190" s="1"/>
      <c r="L190" s="1"/>
      <c r="M190" s="1"/>
      <c r="N190" s="1"/>
      <c r="O190" s="3"/>
      <c r="P190" s="3"/>
      <c r="Q190" s="3"/>
      <c r="R190" s="3"/>
      <c r="S190" s="3"/>
      <c r="T190" s="3"/>
      <c r="U190" s="3"/>
      <c r="V190" s="3"/>
      <c r="W190" s="3"/>
      <c r="X190" s="3"/>
      <c r="Y190" s="3"/>
      <c r="Z190" s="3"/>
      <c r="AA190" s="3"/>
      <c r="AB190" s="3"/>
      <c r="AC190" s="3"/>
      <c r="AD190" s="3"/>
      <c r="AE190" s="3"/>
      <c r="AF190" s="3"/>
    </row>
    <row r="191" spans="1:32" ht="15.75" customHeight="1">
      <c r="A191" s="51"/>
      <c r="B191" s="52"/>
      <c r="C191" s="52"/>
      <c r="D191" s="1"/>
      <c r="E191" s="1"/>
      <c r="F191" s="1"/>
      <c r="G191" s="1"/>
      <c r="H191" s="1"/>
      <c r="I191" s="1"/>
      <c r="J191" s="1"/>
      <c r="K191" s="1"/>
      <c r="L191" s="1"/>
      <c r="M191" s="1"/>
      <c r="N191" s="1"/>
      <c r="O191" s="3"/>
      <c r="P191" s="3"/>
      <c r="Q191" s="3"/>
      <c r="R191" s="3"/>
      <c r="S191" s="3"/>
      <c r="T191" s="3"/>
      <c r="U191" s="3"/>
      <c r="V191" s="3"/>
      <c r="W191" s="3"/>
      <c r="X191" s="3"/>
      <c r="Y191" s="3"/>
      <c r="Z191" s="3"/>
      <c r="AA191" s="3"/>
      <c r="AB191" s="3"/>
      <c r="AC191" s="3"/>
      <c r="AD191" s="3"/>
      <c r="AE191" s="3"/>
      <c r="AF191" s="3"/>
    </row>
    <row r="192" spans="1:32" ht="15.75" customHeight="1">
      <c r="A192" s="51"/>
      <c r="B192" s="52"/>
      <c r="C192" s="52"/>
      <c r="D192" s="1"/>
      <c r="E192" s="1"/>
      <c r="F192" s="1"/>
      <c r="G192" s="1"/>
      <c r="H192" s="1"/>
      <c r="I192" s="1"/>
      <c r="J192" s="1"/>
      <c r="K192" s="1"/>
      <c r="L192" s="1"/>
      <c r="M192" s="1"/>
      <c r="N192" s="1"/>
      <c r="O192" s="3"/>
      <c r="P192" s="3"/>
      <c r="Q192" s="3"/>
      <c r="R192" s="3"/>
      <c r="S192" s="3"/>
      <c r="T192" s="3"/>
      <c r="U192" s="3"/>
      <c r="V192" s="3"/>
      <c r="W192" s="3"/>
      <c r="X192" s="3"/>
      <c r="Y192" s="3"/>
      <c r="Z192" s="3"/>
      <c r="AA192" s="3"/>
      <c r="AB192" s="3"/>
      <c r="AC192" s="3"/>
      <c r="AD192" s="3"/>
      <c r="AE192" s="3"/>
      <c r="AF192" s="3"/>
    </row>
    <row r="193" spans="1:32" ht="15.75" customHeight="1">
      <c r="A193" s="51"/>
      <c r="B193" s="52"/>
      <c r="C193" s="52"/>
      <c r="D193" s="1"/>
      <c r="E193" s="1"/>
      <c r="F193" s="1"/>
      <c r="G193" s="1"/>
      <c r="H193" s="1"/>
      <c r="I193" s="1"/>
      <c r="J193" s="1"/>
      <c r="K193" s="1"/>
      <c r="L193" s="1"/>
      <c r="M193" s="1"/>
      <c r="N193" s="1"/>
      <c r="O193" s="3"/>
      <c r="P193" s="3"/>
      <c r="Q193" s="3"/>
      <c r="R193" s="3"/>
      <c r="S193" s="3"/>
      <c r="T193" s="3"/>
      <c r="U193" s="3"/>
      <c r="V193" s="3"/>
      <c r="W193" s="3"/>
      <c r="X193" s="3"/>
      <c r="Y193" s="3"/>
      <c r="Z193" s="3"/>
      <c r="AA193" s="3"/>
      <c r="AB193" s="3"/>
      <c r="AC193" s="3"/>
      <c r="AD193" s="3"/>
      <c r="AE193" s="3"/>
      <c r="AF193" s="3"/>
    </row>
    <row r="194" spans="1:32" ht="15.75" customHeight="1">
      <c r="A194" s="51"/>
      <c r="B194" s="52"/>
      <c r="C194" s="52"/>
      <c r="D194" s="1"/>
      <c r="E194" s="1"/>
      <c r="F194" s="1"/>
      <c r="G194" s="1"/>
      <c r="H194" s="1"/>
      <c r="I194" s="1"/>
      <c r="J194" s="1"/>
      <c r="K194" s="1"/>
      <c r="L194" s="1"/>
      <c r="M194" s="1"/>
      <c r="N194" s="1"/>
      <c r="O194" s="3"/>
      <c r="P194" s="3"/>
      <c r="Q194" s="3"/>
      <c r="R194" s="3"/>
      <c r="S194" s="3"/>
      <c r="T194" s="3"/>
      <c r="U194" s="3"/>
      <c r="V194" s="3"/>
      <c r="W194" s="3"/>
      <c r="X194" s="3"/>
      <c r="Y194" s="3"/>
      <c r="Z194" s="3"/>
      <c r="AA194" s="3"/>
      <c r="AB194" s="3"/>
      <c r="AC194" s="3"/>
      <c r="AD194" s="3"/>
      <c r="AE194" s="3"/>
      <c r="AF194" s="3"/>
    </row>
    <row r="195" spans="1:32" ht="15.75" customHeight="1">
      <c r="A195" s="51"/>
      <c r="B195" s="52"/>
      <c r="C195" s="52"/>
      <c r="D195" s="1"/>
      <c r="E195" s="1"/>
      <c r="F195" s="1"/>
      <c r="G195" s="1"/>
      <c r="H195" s="1"/>
      <c r="I195" s="1"/>
      <c r="J195" s="1"/>
      <c r="K195" s="1"/>
      <c r="L195" s="1"/>
      <c r="M195" s="1"/>
      <c r="N195" s="1"/>
      <c r="O195" s="3"/>
      <c r="P195" s="3"/>
      <c r="Q195" s="3"/>
      <c r="R195" s="3"/>
      <c r="S195" s="3"/>
      <c r="T195" s="3"/>
      <c r="U195" s="3"/>
      <c r="V195" s="3"/>
      <c r="W195" s="3"/>
      <c r="X195" s="3"/>
      <c r="Y195" s="3"/>
      <c r="Z195" s="3"/>
      <c r="AA195" s="3"/>
      <c r="AB195" s="3"/>
      <c r="AC195" s="3"/>
      <c r="AD195" s="3"/>
      <c r="AE195" s="3"/>
      <c r="AF195" s="3"/>
    </row>
    <row r="196" spans="1:32" ht="15.75" customHeight="1">
      <c r="A196" s="51"/>
      <c r="B196" s="52"/>
      <c r="C196" s="52"/>
      <c r="D196" s="1"/>
      <c r="E196" s="1"/>
      <c r="F196" s="1"/>
      <c r="G196" s="1"/>
      <c r="H196" s="1"/>
      <c r="I196" s="1"/>
      <c r="J196" s="1"/>
      <c r="K196" s="1"/>
      <c r="L196" s="1"/>
      <c r="M196" s="1"/>
      <c r="N196" s="1"/>
      <c r="O196" s="3"/>
      <c r="P196" s="3"/>
      <c r="Q196" s="3"/>
      <c r="R196" s="3"/>
      <c r="S196" s="3"/>
      <c r="T196" s="3"/>
      <c r="U196" s="3"/>
      <c r="V196" s="3"/>
      <c r="W196" s="3"/>
      <c r="X196" s="3"/>
      <c r="Y196" s="3"/>
      <c r="Z196" s="3"/>
      <c r="AA196" s="3"/>
      <c r="AB196" s="3"/>
      <c r="AC196" s="3"/>
      <c r="AD196" s="3"/>
      <c r="AE196" s="3"/>
      <c r="AF196" s="3"/>
    </row>
    <row r="197" spans="1:32" ht="15.75" customHeight="1">
      <c r="A197" s="51"/>
      <c r="B197" s="52"/>
      <c r="C197" s="52"/>
      <c r="D197" s="1"/>
      <c r="E197" s="1"/>
      <c r="F197" s="1"/>
      <c r="G197" s="1"/>
      <c r="H197" s="1"/>
      <c r="I197" s="1"/>
      <c r="J197" s="1"/>
      <c r="K197" s="1"/>
      <c r="L197" s="1"/>
      <c r="M197" s="1"/>
      <c r="N197" s="1"/>
      <c r="O197" s="3"/>
      <c r="P197" s="3"/>
      <c r="Q197" s="3"/>
      <c r="R197" s="3"/>
      <c r="S197" s="3"/>
      <c r="T197" s="3"/>
      <c r="U197" s="3"/>
      <c r="V197" s="3"/>
      <c r="W197" s="3"/>
      <c r="X197" s="3"/>
      <c r="Y197" s="3"/>
      <c r="Z197" s="3"/>
      <c r="AA197" s="3"/>
      <c r="AB197" s="3"/>
      <c r="AC197" s="3"/>
      <c r="AD197" s="3"/>
      <c r="AE197" s="3"/>
      <c r="AF197" s="3"/>
    </row>
    <row r="198" spans="1:32" ht="15.75" customHeight="1">
      <c r="A198" s="51"/>
      <c r="B198" s="52"/>
      <c r="C198" s="52"/>
      <c r="D198" s="1"/>
      <c r="E198" s="1"/>
      <c r="F198" s="1"/>
      <c r="G198" s="1"/>
      <c r="H198" s="1"/>
      <c r="I198" s="1"/>
      <c r="J198" s="1"/>
      <c r="K198" s="1"/>
      <c r="L198" s="1"/>
      <c r="M198" s="1"/>
      <c r="N198" s="1"/>
      <c r="O198" s="3"/>
      <c r="P198" s="3"/>
      <c r="Q198" s="3"/>
      <c r="R198" s="3"/>
      <c r="S198" s="3"/>
      <c r="T198" s="3"/>
      <c r="U198" s="3"/>
      <c r="V198" s="3"/>
      <c r="W198" s="3"/>
      <c r="X198" s="3"/>
      <c r="Y198" s="3"/>
      <c r="Z198" s="3"/>
      <c r="AA198" s="3"/>
      <c r="AB198" s="3"/>
      <c r="AC198" s="3"/>
      <c r="AD198" s="3"/>
      <c r="AE198" s="3"/>
      <c r="AF198" s="3"/>
    </row>
    <row r="199" spans="1:32" ht="15.75" customHeight="1">
      <c r="A199" s="51"/>
      <c r="B199" s="52"/>
      <c r="C199" s="52"/>
      <c r="D199" s="1"/>
      <c r="E199" s="1"/>
      <c r="F199" s="1"/>
      <c r="G199" s="1"/>
      <c r="H199" s="1"/>
      <c r="I199" s="1"/>
      <c r="J199" s="1"/>
      <c r="K199" s="1"/>
      <c r="L199" s="1"/>
      <c r="M199" s="1"/>
      <c r="N199" s="1"/>
      <c r="O199" s="3"/>
      <c r="P199" s="3"/>
      <c r="Q199" s="3"/>
      <c r="R199" s="3"/>
      <c r="S199" s="3"/>
      <c r="T199" s="3"/>
      <c r="U199" s="3"/>
      <c r="V199" s="3"/>
      <c r="W199" s="3"/>
      <c r="X199" s="3"/>
      <c r="Y199" s="3"/>
      <c r="Z199" s="3"/>
      <c r="AA199" s="3"/>
      <c r="AB199" s="3"/>
      <c r="AC199" s="3"/>
      <c r="AD199" s="3"/>
      <c r="AE199" s="3"/>
      <c r="AF199" s="3"/>
    </row>
    <row r="200" spans="1:32" ht="15.75" customHeight="1">
      <c r="A200" s="51"/>
      <c r="B200" s="52"/>
      <c r="C200" s="52"/>
      <c r="D200" s="1"/>
      <c r="E200" s="1"/>
      <c r="F200" s="1"/>
      <c r="G200" s="1"/>
      <c r="H200" s="1"/>
      <c r="I200" s="1"/>
      <c r="J200" s="1"/>
      <c r="K200" s="1"/>
      <c r="L200" s="1"/>
      <c r="M200" s="1"/>
      <c r="N200" s="1"/>
      <c r="O200" s="3"/>
      <c r="P200" s="3"/>
      <c r="Q200" s="3"/>
      <c r="R200" s="3"/>
      <c r="S200" s="3"/>
      <c r="T200" s="3"/>
      <c r="U200" s="3"/>
      <c r="V200" s="3"/>
      <c r="W200" s="3"/>
      <c r="X200" s="3"/>
      <c r="Y200" s="3"/>
      <c r="Z200" s="3"/>
      <c r="AA200" s="3"/>
      <c r="AB200" s="3"/>
      <c r="AC200" s="3"/>
      <c r="AD200" s="3"/>
      <c r="AE200" s="3"/>
      <c r="AF200" s="3"/>
    </row>
    <row r="201" spans="1:32" ht="15.75" customHeight="1">
      <c r="A201" s="51"/>
      <c r="B201" s="52"/>
      <c r="C201" s="52"/>
      <c r="D201" s="1"/>
      <c r="E201" s="1"/>
      <c r="F201" s="1"/>
      <c r="G201" s="1"/>
      <c r="H201" s="1"/>
      <c r="I201" s="1"/>
      <c r="J201" s="1"/>
      <c r="K201" s="1"/>
      <c r="L201" s="1"/>
      <c r="M201" s="1"/>
      <c r="N201" s="1"/>
      <c r="O201" s="3"/>
      <c r="P201" s="3"/>
      <c r="Q201" s="3"/>
      <c r="R201" s="3"/>
      <c r="S201" s="3"/>
      <c r="T201" s="3"/>
      <c r="U201" s="3"/>
      <c r="V201" s="3"/>
      <c r="W201" s="3"/>
      <c r="X201" s="3"/>
      <c r="Y201" s="3"/>
      <c r="Z201" s="3"/>
      <c r="AA201" s="3"/>
      <c r="AB201" s="3"/>
      <c r="AC201" s="3"/>
      <c r="AD201" s="3"/>
      <c r="AE201" s="3"/>
      <c r="AF201" s="3"/>
    </row>
    <row r="202" spans="1:32" ht="15.75" customHeight="1">
      <c r="A202" s="51"/>
      <c r="B202" s="52"/>
      <c r="C202" s="52"/>
      <c r="D202" s="1"/>
      <c r="E202" s="1"/>
      <c r="F202" s="1"/>
      <c r="G202" s="1"/>
      <c r="H202" s="1"/>
      <c r="I202" s="1"/>
      <c r="J202" s="1"/>
      <c r="K202" s="1"/>
      <c r="L202" s="1"/>
      <c r="M202" s="1"/>
      <c r="N202" s="1"/>
      <c r="O202" s="3"/>
      <c r="P202" s="3"/>
      <c r="Q202" s="3"/>
      <c r="R202" s="3"/>
      <c r="S202" s="3"/>
      <c r="T202" s="3"/>
      <c r="U202" s="3"/>
      <c r="V202" s="3"/>
      <c r="W202" s="3"/>
      <c r="X202" s="3"/>
      <c r="Y202" s="3"/>
      <c r="Z202" s="3"/>
      <c r="AA202" s="3"/>
      <c r="AB202" s="3"/>
      <c r="AC202" s="3"/>
      <c r="AD202" s="3"/>
      <c r="AE202" s="3"/>
      <c r="AF202" s="3"/>
    </row>
    <row r="203" spans="1:32" ht="15.75" customHeight="1">
      <c r="A203" s="51"/>
      <c r="B203" s="52"/>
      <c r="C203" s="52"/>
      <c r="D203" s="1"/>
      <c r="E203" s="1"/>
      <c r="F203" s="1"/>
      <c r="G203" s="1"/>
      <c r="H203" s="1"/>
      <c r="I203" s="1"/>
      <c r="J203" s="1"/>
      <c r="K203" s="1"/>
      <c r="L203" s="1"/>
      <c r="M203" s="1"/>
      <c r="N203" s="1"/>
      <c r="O203" s="3"/>
      <c r="P203" s="3"/>
      <c r="Q203" s="3"/>
      <c r="R203" s="3"/>
      <c r="S203" s="3"/>
      <c r="T203" s="3"/>
      <c r="U203" s="3"/>
      <c r="V203" s="3"/>
      <c r="W203" s="3"/>
      <c r="X203" s="3"/>
      <c r="Y203" s="3"/>
      <c r="Z203" s="3"/>
      <c r="AA203" s="3"/>
      <c r="AB203" s="3"/>
      <c r="AC203" s="3"/>
      <c r="AD203" s="3"/>
      <c r="AE203" s="3"/>
      <c r="AF203" s="3"/>
    </row>
    <row r="204" spans="1:32" ht="15.75" customHeight="1">
      <c r="A204" s="51"/>
      <c r="B204" s="52"/>
      <c r="C204" s="52"/>
      <c r="D204" s="1"/>
      <c r="E204" s="1"/>
      <c r="F204" s="1"/>
      <c r="G204" s="1"/>
      <c r="H204" s="1"/>
      <c r="I204" s="1"/>
      <c r="J204" s="1"/>
      <c r="K204" s="1"/>
      <c r="L204" s="1"/>
      <c r="M204" s="1"/>
      <c r="N204" s="1"/>
      <c r="O204" s="3"/>
      <c r="P204" s="3"/>
      <c r="Q204" s="3"/>
      <c r="R204" s="3"/>
      <c r="S204" s="3"/>
      <c r="T204" s="3"/>
      <c r="U204" s="3"/>
      <c r="V204" s="3"/>
      <c r="W204" s="3"/>
      <c r="X204" s="3"/>
      <c r="Y204" s="3"/>
      <c r="Z204" s="3"/>
      <c r="AA204" s="3"/>
      <c r="AB204" s="3"/>
      <c r="AC204" s="3"/>
      <c r="AD204" s="3"/>
      <c r="AE204" s="3"/>
      <c r="AF204" s="3"/>
    </row>
    <row r="205" spans="1:32" ht="15.75" customHeight="1">
      <c r="A205" s="51"/>
      <c r="B205" s="52"/>
      <c r="C205" s="52"/>
      <c r="D205" s="1"/>
      <c r="E205" s="1"/>
      <c r="F205" s="1"/>
      <c r="G205" s="1"/>
      <c r="H205" s="1"/>
      <c r="I205" s="1"/>
      <c r="J205" s="1"/>
      <c r="K205" s="1"/>
      <c r="L205" s="1"/>
      <c r="M205" s="1"/>
      <c r="N205" s="1"/>
      <c r="O205" s="3"/>
      <c r="P205" s="3"/>
      <c r="Q205" s="3"/>
      <c r="R205" s="3"/>
      <c r="S205" s="3"/>
      <c r="T205" s="3"/>
      <c r="U205" s="3"/>
      <c r="V205" s="3"/>
      <c r="W205" s="3"/>
      <c r="X205" s="3"/>
      <c r="Y205" s="3"/>
      <c r="Z205" s="3"/>
      <c r="AA205" s="3"/>
      <c r="AB205" s="3"/>
      <c r="AC205" s="3"/>
      <c r="AD205" s="3"/>
      <c r="AE205" s="3"/>
      <c r="AF205" s="3"/>
    </row>
    <row r="206" spans="1:32" ht="15.75" customHeight="1">
      <c r="A206" s="51"/>
      <c r="B206" s="52"/>
      <c r="C206" s="52"/>
      <c r="D206" s="1"/>
      <c r="E206" s="1"/>
      <c r="F206" s="1"/>
      <c r="G206" s="1"/>
      <c r="H206" s="1"/>
      <c r="I206" s="1"/>
      <c r="J206" s="1"/>
      <c r="K206" s="1"/>
      <c r="L206" s="1"/>
      <c r="M206" s="1"/>
      <c r="N206" s="1"/>
      <c r="O206" s="3"/>
      <c r="P206" s="3"/>
      <c r="Q206" s="3"/>
      <c r="R206" s="3"/>
      <c r="S206" s="3"/>
      <c r="T206" s="3"/>
      <c r="U206" s="3"/>
      <c r="V206" s="3"/>
      <c r="W206" s="3"/>
      <c r="X206" s="3"/>
      <c r="Y206" s="3"/>
      <c r="Z206" s="3"/>
      <c r="AA206" s="3"/>
      <c r="AB206" s="3"/>
      <c r="AC206" s="3"/>
      <c r="AD206" s="3"/>
      <c r="AE206" s="3"/>
      <c r="AF206" s="3"/>
    </row>
    <row r="207" spans="1:32" ht="15.75" customHeight="1">
      <c r="A207" s="51"/>
      <c r="B207" s="52"/>
      <c r="C207" s="52"/>
      <c r="D207" s="1"/>
      <c r="E207" s="1"/>
      <c r="F207" s="1"/>
      <c r="G207" s="1"/>
      <c r="H207" s="1"/>
      <c r="I207" s="1"/>
      <c r="J207" s="1"/>
      <c r="K207" s="1"/>
      <c r="L207" s="1"/>
      <c r="M207" s="1"/>
      <c r="N207" s="1"/>
      <c r="O207" s="3"/>
      <c r="P207" s="3"/>
      <c r="Q207" s="3"/>
      <c r="R207" s="3"/>
      <c r="S207" s="3"/>
      <c r="T207" s="3"/>
      <c r="U207" s="3"/>
      <c r="V207" s="3"/>
      <c r="W207" s="3"/>
      <c r="X207" s="3"/>
      <c r="Y207" s="3"/>
      <c r="Z207" s="3"/>
      <c r="AA207" s="3"/>
      <c r="AB207" s="3"/>
      <c r="AC207" s="3"/>
      <c r="AD207" s="3"/>
      <c r="AE207" s="3"/>
      <c r="AF207" s="3"/>
    </row>
    <row r="208" spans="1:32" ht="15.75" customHeight="1">
      <c r="A208" s="51"/>
      <c r="B208" s="52"/>
      <c r="C208" s="52"/>
      <c r="D208" s="1"/>
      <c r="E208" s="1"/>
      <c r="F208" s="1"/>
      <c r="G208" s="1"/>
      <c r="H208" s="1"/>
      <c r="I208" s="1"/>
      <c r="J208" s="1"/>
      <c r="K208" s="1"/>
      <c r="L208" s="1"/>
      <c r="M208" s="1"/>
      <c r="N208" s="1"/>
      <c r="O208" s="3"/>
      <c r="P208" s="3"/>
      <c r="Q208" s="3"/>
      <c r="R208" s="3"/>
      <c r="S208" s="3"/>
      <c r="T208" s="3"/>
      <c r="U208" s="3"/>
      <c r="V208" s="3"/>
      <c r="W208" s="3"/>
      <c r="X208" s="3"/>
      <c r="Y208" s="3"/>
      <c r="Z208" s="3"/>
      <c r="AA208" s="3"/>
      <c r="AB208" s="3"/>
      <c r="AC208" s="3"/>
      <c r="AD208" s="3"/>
      <c r="AE208" s="3"/>
      <c r="AF208" s="3"/>
    </row>
    <row r="209" spans="1:32" ht="15.75" customHeight="1">
      <c r="A209" s="51"/>
      <c r="B209" s="52"/>
      <c r="C209" s="52"/>
      <c r="D209" s="1"/>
      <c r="E209" s="1"/>
      <c r="F209" s="1"/>
      <c r="G209" s="1"/>
      <c r="H209" s="1"/>
      <c r="I209" s="1"/>
      <c r="J209" s="1"/>
      <c r="K209" s="1"/>
      <c r="L209" s="1"/>
      <c r="M209" s="1"/>
      <c r="N209" s="1"/>
      <c r="O209" s="3"/>
      <c r="P209" s="3"/>
      <c r="Q209" s="3"/>
      <c r="R209" s="3"/>
      <c r="S209" s="3"/>
      <c r="T209" s="3"/>
      <c r="U209" s="3"/>
      <c r="V209" s="3"/>
      <c r="W209" s="3"/>
      <c r="X209" s="3"/>
      <c r="Y209" s="3"/>
      <c r="Z209" s="3"/>
      <c r="AA209" s="3"/>
      <c r="AB209" s="3"/>
      <c r="AC209" s="3"/>
      <c r="AD209" s="3"/>
      <c r="AE209" s="3"/>
      <c r="AF209" s="3"/>
    </row>
    <row r="210" spans="1:32" ht="15.75" customHeight="1">
      <c r="A210" s="51"/>
      <c r="B210" s="52"/>
      <c r="C210" s="52"/>
      <c r="D210" s="1"/>
      <c r="E210" s="1"/>
      <c r="F210" s="1"/>
      <c r="G210" s="1"/>
      <c r="H210" s="1"/>
      <c r="I210" s="1"/>
      <c r="J210" s="1"/>
      <c r="K210" s="1"/>
      <c r="L210" s="1"/>
      <c r="M210" s="1"/>
      <c r="N210" s="1"/>
      <c r="O210" s="3"/>
      <c r="P210" s="3"/>
      <c r="Q210" s="3"/>
      <c r="R210" s="3"/>
      <c r="S210" s="3"/>
      <c r="T210" s="3"/>
      <c r="U210" s="3"/>
      <c r="V210" s="3"/>
      <c r="W210" s="3"/>
      <c r="X210" s="3"/>
      <c r="Y210" s="3"/>
      <c r="Z210" s="3"/>
      <c r="AA210" s="3"/>
      <c r="AB210" s="3"/>
      <c r="AC210" s="3"/>
      <c r="AD210" s="3"/>
      <c r="AE210" s="3"/>
      <c r="AF210" s="3"/>
    </row>
    <row r="211" spans="1:32" ht="15.75" customHeight="1">
      <c r="A211" s="51"/>
      <c r="B211" s="52"/>
      <c r="C211" s="52"/>
      <c r="D211" s="1"/>
      <c r="E211" s="1"/>
      <c r="F211" s="1"/>
      <c r="G211" s="1"/>
      <c r="H211" s="1"/>
      <c r="I211" s="1"/>
      <c r="J211" s="1"/>
      <c r="K211" s="1"/>
      <c r="L211" s="1"/>
      <c r="M211" s="1"/>
      <c r="N211" s="1"/>
      <c r="O211" s="3"/>
      <c r="P211" s="3"/>
      <c r="Q211" s="3"/>
      <c r="R211" s="3"/>
      <c r="S211" s="3"/>
      <c r="T211" s="3"/>
      <c r="U211" s="3"/>
      <c r="V211" s="3"/>
      <c r="W211" s="3"/>
      <c r="X211" s="3"/>
      <c r="Y211" s="3"/>
      <c r="Z211" s="3"/>
      <c r="AA211" s="3"/>
      <c r="AB211" s="3"/>
      <c r="AC211" s="3"/>
      <c r="AD211" s="3"/>
      <c r="AE211" s="3"/>
      <c r="AF211" s="3"/>
    </row>
    <row r="212" spans="1:32" ht="15.75" customHeight="1">
      <c r="A212" s="51"/>
      <c r="B212" s="52"/>
      <c r="C212" s="52"/>
      <c r="D212" s="1"/>
      <c r="E212" s="1"/>
      <c r="F212" s="1"/>
      <c r="G212" s="1"/>
      <c r="H212" s="1"/>
      <c r="I212" s="1"/>
      <c r="J212" s="1"/>
      <c r="K212" s="1"/>
      <c r="L212" s="1"/>
      <c r="M212" s="1"/>
      <c r="N212" s="1"/>
      <c r="O212" s="3"/>
      <c r="P212" s="3"/>
      <c r="Q212" s="3"/>
      <c r="R212" s="3"/>
      <c r="S212" s="3"/>
      <c r="T212" s="3"/>
      <c r="U212" s="3"/>
      <c r="V212" s="3"/>
      <c r="W212" s="3"/>
      <c r="X212" s="3"/>
      <c r="Y212" s="3"/>
      <c r="Z212" s="3"/>
      <c r="AA212" s="3"/>
      <c r="AB212" s="3"/>
      <c r="AC212" s="3"/>
      <c r="AD212" s="3"/>
      <c r="AE212" s="3"/>
      <c r="AF212" s="3"/>
    </row>
    <row r="213" spans="1:32" ht="15.75" customHeight="1">
      <c r="A213" s="51"/>
      <c r="B213" s="52"/>
      <c r="C213" s="52"/>
      <c r="D213" s="1"/>
      <c r="E213" s="1"/>
      <c r="F213" s="1"/>
      <c r="G213" s="1"/>
      <c r="H213" s="1"/>
      <c r="I213" s="1"/>
      <c r="J213" s="1"/>
      <c r="K213" s="1"/>
      <c r="L213" s="1"/>
      <c r="M213" s="1"/>
      <c r="N213" s="1"/>
      <c r="O213" s="3"/>
      <c r="P213" s="3"/>
      <c r="Q213" s="3"/>
      <c r="R213" s="3"/>
      <c r="S213" s="3"/>
      <c r="T213" s="3"/>
      <c r="U213" s="3"/>
      <c r="V213" s="3"/>
      <c r="W213" s="3"/>
      <c r="X213" s="3"/>
      <c r="Y213" s="3"/>
      <c r="Z213" s="3"/>
      <c r="AA213" s="3"/>
      <c r="AB213" s="3"/>
      <c r="AC213" s="3"/>
      <c r="AD213" s="3"/>
      <c r="AE213" s="3"/>
      <c r="AF213" s="3"/>
    </row>
    <row r="214" spans="1:32" ht="15.75" customHeight="1">
      <c r="A214" s="51"/>
      <c r="B214" s="52"/>
      <c r="C214" s="52"/>
      <c r="D214" s="1"/>
      <c r="E214" s="1"/>
      <c r="F214" s="1"/>
      <c r="G214" s="1"/>
      <c r="H214" s="1"/>
      <c r="I214" s="1"/>
      <c r="J214" s="1"/>
      <c r="K214" s="1"/>
      <c r="L214" s="1"/>
      <c r="M214" s="1"/>
      <c r="N214" s="1"/>
      <c r="O214" s="3"/>
      <c r="P214" s="3"/>
      <c r="Q214" s="3"/>
      <c r="R214" s="3"/>
      <c r="S214" s="3"/>
      <c r="T214" s="3"/>
      <c r="U214" s="3"/>
      <c r="V214" s="3"/>
      <c r="W214" s="3"/>
      <c r="X214" s="3"/>
      <c r="Y214" s="3"/>
      <c r="Z214" s="3"/>
      <c r="AA214" s="3"/>
      <c r="AB214" s="3"/>
      <c r="AC214" s="3"/>
      <c r="AD214" s="3"/>
      <c r="AE214" s="3"/>
      <c r="AF214" s="3"/>
    </row>
    <row r="215" spans="1:32" ht="15.75" customHeight="1">
      <c r="A215" s="51"/>
      <c r="B215" s="52"/>
      <c r="C215" s="52"/>
      <c r="D215" s="1"/>
      <c r="E215" s="1"/>
      <c r="F215" s="1"/>
      <c r="G215" s="1"/>
      <c r="H215" s="1"/>
      <c r="I215" s="1"/>
      <c r="J215" s="1"/>
      <c r="K215" s="1"/>
      <c r="L215" s="1"/>
      <c r="M215" s="1"/>
      <c r="N215" s="1"/>
      <c r="O215" s="3"/>
      <c r="P215" s="3"/>
      <c r="Q215" s="3"/>
      <c r="R215" s="3"/>
      <c r="S215" s="3"/>
      <c r="T215" s="3"/>
      <c r="U215" s="3"/>
      <c r="V215" s="3"/>
      <c r="W215" s="3"/>
      <c r="X215" s="3"/>
      <c r="Y215" s="3"/>
      <c r="Z215" s="3"/>
      <c r="AA215" s="3"/>
      <c r="AB215" s="3"/>
      <c r="AC215" s="3"/>
      <c r="AD215" s="3"/>
      <c r="AE215" s="3"/>
      <c r="AF215" s="3"/>
    </row>
    <row r="216" spans="1:32" ht="15.75" customHeight="1">
      <c r="A216" s="51"/>
      <c r="B216" s="52"/>
      <c r="C216" s="52"/>
      <c r="D216" s="1"/>
      <c r="E216" s="1"/>
      <c r="F216" s="1"/>
      <c r="G216" s="1"/>
      <c r="H216" s="1"/>
      <c r="I216" s="1"/>
      <c r="J216" s="1"/>
      <c r="K216" s="1"/>
      <c r="L216" s="1"/>
      <c r="M216" s="1"/>
      <c r="N216" s="1"/>
      <c r="O216" s="3"/>
      <c r="P216" s="3"/>
      <c r="Q216" s="3"/>
      <c r="R216" s="3"/>
      <c r="S216" s="3"/>
      <c r="T216" s="3"/>
      <c r="U216" s="3"/>
      <c r="V216" s="3"/>
      <c r="W216" s="3"/>
      <c r="X216" s="3"/>
      <c r="Y216" s="3"/>
      <c r="Z216" s="3"/>
      <c r="AA216" s="3"/>
      <c r="AB216" s="3"/>
      <c r="AC216" s="3"/>
      <c r="AD216" s="3"/>
      <c r="AE216" s="3"/>
      <c r="AF216" s="3"/>
    </row>
    <row r="217" spans="1:32" ht="15.75" customHeight="1">
      <c r="A217" s="51"/>
      <c r="B217" s="52"/>
      <c r="C217" s="52"/>
      <c r="D217" s="1"/>
      <c r="E217" s="1"/>
      <c r="F217" s="1"/>
      <c r="G217" s="1"/>
      <c r="H217" s="1"/>
      <c r="I217" s="1"/>
      <c r="J217" s="1"/>
      <c r="K217" s="1"/>
      <c r="L217" s="1"/>
      <c r="M217" s="1"/>
      <c r="N217" s="1"/>
      <c r="O217" s="3"/>
      <c r="P217" s="3"/>
      <c r="Q217" s="3"/>
      <c r="R217" s="3"/>
      <c r="S217" s="3"/>
      <c r="T217" s="3"/>
      <c r="U217" s="3"/>
      <c r="V217" s="3"/>
      <c r="W217" s="3"/>
      <c r="X217" s="3"/>
      <c r="Y217" s="3"/>
      <c r="Z217" s="3"/>
      <c r="AA217" s="3"/>
      <c r="AB217" s="3"/>
      <c r="AC217" s="3"/>
      <c r="AD217" s="3"/>
      <c r="AE217" s="3"/>
      <c r="AF217" s="3"/>
    </row>
    <row r="218" spans="1:32" ht="15.75" customHeight="1">
      <c r="A218" s="51"/>
      <c r="B218" s="52"/>
      <c r="C218" s="52"/>
      <c r="D218" s="1"/>
      <c r="E218" s="1"/>
      <c r="F218" s="1"/>
      <c r="G218" s="1"/>
      <c r="H218" s="1"/>
      <c r="I218" s="1"/>
      <c r="J218" s="1"/>
      <c r="K218" s="1"/>
      <c r="L218" s="1"/>
      <c r="M218" s="1"/>
      <c r="N218" s="1"/>
      <c r="O218" s="3"/>
      <c r="P218" s="3"/>
      <c r="Q218" s="3"/>
      <c r="R218" s="3"/>
      <c r="S218" s="3"/>
      <c r="T218" s="3"/>
      <c r="U218" s="3"/>
      <c r="V218" s="3"/>
      <c r="W218" s="3"/>
      <c r="X218" s="3"/>
      <c r="Y218" s="3"/>
      <c r="Z218" s="3"/>
      <c r="AA218" s="3"/>
      <c r="AB218" s="3"/>
      <c r="AC218" s="3"/>
      <c r="AD218" s="3"/>
      <c r="AE218" s="3"/>
      <c r="AF218" s="3"/>
    </row>
    <row r="219" spans="1:32" ht="15.75" customHeight="1">
      <c r="A219" s="51"/>
      <c r="B219" s="52"/>
      <c r="C219" s="52"/>
      <c r="D219" s="1"/>
      <c r="E219" s="1"/>
      <c r="F219" s="1"/>
      <c r="G219" s="1"/>
      <c r="H219" s="1"/>
      <c r="I219" s="1"/>
      <c r="J219" s="1"/>
      <c r="K219" s="1"/>
      <c r="L219" s="1"/>
      <c r="M219" s="1"/>
      <c r="N219" s="1"/>
      <c r="O219" s="3"/>
      <c r="P219" s="3"/>
      <c r="Q219" s="3"/>
      <c r="R219" s="3"/>
      <c r="S219" s="3"/>
      <c r="T219" s="3"/>
      <c r="U219" s="3"/>
      <c r="V219" s="3"/>
      <c r="W219" s="3"/>
      <c r="X219" s="3"/>
      <c r="Y219" s="3"/>
      <c r="Z219" s="3"/>
      <c r="AA219" s="3"/>
      <c r="AB219" s="3"/>
      <c r="AC219" s="3"/>
      <c r="AD219" s="3"/>
      <c r="AE219" s="3"/>
      <c r="AF219" s="3"/>
    </row>
    <row r="220" spans="1:32" ht="15.75" customHeight="1">
      <c r="A220" s="51"/>
      <c r="B220" s="52"/>
      <c r="C220" s="52"/>
      <c r="D220" s="1"/>
      <c r="E220" s="1"/>
      <c r="F220" s="1"/>
      <c r="G220" s="1"/>
      <c r="H220" s="1"/>
      <c r="I220" s="1"/>
      <c r="J220" s="1"/>
      <c r="K220" s="1"/>
      <c r="L220" s="1"/>
      <c r="M220" s="1"/>
      <c r="N220" s="1"/>
      <c r="O220" s="3"/>
      <c r="P220" s="3"/>
      <c r="Q220" s="3"/>
      <c r="R220" s="3"/>
      <c r="S220" s="3"/>
      <c r="T220" s="3"/>
      <c r="U220" s="3"/>
      <c r="V220" s="3"/>
      <c r="W220" s="3"/>
      <c r="X220" s="3"/>
      <c r="Y220" s="3"/>
      <c r="Z220" s="3"/>
      <c r="AA220" s="3"/>
      <c r="AB220" s="3"/>
      <c r="AC220" s="3"/>
      <c r="AD220" s="3"/>
      <c r="AE220" s="3"/>
      <c r="AF220" s="3"/>
    </row>
    <row r="221" spans="1:32" ht="15.75" customHeight="1">
      <c r="A221" s="51"/>
      <c r="B221" s="52"/>
      <c r="C221" s="52"/>
      <c r="D221" s="1"/>
      <c r="E221" s="1"/>
      <c r="F221" s="1"/>
      <c r="G221" s="1"/>
      <c r="H221" s="1"/>
      <c r="I221" s="1"/>
      <c r="J221" s="1"/>
      <c r="K221" s="1"/>
      <c r="L221" s="1"/>
      <c r="M221" s="1"/>
      <c r="N221" s="1"/>
      <c r="O221" s="3"/>
      <c r="P221" s="3"/>
      <c r="Q221" s="3"/>
      <c r="R221" s="3"/>
      <c r="S221" s="3"/>
      <c r="T221" s="3"/>
      <c r="U221" s="3"/>
      <c r="V221" s="3"/>
      <c r="W221" s="3"/>
      <c r="X221" s="3"/>
      <c r="Y221" s="3"/>
      <c r="Z221" s="3"/>
      <c r="AA221" s="3"/>
      <c r="AB221" s="3"/>
      <c r="AC221" s="3"/>
      <c r="AD221" s="3"/>
      <c r="AE221" s="3"/>
      <c r="AF221" s="3"/>
    </row>
    <row r="222" spans="1:32" ht="15.75" customHeight="1">
      <c r="A222" s="51"/>
      <c r="B222" s="52"/>
      <c r="C222" s="52"/>
      <c r="D222" s="1"/>
      <c r="E222" s="1"/>
      <c r="F222" s="1"/>
      <c r="G222" s="1"/>
      <c r="H222" s="1"/>
      <c r="I222" s="1"/>
      <c r="J222" s="1"/>
      <c r="K222" s="1"/>
      <c r="L222" s="1"/>
      <c r="M222" s="1"/>
      <c r="N222" s="1"/>
      <c r="O222" s="3"/>
      <c r="P222" s="3"/>
      <c r="Q222" s="3"/>
      <c r="R222" s="3"/>
      <c r="S222" s="3"/>
      <c r="T222" s="3"/>
      <c r="U222" s="3"/>
      <c r="V222" s="3"/>
      <c r="W222" s="3"/>
      <c r="X222" s="3"/>
      <c r="Y222" s="3"/>
      <c r="Z222" s="3"/>
      <c r="AA222" s="3"/>
      <c r="AB222" s="3"/>
      <c r="AC222" s="3"/>
      <c r="AD222" s="3"/>
      <c r="AE222" s="3"/>
      <c r="AF222" s="3"/>
    </row>
    <row r="223" spans="1:32" ht="15.75" customHeight="1">
      <c r="A223" s="51"/>
      <c r="B223" s="52"/>
      <c r="C223" s="52"/>
      <c r="D223" s="1"/>
      <c r="E223" s="1"/>
      <c r="F223" s="1"/>
      <c r="G223" s="1"/>
      <c r="H223" s="1"/>
      <c r="I223" s="1"/>
      <c r="J223" s="1"/>
      <c r="K223" s="1"/>
      <c r="L223" s="1"/>
      <c r="M223" s="1"/>
      <c r="N223" s="1"/>
      <c r="O223" s="3"/>
      <c r="P223" s="3"/>
      <c r="Q223" s="3"/>
      <c r="R223" s="3"/>
      <c r="S223" s="3"/>
      <c r="T223" s="3"/>
      <c r="U223" s="3"/>
      <c r="V223" s="3"/>
      <c r="W223" s="3"/>
      <c r="X223" s="3"/>
      <c r="Y223" s="3"/>
      <c r="Z223" s="3"/>
      <c r="AA223" s="3"/>
      <c r="AB223" s="3"/>
      <c r="AC223" s="3"/>
      <c r="AD223" s="3"/>
      <c r="AE223" s="3"/>
      <c r="AF223" s="3"/>
    </row>
    <row r="224" spans="1:32" ht="15.75" customHeight="1">
      <c r="A224" s="51"/>
      <c r="B224" s="52"/>
      <c r="C224" s="52"/>
      <c r="D224" s="1"/>
      <c r="E224" s="1"/>
      <c r="F224" s="1"/>
      <c r="G224" s="1"/>
      <c r="H224" s="1"/>
      <c r="I224" s="1"/>
      <c r="J224" s="1"/>
      <c r="K224" s="1"/>
      <c r="L224" s="1"/>
      <c r="M224" s="1"/>
      <c r="N224" s="1"/>
      <c r="O224" s="3"/>
      <c r="P224" s="3"/>
      <c r="Q224" s="3"/>
      <c r="R224" s="3"/>
      <c r="S224" s="3"/>
      <c r="T224" s="3"/>
      <c r="U224" s="3"/>
      <c r="V224" s="3"/>
      <c r="W224" s="3"/>
      <c r="X224" s="3"/>
      <c r="Y224" s="3"/>
      <c r="Z224" s="3"/>
      <c r="AA224" s="3"/>
      <c r="AB224" s="3"/>
      <c r="AC224" s="3"/>
      <c r="AD224" s="3"/>
      <c r="AE224" s="3"/>
      <c r="AF224" s="3"/>
    </row>
    <row r="225" spans="1:32" ht="15.75" customHeight="1">
      <c r="A225" s="51"/>
      <c r="B225" s="52"/>
      <c r="C225" s="52"/>
      <c r="D225" s="1"/>
      <c r="E225" s="1"/>
      <c r="F225" s="1"/>
      <c r="G225" s="1"/>
      <c r="H225" s="1"/>
      <c r="I225" s="1"/>
      <c r="J225" s="1"/>
      <c r="K225" s="1"/>
      <c r="L225" s="1"/>
      <c r="M225" s="1"/>
      <c r="N225" s="1"/>
      <c r="O225" s="3"/>
      <c r="P225" s="3"/>
      <c r="Q225" s="3"/>
      <c r="R225" s="3"/>
      <c r="S225" s="3"/>
      <c r="T225" s="3"/>
      <c r="U225" s="3"/>
      <c r="V225" s="3"/>
      <c r="W225" s="3"/>
      <c r="X225" s="3"/>
      <c r="Y225" s="3"/>
      <c r="Z225" s="3"/>
      <c r="AA225" s="3"/>
      <c r="AB225" s="3"/>
      <c r="AC225" s="3"/>
      <c r="AD225" s="3"/>
      <c r="AE225" s="3"/>
      <c r="AF225" s="3"/>
    </row>
    <row r="226" spans="1:32" ht="15.75" customHeight="1">
      <c r="A226" s="51"/>
      <c r="B226" s="52"/>
      <c r="C226" s="52"/>
      <c r="D226" s="1"/>
      <c r="E226" s="1"/>
      <c r="F226" s="1"/>
      <c r="G226" s="1"/>
      <c r="H226" s="1"/>
      <c r="I226" s="1"/>
      <c r="J226" s="1"/>
      <c r="K226" s="1"/>
      <c r="L226" s="1"/>
      <c r="M226" s="1"/>
      <c r="N226" s="1"/>
      <c r="O226" s="3"/>
      <c r="P226" s="3"/>
      <c r="Q226" s="3"/>
      <c r="R226" s="3"/>
      <c r="S226" s="3"/>
      <c r="T226" s="3"/>
      <c r="U226" s="3"/>
      <c r="V226" s="3"/>
      <c r="W226" s="3"/>
      <c r="X226" s="3"/>
      <c r="Y226" s="3"/>
      <c r="Z226" s="3"/>
      <c r="AA226" s="3"/>
      <c r="AB226" s="3"/>
      <c r="AC226" s="3"/>
      <c r="AD226" s="3"/>
      <c r="AE226" s="3"/>
      <c r="AF226" s="3"/>
    </row>
    <row r="227" spans="1:32" ht="15.75" customHeight="1">
      <c r="A227" s="51"/>
      <c r="B227" s="52"/>
      <c r="C227" s="52"/>
      <c r="D227" s="1"/>
      <c r="E227" s="1"/>
      <c r="F227" s="1"/>
      <c r="G227" s="1"/>
      <c r="H227" s="1"/>
      <c r="I227" s="1"/>
      <c r="J227" s="1"/>
      <c r="K227" s="1"/>
      <c r="L227" s="1"/>
      <c r="M227" s="1"/>
      <c r="N227" s="1"/>
      <c r="O227" s="3"/>
      <c r="P227" s="3"/>
      <c r="Q227" s="3"/>
      <c r="R227" s="3"/>
      <c r="S227" s="3"/>
      <c r="T227" s="3"/>
      <c r="U227" s="3"/>
      <c r="V227" s="3"/>
      <c r="W227" s="3"/>
      <c r="X227" s="3"/>
      <c r="Y227" s="3"/>
      <c r="Z227" s="3"/>
      <c r="AA227" s="3"/>
      <c r="AB227" s="3"/>
      <c r="AC227" s="3"/>
      <c r="AD227" s="3"/>
      <c r="AE227" s="3"/>
      <c r="AF227" s="3"/>
    </row>
    <row r="228" spans="1:32" ht="15.75" customHeight="1">
      <c r="A228" s="51"/>
      <c r="B228" s="52"/>
      <c r="C228" s="52"/>
      <c r="D228" s="1"/>
      <c r="E228" s="1"/>
      <c r="F228" s="1"/>
      <c r="G228" s="1"/>
      <c r="H228" s="1"/>
      <c r="I228" s="1"/>
      <c r="J228" s="1"/>
      <c r="K228" s="1"/>
      <c r="L228" s="1"/>
      <c r="M228" s="1"/>
      <c r="N228" s="1"/>
      <c r="O228" s="3"/>
      <c r="P228" s="3"/>
      <c r="Q228" s="3"/>
      <c r="R228" s="3"/>
      <c r="S228" s="3"/>
      <c r="T228" s="3"/>
      <c r="U228" s="3"/>
      <c r="V228" s="3"/>
      <c r="W228" s="3"/>
      <c r="X228" s="3"/>
      <c r="Y228" s="3"/>
      <c r="Z228" s="3"/>
      <c r="AA228" s="3"/>
      <c r="AB228" s="3"/>
      <c r="AC228" s="3"/>
      <c r="AD228" s="3"/>
      <c r="AE228" s="3"/>
      <c r="AF228" s="3"/>
    </row>
    <row r="229" spans="1:32" ht="15.75" customHeight="1">
      <c r="A229" s="51"/>
      <c r="B229" s="52"/>
      <c r="C229" s="52"/>
      <c r="D229" s="1"/>
      <c r="E229" s="1"/>
      <c r="F229" s="1"/>
      <c r="G229" s="1"/>
      <c r="H229" s="1"/>
      <c r="I229" s="1"/>
      <c r="J229" s="1"/>
      <c r="K229" s="1"/>
      <c r="L229" s="1"/>
      <c r="M229" s="1"/>
      <c r="N229" s="1"/>
      <c r="O229" s="3"/>
      <c r="P229" s="3"/>
      <c r="Q229" s="3"/>
      <c r="R229" s="3"/>
      <c r="S229" s="3"/>
      <c r="T229" s="3"/>
      <c r="U229" s="3"/>
      <c r="V229" s="3"/>
      <c r="W229" s="3"/>
      <c r="X229" s="3"/>
      <c r="Y229" s="3"/>
      <c r="Z229" s="3"/>
      <c r="AA229" s="3"/>
      <c r="AB229" s="3"/>
      <c r="AC229" s="3"/>
      <c r="AD229" s="3"/>
      <c r="AE229" s="3"/>
      <c r="AF229" s="3"/>
    </row>
    <row r="230" spans="1:32" ht="15.75" customHeight="1">
      <c r="A230" s="51"/>
      <c r="B230" s="52"/>
      <c r="C230" s="52"/>
      <c r="D230" s="1"/>
      <c r="E230" s="1"/>
      <c r="F230" s="1"/>
      <c r="G230" s="1"/>
      <c r="H230" s="1"/>
      <c r="I230" s="1"/>
      <c r="J230" s="1"/>
      <c r="K230" s="1"/>
      <c r="L230" s="1"/>
      <c r="M230" s="1"/>
      <c r="N230" s="1"/>
      <c r="O230" s="3"/>
      <c r="P230" s="3"/>
      <c r="Q230" s="3"/>
      <c r="R230" s="3"/>
      <c r="S230" s="3"/>
      <c r="T230" s="3"/>
      <c r="U230" s="3"/>
      <c r="V230" s="3"/>
      <c r="W230" s="3"/>
      <c r="X230" s="3"/>
      <c r="Y230" s="3"/>
      <c r="Z230" s="3"/>
      <c r="AA230" s="3"/>
      <c r="AB230" s="3"/>
      <c r="AC230" s="3"/>
      <c r="AD230" s="3"/>
      <c r="AE230" s="3"/>
      <c r="AF230" s="3"/>
    </row>
    <row r="231" spans="1:32" ht="15.75" customHeight="1">
      <c r="A231" s="51"/>
      <c r="B231" s="52"/>
      <c r="C231" s="52"/>
      <c r="D231" s="1"/>
      <c r="E231" s="1"/>
      <c r="F231" s="1"/>
      <c r="G231" s="1"/>
      <c r="H231" s="1"/>
      <c r="I231" s="1"/>
      <c r="J231" s="1"/>
      <c r="K231" s="1"/>
      <c r="L231" s="1"/>
      <c r="M231" s="1"/>
      <c r="N231" s="1"/>
      <c r="O231" s="3"/>
      <c r="P231" s="3"/>
      <c r="Q231" s="3"/>
      <c r="R231" s="3"/>
      <c r="S231" s="3"/>
      <c r="T231" s="3"/>
      <c r="U231" s="3"/>
      <c r="V231" s="3"/>
      <c r="W231" s="3"/>
      <c r="X231" s="3"/>
      <c r="Y231" s="3"/>
      <c r="Z231" s="3"/>
      <c r="AA231" s="3"/>
      <c r="AB231" s="3"/>
      <c r="AC231" s="3"/>
      <c r="AD231" s="3"/>
      <c r="AE231" s="3"/>
      <c r="AF231" s="3"/>
    </row>
    <row r="232" spans="1:32" ht="15.75" customHeight="1">
      <c r="A232" s="51"/>
      <c r="B232" s="52"/>
      <c r="C232" s="52"/>
      <c r="D232" s="1"/>
      <c r="E232" s="1"/>
      <c r="F232" s="1"/>
      <c r="G232" s="1"/>
      <c r="H232" s="1"/>
      <c r="I232" s="1"/>
      <c r="J232" s="1"/>
      <c r="K232" s="1"/>
      <c r="L232" s="1"/>
      <c r="M232" s="1"/>
      <c r="N232" s="1"/>
      <c r="O232" s="3"/>
      <c r="P232" s="3"/>
      <c r="Q232" s="3"/>
      <c r="R232" s="3"/>
      <c r="S232" s="3"/>
      <c r="T232" s="3"/>
      <c r="U232" s="3"/>
      <c r="V232" s="3"/>
      <c r="W232" s="3"/>
      <c r="X232" s="3"/>
      <c r="Y232" s="3"/>
      <c r="Z232" s="3"/>
      <c r="AA232" s="3"/>
      <c r="AB232" s="3"/>
      <c r="AC232" s="3"/>
      <c r="AD232" s="3"/>
      <c r="AE232" s="3"/>
      <c r="AF232" s="3"/>
    </row>
    <row r="233" spans="1:32" ht="15.75" customHeight="1">
      <c r="A233" s="51"/>
      <c r="B233" s="52"/>
      <c r="C233" s="52"/>
      <c r="D233" s="1"/>
      <c r="E233" s="1"/>
      <c r="F233" s="1"/>
      <c r="G233" s="1"/>
      <c r="H233" s="1"/>
      <c r="I233" s="1"/>
      <c r="J233" s="1"/>
      <c r="K233" s="1"/>
      <c r="L233" s="1"/>
      <c r="M233" s="1"/>
      <c r="N233" s="1"/>
      <c r="O233" s="3"/>
      <c r="P233" s="3"/>
      <c r="Q233" s="3"/>
      <c r="R233" s="3"/>
      <c r="S233" s="3"/>
      <c r="T233" s="3"/>
      <c r="U233" s="3"/>
      <c r="V233" s="3"/>
      <c r="W233" s="3"/>
      <c r="X233" s="3"/>
      <c r="Y233" s="3"/>
      <c r="Z233" s="3"/>
      <c r="AA233" s="3"/>
      <c r="AB233" s="3"/>
      <c r="AC233" s="3"/>
      <c r="AD233" s="3"/>
      <c r="AE233" s="3"/>
      <c r="AF233" s="3"/>
    </row>
    <row r="234" spans="1:32" ht="15.75" customHeight="1">
      <c r="A234" s="51"/>
      <c r="B234" s="52"/>
      <c r="C234" s="52"/>
      <c r="D234" s="1"/>
      <c r="E234" s="1"/>
      <c r="F234" s="1"/>
      <c r="G234" s="1"/>
      <c r="H234" s="1"/>
      <c r="I234" s="1"/>
      <c r="J234" s="1"/>
      <c r="K234" s="1"/>
      <c r="L234" s="1"/>
      <c r="M234" s="1"/>
      <c r="N234" s="1"/>
      <c r="O234" s="3"/>
      <c r="P234" s="3"/>
      <c r="Q234" s="3"/>
      <c r="R234" s="3"/>
      <c r="S234" s="3"/>
      <c r="T234" s="3"/>
      <c r="U234" s="3"/>
      <c r="V234" s="3"/>
      <c r="W234" s="3"/>
      <c r="X234" s="3"/>
      <c r="Y234" s="3"/>
      <c r="Z234" s="3"/>
      <c r="AA234" s="3"/>
      <c r="AB234" s="3"/>
      <c r="AC234" s="3"/>
      <c r="AD234" s="3"/>
      <c r="AE234" s="3"/>
      <c r="AF234" s="3"/>
    </row>
    <row r="235" spans="1:32" ht="15.75" customHeight="1">
      <c r="A235" s="51"/>
      <c r="B235" s="52"/>
      <c r="C235" s="52"/>
      <c r="D235" s="1"/>
      <c r="E235" s="1"/>
      <c r="F235" s="1"/>
      <c r="G235" s="1"/>
      <c r="H235" s="1"/>
      <c r="I235" s="1"/>
      <c r="J235" s="1"/>
      <c r="K235" s="1"/>
      <c r="L235" s="1"/>
      <c r="M235" s="1"/>
      <c r="N235" s="1"/>
      <c r="O235" s="3"/>
      <c r="P235" s="3"/>
      <c r="Q235" s="3"/>
      <c r="R235" s="3"/>
      <c r="S235" s="3"/>
      <c r="T235" s="3"/>
      <c r="U235" s="3"/>
      <c r="V235" s="3"/>
      <c r="W235" s="3"/>
      <c r="X235" s="3"/>
      <c r="Y235" s="3"/>
      <c r="Z235" s="3"/>
      <c r="AA235" s="3"/>
      <c r="AB235" s="3"/>
      <c r="AC235" s="3"/>
      <c r="AD235" s="3"/>
      <c r="AE235" s="3"/>
      <c r="AF235" s="3"/>
    </row>
    <row r="236" spans="1:32" ht="15.75" customHeight="1">
      <c r="A236" s="51"/>
      <c r="B236" s="52"/>
      <c r="C236" s="52"/>
      <c r="D236" s="1"/>
      <c r="E236" s="1"/>
      <c r="F236" s="1"/>
      <c r="G236" s="1"/>
      <c r="H236" s="1"/>
      <c r="I236" s="1"/>
      <c r="J236" s="1"/>
      <c r="K236" s="1"/>
      <c r="L236" s="1"/>
      <c r="M236" s="1"/>
      <c r="N236" s="1"/>
      <c r="O236" s="3"/>
      <c r="P236" s="3"/>
      <c r="Q236" s="3"/>
      <c r="R236" s="3"/>
      <c r="S236" s="3"/>
      <c r="T236" s="3"/>
      <c r="U236" s="3"/>
      <c r="V236" s="3"/>
      <c r="W236" s="3"/>
      <c r="X236" s="3"/>
      <c r="Y236" s="3"/>
      <c r="Z236" s="3"/>
      <c r="AA236" s="3"/>
      <c r="AB236" s="3"/>
      <c r="AC236" s="3"/>
      <c r="AD236" s="3"/>
      <c r="AE236" s="3"/>
      <c r="AF236" s="3"/>
    </row>
    <row r="237" spans="1:32" ht="15.75" customHeight="1">
      <c r="A237" s="51"/>
      <c r="B237" s="52"/>
      <c r="C237" s="52"/>
      <c r="D237" s="1"/>
      <c r="E237" s="1"/>
      <c r="F237" s="1"/>
      <c r="G237" s="1"/>
      <c r="H237" s="1"/>
      <c r="I237" s="1"/>
      <c r="J237" s="1"/>
      <c r="K237" s="1"/>
      <c r="L237" s="1"/>
      <c r="M237" s="1"/>
      <c r="N237" s="1"/>
      <c r="O237" s="3"/>
      <c r="P237" s="3"/>
      <c r="Q237" s="3"/>
      <c r="R237" s="3"/>
      <c r="S237" s="3"/>
      <c r="T237" s="3"/>
      <c r="U237" s="3"/>
      <c r="V237" s="3"/>
      <c r="W237" s="3"/>
      <c r="X237" s="3"/>
      <c r="Y237" s="3"/>
      <c r="Z237" s="3"/>
      <c r="AA237" s="3"/>
      <c r="AB237" s="3"/>
      <c r="AC237" s="3"/>
      <c r="AD237" s="3"/>
      <c r="AE237" s="3"/>
      <c r="AF237" s="3"/>
    </row>
    <row r="238" spans="1:32" ht="15.75" customHeight="1">
      <c r="A238" s="51"/>
      <c r="B238" s="52"/>
      <c r="C238" s="52"/>
      <c r="D238" s="1"/>
      <c r="E238" s="1"/>
      <c r="F238" s="1"/>
      <c r="G238" s="1"/>
      <c r="H238" s="1"/>
      <c r="I238" s="1"/>
      <c r="J238" s="1"/>
      <c r="K238" s="1"/>
      <c r="L238" s="1"/>
      <c r="M238" s="1"/>
      <c r="N238" s="1"/>
      <c r="O238" s="3"/>
      <c r="P238" s="3"/>
      <c r="Q238" s="3"/>
      <c r="R238" s="3"/>
      <c r="S238" s="3"/>
      <c r="T238" s="3"/>
      <c r="U238" s="3"/>
      <c r="V238" s="3"/>
      <c r="W238" s="3"/>
      <c r="X238" s="3"/>
      <c r="Y238" s="3"/>
      <c r="Z238" s="3"/>
      <c r="AA238" s="3"/>
      <c r="AB238" s="3"/>
      <c r="AC238" s="3"/>
      <c r="AD238" s="3"/>
      <c r="AE238" s="3"/>
      <c r="AF238" s="3"/>
    </row>
    <row r="239" spans="1:32" ht="15.75" customHeight="1">
      <c r="A239" s="51"/>
      <c r="B239" s="52"/>
      <c r="C239" s="52"/>
      <c r="D239" s="1"/>
      <c r="E239" s="1"/>
      <c r="F239" s="1"/>
      <c r="G239" s="1"/>
      <c r="H239" s="1"/>
      <c r="I239" s="1"/>
      <c r="J239" s="1"/>
      <c r="K239" s="1"/>
      <c r="L239" s="1"/>
      <c r="M239" s="1"/>
      <c r="N239" s="1"/>
      <c r="O239" s="3"/>
      <c r="P239" s="3"/>
      <c r="Q239" s="3"/>
      <c r="R239" s="3"/>
      <c r="S239" s="3"/>
      <c r="T239" s="3"/>
      <c r="U239" s="3"/>
      <c r="V239" s="3"/>
      <c r="W239" s="3"/>
      <c r="X239" s="3"/>
      <c r="Y239" s="3"/>
      <c r="Z239" s="3"/>
      <c r="AA239" s="3"/>
      <c r="AB239" s="3"/>
      <c r="AC239" s="3"/>
      <c r="AD239" s="3"/>
      <c r="AE239" s="3"/>
      <c r="AF239" s="3"/>
    </row>
    <row r="240" spans="1:32" ht="15.75" customHeight="1">
      <c r="A240" s="51"/>
      <c r="B240" s="52"/>
      <c r="C240" s="52"/>
      <c r="D240" s="1"/>
      <c r="E240" s="1"/>
      <c r="F240" s="1"/>
      <c r="G240" s="1"/>
      <c r="H240" s="1"/>
      <c r="I240" s="1"/>
      <c r="J240" s="1"/>
      <c r="K240" s="1"/>
      <c r="L240" s="1"/>
      <c r="M240" s="1"/>
      <c r="N240" s="1"/>
      <c r="O240" s="3"/>
      <c r="P240" s="3"/>
      <c r="Q240" s="3"/>
      <c r="R240" s="3"/>
      <c r="S240" s="3"/>
      <c r="T240" s="3"/>
      <c r="U240" s="3"/>
      <c r="V240" s="3"/>
      <c r="W240" s="3"/>
      <c r="X240" s="3"/>
      <c r="Y240" s="3"/>
      <c r="Z240" s="3"/>
      <c r="AA240" s="3"/>
      <c r="AB240" s="3"/>
      <c r="AC240" s="3"/>
      <c r="AD240" s="3"/>
      <c r="AE240" s="3"/>
      <c r="AF240" s="3"/>
    </row>
    <row r="241" spans="1:32" ht="15.75" customHeight="1">
      <c r="A241" s="51"/>
      <c r="B241" s="52"/>
      <c r="C241" s="52"/>
      <c r="D241" s="1"/>
      <c r="E241" s="1"/>
      <c r="F241" s="1"/>
      <c r="G241" s="1"/>
      <c r="H241" s="1"/>
      <c r="I241" s="1"/>
      <c r="J241" s="1"/>
      <c r="K241" s="1"/>
      <c r="L241" s="1"/>
      <c r="M241" s="1"/>
      <c r="N241" s="1"/>
      <c r="O241" s="3"/>
      <c r="P241" s="3"/>
      <c r="Q241" s="3"/>
      <c r="R241" s="3"/>
      <c r="S241" s="3"/>
      <c r="T241" s="3"/>
      <c r="U241" s="3"/>
      <c r="V241" s="3"/>
      <c r="W241" s="3"/>
      <c r="X241" s="3"/>
      <c r="Y241" s="3"/>
      <c r="Z241" s="3"/>
      <c r="AA241" s="3"/>
      <c r="AB241" s="3"/>
      <c r="AC241" s="3"/>
      <c r="AD241" s="3"/>
      <c r="AE241" s="3"/>
      <c r="AF241" s="3"/>
    </row>
    <row r="242" spans="1:32" ht="15.75" customHeight="1">
      <c r="A242" s="51"/>
      <c r="B242" s="52"/>
      <c r="C242" s="52"/>
      <c r="D242" s="1"/>
      <c r="E242" s="1"/>
      <c r="F242" s="1"/>
      <c r="G242" s="1"/>
      <c r="H242" s="1"/>
      <c r="I242" s="1"/>
      <c r="J242" s="1"/>
      <c r="K242" s="1"/>
      <c r="L242" s="1"/>
      <c r="M242" s="1"/>
      <c r="N242" s="1"/>
      <c r="O242" s="3"/>
      <c r="P242" s="3"/>
      <c r="Q242" s="3"/>
      <c r="R242" s="3"/>
      <c r="S242" s="3"/>
      <c r="T242" s="3"/>
      <c r="U242" s="3"/>
      <c r="V242" s="3"/>
      <c r="W242" s="3"/>
      <c r="X242" s="3"/>
      <c r="Y242" s="3"/>
      <c r="Z242" s="3"/>
      <c r="AA242" s="3"/>
      <c r="AB242" s="3"/>
      <c r="AC242" s="3"/>
      <c r="AD242" s="3"/>
      <c r="AE242" s="3"/>
      <c r="AF242" s="3"/>
    </row>
    <row r="243" spans="1:32" ht="15.75" customHeight="1">
      <c r="A243" s="51"/>
      <c r="B243" s="52"/>
      <c r="C243" s="52"/>
      <c r="D243" s="1"/>
      <c r="E243" s="1"/>
      <c r="F243" s="1"/>
      <c r="G243" s="1"/>
      <c r="H243" s="1"/>
      <c r="I243" s="1"/>
      <c r="J243" s="1"/>
      <c r="K243" s="1"/>
      <c r="L243" s="1"/>
      <c r="M243" s="1"/>
      <c r="N243" s="1"/>
      <c r="O243" s="3"/>
      <c r="P243" s="3"/>
      <c r="Q243" s="3"/>
      <c r="R243" s="3"/>
      <c r="S243" s="3"/>
      <c r="T243" s="3"/>
      <c r="U243" s="3"/>
      <c r="V243" s="3"/>
      <c r="W243" s="3"/>
      <c r="X243" s="3"/>
      <c r="Y243" s="3"/>
      <c r="Z243" s="3"/>
      <c r="AA243" s="3"/>
      <c r="AB243" s="3"/>
      <c r="AC243" s="3"/>
      <c r="AD243" s="3"/>
      <c r="AE243" s="3"/>
      <c r="AF243" s="3"/>
    </row>
    <row r="244" spans="1:32" ht="15.75" customHeight="1">
      <c r="A244" s="51"/>
      <c r="B244" s="52"/>
      <c r="C244" s="52"/>
      <c r="D244" s="1"/>
      <c r="E244" s="1"/>
      <c r="F244" s="1"/>
      <c r="G244" s="1"/>
      <c r="H244" s="1"/>
      <c r="I244" s="1"/>
      <c r="J244" s="1"/>
      <c r="K244" s="1"/>
      <c r="L244" s="1"/>
      <c r="M244" s="1"/>
      <c r="N244" s="1"/>
      <c r="O244" s="3"/>
      <c r="P244" s="3"/>
      <c r="Q244" s="3"/>
      <c r="R244" s="3"/>
      <c r="S244" s="3"/>
      <c r="T244" s="3"/>
      <c r="U244" s="3"/>
      <c r="V244" s="3"/>
      <c r="W244" s="3"/>
      <c r="X244" s="3"/>
      <c r="Y244" s="3"/>
      <c r="Z244" s="3"/>
      <c r="AA244" s="3"/>
      <c r="AB244" s="3"/>
      <c r="AC244" s="3"/>
      <c r="AD244" s="3"/>
      <c r="AE244" s="3"/>
      <c r="AF244" s="3"/>
    </row>
    <row r="245" spans="1:32" ht="15.75" customHeight="1">
      <c r="A245" s="51"/>
      <c r="B245" s="52"/>
      <c r="C245" s="52"/>
      <c r="D245" s="1"/>
      <c r="E245" s="1"/>
      <c r="F245" s="1"/>
      <c r="G245" s="1"/>
      <c r="H245" s="1"/>
      <c r="I245" s="1"/>
      <c r="J245" s="1"/>
      <c r="K245" s="1"/>
      <c r="L245" s="1"/>
      <c r="M245" s="1"/>
      <c r="N245" s="1"/>
      <c r="O245" s="3"/>
      <c r="P245" s="3"/>
      <c r="Q245" s="3"/>
      <c r="R245" s="3"/>
      <c r="S245" s="3"/>
      <c r="T245" s="3"/>
      <c r="U245" s="3"/>
      <c r="V245" s="3"/>
      <c r="W245" s="3"/>
      <c r="X245" s="3"/>
      <c r="Y245" s="3"/>
      <c r="Z245" s="3"/>
      <c r="AA245" s="3"/>
      <c r="AB245" s="3"/>
      <c r="AC245" s="3"/>
      <c r="AD245" s="3"/>
      <c r="AE245" s="3"/>
      <c r="AF245" s="3"/>
    </row>
    <row r="246" spans="1:32" ht="15.75" customHeight="1">
      <c r="A246" s="51"/>
      <c r="B246" s="52"/>
      <c r="C246" s="52"/>
      <c r="D246" s="1"/>
      <c r="E246" s="1"/>
      <c r="F246" s="1"/>
      <c r="G246" s="1"/>
      <c r="H246" s="1"/>
      <c r="I246" s="1"/>
      <c r="J246" s="1"/>
      <c r="K246" s="1"/>
      <c r="L246" s="1"/>
      <c r="M246" s="1"/>
      <c r="N246" s="1"/>
      <c r="O246" s="3"/>
      <c r="P246" s="3"/>
      <c r="Q246" s="3"/>
      <c r="R246" s="3"/>
      <c r="S246" s="3"/>
      <c r="T246" s="3"/>
      <c r="U246" s="3"/>
      <c r="V246" s="3"/>
      <c r="W246" s="3"/>
      <c r="X246" s="3"/>
      <c r="Y246" s="3"/>
      <c r="Z246" s="3"/>
      <c r="AA246" s="3"/>
      <c r="AB246" s="3"/>
      <c r="AC246" s="3"/>
      <c r="AD246" s="3"/>
      <c r="AE246" s="3"/>
      <c r="AF246" s="3"/>
    </row>
    <row r="247" spans="1:32" ht="15.75" customHeight="1">
      <c r="A247" s="51"/>
      <c r="B247" s="52"/>
      <c r="C247" s="52"/>
      <c r="D247" s="1"/>
      <c r="E247" s="1"/>
      <c r="F247" s="1"/>
      <c r="G247" s="1"/>
      <c r="H247" s="1"/>
      <c r="I247" s="1"/>
      <c r="J247" s="1"/>
      <c r="K247" s="1"/>
      <c r="L247" s="1"/>
      <c r="M247" s="1"/>
      <c r="N247" s="1"/>
      <c r="O247" s="3"/>
      <c r="P247" s="3"/>
      <c r="Q247" s="3"/>
      <c r="R247" s="3"/>
      <c r="S247" s="3"/>
      <c r="T247" s="3"/>
      <c r="U247" s="3"/>
      <c r="V247" s="3"/>
      <c r="W247" s="3"/>
      <c r="X247" s="3"/>
      <c r="Y247" s="3"/>
      <c r="Z247" s="3"/>
      <c r="AA247" s="3"/>
      <c r="AB247" s="3"/>
      <c r="AC247" s="3"/>
      <c r="AD247" s="3"/>
      <c r="AE247" s="3"/>
      <c r="AF247" s="3"/>
    </row>
    <row r="248" spans="1:32" ht="15.75" customHeight="1">
      <c r="A248" s="51"/>
      <c r="B248" s="52"/>
      <c r="C248" s="52"/>
      <c r="D248" s="1"/>
      <c r="E248" s="1"/>
      <c r="F248" s="1"/>
      <c r="G248" s="1"/>
      <c r="H248" s="1"/>
      <c r="I248" s="1"/>
      <c r="J248" s="1"/>
      <c r="K248" s="1"/>
      <c r="L248" s="1"/>
      <c r="M248" s="1"/>
      <c r="N248" s="1"/>
      <c r="O248" s="3"/>
      <c r="P248" s="3"/>
      <c r="Q248" s="3"/>
      <c r="R248" s="3"/>
      <c r="S248" s="3"/>
      <c r="T248" s="3"/>
      <c r="U248" s="3"/>
      <c r="V248" s="3"/>
      <c r="W248" s="3"/>
      <c r="X248" s="3"/>
      <c r="Y248" s="3"/>
      <c r="Z248" s="3"/>
      <c r="AA248" s="3"/>
      <c r="AB248" s="3"/>
      <c r="AC248" s="3"/>
      <c r="AD248" s="3"/>
      <c r="AE248" s="3"/>
      <c r="AF248" s="3"/>
    </row>
    <row r="249" spans="1:32" ht="15.75" customHeight="1">
      <c r="A249" s="51"/>
      <c r="B249" s="52"/>
      <c r="C249" s="52"/>
      <c r="D249" s="1"/>
      <c r="E249" s="1"/>
      <c r="F249" s="1"/>
      <c r="G249" s="1"/>
      <c r="H249" s="1"/>
      <c r="I249" s="1"/>
      <c r="J249" s="1"/>
      <c r="K249" s="1"/>
      <c r="L249" s="1"/>
      <c r="M249" s="1"/>
      <c r="N249" s="1"/>
      <c r="O249" s="3"/>
      <c r="P249" s="3"/>
      <c r="Q249" s="3"/>
      <c r="R249" s="3"/>
      <c r="S249" s="3"/>
      <c r="T249" s="3"/>
      <c r="U249" s="3"/>
      <c r="V249" s="3"/>
      <c r="W249" s="3"/>
      <c r="X249" s="3"/>
      <c r="Y249" s="3"/>
      <c r="Z249" s="3"/>
      <c r="AA249" s="3"/>
      <c r="AB249" s="3"/>
      <c r="AC249" s="3"/>
      <c r="AD249" s="3"/>
      <c r="AE249" s="3"/>
      <c r="AF249" s="3"/>
    </row>
    <row r="250" spans="1:32" ht="15.75" customHeight="1">
      <c r="A250" s="51"/>
      <c r="B250" s="52"/>
      <c r="C250" s="52"/>
      <c r="D250" s="1"/>
      <c r="E250" s="1"/>
      <c r="F250" s="1"/>
      <c r="G250" s="1"/>
      <c r="H250" s="1"/>
      <c r="I250" s="1"/>
      <c r="J250" s="1"/>
      <c r="K250" s="1"/>
      <c r="L250" s="1"/>
      <c r="M250" s="1"/>
      <c r="N250" s="1"/>
      <c r="O250" s="3"/>
      <c r="P250" s="3"/>
      <c r="Q250" s="3"/>
      <c r="R250" s="3"/>
      <c r="S250" s="3"/>
      <c r="T250" s="3"/>
      <c r="U250" s="3"/>
      <c r="V250" s="3"/>
      <c r="W250" s="3"/>
      <c r="X250" s="3"/>
      <c r="Y250" s="3"/>
      <c r="Z250" s="3"/>
      <c r="AA250" s="3"/>
      <c r="AB250" s="3"/>
      <c r="AC250" s="3"/>
      <c r="AD250" s="3"/>
      <c r="AE250" s="3"/>
      <c r="AF250" s="3"/>
    </row>
    <row r="251" spans="1:32" ht="15.75" customHeight="1">
      <c r="A251" s="51"/>
      <c r="B251" s="52"/>
      <c r="C251" s="52"/>
      <c r="D251" s="1"/>
      <c r="E251" s="1"/>
      <c r="F251" s="1"/>
      <c r="G251" s="1"/>
      <c r="H251" s="1"/>
      <c r="I251" s="1"/>
      <c r="J251" s="1"/>
      <c r="K251" s="1"/>
      <c r="L251" s="1"/>
      <c r="M251" s="1"/>
      <c r="N251" s="1"/>
      <c r="O251" s="3"/>
      <c r="P251" s="3"/>
      <c r="Q251" s="3"/>
      <c r="R251" s="3"/>
      <c r="S251" s="3"/>
      <c r="T251" s="3"/>
      <c r="U251" s="3"/>
      <c r="V251" s="3"/>
      <c r="W251" s="3"/>
      <c r="X251" s="3"/>
      <c r="Y251" s="3"/>
      <c r="Z251" s="3"/>
      <c r="AA251" s="3"/>
      <c r="AB251" s="3"/>
      <c r="AC251" s="3"/>
      <c r="AD251" s="3"/>
      <c r="AE251" s="3"/>
      <c r="AF251" s="3"/>
    </row>
    <row r="252" spans="1:32" ht="15.75" customHeight="1">
      <c r="A252" s="51"/>
      <c r="B252" s="52"/>
      <c r="C252" s="52"/>
      <c r="D252" s="1"/>
      <c r="E252" s="1"/>
      <c r="F252" s="1"/>
      <c r="G252" s="1"/>
      <c r="H252" s="1"/>
      <c r="I252" s="1"/>
      <c r="J252" s="1"/>
      <c r="K252" s="1"/>
      <c r="L252" s="1"/>
      <c r="M252" s="1"/>
      <c r="N252" s="1"/>
      <c r="O252" s="3"/>
      <c r="P252" s="3"/>
      <c r="Q252" s="3"/>
      <c r="R252" s="3"/>
      <c r="S252" s="3"/>
      <c r="T252" s="3"/>
      <c r="U252" s="3"/>
      <c r="V252" s="3"/>
      <c r="W252" s="3"/>
      <c r="X252" s="3"/>
      <c r="Y252" s="3"/>
      <c r="Z252" s="3"/>
      <c r="AA252" s="3"/>
      <c r="AB252" s="3"/>
      <c r="AC252" s="3"/>
      <c r="AD252" s="3"/>
      <c r="AE252" s="3"/>
      <c r="AF252" s="3"/>
    </row>
    <row r="253" spans="1:32" ht="15.75" customHeight="1">
      <c r="A253" s="51"/>
      <c r="B253" s="52"/>
      <c r="C253" s="52"/>
      <c r="D253" s="1"/>
      <c r="E253" s="1"/>
      <c r="F253" s="1"/>
      <c r="G253" s="1"/>
      <c r="H253" s="1"/>
      <c r="I253" s="1"/>
      <c r="J253" s="1"/>
      <c r="K253" s="1"/>
      <c r="L253" s="1"/>
      <c r="M253" s="1"/>
      <c r="N253" s="1"/>
      <c r="O253" s="3"/>
      <c r="P253" s="3"/>
      <c r="Q253" s="3"/>
      <c r="R253" s="3"/>
      <c r="S253" s="3"/>
      <c r="T253" s="3"/>
      <c r="U253" s="3"/>
      <c r="V253" s="3"/>
      <c r="W253" s="3"/>
      <c r="X253" s="3"/>
      <c r="Y253" s="3"/>
      <c r="Z253" s="3"/>
      <c r="AA253" s="3"/>
      <c r="AB253" s="3"/>
      <c r="AC253" s="3"/>
      <c r="AD253" s="3"/>
      <c r="AE253" s="3"/>
      <c r="AF253" s="3"/>
    </row>
    <row r="254" spans="1:32" ht="15.75" customHeight="1">
      <c r="A254" s="51"/>
      <c r="B254" s="52"/>
      <c r="C254" s="52"/>
      <c r="D254" s="1"/>
      <c r="E254" s="1"/>
      <c r="F254" s="1"/>
      <c r="G254" s="1"/>
      <c r="H254" s="1"/>
      <c r="I254" s="1"/>
      <c r="J254" s="1"/>
      <c r="K254" s="1"/>
      <c r="L254" s="1"/>
      <c r="M254" s="1"/>
      <c r="N254" s="1"/>
      <c r="O254" s="3"/>
      <c r="P254" s="3"/>
      <c r="Q254" s="3"/>
      <c r="R254" s="3"/>
      <c r="S254" s="3"/>
      <c r="T254" s="3"/>
      <c r="U254" s="3"/>
      <c r="V254" s="3"/>
      <c r="W254" s="3"/>
      <c r="X254" s="3"/>
      <c r="Y254" s="3"/>
      <c r="Z254" s="3"/>
      <c r="AA254" s="3"/>
      <c r="AB254" s="3"/>
      <c r="AC254" s="3"/>
      <c r="AD254" s="3"/>
      <c r="AE254" s="3"/>
      <c r="AF254" s="3"/>
    </row>
    <row r="255" spans="1:32" ht="15.75" customHeight="1">
      <c r="A255" s="51"/>
      <c r="B255" s="52"/>
      <c r="C255" s="52"/>
      <c r="D255" s="1"/>
      <c r="E255" s="1"/>
      <c r="F255" s="1"/>
      <c r="G255" s="1"/>
      <c r="H255" s="1"/>
      <c r="I255" s="1"/>
      <c r="J255" s="1"/>
      <c r="K255" s="1"/>
      <c r="L255" s="1"/>
      <c r="M255" s="1"/>
      <c r="N255" s="1"/>
      <c r="O255" s="3"/>
      <c r="P255" s="3"/>
      <c r="Q255" s="3"/>
      <c r="R255" s="3"/>
      <c r="S255" s="3"/>
      <c r="T255" s="3"/>
      <c r="U255" s="3"/>
      <c r="V255" s="3"/>
      <c r="W255" s="3"/>
      <c r="X255" s="3"/>
      <c r="Y255" s="3"/>
      <c r="Z255" s="3"/>
      <c r="AA255" s="3"/>
      <c r="AB255" s="3"/>
      <c r="AC255" s="3"/>
      <c r="AD255" s="3"/>
      <c r="AE255" s="3"/>
      <c r="AF255" s="3"/>
    </row>
    <row r="256" spans="1:32" ht="15.75" customHeight="1">
      <c r="A256" s="51"/>
      <c r="B256" s="52"/>
      <c r="C256" s="52"/>
      <c r="D256" s="1"/>
      <c r="E256" s="1"/>
      <c r="F256" s="1"/>
      <c r="G256" s="1"/>
      <c r="H256" s="1"/>
      <c r="I256" s="1"/>
      <c r="J256" s="1"/>
      <c r="K256" s="1"/>
      <c r="L256" s="1"/>
      <c r="M256" s="1"/>
      <c r="N256" s="1"/>
      <c r="O256" s="3"/>
      <c r="P256" s="3"/>
      <c r="Q256" s="3"/>
      <c r="R256" s="3"/>
      <c r="S256" s="3"/>
      <c r="T256" s="3"/>
      <c r="U256" s="3"/>
      <c r="V256" s="3"/>
      <c r="W256" s="3"/>
      <c r="X256" s="3"/>
      <c r="Y256" s="3"/>
      <c r="Z256" s="3"/>
      <c r="AA256" s="3"/>
      <c r="AB256" s="3"/>
      <c r="AC256" s="3"/>
      <c r="AD256" s="3"/>
      <c r="AE256" s="3"/>
      <c r="AF256" s="3"/>
    </row>
    <row r="257" spans="1:32" ht="15.75" customHeight="1">
      <c r="A257" s="51"/>
      <c r="B257" s="52"/>
      <c r="C257" s="52"/>
      <c r="D257" s="1"/>
      <c r="E257" s="1"/>
      <c r="F257" s="1"/>
      <c r="G257" s="1"/>
      <c r="H257" s="1"/>
      <c r="I257" s="1"/>
      <c r="J257" s="1"/>
      <c r="K257" s="1"/>
      <c r="L257" s="1"/>
      <c r="M257" s="1"/>
      <c r="N257" s="1"/>
      <c r="O257" s="3"/>
      <c r="P257" s="3"/>
      <c r="Q257" s="3"/>
      <c r="R257" s="3"/>
      <c r="S257" s="3"/>
      <c r="T257" s="3"/>
      <c r="U257" s="3"/>
      <c r="V257" s="3"/>
      <c r="W257" s="3"/>
      <c r="X257" s="3"/>
      <c r="Y257" s="3"/>
      <c r="Z257" s="3"/>
      <c r="AA257" s="3"/>
      <c r="AB257" s="3"/>
      <c r="AC257" s="3"/>
      <c r="AD257" s="3"/>
      <c r="AE257" s="3"/>
      <c r="AF257" s="3"/>
    </row>
    <row r="258" spans="1:32" ht="15.75" customHeight="1">
      <c r="A258" s="51"/>
      <c r="B258" s="52"/>
      <c r="C258" s="52"/>
      <c r="D258" s="1"/>
      <c r="E258" s="1"/>
      <c r="F258" s="1"/>
      <c r="G258" s="1"/>
      <c r="H258" s="1"/>
      <c r="I258" s="1"/>
      <c r="J258" s="1"/>
      <c r="K258" s="1"/>
      <c r="L258" s="1"/>
      <c r="M258" s="1"/>
      <c r="N258" s="1"/>
      <c r="O258" s="3"/>
      <c r="P258" s="3"/>
      <c r="Q258" s="3"/>
      <c r="R258" s="3"/>
      <c r="S258" s="3"/>
      <c r="T258" s="3"/>
      <c r="U258" s="3"/>
      <c r="V258" s="3"/>
      <c r="W258" s="3"/>
      <c r="X258" s="3"/>
      <c r="Y258" s="3"/>
      <c r="Z258" s="3"/>
      <c r="AA258" s="3"/>
      <c r="AB258" s="3"/>
      <c r="AC258" s="3"/>
      <c r="AD258" s="3"/>
      <c r="AE258" s="3"/>
      <c r="AF258" s="3"/>
    </row>
    <row r="259" spans="1:32" ht="15.75" customHeight="1">
      <c r="A259" s="51"/>
      <c r="B259" s="52"/>
      <c r="C259" s="52"/>
      <c r="D259" s="1"/>
      <c r="E259" s="1"/>
      <c r="F259" s="1"/>
      <c r="G259" s="1"/>
      <c r="H259" s="1"/>
      <c r="I259" s="1"/>
      <c r="J259" s="1"/>
      <c r="K259" s="1"/>
      <c r="L259" s="1"/>
      <c r="M259" s="1"/>
      <c r="N259" s="1"/>
      <c r="O259" s="3"/>
      <c r="P259" s="3"/>
      <c r="Q259" s="3"/>
      <c r="R259" s="3"/>
      <c r="S259" s="3"/>
      <c r="T259" s="3"/>
      <c r="U259" s="3"/>
      <c r="V259" s="3"/>
      <c r="W259" s="3"/>
      <c r="X259" s="3"/>
      <c r="Y259" s="3"/>
      <c r="Z259" s="3"/>
      <c r="AA259" s="3"/>
      <c r="AB259" s="3"/>
      <c r="AC259" s="3"/>
      <c r="AD259" s="3"/>
      <c r="AE259" s="3"/>
      <c r="AF259" s="3"/>
    </row>
    <row r="260" spans="1:32" ht="15.75" customHeight="1">
      <c r="A260" s="51"/>
      <c r="B260" s="52"/>
      <c r="C260" s="52"/>
      <c r="D260" s="1"/>
      <c r="E260" s="1"/>
      <c r="F260" s="1"/>
      <c r="G260" s="1"/>
      <c r="H260" s="1"/>
      <c r="I260" s="1"/>
      <c r="J260" s="1"/>
      <c r="K260" s="1"/>
      <c r="L260" s="1"/>
      <c r="M260" s="1"/>
      <c r="N260" s="1"/>
      <c r="O260" s="3"/>
      <c r="P260" s="3"/>
      <c r="Q260" s="3"/>
      <c r="R260" s="3"/>
      <c r="S260" s="3"/>
      <c r="T260" s="3"/>
      <c r="U260" s="3"/>
      <c r="V260" s="3"/>
      <c r="W260" s="3"/>
      <c r="X260" s="3"/>
      <c r="Y260" s="3"/>
      <c r="Z260" s="3"/>
      <c r="AA260" s="3"/>
      <c r="AB260" s="3"/>
      <c r="AC260" s="3"/>
      <c r="AD260" s="3"/>
      <c r="AE260" s="3"/>
      <c r="AF260" s="3"/>
    </row>
    <row r="261" spans="1:32" ht="15.75" customHeight="1">
      <c r="A261" s="51"/>
      <c r="B261" s="52"/>
      <c r="C261" s="52"/>
      <c r="D261" s="1"/>
      <c r="E261" s="1"/>
      <c r="F261" s="1"/>
      <c r="G261" s="1"/>
      <c r="H261" s="1"/>
      <c r="I261" s="1"/>
      <c r="J261" s="1"/>
      <c r="K261" s="1"/>
      <c r="L261" s="1"/>
      <c r="M261" s="1"/>
      <c r="N261" s="1"/>
      <c r="O261" s="3"/>
      <c r="P261" s="3"/>
      <c r="Q261" s="3"/>
      <c r="R261" s="3"/>
      <c r="S261" s="3"/>
      <c r="T261" s="3"/>
      <c r="U261" s="3"/>
      <c r="V261" s="3"/>
      <c r="W261" s="3"/>
      <c r="X261" s="3"/>
      <c r="Y261" s="3"/>
      <c r="Z261" s="3"/>
      <c r="AA261" s="3"/>
      <c r="AB261" s="3"/>
      <c r="AC261" s="3"/>
      <c r="AD261" s="3"/>
      <c r="AE261" s="3"/>
      <c r="AF261" s="3"/>
    </row>
    <row r="262" spans="1:32" ht="15.75" customHeight="1">
      <c r="A262" s="51"/>
      <c r="B262" s="52"/>
      <c r="C262" s="52"/>
      <c r="D262" s="1"/>
      <c r="E262" s="1"/>
      <c r="F262" s="1"/>
      <c r="G262" s="1"/>
      <c r="H262" s="1"/>
      <c r="I262" s="1"/>
      <c r="J262" s="1"/>
      <c r="K262" s="1"/>
      <c r="L262" s="1"/>
      <c r="M262" s="1"/>
      <c r="N262" s="1"/>
      <c r="O262" s="3"/>
      <c r="P262" s="3"/>
      <c r="Q262" s="3"/>
      <c r="R262" s="3"/>
      <c r="S262" s="3"/>
      <c r="T262" s="3"/>
      <c r="U262" s="3"/>
      <c r="V262" s="3"/>
      <c r="W262" s="3"/>
      <c r="X262" s="3"/>
      <c r="Y262" s="3"/>
      <c r="Z262" s="3"/>
      <c r="AA262" s="3"/>
      <c r="AB262" s="3"/>
      <c r="AC262" s="3"/>
      <c r="AD262" s="3"/>
      <c r="AE262" s="3"/>
      <c r="AF262" s="3"/>
    </row>
    <row r="263" spans="1:32" ht="15.75" customHeight="1">
      <c r="A263" s="51"/>
      <c r="B263" s="52"/>
      <c r="C263" s="52"/>
      <c r="D263" s="1"/>
      <c r="E263" s="1"/>
      <c r="F263" s="1"/>
      <c r="G263" s="1"/>
      <c r="H263" s="1"/>
      <c r="I263" s="1"/>
      <c r="J263" s="1"/>
      <c r="K263" s="1"/>
      <c r="L263" s="1"/>
      <c r="M263" s="1"/>
      <c r="N263" s="1"/>
      <c r="O263" s="3"/>
      <c r="P263" s="3"/>
      <c r="Q263" s="3"/>
      <c r="R263" s="3"/>
      <c r="S263" s="3"/>
      <c r="T263" s="3"/>
      <c r="U263" s="3"/>
      <c r="V263" s="3"/>
      <c r="W263" s="3"/>
      <c r="X263" s="3"/>
      <c r="Y263" s="3"/>
      <c r="Z263" s="3"/>
      <c r="AA263" s="3"/>
      <c r="AB263" s="3"/>
      <c r="AC263" s="3"/>
      <c r="AD263" s="3"/>
      <c r="AE263" s="3"/>
      <c r="AF263" s="3"/>
    </row>
    <row r="264" spans="1:32" ht="15.75" customHeight="1">
      <c r="A264" s="51"/>
      <c r="B264" s="52"/>
      <c r="C264" s="52"/>
      <c r="D264" s="1"/>
      <c r="E264" s="1"/>
      <c r="F264" s="1"/>
      <c r="G264" s="1"/>
      <c r="H264" s="1"/>
      <c r="I264" s="1"/>
      <c r="J264" s="1"/>
      <c r="K264" s="1"/>
      <c r="L264" s="1"/>
      <c r="M264" s="1"/>
      <c r="N264" s="1"/>
      <c r="O264" s="3"/>
      <c r="P264" s="3"/>
      <c r="Q264" s="3"/>
      <c r="R264" s="3"/>
      <c r="S264" s="3"/>
      <c r="T264" s="3"/>
      <c r="U264" s="3"/>
      <c r="V264" s="3"/>
      <c r="W264" s="3"/>
      <c r="X264" s="3"/>
      <c r="Y264" s="3"/>
      <c r="Z264" s="3"/>
      <c r="AA264" s="3"/>
      <c r="AB264" s="3"/>
      <c r="AC264" s="3"/>
      <c r="AD264" s="3"/>
      <c r="AE264" s="3"/>
      <c r="AF264" s="3"/>
    </row>
    <row r="265" spans="1:32" ht="15.75" customHeight="1">
      <c r="A265" s="51"/>
      <c r="B265" s="52"/>
      <c r="C265" s="52"/>
      <c r="D265" s="1"/>
      <c r="E265" s="1"/>
      <c r="F265" s="1"/>
      <c r="G265" s="1"/>
      <c r="H265" s="1"/>
      <c r="I265" s="1"/>
      <c r="J265" s="1"/>
      <c r="K265" s="1"/>
      <c r="L265" s="1"/>
      <c r="M265" s="1"/>
      <c r="N265" s="1"/>
      <c r="O265" s="3"/>
      <c r="P265" s="3"/>
      <c r="Q265" s="3"/>
      <c r="R265" s="3"/>
      <c r="S265" s="3"/>
      <c r="T265" s="3"/>
      <c r="U265" s="3"/>
      <c r="V265" s="3"/>
      <c r="W265" s="3"/>
      <c r="X265" s="3"/>
      <c r="Y265" s="3"/>
      <c r="Z265" s="3"/>
      <c r="AA265" s="3"/>
      <c r="AB265" s="3"/>
      <c r="AC265" s="3"/>
      <c r="AD265" s="3"/>
      <c r="AE265" s="3"/>
      <c r="AF265" s="3"/>
    </row>
    <row r="266" spans="1:32" ht="15.75" customHeight="1">
      <c r="A266" s="51"/>
      <c r="B266" s="52"/>
      <c r="C266" s="52"/>
      <c r="D266" s="1"/>
      <c r="E266" s="1"/>
      <c r="F266" s="1"/>
      <c r="G266" s="1"/>
      <c r="H266" s="1"/>
      <c r="I266" s="1"/>
      <c r="J266" s="1"/>
      <c r="K266" s="1"/>
      <c r="L266" s="1"/>
      <c r="M266" s="1"/>
      <c r="N266" s="1"/>
      <c r="O266" s="3"/>
      <c r="P266" s="3"/>
      <c r="Q266" s="3"/>
      <c r="R266" s="3"/>
      <c r="S266" s="3"/>
      <c r="T266" s="3"/>
      <c r="U266" s="3"/>
      <c r="V266" s="3"/>
      <c r="W266" s="3"/>
      <c r="X266" s="3"/>
      <c r="Y266" s="3"/>
      <c r="Z266" s="3"/>
      <c r="AA266" s="3"/>
      <c r="AB266" s="3"/>
      <c r="AC266" s="3"/>
      <c r="AD266" s="3"/>
      <c r="AE266" s="3"/>
      <c r="AF266" s="3"/>
    </row>
    <row r="267" spans="1:32" ht="15.75" customHeight="1">
      <c r="A267" s="51"/>
      <c r="B267" s="52"/>
      <c r="C267" s="52"/>
      <c r="D267" s="1"/>
      <c r="E267" s="1"/>
      <c r="F267" s="1"/>
      <c r="G267" s="1"/>
      <c r="H267" s="1"/>
      <c r="I267" s="1"/>
      <c r="J267" s="1"/>
      <c r="K267" s="1"/>
      <c r="L267" s="1"/>
      <c r="M267" s="1"/>
      <c r="N267" s="1"/>
      <c r="O267" s="3"/>
      <c r="P267" s="3"/>
      <c r="Q267" s="3"/>
      <c r="R267" s="3"/>
      <c r="S267" s="3"/>
      <c r="T267" s="3"/>
      <c r="U267" s="3"/>
      <c r="V267" s="3"/>
      <c r="W267" s="3"/>
      <c r="X267" s="3"/>
      <c r="Y267" s="3"/>
      <c r="Z267" s="3"/>
      <c r="AA267" s="3"/>
      <c r="AB267" s="3"/>
      <c r="AC267" s="3"/>
      <c r="AD267" s="3"/>
      <c r="AE267" s="3"/>
      <c r="AF267" s="3"/>
    </row>
    <row r="268" spans="1:32" ht="15.75" customHeight="1">
      <c r="A268" s="51"/>
      <c r="B268" s="52"/>
      <c r="C268" s="52"/>
      <c r="D268" s="1"/>
      <c r="E268" s="1"/>
      <c r="F268" s="1"/>
      <c r="G268" s="1"/>
      <c r="H268" s="1"/>
      <c r="I268" s="1"/>
      <c r="J268" s="1"/>
      <c r="K268" s="1"/>
      <c r="L268" s="1"/>
      <c r="M268" s="1"/>
      <c r="N268" s="1"/>
      <c r="O268" s="3"/>
      <c r="P268" s="3"/>
      <c r="Q268" s="3"/>
      <c r="R268" s="3"/>
      <c r="S268" s="3"/>
      <c r="T268" s="3"/>
      <c r="U268" s="3"/>
      <c r="V268" s="3"/>
      <c r="W268" s="3"/>
      <c r="X268" s="3"/>
      <c r="Y268" s="3"/>
      <c r="Z268" s="3"/>
      <c r="AA268" s="3"/>
      <c r="AB268" s="3"/>
      <c r="AC268" s="3"/>
      <c r="AD268" s="3"/>
      <c r="AE268" s="3"/>
      <c r="AF268" s="3"/>
    </row>
    <row r="269" spans="1:32" ht="15.75" customHeight="1">
      <c r="A269" s="51"/>
      <c r="B269" s="52"/>
      <c r="C269" s="52"/>
      <c r="D269" s="1"/>
      <c r="E269" s="1"/>
      <c r="F269" s="1"/>
      <c r="G269" s="1"/>
      <c r="H269" s="1"/>
      <c r="I269" s="1"/>
      <c r="J269" s="1"/>
      <c r="K269" s="1"/>
      <c r="L269" s="1"/>
      <c r="M269" s="1"/>
      <c r="N269" s="1"/>
      <c r="O269" s="3"/>
      <c r="P269" s="3"/>
      <c r="Q269" s="3"/>
      <c r="R269" s="3"/>
      <c r="S269" s="3"/>
      <c r="T269" s="3"/>
      <c r="U269" s="3"/>
      <c r="V269" s="3"/>
      <c r="W269" s="3"/>
      <c r="X269" s="3"/>
      <c r="Y269" s="3"/>
      <c r="Z269" s="3"/>
      <c r="AA269" s="3"/>
      <c r="AB269" s="3"/>
      <c r="AC269" s="3"/>
      <c r="AD269" s="3"/>
      <c r="AE269" s="3"/>
      <c r="AF269" s="3"/>
    </row>
    <row r="270" spans="1:32" ht="15.75" customHeight="1">
      <c r="A270" s="51"/>
      <c r="B270" s="52"/>
      <c r="C270" s="52"/>
      <c r="D270" s="1"/>
      <c r="E270" s="1"/>
      <c r="F270" s="1"/>
      <c r="G270" s="1"/>
      <c r="H270" s="1"/>
      <c r="I270" s="1"/>
      <c r="J270" s="1"/>
      <c r="K270" s="1"/>
      <c r="L270" s="1"/>
      <c r="M270" s="1"/>
      <c r="N270" s="1"/>
      <c r="O270" s="3"/>
      <c r="P270" s="3"/>
      <c r="Q270" s="3"/>
      <c r="R270" s="3"/>
      <c r="S270" s="3"/>
      <c r="T270" s="3"/>
      <c r="U270" s="3"/>
      <c r="V270" s="3"/>
      <c r="W270" s="3"/>
      <c r="X270" s="3"/>
      <c r="Y270" s="3"/>
      <c r="Z270" s="3"/>
      <c r="AA270" s="3"/>
      <c r="AB270" s="3"/>
      <c r="AC270" s="3"/>
      <c r="AD270" s="3"/>
      <c r="AE270" s="3"/>
      <c r="AF270" s="3"/>
    </row>
    <row r="271" spans="1:32" ht="15.75" customHeight="1">
      <c r="A271" s="51"/>
      <c r="B271" s="52"/>
      <c r="C271" s="52"/>
      <c r="D271" s="1"/>
      <c r="E271" s="1"/>
      <c r="F271" s="1"/>
      <c r="G271" s="1"/>
      <c r="H271" s="1"/>
      <c r="I271" s="1"/>
      <c r="J271" s="1"/>
      <c r="K271" s="1"/>
      <c r="L271" s="1"/>
      <c r="M271" s="1"/>
      <c r="N271" s="1"/>
      <c r="O271" s="3"/>
      <c r="P271" s="3"/>
      <c r="Q271" s="3"/>
      <c r="R271" s="3"/>
      <c r="S271" s="3"/>
      <c r="T271" s="3"/>
      <c r="U271" s="3"/>
      <c r="V271" s="3"/>
      <c r="W271" s="3"/>
      <c r="X271" s="3"/>
      <c r="Y271" s="3"/>
      <c r="Z271" s="3"/>
      <c r="AA271" s="3"/>
      <c r="AB271" s="3"/>
      <c r="AC271" s="3"/>
      <c r="AD271" s="3"/>
      <c r="AE271" s="3"/>
      <c r="AF271" s="3"/>
    </row>
    <row r="272" spans="1:32" ht="15.75" customHeight="1">
      <c r="A272" s="51"/>
      <c r="B272" s="52"/>
      <c r="C272" s="52"/>
      <c r="D272" s="1"/>
      <c r="E272" s="1"/>
      <c r="F272" s="1"/>
      <c r="G272" s="1"/>
      <c r="H272" s="1"/>
      <c r="I272" s="1"/>
      <c r="J272" s="1"/>
      <c r="K272" s="1"/>
      <c r="L272" s="1"/>
      <c r="M272" s="1"/>
      <c r="N272" s="1"/>
      <c r="O272" s="3"/>
      <c r="P272" s="3"/>
      <c r="Q272" s="3"/>
      <c r="R272" s="3"/>
      <c r="S272" s="3"/>
      <c r="T272" s="3"/>
      <c r="U272" s="3"/>
      <c r="V272" s="3"/>
      <c r="W272" s="3"/>
      <c r="X272" s="3"/>
      <c r="Y272" s="3"/>
      <c r="Z272" s="3"/>
      <c r="AA272" s="3"/>
      <c r="AB272" s="3"/>
      <c r="AC272" s="3"/>
      <c r="AD272" s="3"/>
      <c r="AE272" s="3"/>
      <c r="AF272" s="3"/>
    </row>
    <row r="273" spans="1:32" ht="15.75" customHeight="1">
      <c r="A273" s="51"/>
      <c r="B273" s="52"/>
      <c r="C273" s="52"/>
      <c r="D273" s="1"/>
      <c r="E273" s="1"/>
      <c r="F273" s="1"/>
      <c r="G273" s="1"/>
      <c r="H273" s="1"/>
      <c r="I273" s="1"/>
      <c r="J273" s="1"/>
      <c r="K273" s="1"/>
      <c r="L273" s="1"/>
      <c r="M273" s="1"/>
      <c r="N273" s="1"/>
      <c r="O273" s="3"/>
      <c r="P273" s="3"/>
      <c r="Q273" s="3"/>
      <c r="R273" s="3"/>
      <c r="S273" s="3"/>
      <c r="T273" s="3"/>
      <c r="U273" s="3"/>
      <c r="V273" s="3"/>
      <c r="W273" s="3"/>
      <c r="X273" s="3"/>
      <c r="Y273" s="3"/>
      <c r="Z273" s="3"/>
      <c r="AA273" s="3"/>
      <c r="AB273" s="3"/>
      <c r="AC273" s="3"/>
      <c r="AD273" s="3"/>
      <c r="AE273" s="3"/>
      <c r="AF273" s="3"/>
    </row>
    <row r="274" spans="1:32" ht="15.75" customHeight="1">
      <c r="A274" s="51"/>
      <c r="B274" s="52"/>
      <c r="C274" s="52"/>
      <c r="D274" s="1"/>
      <c r="E274" s="1"/>
      <c r="F274" s="1"/>
      <c r="G274" s="1"/>
      <c r="H274" s="1"/>
      <c r="I274" s="1"/>
      <c r="J274" s="1"/>
      <c r="K274" s="1"/>
      <c r="L274" s="1"/>
      <c r="M274" s="1"/>
      <c r="N274" s="1"/>
      <c r="O274" s="3"/>
      <c r="P274" s="3"/>
      <c r="Q274" s="3"/>
      <c r="R274" s="3"/>
      <c r="S274" s="3"/>
      <c r="T274" s="3"/>
      <c r="U274" s="3"/>
      <c r="V274" s="3"/>
      <c r="W274" s="3"/>
      <c r="X274" s="3"/>
      <c r="Y274" s="3"/>
      <c r="Z274" s="3"/>
      <c r="AA274" s="3"/>
      <c r="AB274" s="3"/>
      <c r="AC274" s="3"/>
      <c r="AD274" s="3"/>
      <c r="AE274" s="3"/>
      <c r="AF274" s="3"/>
    </row>
    <row r="275" spans="1:32" ht="15.75" customHeight="1">
      <c r="A275" s="51"/>
      <c r="B275" s="52"/>
      <c r="C275" s="52"/>
      <c r="D275" s="1"/>
      <c r="E275" s="1"/>
      <c r="F275" s="1"/>
      <c r="G275" s="1"/>
      <c r="H275" s="1"/>
      <c r="I275" s="1"/>
      <c r="J275" s="1"/>
      <c r="K275" s="1"/>
      <c r="L275" s="1"/>
      <c r="M275" s="1"/>
      <c r="N275" s="1"/>
      <c r="O275" s="3"/>
      <c r="P275" s="3"/>
      <c r="Q275" s="3"/>
      <c r="R275" s="3"/>
      <c r="S275" s="3"/>
      <c r="T275" s="3"/>
      <c r="U275" s="3"/>
      <c r="V275" s="3"/>
      <c r="W275" s="3"/>
      <c r="X275" s="3"/>
      <c r="Y275" s="3"/>
      <c r="Z275" s="3"/>
      <c r="AA275" s="3"/>
      <c r="AB275" s="3"/>
      <c r="AC275" s="3"/>
      <c r="AD275" s="3"/>
      <c r="AE275" s="3"/>
      <c r="AF275" s="3"/>
    </row>
    <row r="276" spans="1:32" ht="15.75" customHeight="1">
      <c r="A276" s="51"/>
      <c r="B276" s="52"/>
      <c r="C276" s="52"/>
      <c r="D276" s="1"/>
      <c r="E276" s="1"/>
      <c r="F276" s="1"/>
      <c r="G276" s="1"/>
      <c r="H276" s="1"/>
      <c r="I276" s="1"/>
      <c r="J276" s="1"/>
      <c r="K276" s="1"/>
      <c r="L276" s="1"/>
      <c r="M276" s="1"/>
      <c r="N276" s="1"/>
      <c r="O276" s="3"/>
      <c r="P276" s="3"/>
      <c r="Q276" s="3"/>
      <c r="R276" s="3"/>
      <c r="S276" s="3"/>
      <c r="T276" s="3"/>
      <c r="U276" s="3"/>
      <c r="V276" s="3"/>
      <c r="W276" s="3"/>
      <c r="X276" s="3"/>
      <c r="Y276" s="3"/>
      <c r="Z276" s="3"/>
      <c r="AA276" s="3"/>
      <c r="AB276" s="3"/>
      <c r="AC276" s="3"/>
      <c r="AD276" s="3"/>
      <c r="AE276" s="3"/>
      <c r="AF276" s="3"/>
    </row>
    <row r="277" spans="1:32" ht="15.75" customHeight="1">
      <c r="A277" s="51"/>
      <c r="B277" s="52"/>
      <c r="C277" s="52"/>
      <c r="D277" s="1"/>
      <c r="E277" s="1"/>
      <c r="F277" s="1"/>
      <c r="G277" s="1"/>
      <c r="H277" s="1"/>
      <c r="I277" s="1"/>
      <c r="J277" s="1"/>
      <c r="K277" s="1"/>
      <c r="L277" s="1"/>
      <c r="M277" s="1"/>
      <c r="N277" s="1"/>
      <c r="O277" s="3"/>
      <c r="P277" s="3"/>
      <c r="Q277" s="3"/>
      <c r="R277" s="3"/>
      <c r="S277" s="3"/>
      <c r="T277" s="3"/>
      <c r="U277" s="3"/>
      <c r="V277" s="3"/>
      <c r="W277" s="3"/>
      <c r="X277" s="3"/>
      <c r="Y277" s="3"/>
      <c r="Z277" s="3"/>
      <c r="AA277" s="3"/>
      <c r="AB277" s="3"/>
      <c r="AC277" s="3"/>
      <c r="AD277" s="3"/>
      <c r="AE277" s="3"/>
      <c r="AF277" s="3"/>
    </row>
    <row r="278" spans="1:32" ht="15.75" customHeight="1">
      <c r="A278" s="51"/>
      <c r="B278" s="52"/>
      <c r="C278" s="52"/>
      <c r="D278" s="1"/>
      <c r="E278" s="1"/>
      <c r="F278" s="1"/>
      <c r="G278" s="1"/>
      <c r="H278" s="1"/>
      <c r="I278" s="1"/>
      <c r="J278" s="1"/>
      <c r="K278" s="1"/>
      <c r="L278" s="1"/>
      <c r="M278" s="1"/>
      <c r="N278" s="1"/>
      <c r="O278" s="3"/>
      <c r="P278" s="3"/>
      <c r="Q278" s="3"/>
      <c r="R278" s="3"/>
      <c r="S278" s="3"/>
      <c r="T278" s="3"/>
      <c r="U278" s="3"/>
      <c r="V278" s="3"/>
      <c r="W278" s="3"/>
      <c r="X278" s="3"/>
      <c r="Y278" s="3"/>
      <c r="Z278" s="3"/>
      <c r="AA278" s="3"/>
      <c r="AB278" s="3"/>
      <c r="AC278" s="3"/>
      <c r="AD278" s="3"/>
      <c r="AE278" s="3"/>
      <c r="AF278" s="3"/>
    </row>
    <row r="279" spans="1:32" ht="15.75" customHeight="1">
      <c r="A279" s="51"/>
      <c r="B279" s="52"/>
      <c r="C279" s="52"/>
      <c r="D279" s="1"/>
      <c r="E279" s="1"/>
      <c r="F279" s="1"/>
      <c r="G279" s="1"/>
      <c r="H279" s="1"/>
      <c r="I279" s="1"/>
      <c r="J279" s="1"/>
      <c r="K279" s="1"/>
      <c r="L279" s="1"/>
      <c r="M279" s="1"/>
      <c r="N279" s="1"/>
      <c r="O279" s="3"/>
      <c r="P279" s="3"/>
      <c r="Q279" s="3"/>
      <c r="R279" s="3"/>
      <c r="S279" s="3"/>
      <c r="T279" s="3"/>
      <c r="U279" s="3"/>
      <c r="V279" s="3"/>
      <c r="W279" s="3"/>
      <c r="X279" s="3"/>
      <c r="Y279" s="3"/>
      <c r="Z279" s="3"/>
      <c r="AA279" s="3"/>
      <c r="AB279" s="3"/>
      <c r="AC279" s="3"/>
      <c r="AD279" s="3"/>
      <c r="AE279" s="3"/>
      <c r="AF279" s="3"/>
    </row>
    <row r="280" spans="1:32" ht="15.75" customHeight="1">
      <c r="A280" s="51"/>
      <c r="B280" s="52"/>
      <c r="C280" s="52"/>
      <c r="D280" s="1"/>
      <c r="E280" s="1"/>
      <c r="F280" s="1"/>
      <c r="G280" s="1"/>
      <c r="H280" s="1"/>
      <c r="I280" s="1"/>
      <c r="J280" s="1"/>
      <c r="K280" s="1"/>
      <c r="L280" s="1"/>
      <c r="M280" s="1"/>
      <c r="N280" s="1"/>
      <c r="O280" s="3"/>
      <c r="P280" s="3"/>
      <c r="Q280" s="3"/>
      <c r="R280" s="3"/>
      <c r="S280" s="3"/>
      <c r="T280" s="3"/>
      <c r="U280" s="3"/>
      <c r="V280" s="3"/>
      <c r="W280" s="3"/>
      <c r="X280" s="3"/>
      <c r="Y280" s="3"/>
      <c r="Z280" s="3"/>
      <c r="AA280" s="3"/>
      <c r="AB280" s="3"/>
      <c r="AC280" s="3"/>
      <c r="AD280" s="3"/>
      <c r="AE280" s="3"/>
      <c r="AF280" s="3"/>
    </row>
    <row r="281" spans="1:32" ht="15.75" customHeight="1">
      <c r="A281" s="51"/>
      <c r="B281" s="52"/>
      <c r="C281" s="52"/>
      <c r="D281" s="1"/>
      <c r="E281" s="1"/>
      <c r="F281" s="1"/>
      <c r="G281" s="1"/>
      <c r="H281" s="1"/>
      <c r="I281" s="1"/>
      <c r="J281" s="1"/>
      <c r="K281" s="1"/>
      <c r="L281" s="1"/>
      <c r="M281" s="1"/>
      <c r="N281" s="1"/>
      <c r="O281" s="3"/>
      <c r="P281" s="3"/>
      <c r="Q281" s="3"/>
      <c r="R281" s="3"/>
      <c r="S281" s="3"/>
      <c r="T281" s="3"/>
      <c r="U281" s="3"/>
      <c r="V281" s="3"/>
      <c r="W281" s="3"/>
      <c r="X281" s="3"/>
      <c r="Y281" s="3"/>
      <c r="Z281" s="3"/>
      <c r="AA281" s="3"/>
      <c r="AB281" s="3"/>
      <c r="AC281" s="3"/>
      <c r="AD281" s="3"/>
      <c r="AE281" s="3"/>
      <c r="AF281" s="3"/>
    </row>
    <row r="282" spans="1:32" ht="15.75" customHeight="1">
      <c r="A282" s="51"/>
      <c r="B282" s="52"/>
      <c r="C282" s="52"/>
      <c r="D282" s="1"/>
      <c r="E282" s="1"/>
      <c r="F282" s="1"/>
      <c r="G282" s="1"/>
      <c r="H282" s="1"/>
      <c r="I282" s="1"/>
      <c r="J282" s="1"/>
      <c r="K282" s="1"/>
      <c r="L282" s="1"/>
      <c r="M282" s="1"/>
      <c r="N282" s="1"/>
      <c r="O282" s="3"/>
      <c r="P282" s="3"/>
      <c r="Q282" s="3"/>
      <c r="R282" s="3"/>
      <c r="S282" s="3"/>
      <c r="T282" s="3"/>
      <c r="U282" s="3"/>
      <c r="V282" s="3"/>
      <c r="W282" s="3"/>
      <c r="X282" s="3"/>
      <c r="Y282" s="3"/>
      <c r="Z282" s="3"/>
      <c r="AA282" s="3"/>
      <c r="AB282" s="3"/>
      <c r="AC282" s="3"/>
      <c r="AD282" s="3"/>
      <c r="AE282" s="3"/>
      <c r="AF282" s="3"/>
    </row>
    <row r="283" spans="1:32" ht="15.75" customHeight="1">
      <c r="A283" s="51"/>
      <c r="B283" s="52"/>
      <c r="C283" s="52"/>
      <c r="D283" s="1"/>
      <c r="E283" s="1"/>
      <c r="F283" s="1"/>
      <c r="G283" s="1"/>
      <c r="H283" s="1"/>
      <c r="I283" s="1"/>
      <c r="J283" s="1"/>
      <c r="K283" s="1"/>
      <c r="L283" s="1"/>
      <c r="M283" s="1"/>
      <c r="N283" s="1"/>
      <c r="O283" s="3"/>
      <c r="P283" s="3"/>
      <c r="Q283" s="3"/>
      <c r="R283" s="3"/>
      <c r="S283" s="3"/>
      <c r="T283" s="3"/>
      <c r="U283" s="3"/>
      <c r="V283" s="3"/>
      <c r="W283" s="3"/>
      <c r="X283" s="3"/>
      <c r="Y283" s="3"/>
      <c r="Z283" s="3"/>
      <c r="AA283" s="3"/>
      <c r="AB283" s="3"/>
      <c r="AC283" s="3"/>
      <c r="AD283" s="3"/>
      <c r="AE283" s="3"/>
      <c r="AF283" s="3"/>
    </row>
    <row r="284" spans="1:32" ht="15.75" customHeight="1">
      <c r="A284" s="51"/>
      <c r="B284" s="52"/>
      <c r="C284" s="52"/>
      <c r="D284" s="1"/>
      <c r="E284" s="1"/>
      <c r="F284" s="1"/>
      <c r="G284" s="1"/>
      <c r="H284" s="1"/>
      <c r="I284" s="1"/>
      <c r="J284" s="1"/>
      <c r="K284" s="1"/>
      <c r="L284" s="1"/>
      <c r="M284" s="1"/>
      <c r="N284" s="1"/>
      <c r="O284" s="3"/>
      <c r="P284" s="3"/>
      <c r="Q284" s="3"/>
      <c r="R284" s="3"/>
      <c r="S284" s="3"/>
      <c r="T284" s="3"/>
      <c r="U284" s="3"/>
      <c r="V284" s="3"/>
      <c r="W284" s="3"/>
      <c r="X284" s="3"/>
      <c r="Y284" s="3"/>
      <c r="Z284" s="3"/>
      <c r="AA284" s="3"/>
      <c r="AB284" s="3"/>
      <c r="AC284" s="3"/>
      <c r="AD284" s="3"/>
      <c r="AE284" s="3"/>
      <c r="AF284" s="3"/>
    </row>
    <row r="285" spans="1:32" ht="15.75" customHeight="1">
      <c r="A285" s="51"/>
      <c r="B285" s="52"/>
      <c r="C285" s="52"/>
      <c r="D285" s="1"/>
      <c r="E285" s="1"/>
      <c r="F285" s="1"/>
      <c r="G285" s="1"/>
      <c r="H285" s="1"/>
      <c r="I285" s="1"/>
      <c r="J285" s="1"/>
      <c r="K285" s="1"/>
      <c r="L285" s="1"/>
      <c r="M285" s="1"/>
      <c r="N285" s="1"/>
      <c r="O285" s="3"/>
      <c r="P285" s="3"/>
      <c r="Q285" s="3"/>
      <c r="R285" s="3"/>
      <c r="S285" s="3"/>
      <c r="T285" s="3"/>
      <c r="U285" s="3"/>
      <c r="V285" s="3"/>
      <c r="W285" s="3"/>
      <c r="X285" s="3"/>
      <c r="Y285" s="3"/>
      <c r="Z285" s="3"/>
      <c r="AA285" s="3"/>
      <c r="AB285" s="3"/>
      <c r="AC285" s="3"/>
      <c r="AD285" s="3"/>
      <c r="AE285" s="3"/>
      <c r="AF285" s="3"/>
    </row>
    <row r="286" spans="1:32" ht="15.75" customHeight="1">
      <c r="A286" s="51"/>
      <c r="B286" s="52"/>
      <c r="C286" s="52"/>
      <c r="D286" s="1"/>
      <c r="E286" s="1"/>
      <c r="F286" s="1"/>
      <c r="G286" s="1"/>
      <c r="H286" s="1"/>
      <c r="I286" s="1"/>
      <c r="J286" s="1"/>
      <c r="K286" s="1"/>
      <c r="L286" s="1"/>
      <c r="M286" s="1"/>
      <c r="N286" s="1"/>
      <c r="O286" s="3"/>
      <c r="P286" s="3"/>
      <c r="Q286" s="3"/>
      <c r="R286" s="3"/>
      <c r="S286" s="3"/>
      <c r="T286" s="3"/>
      <c r="U286" s="3"/>
      <c r="V286" s="3"/>
      <c r="W286" s="3"/>
      <c r="X286" s="3"/>
      <c r="Y286" s="3"/>
      <c r="Z286" s="3"/>
      <c r="AA286" s="3"/>
      <c r="AB286" s="3"/>
      <c r="AC286" s="3"/>
      <c r="AD286" s="3"/>
      <c r="AE286" s="3"/>
      <c r="AF286" s="3"/>
    </row>
    <row r="287" spans="1:32" ht="15.75" customHeight="1">
      <c r="A287" s="51"/>
      <c r="B287" s="52"/>
      <c r="C287" s="52"/>
      <c r="D287" s="1"/>
      <c r="E287" s="1"/>
      <c r="F287" s="1"/>
      <c r="G287" s="1"/>
      <c r="H287" s="1"/>
      <c r="I287" s="1"/>
      <c r="J287" s="1"/>
      <c r="K287" s="1"/>
      <c r="L287" s="1"/>
      <c r="M287" s="1"/>
      <c r="N287" s="1"/>
      <c r="O287" s="3"/>
      <c r="P287" s="3"/>
      <c r="Q287" s="3"/>
      <c r="R287" s="3"/>
      <c r="S287" s="3"/>
      <c r="T287" s="3"/>
      <c r="U287" s="3"/>
      <c r="V287" s="3"/>
      <c r="W287" s="3"/>
      <c r="X287" s="3"/>
      <c r="Y287" s="3"/>
      <c r="Z287" s="3"/>
      <c r="AA287" s="3"/>
      <c r="AB287" s="3"/>
      <c r="AC287" s="3"/>
      <c r="AD287" s="3"/>
      <c r="AE287" s="3"/>
      <c r="AF287" s="3"/>
    </row>
    <row r="288" spans="1:32" ht="15.75" customHeight="1">
      <c r="A288" s="51"/>
      <c r="B288" s="52"/>
      <c r="C288" s="52"/>
      <c r="D288" s="1"/>
      <c r="E288" s="1"/>
      <c r="F288" s="1"/>
      <c r="G288" s="1"/>
      <c r="H288" s="1"/>
      <c r="I288" s="1"/>
      <c r="J288" s="1"/>
      <c r="K288" s="1"/>
      <c r="L288" s="1"/>
      <c r="M288" s="1"/>
      <c r="N288" s="1"/>
      <c r="O288" s="3"/>
      <c r="P288" s="3"/>
      <c r="Q288" s="3"/>
      <c r="R288" s="3"/>
      <c r="S288" s="3"/>
      <c r="T288" s="3"/>
      <c r="U288" s="3"/>
      <c r="V288" s="3"/>
      <c r="W288" s="3"/>
      <c r="X288" s="3"/>
      <c r="Y288" s="3"/>
      <c r="Z288" s="3"/>
      <c r="AA288" s="3"/>
      <c r="AB288" s="3"/>
      <c r="AC288" s="3"/>
      <c r="AD288" s="3"/>
      <c r="AE288" s="3"/>
      <c r="AF288" s="3"/>
    </row>
    <row r="289" spans="1:32" ht="15.75" customHeight="1">
      <c r="A289" s="51"/>
      <c r="B289" s="52"/>
      <c r="C289" s="52"/>
      <c r="D289" s="1"/>
      <c r="E289" s="1"/>
      <c r="F289" s="1"/>
      <c r="G289" s="1"/>
      <c r="H289" s="1"/>
      <c r="I289" s="1"/>
      <c r="J289" s="1"/>
      <c r="K289" s="1"/>
      <c r="L289" s="1"/>
      <c r="M289" s="1"/>
      <c r="N289" s="1"/>
      <c r="O289" s="3"/>
      <c r="P289" s="3"/>
      <c r="Q289" s="3"/>
      <c r="R289" s="3"/>
      <c r="S289" s="3"/>
      <c r="T289" s="3"/>
      <c r="U289" s="3"/>
      <c r="V289" s="3"/>
      <c r="W289" s="3"/>
      <c r="X289" s="3"/>
      <c r="Y289" s="3"/>
      <c r="Z289" s="3"/>
      <c r="AA289" s="3"/>
      <c r="AB289" s="3"/>
      <c r="AC289" s="3"/>
      <c r="AD289" s="3"/>
      <c r="AE289" s="3"/>
      <c r="AF289" s="3"/>
    </row>
    <row r="290" spans="1:32" ht="15.75" customHeight="1">
      <c r="A290" s="51"/>
      <c r="B290" s="52"/>
      <c r="C290" s="52"/>
      <c r="D290" s="1"/>
      <c r="E290" s="1"/>
      <c r="F290" s="1"/>
      <c r="G290" s="1"/>
      <c r="H290" s="1"/>
      <c r="I290" s="1"/>
      <c r="J290" s="1"/>
      <c r="K290" s="1"/>
      <c r="L290" s="1"/>
      <c r="M290" s="1"/>
      <c r="N290" s="1"/>
      <c r="O290" s="3"/>
      <c r="P290" s="3"/>
      <c r="Q290" s="3"/>
      <c r="R290" s="3"/>
      <c r="S290" s="3"/>
      <c r="T290" s="3"/>
      <c r="U290" s="3"/>
      <c r="V290" s="3"/>
      <c r="W290" s="3"/>
      <c r="X290" s="3"/>
      <c r="Y290" s="3"/>
      <c r="Z290" s="3"/>
      <c r="AA290" s="3"/>
      <c r="AB290" s="3"/>
      <c r="AC290" s="3"/>
      <c r="AD290" s="3"/>
      <c r="AE290" s="3"/>
      <c r="AF290" s="3"/>
    </row>
    <row r="291" spans="1:32" ht="15.75" customHeight="1">
      <c r="A291" s="51"/>
      <c r="B291" s="52"/>
      <c r="C291" s="52"/>
      <c r="D291" s="1"/>
      <c r="E291" s="1"/>
      <c r="F291" s="1"/>
      <c r="G291" s="1"/>
      <c r="H291" s="1"/>
      <c r="I291" s="1"/>
      <c r="J291" s="1"/>
      <c r="K291" s="1"/>
      <c r="L291" s="1"/>
      <c r="M291" s="1"/>
      <c r="N291" s="1"/>
      <c r="O291" s="3"/>
      <c r="P291" s="3"/>
      <c r="Q291" s="3"/>
      <c r="R291" s="3"/>
      <c r="S291" s="3"/>
      <c r="T291" s="3"/>
      <c r="U291" s="3"/>
      <c r="V291" s="3"/>
      <c r="W291" s="3"/>
      <c r="X291" s="3"/>
      <c r="Y291" s="3"/>
      <c r="Z291" s="3"/>
      <c r="AA291" s="3"/>
      <c r="AB291" s="3"/>
      <c r="AC291" s="3"/>
      <c r="AD291" s="3"/>
      <c r="AE291" s="3"/>
      <c r="AF291" s="3"/>
    </row>
    <row r="292" spans="1:32" ht="15.75" customHeight="1">
      <c r="A292" s="51"/>
      <c r="B292" s="52"/>
      <c r="C292" s="52"/>
      <c r="D292" s="1"/>
      <c r="E292" s="1"/>
      <c r="F292" s="1"/>
      <c r="G292" s="1"/>
      <c r="H292" s="1"/>
      <c r="I292" s="1"/>
      <c r="J292" s="1"/>
      <c r="K292" s="1"/>
      <c r="L292" s="1"/>
      <c r="M292" s="1"/>
      <c r="N292" s="1"/>
      <c r="O292" s="3"/>
      <c r="P292" s="3"/>
      <c r="Q292" s="3"/>
      <c r="R292" s="3"/>
      <c r="S292" s="3"/>
      <c r="T292" s="3"/>
      <c r="U292" s="3"/>
      <c r="V292" s="3"/>
      <c r="W292" s="3"/>
      <c r="X292" s="3"/>
      <c r="Y292" s="3"/>
      <c r="Z292" s="3"/>
      <c r="AA292" s="3"/>
      <c r="AB292" s="3"/>
      <c r="AC292" s="3"/>
      <c r="AD292" s="3"/>
      <c r="AE292" s="3"/>
      <c r="AF292" s="3"/>
    </row>
    <row r="293" spans="1:32" ht="15.75" customHeight="1">
      <c r="A293" s="51"/>
      <c r="B293" s="52"/>
      <c r="C293" s="52"/>
      <c r="D293" s="1"/>
      <c r="E293" s="1"/>
      <c r="F293" s="1"/>
      <c r="G293" s="1"/>
      <c r="H293" s="1"/>
      <c r="I293" s="1"/>
      <c r="J293" s="1"/>
      <c r="K293" s="1"/>
      <c r="L293" s="1"/>
      <c r="M293" s="1"/>
      <c r="N293" s="1"/>
      <c r="O293" s="3"/>
      <c r="P293" s="3"/>
      <c r="Q293" s="3"/>
      <c r="R293" s="3"/>
      <c r="S293" s="3"/>
      <c r="T293" s="3"/>
      <c r="U293" s="3"/>
      <c r="V293" s="3"/>
      <c r="W293" s="3"/>
      <c r="X293" s="3"/>
      <c r="Y293" s="3"/>
      <c r="Z293" s="3"/>
      <c r="AA293" s="3"/>
      <c r="AB293" s="3"/>
      <c r="AC293" s="3"/>
      <c r="AD293" s="3"/>
      <c r="AE293" s="3"/>
      <c r="AF293" s="3"/>
    </row>
    <row r="294" spans="1:32" ht="15.75" customHeight="1">
      <c r="A294" s="51"/>
      <c r="B294" s="52"/>
      <c r="C294" s="52"/>
      <c r="D294" s="1"/>
      <c r="E294" s="1"/>
      <c r="F294" s="1"/>
      <c r="G294" s="1"/>
      <c r="H294" s="1"/>
      <c r="I294" s="1"/>
      <c r="J294" s="1"/>
      <c r="K294" s="1"/>
      <c r="L294" s="1"/>
      <c r="M294" s="1"/>
      <c r="N294" s="1"/>
      <c r="O294" s="3"/>
      <c r="P294" s="3"/>
      <c r="Q294" s="3"/>
      <c r="R294" s="3"/>
      <c r="S294" s="3"/>
      <c r="T294" s="3"/>
      <c r="U294" s="3"/>
      <c r="V294" s="3"/>
      <c r="W294" s="3"/>
      <c r="X294" s="3"/>
      <c r="Y294" s="3"/>
      <c r="Z294" s="3"/>
      <c r="AA294" s="3"/>
      <c r="AB294" s="3"/>
      <c r="AC294" s="3"/>
      <c r="AD294" s="3"/>
      <c r="AE294" s="3"/>
      <c r="AF294" s="3"/>
    </row>
    <row r="295" spans="1:32" ht="15.75" customHeight="1">
      <c r="A295" s="51"/>
      <c r="B295" s="52"/>
      <c r="C295" s="52"/>
      <c r="D295" s="1"/>
      <c r="E295" s="1"/>
      <c r="F295" s="1"/>
      <c r="G295" s="1"/>
      <c r="H295" s="1"/>
      <c r="I295" s="1"/>
      <c r="J295" s="1"/>
      <c r="K295" s="1"/>
      <c r="L295" s="1"/>
      <c r="M295" s="1"/>
      <c r="N295" s="1"/>
      <c r="O295" s="3"/>
      <c r="P295" s="3"/>
      <c r="Q295" s="3"/>
      <c r="R295" s="3"/>
      <c r="S295" s="3"/>
      <c r="T295" s="3"/>
      <c r="U295" s="3"/>
      <c r="V295" s="3"/>
      <c r="W295" s="3"/>
      <c r="X295" s="3"/>
      <c r="Y295" s="3"/>
      <c r="Z295" s="3"/>
      <c r="AA295" s="3"/>
      <c r="AB295" s="3"/>
      <c r="AC295" s="3"/>
      <c r="AD295" s="3"/>
      <c r="AE295" s="3"/>
      <c r="AF295" s="3"/>
    </row>
    <row r="296" spans="1:32" ht="15.75" customHeight="1">
      <c r="A296" s="51"/>
      <c r="B296" s="52"/>
      <c r="C296" s="52"/>
      <c r="D296" s="1"/>
      <c r="E296" s="1"/>
      <c r="F296" s="1"/>
      <c r="G296" s="1"/>
      <c r="H296" s="1"/>
      <c r="I296" s="1"/>
      <c r="J296" s="1"/>
      <c r="K296" s="1"/>
      <c r="L296" s="1"/>
      <c r="M296" s="1"/>
      <c r="N296" s="1"/>
      <c r="O296" s="3"/>
      <c r="P296" s="3"/>
      <c r="Q296" s="3"/>
      <c r="R296" s="3"/>
      <c r="S296" s="3"/>
      <c r="T296" s="3"/>
      <c r="U296" s="3"/>
      <c r="V296" s="3"/>
      <c r="W296" s="3"/>
      <c r="X296" s="3"/>
      <c r="Y296" s="3"/>
      <c r="Z296" s="3"/>
      <c r="AA296" s="3"/>
      <c r="AB296" s="3"/>
      <c r="AC296" s="3"/>
      <c r="AD296" s="3"/>
      <c r="AE296" s="3"/>
      <c r="AF296" s="3"/>
    </row>
    <row r="297" spans="1:32" ht="15.75" customHeight="1">
      <c r="A297" s="51"/>
      <c r="B297" s="52"/>
      <c r="C297" s="52"/>
      <c r="D297" s="1"/>
      <c r="E297" s="1"/>
      <c r="F297" s="1"/>
      <c r="G297" s="1"/>
      <c r="H297" s="1"/>
      <c r="I297" s="1"/>
      <c r="J297" s="1"/>
      <c r="K297" s="1"/>
      <c r="L297" s="1"/>
      <c r="M297" s="1"/>
      <c r="N297" s="1"/>
      <c r="O297" s="3"/>
      <c r="P297" s="3"/>
      <c r="Q297" s="3"/>
      <c r="R297" s="3"/>
      <c r="S297" s="3"/>
      <c r="T297" s="3"/>
      <c r="U297" s="3"/>
      <c r="V297" s="3"/>
      <c r="W297" s="3"/>
      <c r="X297" s="3"/>
      <c r="Y297" s="3"/>
      <c r="Z297" s="3"/>
      <c r="AA297" s="3"/>
      <c r="AB297" s="3"/>
      <c r="AC297" s="3"/>
      <c r="AD297" s="3"/>
      <c r="AE297" s="3"/>
      <c r="AF297" s="3"/>
    </row>
    <row r="298" spans="1:32" ht="15.75" customHeight="1">
      <c r="A298" s="51"/>
      <c r="B298" s="52"/>
      <c r="C298" s="52"/>
      <c r="D298" s="1"/>
      <c r="E298" s="1"/>
      <c r="F298" s="1"/>
      <c r="G298" s="1"/>
      <c r="H298" s="1"/>
      <c r="I298" s="1"/>
      <c r="J298" s="1"/>
      <c r="K298" s="1"/>
      <c r="L298" s="1"/>
      <c r="M298" s="1"/>
      <c r="N298" s="1"/>
      <c r="O298" s="3"/>
      <c r="P298" s="3"/>
      <c r="Q298" s="3"/>
      <c r="R298" s="3"/>
      <c r="S298" s="3"/>
      <c r="T298" s="3"/>
      <c r="U298" s="3"/>
      <c r="V298" s="3"/>
      <c r="W298" s="3"/>
      <c r="X298" s="3"/>
      <c r="Y298" s="3"/>
      <c r="Z298" s="3"/>
      <c r="AA298" s="3"/>
      <c r="AB298" s="3"/>
      <c r="AC298" s="3"/>
      <c r="AD298" s="3"/>
      <c r="AE298" s="3"/>
      <c r="AF298" s="3"/>
    </row>
    <row r="299" spans="1:32" ht="15.75" customHeight="1">
      <c r="A299" s="51"/>
      <c r="B299" s="52"/>
      <c r="C299" s="52"/>
      <c r="D299" s="1"/>
      <c r="E299" s="1"/>
      <c r="F299" s="1"/>
      <c r="G299" s="1"/>
      <c r="H299" s="1"/>
      <c r="I299" s="1"/>
      <c r="J299" s="1"/>
      <c r="K299" s="1"/>
      <c r="L299" s="1"/>
      <c r="M299" s="1"/>
      <c r="N299" s="1"/>
      <c r="O299" s="3"/>
      <c r="P299" s="3"/>
      <c r="Q299" s="3"/>
      <c r="R299" s="3"/>
      <c r="S299" s="3"/>
      <c r="T299" s="3"/>
      <c r="U299" s="3"/>
      <c r="V299" s="3"/>
      <c r="W299" s="3"/>
      <c r="X299" s="3"/>
      <c r="Y299" s="3"/>
      <c r="Z299" s="3"/>
      <c r="AA299" s="3"/>
      <c r="AB299" s="3"/>
      <c r="AC299" s="3"/>
      <c r="AD299" s="3"/>
      <c r="AE299" s="3"/>
      <c r="AF299" s="3"/>
    </row>
    <row r="300" spans="1:32" ht="15.75" customHeight="1">
      <c r="A300" s="51"/>
      <c r="B300" s="52"/>
      <c r="C300" s="52"/>
      <c r="D300" s="1"/>
      <c r="E300" s="1"/>
      <c r="F300" s="1"/>
      <c r="G300" s="1"/>
      <c r="H300" s="1"/>
      <c r="I300" s="1"/>
      <c r="J300" s="1"/>
      <c r="K300" s="1"/>
      <c r="L300" s="1"/>
      <c r="M300" s="1"/>
      <c r="N300" s="1"/>
      <c r="O300" s="3"/>
      <c r="P300" s="3"/>
      <c r="Q300" s="3"/>
      <c r="R300" s="3"/>
      <c r="S300" s="3"/>
      <c r="T300" s="3"/>
      <c r="U300" s="3"/>
      <c r="V300" s="3"/>
      <c r="W300" s="3"/>
      <c r="X300" s="3"/>
      <c r="Y300" s="3"/>
      <c r="Z300" s="3"/>
      <c r="AA300" s="3"/>
      <c r="AB300" s="3"/>
      <c r="AC300" s="3"/>
      <c r="AD300" s="3"/>
      <c r="AE300" s="3"/>
      <c r="AF300" s="3"/>
    </row>
    <row r="301" spans="1:32" ht="15.75" customHeight="1">
      <c r="A301" s="51"/>
      <c r="B301" s="52"/>
      <c r="C301" s="52"/>
      <c r="D301" s="1"/>
      <c r="E301" s="1"/>
      <c r="F301" s="1"/>
      <c r="G301" s="1"/>
      <c r="H301" s="1"/>
      <c r="I301" s="1"/>
      <c r="J301" s="1"/>
      <c r="K301" s="1"/>
      <c r="L301" s="1"/>
      <c r="M301" s="1"/>
      <c r="N301" s="1"/>
      <c r="O301" s="3"/>
      <c r="P301" s="3"/>
      <c r="Q301" s="3"/>
      <c r="R301" s="3"/>
      <c r="S301" s="3"/>
      <c r="T301" s="3"/>
      <c r="U301" s="3"/>
      <c r="V301" s="3"/>
      <c r="W301" s="3"/>
      <c r="X301" s="3"/>
      <c r="Y301" s="3"/>
      <c r="Z301" s="3"/>
      <c r="AA301" s="3"/>
      <c r="AB301" s="3"/>
      <c r="AC301" s="3"/>
      <c r="AD301" s="3"/>
      <c r="AE301" s="3"/>
      <c r="AF301" s="3"/>
    </row>
    <row r="302" spans="1:32" ht="15.75" customHeight="1">
      <c r="A302" s="51"/>
      <c r="B302" s="52"/>
      <c r="C302" s="52"/>
      <c r="D302" s="1"/>
      <c r="E302" s="1"/>
      <c r="F302" s="1"/>
      <c r="G302" s="1"/>
      <c r="H302" s="1"/>
      <c r="I302" s="1"/>
      <c r="J302" s="1"/>
      <c r="K302" s="1"/>
      <c r="L302" s="1"/>
      <c r="M302" s="1"/>
      <c r="N302" s="1"/>
      <c r="O302" s="3"/>
      <c r="P302" s="3"/>
      <c r="Q302" s="3"/>
      <c r="R302" s="3"/>
      <c r="S302" s="3"/>
      <c r="T302" s="3"/>
      <c r="U302" s="3"/>
      <c r="V302" s="3"/>
      <c r="W302" s="3"/>
      <c r="X302" s="3"/>
      <c r="Y302" s="3"/>
      <c r="Z302" s="3"/>
      <c r="AA302" s="3"/>
      <c r="AB302" s="3"/>
      <c r="AC302" s="3"/>
      <c r="AD302" s="3"/>
      <c r="AE302" s="3"/>
      <c r="AF302" s="3"/>
    </row>
    <row r="303" spans="1:32" ht="15.75" customHeight="1">
      <c r="A303" s="51"/>
      <c r="B303" s="52"/>
      <c r="C303" s="52"/>
      <c r="D303" s="1"/>
      <c r="E303" s="1"/>
      <c r="F303" s="1"/>
      <c r="G303" s="1"/>
      <c r="H303" s="1"/>
      <c r="I303" s="1"/>
      <c r="J303" s="1"/>
      <c r="K303" s="1"/>
      <c r="L303" s="1"/>
      <c r="M303" s="1"/>
      <c r="N303" s="1"/>
      <c r="O303" s="3"/>
      <c r="P303" s="3"/>
      <c r="Q303" s="3"/>
      <c r="R303" s="3"/>
      <c r="S303" s="3"/>
      <c r="T303" s="3"/>
      <c r="U303" s="3"/>
      <c r="V303" s="3"/>
      <c r="W303" s="3"/>
      <c r="X303" s="3"/>
      <c r="Y303" s="3"/>
      <c r="Z303" s="3"/>
      <c r="AA303" s="3"/>
      <c r="AB303" s="3"/>
      <c r="AC303" s="3"/>
      <c r="AD303" s="3"/>
      <c r="AE303" s="3"/>
      <c r="AF303" s="3"/>
    </row>
    <row r="304" spans="1:32" ht="15.75" customHeight="1">
      <c r="A304" s="51"/>
      <c r="B304" s="52"/>
      <c r="C304" s="52"/>
      <c r="D304" s="1"/>
      <c r="E304" s="1"/>
      <c r="F304" s="1"/>
      <c r="G304" s="1"/>
      <c r="H304" s="1"/>
      <c r="I304" s="1"/>
      <c r="J304" s="1"/>
      <c r="K304" s="1"/>
      <c r="L304" s="1"/>
      <c r="M304" s="1"/>
      <c r="N304" s="1"/>
      <c r="O304" s="3"/>
      <c r="P304" s="3"/>
      <c r="Q304" s="3"/>
      <c r="R304" s="3"/>
      <c r="S304" s="3"/>
      <c r="T304" s="3"/>
      <c r="U304" s="3"/>
      <c r="V304" s="3"/>
      <c r="W304" s="3"/>
      <c r="X304" s="3"/>
      <c r="Y304" s="3"/>
      <c r="Z304" s="3"/>
      <c r="AA304" s="3"/>
      <c r="AB304" s="3"/>
      <c r="AC304" s="3"/>
      <c r="AD304" s="3"/>
      <c r="AE304" s="3"/>
      <c r="AF304" s="3"/>
    </row>
    <row r="305" spans="1:32" ht="15.75" customHeight="1">
      <c r="A305" s="51"/>
      <c r="B305" s="52"/>
      <c r="C305" s="52"/>
      <c r="D305" s="1"/>
      <c r="E305" s="1"/>
      <c r="F305" s="1"/>
      <c r="G305" s="1"/>
      <c r="H305" s="1"/>
      <c r="I305" s="1"/>
      <c r="J305" s="1"/>
      <c r="K305" s="1"/>
      <c r="L305" s="1"/>
      <c r="M305" s="1"/>
      <c r="N305" s="1"/>
      <c r="O305" s="3"/>
      <c r="P305" s="3"/>
      <c r="Q305" s="3"/>
      <c r="R305" s="3"/>
      <c r="S305" s="3"/>
      <c r="T305" s="3"/>
      <c r="U305" s="3"/>
      <c r="V305" s="3"/>
      <c r="W305" s="3"/>
      <c r="X305" s="3"/>
      <c r="Y305" s="3"/>
      <c r="Z305" s="3"/>
      <c r="AA305" s="3"/>
      <c r="AB305" s="3"/>
      <c r="AC305" s="3"/>
      <c r="AD305" s="3"/>
      <c r="AE305" s="3"/>
      <c r="AF305" s="3"/>
    </row>
    <row r="306" spans="1:32" ht="15.75" customHeight="1">
      <c r="A306" s="51"/>
      <c r="B306" s="52"/>
      <c r="C306" s="52"/>
      <c r="D306" s="1"/>
      <c r="E306" s="1"/>
      <c r="F306" s="1"/>
      <c r="G306" s="1"/>
      <c r="H306" s="1"/>
      <c r="I306" s="1"/>
      <c r="J306" s="1"/>
      <c r="K306" s="1"/>
      <c r="L306" s="1"/>
      <c r="M306" s="1"/>
      <c r="N306" s="1"/>
      <c r="O306" s="3"/>
      <c r="P306" s="3"/>
      <c r="Q306" s="3"/>
      <c r="R306" s="3"/>
      <c r="S306" s="3"/>
      <c r="T306" s="3"/>
      <c r="U306" s="3"/>
      <c r="V306" s="3"/>
      <c r="W306" s="3"/>
      <c r="X306" s="3"/>
      <c r="Y306" s="3"/>
      <c r="Z306" s="3"/>
      <c r="AA306" s="3"/>
      <c r="AB306" s="3"/>
      <c r="AC306" s="3"/>
      <c r="AD306" s="3"/>
      <c r="AE306" s="3"/>
      <c r="AF306" s="3"/>
    </row>
    <row r="307" spans="1:32" ht="15.75" customHeight="1">
      <c r="A307" s="51"/>
      <c r="B307" s="52"/>
      <c r="C307" s="52"/>
      <c r="D307" s="1"/>
      <c r="E307" s="1"/>
      <c r="F307" s="1"/>
      <c r="G307" s="1"/>
      <c r="H307" s="1"/>
      <c r="I307" s="1"/>
      <c r="J307" s="1"/>
      <c r="K307" s="1"/>
      <c r="L307" s="1"/>
      <c r="M307" s="1"/>
      <c r="N307" s="1"/>
      <c r="O307" s="3"/>
      <c r="P307" s="3"/>
      <c r="Q307" s="3"/>
      <c r="R307" s="3"/>
      <c r="S307" s="3"/>
      <c r="T307" s="3"/>
      <c r="U307" s="3"/>
      <c r="V307" s="3"/>
      <c r="W307" s="3"/>
      <c r="X307" s="3"/>
      <c r="Y307" s="3"/>
      <c r="Z307" s="3"/>
      <c r="AA307" s="3"/>
      <c r="AB307" s="3"/>
      <c r="AC307" s="3"/>
      <c r="AD307" s="3"/>
      <c r="AE307" s="3"/>
      <c r="AF307" s="3"/>
    </row>
    <row r="308" spans="1:32" ht="15.75" customHeight="1">
      <c r="A308" s="51"/>
      <c r="B308" s="52"/>
      <c r="C308" s="52"/>
      <c r="D308" s="1"/>
      <c r="E308" s="1"/>
      <c r="F308" s="1"/>
      <c r="G308" s="1"/>
      <c r="H308" s="1"/>
      <c r="I308" s="1"/>
      <c r="J308" s="1"/>
      <c r="K308" s="1"/>
      <c r="L308" s="1"/>
      <c r="M308" s="1"/>
      <c r="N308" s="1"/>
      <c r="O308" s="3"/>
      <c r="P308" s="3"/>
      <c r="Q308" s="3"/>
      <c r="R308" s="3"/>
      <c r="S308" s="3"/>
      <c r="T308" s="3"/>
      <c r="U308" s="3"/>
      <c r="V308" s="3"/>
      <c r="W308" s="3"/>
      <c r="X308" s="3"/>
      <c r="Y308" s="3"/>
      <c r="Z308" s="3"/>
      <c r="AA308" s="3"/>
      <c r="AB308" s="3"/>
      <c r="AC308" s="3"/>
      <c r="AD308" s="3"/>
      <c r="AE308" s="3"/>
      <c r="AF308" s="3"/>
    </row>
    <row r="309" spans="1:32" ht="15.75" customHeight="1">
      <c r="A309" s="51"/>
      <c r="B309" s="52"/>
      <c r="C309" s="52"/>
      <c r="D309" s="1"/>
      <c r="E309" s="1"/>
      <c r="F309" s="1"/>
      <c r="G309" s="1"/>
      <c r="H309" s="1"/>
      <c r="I309" s="1"/>
      <c r="J309" s="1"/>
      <c r="K309" s="1"/>
      <c r="L309" s="1"/>
      <c r="M309" s="1"/>
      <c r="N309" s="1"/>
      <c r="O309" s="3"/>
      <c r="P309" s="3"/>
      <c r="Q309" s="3"/>
      <c r="R309" s="3"/>
      <c r="S309" s="3"/>
      <c r="T309" s="3"/>
      <c r="U309" s="3"/>
      <c r="V309" s="3"/>
      <c r="W309" s="3"/>
      <c r="X309" s="3"/>
      <c r="Y309" s="3"/>
      <c r="Z309" s="3"/>
      <c r="AA309" s="3"/>
      <c r="AB309" s="3"/>
      <c r="AC309" s="3"/>
      <c r="AD309" s="3"/>
      <c r="AE309" s="3"/>
      <c r="AF309" s="3"/>
    </row>
    <row r="310" spans="1:32" ht="15.75" customHeight="1">
      <c r="A310" s="51"/>
      <c r="B310" s="52"/>
      <c r="C310" s="52"/>
      <c r="D310" s="1"/>
      <c r="E310" s="1"/>
      <c r="F310" s="1"/>
      <c r="G310" s="1"/>
      <c r="H310" s="1"/>
      <c r="I310" s="1"/>
      <c r="J310" s="1"/>
      <c r="K310" s="1"/>
      <c r="L310" s="1"/>
      <c r="M310" s="1"/>
      <c r="N310" s="1"/>
      <c r="O310" s="3"/>
      <c r="P310" s="3"/>
      <c r="Q310" s="3"/>
      <c r="R310" s="3"/>
      <c r="S310" s="3"/>
      <c r="T310" s="3"/>
      <c r="U310" s="3"/>
      <c r="V310" s="3"/>
      <c r="W310" s="3"/>
      <c r="X310" s="3"/>
      <c r="Y310" s="3"/>
      <c r="Z310" s="3"/>
      <c r="AA310" s="3"/>
      <c r="AB310" s="3"/>
      <c r="AC310" s="3"/>
      <c r="AD310" s="3"/>
      <c r="AE310" s="3"/>
      <c r="AF310" s="3"/>
    </row>
    <row r="311" spans="1:32" ht="15.75" customHeight="1">
      <c r="A311" s="51"/>
      <c r="B311" s="52"/>
      <c r="C311" s="52"/>
      <c r="D311" s="1"/>
      <c r="E311" s="1"/>
      <c r="F311" s="1"/>
      <c r="G311" s="1"/>
      <c r="H311" s="1"/>
      <c r="I311" s="1"/>
      <c r="J311" s="1"/>
      <c r="K311" s="1"/>
      <c r="L311" s="1"/>
      <c r="M311" s="1"/>
      <c r="N311" s="1"/>
      <c r="O311" s="3"/>
      <c r="P311" s="3"/>
      <c r="Q311" s="3"/>
      <c r="R311" s="3"/>
      <c r="S311" s="3"/>
      <c r="T311" s="3"/>
      <c r="U311" s="3"/>
      <c r="V311" s="3"/>
      <c r="W311" s="3"/>
      <c r="X311" s="3"/>
      <c r="Y311" s="3"/>
      <c r="Z311" s="3"/>
      <c r="AA311" s="3"/>
      <c r="AB311" s="3"/>
      <c r="AC311" s="3"/>
      <c r="AD311" s="3"/>
      <c r="AE311" s="3"/>
      <c r="AF311" s="3"/>
    </row>
    <row r="312" spans="1:32" ht="15.75" customHeight="1">
      <c r="A312" s="51"/>
      <c r="B312" s="52"/>
      <c r="C312" s="52"/>
      <c r="D312" s="1"/>
      <c r="E312" s="1"/>
      <c r="F312" s="1"/>
      <c r="G312" s="1"/>
      <c r="H312" s="1"/>
      <c r="I312" s="1"/>
      <c r="J312" s="1"/>
      <c r="K312" s="1"/>
      <c r="L312" s="1"/>
      <c r="M312" s="1"/>
      <c r="N312" s="1"/>
      <c r="O312" s="3"/>
      <c r="P312" s="3"/>
      <c r="Q312" s="3"/>
      <c r="R312" s="3"/>
      <c r="S312" s="3"/>
      <c r="T312" s="3"/>
      <c r="U312" s="3"/>
      <c r="V312" s="3"/>
      <c r="W312" s="3"/>
      <c r="X312" s="3"/>
      <c r="Y312" s="3"/>
      <c r="Z312" s="3"/>
      <c r="AA312" s="3"/>
      <c r="AB312" s="3"/>
      <c r="AC312" s="3"/>
      <c r="AD312" s="3"/>
      <c r="AE312" s="3"/>
      <c r="AF312" s="3"/>
    </row>
    <row r="313" spans="1:32" ht="15.75" customHeight="1">
      <c r="A313" s="51"/>
      <c r="B313" s="52"/>
      <c r="C313" s="52"/>
      <c r="D313" s="1"/>
      <c r="E313" s="1"/>
      <c r="F313" s="1"/>
      <c r="G313" s="1"/>
      <c r="H313" s="1"/>
      <c r="I313" s="1"/>
      <c r="J313" s="1"/>
      <c r="K313" s="1"/>
      <c r="L313" s="1"/>
      <c r="M313" s="1"/>
      <c r="N313" s="1"/>
      <c r="O313" s="3"/>
      <c r="P313" s="3"/>
      <c r="Q313" s="3"/>
      <c r="R313" s="3"/>
      <c r="S313" s="3"/>
      <c r="T313" s="3"/>
      <c r="U313" s="3"/>
      <c r="V313" s="3"/>
      <c r="W313" s="3"/>
      <c r="X313" s="3"/>
      <c r="Y313" s="3"/>
      <c r="Z313" s="3"/>
      <c r="AA313" s="3"/>
      <c r="AB313" s="3"/>
      <c r="AC313" s="3"/>
      <c r="AD313" s="3"/>
      <c r="AE313" s="3"/>
      <c r="AF313" s="3"/>
    </row>
    <row r="314" spans="1:32" ht="15.75" customHeight="1">
      <c r="A314" s="51"/>
      <c r="B314" s="52"/>
      <c r="C314" s="52"/>
      <c r="D314" s="1"/>
      <c r="E314" s="1"/>
      <c r="F314" s="1"/>
      <c r="G314" s="1"/>
      <c r="H314" s="1"/>
      <c r="I314" s="1"/>
      <c r="J314" s="1"/>
      <c r="K314" s="1"/>
      <c r="L314" s="1"/>
      <c r="M314" s="1"/>
      <c r="N314" s="1"/>
      <c r="O314" s="3"/>
      <c r="P314" s="3"/>
      <c r="Q314" s="3"/>
      <c r="R314" s="3"/>
      <c r="S314" s="3"/>
      <c r="T314" s="3"/>
      <c r="U314" s="3"/>
      <c r="V314" s="3"/>
      <c r="W314" s="3"/>
      <c r="X314" s="3"/>
      <c r="Y314" s="3"/>
      <c r="Z314" s="3"/>
      <c r="AA314" s="3"/>
      <c r="AB314" s="3"/>
      <c r="AC314" s="3"/>
      <c r="AD314" s="3"/>
      <c r="AE314" s="3"/>
      <c r="AF314" s="3"/>
    </row>
    <row r="315" spans="1:32" ht="15.75" customHeight="1">
      <c r="A315" s="51"/>
      <c r="B315" s="52"/>
      <c r="C315" s="52"/>
      <c r="D315" s="1"/>
      <c r="E315" s="1"/>
      <c r="F315" s="1"/>
      <c r="G315" s="1"/>
      <c r="H315" s="1"/>
      <c r="I315" s="1"/>
      <c r="J315" s="1"/>
      <c r="K315" s="1"/>
      <c r="L315" s="1"/>
      <c r="M315" s="1"/>
      <c r="N315" s="1"/>
      <c r="O315" s="3"/>
      <c r="P315" s="3"/>
      <c r="Q315" s="3"/>
      <c r="R315" s="3"/>
      <c r="S315" s="3"/>
      <c r="T315" s="3"/>
      <c r="U315" s="3"/>
      <c r="V315" s="3"/>
      <c r="W315" s="3"/>
      <c r="X315" s="3"/>
      <c r="Y315" s="3"/>
      <c r="Z315" s="3"/>
      <c r="AA315" s="3"/>
      <c r="AB315" s="3"/>
      <c r="AC315" s="3"/>
      <c r="AD315" s="3"/>
      <c r="AE315" s="3"/>
      <c r="AF315" s="3"/>
    </row>
    <row r="316" spans="1:32" ht="15.75" customHeight="1">
      <c r="A316" s="51"/>
      <c r="B316" s="52"/>
      <c r="C316" s="52"/>
      <c r="D316" s="1"/>
      <c r="E316" s="1"/>
      <c r="F316" s="1"/>
      <c r="G316" s="1"/>
      <c r="H316" s="1"/>
      <c r="I316" s="1"/>
      <c r="J316" s="1"/>
      <c r="K316" s="1"/>
      <c r="L316" s="1"/>
      <c r="M316" s="1"/>
      <c r="N316" s="1"/>
      <c r="O316" s="3"/>
      <c r="P316" s="3"/>
      <c r="Q316" s="3"/>
      <c r="R316" s="3"/>
      <c r="S316" s="3"/>
      <c r="T316" s="3"/>
      <c r="U316" s="3"/>
      <c r="V316" s="3"/>
      <c r="W316" s="3"/>
      <c r="X316" s="3"/>
      <c r="Y316" s="3"/>
      <c r="Z316" s="3"/>
      <c r="AA316" s="3"/>
      <c r="AB316" s="3"/>
      <c r="AC316" s="3"/>
      <c r="AD316" s="3"/>
      <c r="AE316" s="3"/>
      <c r="AF316" s="3"/>
    </row>
    <row r="317" spans="1:32" ht="15.75" customHeight="1">
      <c r="A317" s="51"/>
      <c r="B317" s="52"/>
      <c r="C317" s="52"/>
      <c r="D317" s="1"/>
      <c r="E317" s="1"/>
      <c r="F317" s="1"/>
      <c r="G317" s="1"/>
      <c r="H317" s="1"/>
      <c r="I317" s="1"/>
      <c r="J317" s="1"/>
      <c r="K317" s="1"/>
      <c r="L317" s="1"/>
      <c r="M317" s="1"/>
      <c r="N317" s="1"/>
      <c r="O317" s="3"/>
      <c r="P317" s="3"/>
      <c r="Q317" s="3"/>
      <c r="R317" s="3"/>
      <c r="S317" s="3"/>
      <c r="T317" s="3"/>
      <c r="U317" s="3"/>
      <c r="V317" s="3"/>
      <c r="W317" s="3"/>
      <c r="X317" s="3"/>
      <c r="Y317" s="3"/>
      <c r="Z317" s="3"/>
      <c r="AA317" s="3"/>
      <c r="AB317" s="3"/>
      <c r="AC317" s="3"/>
      <c r="AD317" s="3"/>
      <c r="AE317" s="3"/>
      <c r="AF317" s="3"/>
    </row>
    <row r="318" spans="1:32" ht="15.75" customHeight="1">
      <c r="A318" s="51"/>
      <c r="B318" s="52"/>
      <c r="C318" s="52"/>
      <c r="D318" s="1"/>
      <c r="E318" s="1"/>
      <c r="F318" s="1"/>
      <c r="G318" s="1"/>
      <c r="H318" s="1"/>
      <c r="I318" s="1"/>
      <c r="J318" s="1"/>
      <c r="K318" s="1"/>
      <c r="L318" s="1"/>
      <c r="M318" s="1"/>
      <c r="N318" s="1"/>
      <c r="O318" s="3"/>
      <c r="P318" s="3"/>
      <c r="Q318" s="3"/>
      <c r="R318" s="3"/>
      <c r="S318" s="3"/>
      <c r="T318" s="3"/>
      <c r="U318" s="3"/>
      <c r="V318" s="3"/>
      <c r="W318" s="3"/>
      <c r="X318" s="3"/>
      <c r="Y318" s="3"/>
      <c r="Z318" s="3"/>
      <c r="AA318" s="3"/>
      <c r="AB318" s="3"/>
      <c r="AC318" s="3"/>
      <c r="AD318" s="3"/>
      <c r="AE318" s="3"/>
      <c r="AF318" s="3"/>
    </row>
    <row r="319" spans="1:32" ht="15.75" customHeight="1">
      <c r="A319" s="51"/>
      <c r="B319" s="52"/>
      <c r="C319" s="52"/>
      <c r="D319" s="1"/>
      <c r="E319" s="1"/>
      <c r="F319" s="1"/>
      <c r="G319" s="1"/>
      <c r="H319" s="1"/>
      <c r="I319" s="1"/>
      <c r="J319" s="1"/>
      <c r="K319" s="1"/>
      <c r="L319" s="1"/>
      <c r="M319" s="1"/>
      <c r="N319" s="1"/>
      <c r="O319" s="3"/>
      <c r="P319" s="3"/>
      <c r="Q319" s="3"/>
      <c r="R319" s="3"/>
      <c r="S319" s="3"/>
      <c r="T319" s="3"/>
      <c r="U319" s="3"/>
      <c r="V319" s="3"/>
      <c r="W319" s="3"/>
      <c r="X319" s="3"/>
      <c r="Y319" s="3"/>
      <c r="Z319" s="3"/>
      <c r="AA319" s="3"/>
      <c r="AB319" s="3"/>
      <c r="AC319" s="3"/>
      <c r="AD319" s="3"/>
      <c r="AE319" s="3"/>
      <c r="AF319" s="3"/>
    </row>
    <row r="320" spans="1:32" ht="15.75" customHeight="1">
      <c r="A320" s="51"/>
      <c r="B320" s="52"/>
      <c r="C320" s="52"/>
      <c r="D320" s="1"/>
      <c r="E320" s="1"/>
      <c r="F320" s="1"/>
      <c r="G320" s="1"/>
      <c r="H320" s="1"/>
      <c r="I320" s="1"/>
      <c r="J320" s="1"/>
      <c r="K320" s="1"/>
      <c r="L320" s="1"/>
      <c r="M320" s="1"/>
      <c r="N320" s="1"/>
      <c r="O320" s="3"/>
      <c r="P320" s="3"/>
      <c r="Q320" s="3"/>
      <c r="R320" s="3"/>
      <c r="S320" s="3"/>
      <c r="T320" s="3"/>
      <c r="U320" s="3"/>
      <c r="V320" s="3"/>
      <c r="W320" s="3"/>
      <c r="X320" s="3"/>
      <c r="Y320" s="3"/>
      <c r="Z320" s="3"/>
      <c r="AA320" s="3"/>
      <c r="AB320" s="3"/>
      <c r="AC320" s="3"/>
      <c r="AD320" s="3"/>
      <c r="AE320" s="3"/>
      <c r="AF320" s="3"/>
    </row>
    <row r="321" spans="1:32" ht="15.75" customHeight="1">
      <c r="A321" s="51"/>
      <c r="B321" s="52"/>
      <c r="C321" s="52"/>
      <c r="D321" s="1"/>
      <c r="E321" s="1"/>
      <c r="F321" s="1"/>
      <c r="G321" s="1"/>
      <c r="H321" s="1"/>
      <c r="I321" s="1"/>
      <c r="J321" s="1"/>
      <c r="K321" s="1"/>
      <c r="L321" s="1"/>
      <c r="M321" s="1"/>
      <c r="N321" s="1"/>
      <c r="O321" s="3"/>
      <c r="P321" s="3"/>
      <c r="Q321" s="3"/>
      <c r="R321" s="3"/>
      <c r="S321" s="3"/>
      <c r="T321" s="3"/>
      <c r="U321" s="3"/>
      <c r="V321" s="3"/>
      <c r="W321" s="3"/>
      <c r="X321" s="3"/>
      <c r="Y321" s="3"/>
      <c r="Z321" s="3"/>
      <c r="AA321" s="3"/>
      <c r="AB321" s="3"/>
      <c r="AC321" s="3"/>
      <c r="AD321" s="3"/>
      <c r="AE321" s="3"/>
      <c r="AF321" s="3"/>
    </row>
    <row r="322" spans="1:32" ht="15.75" customHeight="1">
      <c r="A322" s="51"/>
      <c r="B322" s="52"/>
      <c r="C322" s="52"/>
      <c r="D322" s="1"/>
      <c r="E322" s="1"/>
      <c r="F322" s="1"/>
      <c r="G322" s="1"/>
      <c r="H322" s="1"/>
      <c r="I322" s="1"/>
      <c r="J322" s="1"/>
      <c r="K322" s="1"/>
      <c r="L322" s="1"/>
      <c r="M322" s="1"/>
      <c r="N322" s="1"/>
      <c r="O322" s="3"/>
      <c r="P322" s="3"/>
      <c r="Q322" s="3"/>
      <c r="R322" s="3"/>
      <c r="S322" s="3"/>
      <c r="T322" s="3"/>
      <c r="U322" s="3"/>
      <c r="V322" s="3"/>
      <c r="W322" s="3"/>
      <c r="X322" s="3"/>
      <c r="Y322" s="3"/>
      <c r="Z322" s="3"/>
      <c r="AA322" s="3"/>
      <c r="AB322" s="3"/>
      <c r="AC322" s="3"/>
      <c r="AD322" s="3"/>
      <c r="AE322" s="3"/>
      <c r="AF322" s="3"/>
    </row>
    <row r="323" spans="1:32" ht="15.75" customHeight="1">
      <c r="A323" s="51"/>
      <c r="B323" s="52"/>
      <c r="C323" s="52"/>
      <c r="D323" s="1"/>
      <c r="E323" s="1"/>
      <c r="F323" s="1"/>
      <c r="G323" s="1"/>
      <c r="H323" s="1"/>
      <c r="I323" s="1"/>
      <c r="J323" s="1"/>
      <c r="K323" s="1"/>
      <c r="L323" s="1"/>
      <c r="M323" s="1"/>
      <c r="N323" s="1"/>
      <c r="O323" s="3"/>
      <c r="P323" s="3"/>
      <c r="Q323" s="3"/>
      <c r="R323" s="3"/>
      <c r="S323" s="3"/>
      <c r="T323" s="3"/>
      <c r="U323" s="3"/>
      <c r="V323" s="3"/>
      <c r="W323" s="3"/>
      <c r="X323" s="3"/>
      <c r="Y323" s="3"/>
      <c r="Z323" s="3"/>
      <c r="AA323" s="3"/>
      <c r="AB323" s="3"/>
      <c r="AC323" s="3"/>
      <c r="AD323" s="3"/>
      <c r="AE323" s="3"/>
      <c r="AF323" s="3"/>
    </row>
    <row r="324" spans="1:32" ht="15.75" customHeight="1"/>
    <row r="325" spans="1:32" ht="15.75" customHeight="1"/>
    <row r="326" spans="1:32" ht="15.75" customHeight="1"/>
    <row r="327" spans="1:32" ht="15.75" customHeight="1"/>
    <row r="328" spans="1:32" ht="15.75" customHeight="1"/>
    <row r="329" spans="1:32" ht="15.75" customHeight="1"/>
    <row r="330" spans="1:32" ht="15.75" customHeight="1"/>
    <row r="331" spans="1:32" ht="15.75" customHeight="1"/>
    <row r="332" spans="1:32" ht="15.75" customHeight="1"/>
    <row r="333" spans="1:32" ht="15.75" customHeight="1"/>
    <row r="334" spans="1:32" ht="15.75" customHeight="1"/>
    <row r="335" spans="1:32" ht="15.75" customHeight="1"/>
    <row r="336" spans="1:32"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8:N8"/>
    <mergeCell ref="A123:N123"/>
    <mergeCell ref="A2:N2"/>
    <mergeCell ref="A4:N4"/>
    <mergeCell ref="A5:N5"/>
    <mergeCell ref="A6:N6"/>
    <mergeCell ref="A7:N7"/>
  </mergeCells>
  <hyperlinks>
    <hyperlink ref="H11" r:id="rId1" xr:uid="{00000000-0004-0000-0900-000000000000}"/>
    <hyperlink ref="I27" r:id="rId2" xr:uid="{00000000-0004-0000-0900-000001000000}"/>
    <hyperlink ref="I28" r:id="rId3" xr:uid="{00000000-0004-0000-0900-000002000000}"/>
    <hyperlink ref="H34" r:id="rId4" xr:uid="{00000000-0004-0000-0900-000003000000}"/>
    <hyperlink ref="H35" r:id="rId5" xr:uid="{00000000-0004-0000-0900-000004000000}"/>
    <hyperlink ref="H38" r:id="rId6" xr:uid="{00000000-0004-0000-0900-000005000000}"/>
    <hyperlink ref="H39" r:id="rId7" xr:uid="{00000000-0004-0000-0900-000006000000}"/>
    <hyperlink ref="I39" r:id="rId8" xr:uid="{00000000-0004-0000-0900-000007000000}"/>
    <hyperlink ref="K46" r:id="rId9" location="more-10342" xr:uid="{00000000-0004-0000-0900-000008000000}"/>
    <hyperlink ref="H51" r:id="rId10" xr:uid="{00000000-0004-0000-0900-000009000000}"/>
    <hyperlink ref="H56" r:id="rId11" xr:uid="{00000000-0004-0000-0900-00000A000000}"/>
    <hyperlink ref="H57" r:id="rId12" xr:uid="{00000000-0004-0000-0900-00000B000000}"/>
    <hyperlink ref="H60" r:id="rId13" xr:uid="{00000000-0004-0000-0900-00000C000000}"/>
    <hyperlink ref="I60" r:id="rId14" xr:uid="{00000000-0004-0000-0900-00000D000000}"/>
    <hyperlink ref="I65" r:id="rId15" xr:uid="{00000000-0004-0000-0900-00000E000000}"/>
    <hyperlink ref="H71" r:id="rId16" xr:uid="{00000000-0004-0000-0900-00000F000000}"/>
    <hyperlink ref="H72" r:id="rId17" xr:uid="{00000000-0004-0000-0900-000010000000}"/>
    <hyperlink ref="I95" r:id="rId18" xr:uid="{00000000-0004-0000-0900-000011000000}"/>
    <hyperlink ref="H103" r:id="rId19" xr:uid="{00000000-0004-0000-0900-000012000000}"/>
    <hyperlink ref="H110" r:id="rId20" xr:uid="{00000000-0004-0000-0900-000013000000}"/>
    <hyperlink ref="H111" r:id="rId21" xr:uid="{00000000-0004-0000-0900-000014000000}"/>
    <hyperlink ref="H113" r:id="rId22" xr:uid="{00000000-0004-0000-0900-000015000000}"/>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AE1000"/>
  <sheetViews>
    <sheetView workbookViewId="0"/>
  </sheetViews>
  <sheetFormatPr defaultColWidth="14.3984375" defaultRowHeight="15" customHeight="1"/>
  <cols>
    <col min="1" max="1" width="23.73046875" customWidth="1"/>
    <col min="2" max="2" width="20.86328125" customWidth="1"/>
    <col min="3" max="3" width="12" customWidth="1"/>
    <col min="4" max="4" width="16.265625" customWidth="1"/>
    <col min="5" max="5" width="13.1328125" customWidth="1"/>
    <col min="6" max="6" width="10.73046875" customWidth="1"/>
    <col min="7" max="7" width="10.265625" customWidth="1"/>
    <col min="8" max="8" width="9.86328125" customWidth="1"/>
    <col min="9" max="9" width="14.265625" customWidth="1"/>
    <col min="10" max="10" width="6.265625" customWidth="1"/>
    <col min="11" max="11" width="8.1328125" customWidth="1"/>
    <col min="12" max="13" width="8.86328125" customWidth="1"/>
    <col min="14" max="31" width="8" customWidth="1"/>
  </cols>
  <sheetData>
    <row r="1" spans="1:31" ht="9" customHeight="1">
      <c r="A1" s="51"/>
      <c r="B1" s="52"/>
      <c r="C1" s="52"/>
      <c r="D1" s="1"/>
      <c r="E1" s="1"/>
      <c r="F1" s="1"/>
      <c r="G1" s="1"/>
      <c r="H1" s="1"/>
      <c r="I1" s="1"/>
      <c r="J1" s="1"/>
      <c r="K1" s="1"/>
      <c r="L1" s="3"/>
      <c r="M1" s="3"/>
      <c r="N1" s="3"/>
      <c r="O1" s="3"/>
      <c r="P1" s="3"/>
      <c r="Q1" s="3"/>
      <c r="R1" s="3"/>
      <c r="S1" s="3"/>
      <c r="T1" s="3"/>
      <c r="U1" s="3"/>
      <c r="V1" s="3"/>
      <c r="W1" s="3"/>
      <c r="X1" s="3"/>
      <c r="Y1" s="3"/>
      <c r="Z1" s="3"/>
      <c r="AA1" s="3"/>
      <c r="AB1" s="3"/>
      <c r="AC1" s="3"/>
      <c r="AD1" s="3"/>
      <c r="AE1" s="3"/>
    </row>
    <row r="2" spans="1:31" ht="29.25" customHeight="1">
      <c r="A2" s="1143" t="s">
        <v>3112</v>
      </c>
      <c r="B2" s="1115"/>
      <c r="C2" s="1115"/>
      <c r="D2" s="1115"/>
      <c r="E2" s="1115"/>
      <c r="F2" s="1115"/>
      <c r="G2" s="1115"/>
      <c r="H2" s="1115"/>
      <c r="I2" s="1115"/>
      <c r="J2" s="1115"/>
      <c r="K2" s="1115"/>
      <c r="L2" s="1115"/>
      <c r="M2" s="1116"/>
      <c r="N2" s="54"/>
      <c r="O2" s="54"/>
      <c r="P2" s="54"/>
      <c r="Q2" s="54"/>
      <c r="R2" s="54"/>
      <c r="S2" s="54"/>
      <c r="T2" s="54"/>
      <c r="U2" s="54"/>
      <c r="V2" s="54"/>
      <c r="W2" s="54"/>
      <c r="X2" s="54"/>
      <c r="Y2" s="54"/>
      <c r="Z2" s="54"/>
      <c r="AA2" s="54"/>
      <c r="AB2" s="54"/>
      <c r="AC2" s="54"/>
      <c r="AD2" s="54"/>
      <c r="AE2" s="54"/>
    </row>
    <row r="3" spans="1:31" ht="15.4">
      <c r="A3" s="288"/>
      <c r="B3" s="288"/>
      <c r="C3" s="288"/>
      <c r="D3" s="288"/>
      <c r="E3" s="288"/>
      <c r="F3" s="288"/>
      <c r="G3" s="288"/>
      <c r="H3" s="288"/>
      <c r="I3" s="288"/>
      <c r="J3" s="288"/>
      <c r="K3" s="288"/>
      <c r="L3" s="53"/>
      <c r="M3" s="53"/>
      <c r="N3" s="54"/>
      <c r="O3" s="54"/>
      <c r="P3" s="54"/>
      <c r="Q3" s="54"/>
      <c r="R3" s="54"/>
      <c r="S3" s="54"/>
      <c r="T3" s="54"/>
      <c r="U3" s="54"/>
      <c r="V3" s="54"/>
      <c r="W3" s="54"/>
      <c r="X3" s="54"/>
      <c r="Y3" s="54"/>
      <c r="Z3" s="54"/>
      <c r="AA3" s="54"/>
      <c r="AB3" s="54"/>
      <c r="AC3" s="54"/>
      <c r="AD3" s="54"/>
      <c r="AE3" s="54"/>
    </row>
    <row r="4" spans="1:31" ht="25.5" customHeight="1">
      <c r="A4" s="1110" t="s">
        <v>3113</v>
      </c>
      <c r="B4" s="1111"/>
      <c r="C4" s="1111"/>
      <c r="D4" s="1111"/>
      <c r="E4" s="1111"/>
      <c r="F4" s="1111"/>
      <c r="G4" s="1111"/>
      <c r="H4" s="1111"/>
      <c r="I4" s="1111"/>
      <c r="J4" s="1111"/>
      <c r="K4" s="1111"/>
      <c r="L4" s="1111"/>
      <c r="M4" s="1112"/>
      <c r="N4" s="531"/>
      <c r="O4" s="531"/>
      <c r="P4" s="531"/>
      <c r="Q4" s="531"/>
      <c r="R4" s="531"/>
      <c r="S4" s="531"/>
      <c r="T4" s="531"/>
      <c r="U4" s="531"/>
      <c r="V4" s="531"/>
      <c r="W4" s="531"/>
      <c r="X4" s="531"/>
      <c r="Y4" s="531"/>
      <c r="Z4" s="531"/>
      <c r="AA4" s="531"/>
      <c r="AB4" s="531"/>
      <c r="AC4" s="531"/>
      <c r="AD4" s="531"/>
      <c r="AE4" s="531"/>
    </row>
    <row r="5" spans="1:31" ht="29.25" customHeight="1">
      <c r="A5" s="1110" t="s">
        <v>3114</v>
      </c>
      <c r="B5" s="1111"/>
      <c r="C5" s="1111"/>
      <c r="D5" s="1111"/>
      <c r="E5" s="1111"/>
      <c r="F5" s="1111"/>
      <c r="G5" s="1111"/>
      <c r="H5" s="1111"/>
      <c r="I5" s="1111"/>
      <c r="J5" s="1111"/>
      <c r="K5" s="1111"/>
      <c r="L5" s="1111"/>
      <c r="M5" s="1112"/>
      <c r="N5" s="531"/>
      <c r="O5" s="531"/>
      <c r="P5" s="531"/>
      <c r="Q5" s="531"/>
      <c r="R5" s="531"/>
      <c r="S5" s="531"/>
      <c r="T5" s="531"/>
      <c r="U5" s="531"/>
      <c r="V5" s="531"/>
      <c r="W5" s="531"/>
      <c r="X5" s="531"/>
      <c r="Y5" s="531"/>
      <c r="Z5" s="531"/>
      <c r="AA5" s="531"/>
      <c r="AB5" s="531"/>
      <c r="AC5" s="531"/>
      <c r="AD5" s="531"/>
      <c r="AE5" s="531"/>
    </row>
    <row r="6" spans="1:31" ht="18.75" customHeight="1">
      <c r="A6" s="1110" t="s">
        <v>3115</v>
      </c>
      <c r="B6" s="1111"/>
      <c r="C6" s="1111"/>
      <c r="D6" s="1111"/>
      <c r="E6" s="1111"/>
      <c r="F6" s="1111"/>
      <c r="G6" s="1111"/>
      <c r="H6" s="1111"/>
      <c r="I6" s="1111"/>
      <c r="J6" s="1111"/>
      <c r="K6" s="1111"/>
      <c r="L6" s="1111"/>
      <c r="M6" s="1112"/>
      <c r="N6" s="531"/>
      <c r="O6" s="531"/>
      <c r="P6" s="531"/>
      <c r="Q6" s="531"/>
      <c r="R6" s="531"/>
      <c r="S6" s="531"/>
      <c r="T6" s="531"/>
      <c r="U6" s="531"/>
      <c r="V6" s="531"/>
      <c r="W6" s="531"/>
      <c r="X6" s="531"/>
      <c r="Y6" s="531"/>
      <c r="Z6" s="531"/>
      <c r="AA6" s="531"/>
      <c r="AB6" s="531"/>
      <c r="AC6" s="531"/>
      <c r="AD6" s="531"/>
      <c r="AE6" s="531"/>
    </row>
    <row r="7" spans="1:31" ht="16.5" customHeight="1">
      <c r="A7" s="1110" t="s">
        <v>3116</v>
      </c>
      <c r="B7" s="1111"/>
      <c r="C7" s="1111"/>
      <c r="D7" s="1111"/>
      <c r="E7" s="1111"/>
      <c r="F7" s="1111"/>
      <c r="G7" s="1111"/>
      <c r="H7" s="1111"/>
      <c r="I7" s="1111"/>
      <c r="J7" s="1111"/>
      <c r="K7" s="1111"/>
      <c r="L7" s="1111"/>
      <c r="M7" s="1112"/>
      <c r="N7" s="531"/>
      <c r="O7" s="531"/>
      <c r="P7" s="531"/>
      <c r="Q7" s="531"/>
      <c r="R7" s="531"/>
      <c r="S7" s="531"/>
      <c r="T7" s="531"/>
      <c r="U7" s="531"/>
      <c r="V7" s="531"/>
      <c r="W7" s="531"/>
      <c r="X7" s="531"/>
      <c r="Y7" s="531"/>
      <c r="Z7" s="531"/>
      <c r="AA7" s="531"/>
      <c r="AB7" s="531"/>
      <c r="AC7" s="531"/>
      <c r="AD7" s="531"/>
      <c r="AE7" s="531"/>
    </row>
    <row r="8" spans="1:31" ht="14.25" customHeight="1">
      <c r="A8" s="1110" t="s">
        <v>3117</v>
      </c>
      <c r="B8" s="1111"/>
      <c r="C8" s="1111"/>
      <c r="D8" s="1111"/>
      <c r="E8" s="1111"/>
      <c r="F8" s="1111"/>
      <c r="G8" s="1111"/>
      <c r="H8" s="1111"/>
      <c r="I8" s="1111"/>
      <c r="J8" s="1111"/>
      <c r="K8" s="1111"/>
      <c r="L8" s="1111"/>
      <c r="M8" s="1112"/>
      <c r="N8" s="531"/>
      <c r="O8" s="531"/>
      <c r="P8" s="531"/>
      <c r="Q8" s="531"/>
      <c r="R8" s="531"/>
      <c r="S8" s="531"/>
      <c r="T8" s="531"/>
      <c r="U8" s="531"/>
      <c r="V8" s="531"/>
      <c r="W8" s="531"/>
      <c r="X8" s="531"/>
      <c r="Y8" s="531"/>
      <c r="Z8" s="531"/>
      <c r="AA8" s="531"/>
      <c r="AB8" s="531"/>
      <c r="AC8" s="531"/>
      <c r="AD8" s="531"/>
      <c r="AE8" s="531"/>
    </row>
    <row r="9" spans="1:31" ht="15.75" customHeight="1">
      <c r="A9" s="1110" t="s">
        <v>3118</v>
      </c>
      <c r="B9" s="1111"/>
      <c r="C9" s="1111"/>
      <c r="D9" s="1111"/>
      <c r="E9" s="1111"/>
      <c r="F9" s="1111"/>
      <c r="G9" s="1111"/>
      <c r="H9" s="1111"/>
      <c r="I9" s="1111"/>
      <c r="J9" s="1111"/>
      <c r="K9" s="1111"/>
      <c r="L9" s="1111"/>
      <c r="M9" s="1112"/>
      <c r="N9" s="531"/>
      <c r="O9" s="531"/>
      <c r="P9" s="531"/>
      <c r="Q9" s="531"/>
      <c r="R9" s="531"/>
      <c r="S9" s="531"/>
      <c r="T9" s="531"/>
      <c r="U9" s="531"/>
      <c r="V9" s="531"/>
      <c r="W9" s="531"/>
      <c r="X9" s="531"/>
      <c r="Y9" s="531"/>
      <c r="Z9" s="531"/>
      <c r="AA9" s="531"/>
      <c r="AB9" s="531"/>
      <c r="AC9" s="531"/>
      <c r="AD9" s="531"/>
      <c r="AE9" s="531"/>
    </row>
    <row r="10" spans="1:31" ht="26.25" customHeight="1">
      <c r="A10" s="1110" t="s">
        <v>3119</v>
      </c>
      <c r="B10" s="1111"/>
      <c r="C10" s="1111"/>
      <c r="D10" s="1111"/>
      <c r="E10" s="1111"/>
      <c r="F10" s="1111"/>
      <c r="G10" s="1111"/>
      <c r="H10" s="1111"/>
      <c r="I10" s="1111"/>
      <c r="J10" s="1111"/>
      <c r="K10" s="1111"/>
      <c r="L10" s="1111"/>
      <c r="M10" s="1112"/>
      <c r="N10" s="531"/>
      <c r="O10" s="531"/>
      <c r="P10" s="531"/>
      <c r="Q10" s="531"/>
      <c r="R10" s="531"/>
      <c r="S10" s="531"/>
      <c r="T10" s="531"/>
      <c r="U10" s="531"/>
      <c r="V10" s="531"/>
      <c r="W10" s="531"/>
      <c r="X10" s="531"/>
      <c r="Y10" s="531"/>
      <c r="Z10" s="531"/>
      <c r="AA10" s="531"/>
      <c r="AB10" s="531"/>
      <c r="AC10" s="531"/>
      <c r="AD10" s="531"/>
      <c r="AE10" s="531"/>
    </row>
    <row r="11" spans="1:31" ht="79.5" customHeight="1">
      <c r="A11" s="1113" t="s">
        <v>3120</v>
      </c>
      <c r="B11" s="1111"/>
      <c r="C11" s="1111"/>
      <c r="D11" s="1111"/>
      <c r="E11" s="1111"/>
      <c r="F11" s="1111"/>
      <c r="G11" s="1111"/>
      <c r="H11" s="1111"/>
      <c r="I11" s="1111"/>
      <c r="J11" s="1111"/>
      <c r="K11" s="1111"/>
      <c r="L11" s="1111"/>
      <c r="M11" s="1112"/>
      <c r="N11" s="54"/>
      <c r="O11" s="54"/>
      <c r="P11" s="54"/>
      <c r="Q11" s="54"/>
      <c r="R11" s="54"/>
      <c r="S11" s="54"/>
      <c r="T11" s="54"/>
      <c r="U11" s="54"/>
      <c r="V11" s="54"/>
      <c r="W11" s="54"/>
      <c r="X11" s="54"/>
      <c r="Y11" s="54"/>
      <c r="Z11" s="54"/>
      <c r="AA11" s="54"/>
      <c r="AB11" s="54"/>
      <c r="AC11" s="54"/>
      <c r="AD11" s="54"/>
      <c r="AE11" s="54"/>
    </row>
    <row r="12" spans="1:31" ht="14.25">
      <c r="A12" s="57"/>
      <c r="B12" s="58"/>
      <c r="C12" s="58"/>
      <c r="D12" s="57"/>
      <c r="E12" s="57"/>
      <c r="F12" s="57"/>
      <c r="G12" s="57"/>
      <c r="H12" s="57"/>
      <c r="I12" s="57"/>
      <c r="J12" s="57"/>
      <c r="K12" s="57"/>
      <c r="L12" s="1"/>
      <c r="M12" s="1"/>
      <c r="N12" s="3"/>
      <c r="O12" s="3"/>
      <c r="P12" s="3"/>
      <c r="Q12" s="3"/>
      <c r="R12" s="3"/>
      <c r="S12" s="3"/>
      <c r="T12" s="3"/>
      <c r="U12" s="3"/>
      <c r="V12" s="3"/>
      <c r="W12" s="3"/>
      <c r="X12" s="3"/>
      <c r="Y12" s="3"/>
      <c r="Z12" s="3"/>
      <c r="AA12" s="3"/>
      <c r="AB12" s="3"/>
      <c r="AC12" s="3"/>
      <c r="AD12" s="3"/>
      <c r="AE12" s="3"/>
    </row>
    <row r="13" spans="1:31" ht="14.25">
      <c r="A13" s="51"/>
      <c r="B13" s="52"/>
      <c r="C13" s="52"/>
      <c r="D13" s="1"/>
      <c r="E13" s="1"/>
      <c r="F13" s="1"/>
      <c r="G13" s="1"/>
      <c r="H13" s="1"/>
      <c r="I13" s="1"/>
      <c r="J13" s="1"/>
      <c r="K13" s="1"/>
      <c r="L13" s="3"/>
      <c r="M13" s="3"/>
      <c r="N13" s="3"/>
      <c r="O13" s="3"/>
      <c r="P13" s="3"/>
      <c r="Q13" s="3"/>
      <c r="R13" s="3"/>
      <c r="S13" s="3"/>
      <c r="T13" s="3"/>
      <c r="U13" s="3"/>
      <c r="V13" s="3"/>
      <c r="W13" s="3"/>
      <c r="X13" s="3"/>
      <c r="Y13" s="3"/>
      <c r="Z13" s="3"/>
      <c r="AA13" s="3"/>
      <c r="AB13" s="3"/>
      <c r="AC13" s="3"/>
      <c r="AD13" s="3"/>
      <c r="AE13" s="3"/>
    </row>
    <row r="14" spans="1:31" ht="51.75" customHeight="1">
      <c r="A14" s="258" t="s">
        <v>850</v>
      </c>
      <c r="B14" s="290" t="s">
        <v>3121</v>
      </c>
      <c r="C14" s="61" t="s">
        <v>6</v>
      </c>
      <c r="D14" s="289" t="s">
        <v>3122</v>
      </c>
      <c r="E14" s="290" t="s">
        <v>3123</v>
      </c>
      <c r="F14" s="290" t="s">
        <v>214</v>
      </c>
      <c r="G14" s="290" t="s">
        <v>3124</v>
      </c>
      <c r="H14" s="532" t="s">
        <v>3125</v>
      </c>
      <c r="I14" s="60" t="s">
        <v>216</v>
      </c>
      <c r="J14" s="60" t="s">
        <v>217</v>
      </c>
      <c r="K14" s="60" t="s">
        <v>218</v>
      </c>
      <c r="L14" s="258" t="s">
        <v>219</v>
      </c>
      <c r="M14" s="258" t="s">
        <v>223</v>
      </c>
      <c r="N14" s="64" t="s">
        <v>224</v>
      </c>
      <c r="O14" s="3"/>
      <c r="P14" s="3"/>
      <c r="Q14" s="3"/>
      <c r="R14" s="3"/>
      <c r="S14" s="3"/>
      <c r="T14" s="3"/>
      <c r="U14" s="3"/>
      <c r="V14" s="3"/>
      <c r="W14" s="3"/>
      <c r="X14" s="3"/>
      <c r="Y14" s="3"/>
      <c r="Z14" s="3"/>
      <c r="AA14" s="3"/>
      <c r="AB14" s="3"/>
      <c r="AC14" s="3"/>
      <c r="AD14" s="3"/>
      <c r="AE14" s="3"/>
    </row>
    <row r="15" spans="1:31" ht="267.75">
      <c r="A15" s="203" t="s">
        <v>2657</v>
      </c>
      <c r="B15" s="76" t="s">
        <v>2563</v>
      </c>
      <c r="C15" s="76" t="s">
        <v>50</v>
      </c>
      <c r="D15" s="76" t="s">
        <v>3126</v>
      </c>
      <c r="E15" s="76" t="s">
        <v>3127</v>
      </c>
      <c r="F15" s="77" t="s">
        <v>3128</v>
      </c>
      <c r="G15" s="77" t="s">
        <v>3129</v>
      </c>
      <c r="H15" s="77" t="s">
        <v>3130</v>
      </c>
      <c r="I15" s="484"/>
      <c r="J15" s="484">
        <v>1</v>
      </c>
      <c r="K15" s="484">
        <v>1</v>
      </c>
      <c r="L15" s="484">
        <v>50</v>
      </c>
      <c r="M15" s="88">
        <v>14</v>
      </c>
      <c r="N15" s="54" t="s">
        <v>54</v>
      </c>
      <c r="O15" s="3"/>
      <c r="P15" s="3"/>
      <c r="Q15" s="3"/>
      <c r="R15" s="3"/>
      <c r="S15" s="3"/>
      <c r="T15" s="3"/>
      <c r="U15" s="3"/>
      <c r="V15" s="3"/>
      <c r="W15" s="3"/>
      <c r="X15" s="3"/>
      <c r="Y15" s="3"/>
      <c r="Z15" s="3"/>
      <c r="AA15" s="3"/>
      <c r="AB15" s="3"/>
      <c r="AC15" s="3"/>
      <c r="AD15" s="3"/>
      <c r="AE15" s="3"/>
    </row>
    <row r="16" spans="1:31" ht="219.75">
      <c r="A16" s="533" t="s">
        <v>3131</v>
      </c>
      <c r="B16" s="534" t="s">
        <v>3132</v>
      </c>
      <c r="C16" s="76" t="s">
        <v>50</v>
      </c>
      <c r="D16" s="535" t="s">
        <v>3133</v>
      </c>
      <c r="E16" s="209" t="s">
        <v>3134</v>
      </c>
      <c r="F16" s="495">
        <v>2022</v>
      </c>
      <c r="G16" s="86"/>
      <c r="H16" s="536">
        <v>29</v>
      </c>
      <c r="I16" s="537">
        <v>3</v>
      </c>
      <c r="J16" s="536">
        <v>1</v>
      </c>
      <c r="K16" s="536">
        <v>3</v>
      </c>
      <c r="L16" s="538">
        <v>2</v>
      </c>
      <c r="M16" s="538">
        <v>19.329999999999998</v>
      </c>
      <c r="N16" s="3" t="s">
        <v>59</v>
      </c>
      <c r="O16" s="3"/>
      <c r="P16" s="3"/>
      <c r="Q16" s="3"/>
      <c r="R16" s="3"/>
      <c r="S16" s="3"/>
      <c r="T16" s="3"/>
      <c r="U16" s="3"/>
      <c r="V16" s="3"/>
      <c r="W16" s="3"/>
      <c r="X16" s="3"/>
      <c r="Y16" s="3"/>
      <c r="Z16" s="3"/>
      <c r="AA16" s="3"/>
      <c r="AB16" s="3"/>
      <c r="AC16" s="3"/>
      <c r="AD16" s="3"/>
      <c r="AE16" s="3"/>
    </row>
    <row r="17" spans="1:31" ht="51">
      <c r="A17" s="83" t="s">
        <v>3135</v>
      </c>
      <c r="B17" s="83" t="s">
        <v>3136</v>
      </c>
      <c r="C17" s="203" t="s">
        <v>50</v>
      </c>
      <c r="D17" s="67" t="s">
        <v>3137</v>
      </c>
      <c r="E17" s="68" t="s">
        <v>3138</v>
      </c>
      <c r="F17" s="77">
        <v>2022</v>
      </c>
      <c r="G17" s="77" t="s">
        <v>3139</v>
      </c>
      <c r="H17" s="539" t="s">
        <v>3140</v>
      </c>
      <c r="I17" s="114">
        <v>1</v>
      </c>
      <c r="J17" s="114">
        <v>1</v>
      </c>
      <c r="K17" s="114">
        <v>1</v>
      </c>
      <c r="L17" s="540">
        <v>62</v>
      </c>
      <c r="M17" s="540">
        <v>62</v>
      </c>
      <c r="N17" s="3" t="s">
        <v>62</v>
      </c>
      <c r="O17" s="3"/>
      <c r="P17" s="3"/>
      <c r="Q17" s="3"/>
      <c r="R17" s="3"/>
      <c r="S17" s="3"/>
      <c r="T17" s="3"/>
      <c r="U17" s="3"/>
      <c r="V17" s="3"/>
      <c r="W17" s="3"/>
      <c r="X17" s="3"/>
      <c r="Y17" s="3"/>
      <c r="Z17" s="3"/>
      <c r="AA17" s="3"/>
      <c r="AB17" s="3"/>
      <c r="AC17" s="3"/>
      <c r="AD17" s="3"/>
      <c r="AE17" s="3"/>
    </row>
    <row r="18" spans="1:31" ht="51">
      <c r="A18" s="83" t="s">
        <v>3135</v>
      </c>
      <c r="B18" s="83" t="s">
        <v>3136</v>
      </c>
      <c r="C18" s="203" t="s">
        <v>50</v>
      </c>
      <c r="D18" s="67" t="s">
        <v>3137</v>
      </c>
      <c r="E18" s="68" t="s">
        <v>3138</v>
      </c>
      <c r="F18" s="86">
        <v>2022</v>
      </c>
      <c r="G18" s="77" t="s">
        <v>3139</v>
      </c>
      <c r="H18" s="539" t="s">
        <v>3141</v>
      </c>
      <c r="I18" s="114">
        <v>1</v>
      </c>
      <c r="J18" s="114">
        <v>1</v>
      </c>
      <c r="K18" s="114">
        <v>2</v>
      </c>
      <c r="L18" s="540">
        <v>94</v>
      </c>
      <c r="M18" s="540">
        <v>47</v>
      </c>
      <c r="N18" s="3" t="s">
        <v>62</v>
      </c>
      <c r="O18" s="3"/>
      <c r="P18" s="3"/>
      <c r="Q18" s="3"/>
      <c r="R18" s="3"/>
      <c r="S18" s="3"/>
      <c r="T18" s="3"/>
      <c r="U18" s="3"/>
      <c r="V18" s="3"/>
      <c r="W18" s="3"/>
      <c r="X18" s="3"/>
      <c r="Y18" s="3"/>
      <c r="Z18" s="3"/>
      <c r="AA18" s="3"/>
      <c r="AB18" s="3"/>
      <c r="AC18" s="3"/>
      <c r="AD18" s="3"/>
      <c r="AE18" s="3"/>
    </row>
    <row r="19" spans="1:31" ht="51">
      <c r="A19" s="83" t="s">
        <v>3135</v>
      </c>
      <c r="B19" s="83" t="s">
        <v>3136</v>
      </c>
      <c r="C19" s="203" t="s">
        <v>50</v>
      </c>
      <c r="D19" s="67" t="s">
        <v>3137</v>
      </c>
      <c r="E19" s="68" t="s">
        <v>3138</v>
      </c>
      <c r="F19" s="77">
        <v>2022</v>
      </c>
      <c r="G19" s="77" t="s">
        <v>3139</v>
      </c>
      <c r="H19" s="539" t="s">
        <v>3142</v>
      </c>
      <c r="I19" s="114">
        <v>1</v>
      </c>
      <c r="J19" s="114">
        <v>1</v>
      </c>
      <c r="K19" s="114">
        <v>3</v>
      </c>
      <c r="L19" s="540">
        <v>98</v>
      </c>
      <c r="M19" s="540">
        <v>33</v>
      </c>
      <c r="N19" s="3" t="s">
        <v>62</v>
      </c>
      <c r="O19" s="3"/>
      <c r="P19" s="3"/>
      <c r="Q19" s="3"/>
      <c r="R19" s="3"/>
      <c r="S19" s="3"/>
      <c r="T19" s="3"/>
      <c r="U19" s="3"/>
      <c r="V19" s="3"/>
      <c r="W19" s="3"/>
      <c r="X19" s="3"/>
      <c r="Y19" s="3"/>
      <c r="Z19" s="3"/>
      <c r="AA19" s="3"/>
      <c r="AB19" s="3"/>
      <c r="AC19" s="3"/>
      <c r="AD19" s="3"/>
      <c r="AE19" s="3"/>
    </row>
    <row r="20" spans="1:31" ht="25.5">
      <c r="A20" s="83" t="s">
        <v>3143</v>
      </c>
      <c r="B20" s="541" t="s">
        <v>3144</v>
      </c>
      <c r="C20" s="76" t="s">
        <v>50</v>
      </c>
      <c r="D20" s="126" t="s">
        <v>3145</v>
      </c>
      <c r="E20" s="231" t="s">
        <v>3146</v>
      </c>
      <c r="F20" s="86">
        <v>2022</v>
      </c>
      <c r="G20" s="77"/>
      <c r="H20" s="539">
        <v>305</v>
      </c>
      <c r="I20" s="536">
        <v>2</v>
      </c>
      <c r="J20" s="536">
        <v>2</v>
      </c>
      <c r="K20" s="536">
        <v>5</v>
      </c>
      <c r="L20" s="314">
        <v>610</v>
      </c>
      <c r="M20" s="314">
        <v>305</v>
      </c>
      <c r="N20" s="82" t="s">
        <v>3147</v>
      </c>
      <c r="O20" s="3"/>
      <c r="P20" s="3"/>
      <c r="Q20" s="3"/>
      <c r="R20" s="3"/>
      <c r="S20" s="3"/>
      <c r="T20" s="3"/>
      <c r="U20" s="3"/>
      <c r="V20" s="3"/>
      <c r="W20" s="3"/>
      <c r="X20" s="3"/>
      <c r="Y20" s="3"/>
      <c r="Z20" s="3"/>
      <c r="AA20" s="3"/>
      <c r="AB20" s="3"/>
      <c r="AC20" s="3"/>
      <c r="AD20" s="3"/>
      <c r="AE20" s="3"/>
    </row>
    <row r="21" spans="1:31" ht="15.75" customHeight="1">
      <c r="A21" s="83" t="s">
        <v>3148</v>
      </c>
      <c r="B21" s="486" t="s">
        <v>3149</v>
      </c>
      <c r="C21" s="76" t="s">
        <v>50</v>
      </c>
      <c r="D21" s="126" t="s">
        <v>3145</v>
      </c>
      <c r="E21" s="486" t="s">
        <v>3150</v>
      </c>
      <c r="F21" s="86">
        <v>2022</v>
      </c>
      <c r="G21" s="86"/>
      <c r="H21" s="539">
        <v>206</v>
      </c>
      <c r="I21" s="536">
        <v>1</v>
      </c>
      <c r="J21" s="536">
        <v>1</v>
      </c>
      <c r="K21" s="536">
        <v>5</v>
      </c>
      <c r="L21" s="314">
        <v>412</v>
      </c>
      <c r="M21" s="314">
        <v>412</v>
      </c>
      <c r="N21" s="82" t="s">
        <v>3147</v>
      </c>
      <c r="O21" s="3"/>
      <c r="P21" s="3"/>
      <c r="Q21" s="3"/>
      <c r="R21" s="3"/>
      <c r="S21" s="3"/>
      <c r="T21" s="3"/>
      <c r="U21" s="3"/>
      <c r="V21" s="3"/>
      <c r="W21" s="3"/>
      <c r="X21" s="3"/>
      <c r="Y21" s="3"/>
      <c r="Z21" s="3"/>
      <c r="AA21" s="3"/>
      <c r="AB21" s="3"/>
      <c r="AC21" s="3"/>
      <c r="AD21" s="3"/>
      <c r="AE21" s="3"/>
    </row>
    <row r="22" spans="1:31" ht="15.75" customHeight="1">
      <c r="A22" s="487" t="s">
        <v>3151</v>
      </c>
      <c r="B22" s="486" t="s">
        <v>3152</v>
      </c>
      <c r="C22" s="76" t="s">
        <v>50</v>
      </c>
      <c r="D22" s="126" t="s">
        <v>3145</v>
      </c>
      <c r="E22" s="486" t="s">
        <v>3153</v>
      </c>
      <c r="F22" s="86">
        <v>2022</v>
      </c>
      <c r="G22" s="77"/>
      <c r="H22" s="539">
        <v>202</v>
      </c>
      <c r="I22" s="536">
        <v>1</v>
      </c>
      <c r="J22" s="536">
        <v>1</v>
      </c>
      <c r="K22" s="536">
        <v>4</v>
      </c>
      <c r="L22" s="314">
        <v>404</v>
      </c>
      <c r="M22" s="314">
        <v>404</v>
      </c>
      <c r="N22" s="82" t="s">
        <v>3147</v>
      </c>
      <c r="O22" s="3"/>
      <c r="P22" s="3"/>
      <c r="Q22" s="3"/>
      <c r="R22" s="3"/>
      <c r="S22" s="3"/>
      <c r="T22" s="3"/>
      <c r="U22" s="3"/>
      <c r="V22" s="3"/>
      <c r="W22" s="3"/>
      <c r="X22" s="3"/>
      <c r="Y22" s="3"/>
      <c r="Z22" s="3"/>
      <c r="AA22" s="3"/>
      <c r="AB22" s="3"/>
      <c r="AC22" s="3"/>
      <c r="AD22" s="3"/>
      <c r="AE22" s="3"/>
    </row>
    <row r="23" spans="1:31" ht="15.75" customHeight="1">
      <c r="A23" s="487" t="s">
        <v>3154</v>
      </c>
      <c r="B23" s="486" t="s">
        <v>3152</v>
      </c>
      <c r="C23" s="76" t="s">
        <v>50</v>
      </c>
      <c r="D23" s="126" t="s">
        <v>3145</v>
      </c>
      <c r="E23" s="486" t="s">
        <v>3155</v>
      </c>
      <c r="F23" s="86">
        <v>2022</v>
      </c>
      <c r="G23" s="86"/>
      <c r="H23" s="486">
        <v>203</v>
      </c>
      <c r="I23" s="536">
        <v>1</v>
      </c>
      <c r="J23" s="536">
        <v>1</v>
      </c>
      <c r="K23" s="536">
        <v>4</v>
      </c>
      <c r="L23" s="314">
        <v>406</v>
      </c>
      <c r="M23" s="314">
        <v>406</v>
      </c>
      <c r="N23" s="82" t="s">
        <v>3147</v>
      </c>
      <c r="O23" s="3"/>
      <c r="P23" s="3"/>
      <c r="Q23" s="3"/>
      <c r="R23" s="3"/>
      <c r="S23" s="3"/>
      <c r="T23" s="3"/>
      <c r="U23" s="3"/>
      <c r="V23" s="3"/>
      <c r="W23" s="3"/>
      <c r="X23" s="3"/>
      <c r="Y23" s="3"/>
      <c r="Z23" s="3"/>
      <c r="AA23" s="3"/>
      <c r="AB23" s="3"/>
      <c r="AC23" s="3"/>
      <c r="AD23" s="3"/>
      <c r="AE23" s="3"/>
    </row>
    <row r="24" spans="1:31" ht="15.75" customHeight="1">
      <c r="A24" s="542" t="s">
        <v>3156</v>
      </c>
      <c r="B24" s="543" t="s">
        <v>3157</v>
      </c>
      <c r="C24" s="226" t="s">
        <v>50</v>
      </c>
      <c r="D24" s="486" t="s">
        <v>3158</v>
      </c>
      <c r="E24" s="544" t="s">
        <v>3159</v>
      </c>
      <c r="F24" s="86">
        <v>2022</v>
      </c>
      <c r="G24" s="86"/>
      <c r="H24" s="539">
        <v>91</v>
      </c>
      <c r="I24" s="536">
        <v>1</v>
      </c>
      <c r="J24" s="536">
        <v>1</v>
      </c>
      <c r="K24" s="536">
        <v>3</v>
      </c>
      <c r="L24" s="314">
        <v>182</v>
      </c>
      <c r="M24" s="314">
        <v>182</v>
      </c>
      <c r="N24" s="82" t="s">
        <v>3147</v>
      </c>
      <c r="O24" s="3"/>
      <c r="P24" s="3"/>
      <c r="Q24" s="3"/>
      <c r="R24" s="3"/>
      <c r="S24" s="3"/>
      <c r="T24" s="3"/>
      <c r="U24" s="3"/>
      <c r="V24" s="3"/>
      <c r="W24" s="3"/>
      <c r="X24" s="3"/>
      <c r="Y24" s="3"/>
      <c r="Z24" s="3"/>
      <c r="AA24" s="3"/>
      <c r="AB24" s="3"/>
      <c r="AC24" s="3"/>
      <c r="AD24" s="3"/>
      <c r="AE24" s="3"/>
    </row>
    <row r="25" spans="1:31" ht="15.75" customHeight="1">
      <c r="A25" s="545" t="s">
        <v>3160</v>
      </c>
      <c r="B25" s="546" t="s">
        <v>3161</v>
      </c>
      <c r="C25" s="70" t="s">
        <v>50</v>
      </c>
      <c r="D25" s="547" t="s">
        <v>3162</v>
      </c>
      <c r="E25" s="548" t="s">
        <v>3163</v>
      </c>
      <c r="F25" s="86">
        <v>2022</v>
      </c>
      <c r="G25" s="86"/>
      <c r="H25" s="539">
        <v>17</v>
      </c>
      <c r="I25" s="536"/>
      <c r="J25" s="536"/>
      <c r="K25" s="536"/>
      <c r="L25" s="314"/>
      <c r="M25" s="314"/>
      <c r="N25" s="82" t="s">
        <v>3147</v>
      </c>
      <c r="O25" s="3"/>
      <c r="P25" s="3"/>
      <c r="Q25" s="3"/>
      <c r="R25" s="3"/>
      <c r="S25" s="3"/>
      <c r="T25" s="3"/>
      <c r="U25" s="3"/>
      <c r="V25" s="3"/>
      <c r="W25" s="3"/>
      <c r="X25" s="3"/>
      <c r="Y25" s="3"/>
      <c r="Z25" s="3"/>
      <c r="AA25" s="3"/>
      <c r="AB25" s="3"/>
      <c r="AC25" s="3"/>
      <c r="AD25" s="3"/>
      <c r="AE25" s="3"/>
    </row>
    <row r="26" spans="1:31" ht="15.75" customHeight="1">
      <c r="A26" s="83" t="s">
        <v>3164</v>
      </c>
      <c r="B26" s="83" t="s">
        <v>3165</v>
      </c>
      <c r="C26" s="76" t="s">
        <v>50</v>
      </c>
      <c r="D26" s="126" t="s">
        <v>3166</v>
      </c>
      <c r="E26" s="302" t="s">
        <v>3167</v>
      </c>
      <c r="F26" s="77">
        <v>2022</v>
      </c>
      <c r="G26" s="77"/>
      <c r="H26" s="539" t="s">
        <v>3168</v>
      </c>
      <c r="I26" s="536">
        <v>1</v>
      </c>
      <c r="J26" s="536">
        <v>1</v>
      </c>
      <c r="K26" s="536">
        <v>2</v>
      </c>
      <c r="L26" s="314" t="s">
        <v>3169</v>
      </c>
      <c r="M26" s="314">
        <v>40</v>
      </c>
      <c r="N26" s="3" t="s">
        <v>69</v>
      </c>
      <c r="O26" s="3"/>
      <c r="P26" s="3"/>
      <c r="Q26" s="3"/>
      <c r="R26" s="3"/>
      <c r="S26" s="3"/>
      <c r="T26" s="3"/>
      <c r="U26" s="3"/>
      <c r="V26" s="3"/>
      <c r="W26" s="3"/>
      <c r="X26" s="3"/>
      <c r="Y26" s="3"/>
      <c r="Z26" s="3"/>
      <c r="AA26" s="3"/>
      <c r="AB26" s="3"/>
      <c r="AC26" s="3"/>
      <c r="AD26" s="3"/>
      <c r="AE26" s="3"/>
    </row>
    <row r="27" spans="1:31" ht="15.75" customHeight="1">
      <c r="A27" s="83" t="s">
        <v>3170</v>
      </c>
      <c r="B27" s="83" t="s">
        <v>3171</v>
      </c>
      <c r="C27" s="76" t="s">
        <v>50</v>
      </c>
      <c r="D27" s="126" t="s">
        <v>3172</v>
      </c>
      <c r="E27" s="302" t="s">
        <v>3173</v>
      </c>
      <c r="F27" s="77">
        <v>2021</v>
      </c>
      <c r="G27" s="77"/>
      <c r="H27" s="539" t="s">
        <v>3174</v>
      </c>
      <c r="I27" s="536"/>
      <c r="J27" s="536">
        <v>1</v>
      </c>
      <c r="K27" s="536">
        <v>2</v>
      </c>
      <c r="L27" s="314" t="s">
        <v>3175</v>
      </c>
      <c r="M27" s="314">
        <v>12</v>
      </c>
      <c r="N27" s="3" t="s">
        <v>72</v>
      </c>
      <c r="O27" s="3"/>
      <c r="P27" s="3"/>
      <c r="Q27" s="3"/>
      <c r="R27" s="3"/>
      <c r="S27" s="3"/>
      <c r="T27" s="3"/>
      <c r="U27" s="3"/>
      <c r="V27" s="3"/>
      <c r="W27" s="3"/>
      <c r="X27" s="3"/>
      <c r="Y27" s="3"/>
      <c r="Z27" s="3"/>
      <c r="AA27" s="3"/>
      <c r="AB27" s="3"/>
      <c r="AC27" s="3"/>
      <c r="AD27" s="3"/>
      <c r="AE27" s="3"/>
    </row>
    <row r="28" spans="1:31" ht="15.75" customHeight="1">
      <c r="A28" s="83" t="s">
        <v>3176</v>
      </c>
      <c r="B28" s="83" t="s">
        <v>74</v>
      </c>
      <c r="C28" s="76" t="s">
        <v>50</v>
      </c>
      <c r="D28" s="126" t="s">
        <v>3177</v>
      </c>
      <c r="E28" s="302" t="s">
        <v>3178</v>
      </c>
      <c r="F28" s="77">
        <v>2022</v>
      </c>
      <c r="G28" s="77"/>
      <c r="H28" s="539" t="s">
        <v>3179</v>
      </c>
      <c r="I28" s="536">
        <v>1</v>
      </c>
      <c r="J28" s="536">
        <v>1</v>
      </c>
      <c r="K28" s="536">
        <v>1</v>
      </c>
      <c r="L28" s="314">
        <v>38</v>
      </c>
      <c r="M28" s="314">
        <v>38</v>
      </c>
      <c r="N28" s="3" t="s">
        <v>74</v>
      </c>
      <c r="O28" s="3"/>
      <c r="P28" s="3"/>
      <c r="Q28" s="3"/>
      <c r="R28" s="3"/>
      <c r="S28" s="3"/>
      <c r="T28" s="3"/>
      <c r="U28" s="3"/>
      <c r="V28" s="3"/>
      <c r="W28" s="3"/>
      <c r="X28" s="3"/>
      <c r="Y28" s="3"/>
      <c r="Z28" s="3"/>
      <c r="AA28" s="3"/>
      <c r="AB28" s="3"/>
      <c r="AC28" s="3"/>
      <c r="AD28" s="3"/>
      <c r="AE28" s="3"/>
    </row>
    <row r="29" spans="1:31" ht="15.75" customHeight="1">
      <c r="A29" s="83" t="s">
        <v>3180</v>
      </c>
      <c r="B29" s="83" t="s">
        <v>75</v>
      </c>
      <c r="C29" s="76" t="s">
        <v>50</v>
      </c>
      <c r="D29" s="126" t="s">
        <v>3181</v>
      </c>
      <c r="E29" s="302" t="s">
        <v>3182</v>
      </c>
      <c r="F29" s="77">
        <v>2022</v>
      </c>
      <c r="G29" s="77"/>
      <c r="H29" s="539" t="s">
        <v>3183</v>
      </c>
      <c r="I29" s="536">
        <v>1</v>
      </c>
      <c r="J29" s="536">
        <v>1</v>
      </c>
      <c r="K29" s="536">
        <v>1</v>
      </c>
      <c r="L29" s="314">
        <v>16</v>
      </c>
      <c r="M29" s="314">
        <v>16</v>
      </c>
      <c r="N29" s="3" t="s">
        <v>75</v>
      </c>
      <c r="O29" s="3"/>
      <c r="P29" s="3"/>
      <c r="Q29" s="3"/>
      <c r="R29" s="3"/>
      <c r="S29" s="3"/>
      <c r="T29" s="3"/>
      <c r="U29" s="3"/>
      <c r="V29" s="3"/>
      <c r="W29" s="3"/>
      <c r="X29" s="3"/>
      <c r="Y29" s="3"/>
      <c r="Z29" s="3"/>
      <c r="AA29" s="3"/>
      <c r="AB29" s="3"/>
      <c r="AC29" s="3"/>
      <c r="AD29" s="3"/>
      <c r="AE29" s="3"/>
    </row>
    <row r="30" spans="1:31" ht="15.75" customHeight="1">
      <c r="A30" s="83" t="s">
        <v>3184</v>
      </c>
      <c r="B30" s="83" t="s">
        <v>3185</v>
      </c>
      <c r="C30" s="76" t="s">
        <v>50</v>
      </c>
      <c r="D30" s="126" t="s">
        <v>3172</v>
      </c>
      <c r="E30" s="302" t="s">
        <v>3186</v>
      </c>
      <c r="F30" s="77">
        <v>2021</v>
      </c>
      <c r="G30" s="77"/>
      <c r="H30" s="539">
        <v>330</v>
      </c>
      <c r="I30" s="536">
        <v>4</v>
      </c>
      <c r="J30" s="536">
        <v>2</v>
      </c>
      <c r="K30" s="536">
        <v>4</v>
      </c>
      <c r="L30" s="314" t="s">
        <v>3187</v>
      </c>
      <c r="M30" s="314">
        <v>82</v>
      </c>
      <c r="N30" s="3" t="s">
        <v>76</v>
      </c>
      <c r="O30" s="3"/>
      <c r="P30" s="3"/>
      <c r="Q30" s="3"/>
      <c r="R30" s="3"/>
      <c r="S30" s="3"/>
      <c r="T30" s="3"/>
      <c r="U30" s="3"/>
      <c r="V30" s="3"/>
      <c r="W30" s="3"/>
      <c r="X30" s="3"/>
      <c r="Y30" s="3"/>
      <c r="Z30" s="3"/>
      <c r="AA30" s="3"/>
      <c r="AB30" s="3"/>
      <c r="AC30" s="3"/>
      <c r="AD30" s="3"/>
      <c r="AE30" s="3"/>
    </row>
    <row r="31" spans="1:31" ht="15.75" customHeight="1">
      <c r="A31" s="83" t="s">
        <v>3188</v>
      </c>
      <c r="B31" s="83" t="s">
        <v>860</v>
      </c>
      <c r="C31" s="76" t="s">
        <v>50</v>
      </c>
      <c r="D31" s="126" t="s">
        <v>3172</v>
      </c>
      <c r="E31" s="302" t="s">
        <v>3186</v>
      </c>
      <c r="F31" s="77">
        <v>2021</v>
      </c>
      <c r="G31" s="86"/>
      <c r="H31" s="539">
        <v>13</v>
      </c>
      <c r="I31" s="536">
        <v>1</v>
      </c>
      <c r="J31" s="536">
        <v>1</v>
      </c>
      <c r="K31" s="536">
        <v>1</v>
      </c>
      <c r="L31" s="314" t="s">
        <v>3189</v>
      </c>
      <c r="M31" s="314">
        <v>26</v>
      </c>
      <c r="N31" s="3" t="s">
        <v>76</v>
      </c>
      <c r="O31" s="3"/>
      <c r="P31" s="3"/>
      <c r="Q31" s="3"/>
      <c r="R31" s="3"/>
      <c r="S31" s="3"/>
      <c r="T31" s="3"/>
      <c r="U31" s="3"/>
      <c r="V31" s="3"/>
      <c r="W31" s="3"/>
      <c r="X31" s="3"/>
      <c r="Y31" s="3"/>
      <c r="Z31" s="3"/>
      <c r="AA31" s="3"/>
      <c r="AB31" s="3"/>
      <c r="AC31" s="3"/>
      <c r="AD31" s="3"/>
      <c r="AE31" s="3"/>
    </row>
    <row r="32" spans="1:31" ht="15.75" customHeight="1">
      <c r="A32" s="83" t="s">
        <v>3190</v>
      </c>
      <c r="B32" s="83" t="s">
        <v>1151</v>
      </c>
      <c r="C32" s="76" t="s">
        <v>50</v>
      </c>
      <c r="D32" s="126" t="s">
        <v>3191</v>
      </c>
      <c r="E32" s="549" t="s">
        <v>3192</v>
      </c>
      <c r="F32" s="77">
        <v>2022</v>
      </c>
      <c r="G32" s="77" t="s">
        <v>3193</v>
      </c>
      <c r="H32" s="539">
        <v>150</v>
      </c>
      <c r="I32" s="536">
        <v>1</v>
      </c>
      <c r="J32" s="536">
        <v>1</v>
      </c>
      <c r="K32" s="536">
        <v>1</v>
      </c>
      <c r="L32" s="314">
        <v>2</v>
      </c>
      <c r="M32" s="314">
        <v>300</v>
      </c>
      <c r="N32" s="3"/>
      <c r="O32" s="3"/>
      <c r="P32" s="3"/>
      <c r="Q32" s="3"/>
      <c r="R32" s="3"/>
      <c r="S32" s="3"/>
      <c r="T32" s="3"/>
      <c r="U32" s="3"/>
      <c r="V32" s="3"/>
      <c r="W32" s="3"/>
      <c r="X32" s="3"/>
      <c r="Y32" s="3"/>
      <c r="Z32" s="3"/>
      <c r="AA32" s="3"/>
      <c r="AB32" s="3"/>
      <c r="AC32" s="3"/>
      <c r="AD32" s="3"/>
      <c r="AE32" s="3"/>
    </row>
    <row r="33" spans="1:31" ht="15.75" customHeight="1">
      <c r="A33" s="351" t="s">
        <v>3194</v>
      </c>
      <c r="B33" s="83" t="s">
        <v>78</v>
      </c>
      <c r="C33" s="76" t="s">
        <v>50</v>
      </c>
      <c r="D33" s="126" t="s">
        <v>3195</v>
      </c>
      <c r="E33" s="302" t="s">
        <v>3196</v>
      </c>
      <c r="F33" s="77">
        <v>2022</v>
      </c>
      <c r="G33" s="77"/>
      <c r="H33" s="539" t="s">
        <v>3197</v>
      </c>
      <c r="I33" s="536">
        <v>1</v>
      </c>
      <c r="J33" s="536">
        <v>1</v>
      </c>
      <c r="K33" s="536">
        <v>1</v>
      </c>
      <c r="L33" s="550">
        <v>60</v>
      </c>
      <c r="M33" s="550">
        <v>60</v>
      </c>
      <c r="N33" s="3" t="s">
        <v>78</v>
      </c>
      <c r="O33" s="3"/>
      <c r="P33" s="3"/>
      <c r="Q33" s="3"/>
      <c r="R33" s="3"/>
      <c r="S33" s="3"/>
      <c r="T33" s="3"/>
      <c r="U33" s="3"/>
      <c r="V33" s="3"/>
      <c r="W33" s="3"/>
      <c r="X33" s="3"/>
      <c r="Y33" s="3"/>
      <c r="Z33" s="3"/>
      <c r="AA33" s="3"/>
      <c r="AB33" s="3"/>
      <c r="AC33" s="3"/>
      <c r="AD33" s="3"/>
      <c r="AE33" s="3"/>
    </row>
    <row r="34" spans="1:31" ht="15.75" customHeight="1">
      <c r="A34" s="83" t="s">
        <v>3143</v>
      </c>
      <c r="B34" s="541" t="s">
        <v>3198</v>
      </c>
      <c r="C34" s="76" t="s">
        <v>50</v>
      </c>
      <c r="D34" s="126" t="s">
        <v>3145</v>
      </c>
      <c r="E34" s="302" t="s">
        <v>3146</v>
      </c>
      <c r="F34" s="77">
        <v>2022</v>
      </c>
      <c r="G34" s="77"/>
      <c r="H34" s="539">
        <v>305</v>
      </c>
      <c r="I34" s="536">
        <v>2</v>
      </c>
      <c r="J34" s="536">
        <v>2</v>
      </c>
      <c r="K34" s="536">
        <v>5</v>
      </c>
      <c r="L34" s="314">
        <v>610</v>
      </c>
      <c r="M34" s="314">
        <v>305</v>
      </c>
      <c r="N34" s="3" t="s">
        <v>3199</v>
      </c>
      <c r="O34" s="3"/>
      <c r="P34" s="3"/>
      <c r="Q34" s="3"/>
      <c r="R34" s="3"/>
      <c r="S34" s="3"/>
      <c r="T34" s="3"/>
      <c r="U34" s="3"/>
      <c r="V34" s="3"/>
      <c r="W34" s="3"/>
      <c r="X34" s="3"/>
      <c r="Y34" s="3"/>
      <c r="Z34" s="3"/>
      <c r="AA34" s="3"/>
      <c r="AB34" s="3"/>
      <c r="AC34" s="3"/>
      <c r="AD34" s="3"/>
      <c r="AE34" s="3"/>
    </row>
    <row r="35" spans="1:31" ht="15.75" customHeight="1">
      <c r="A35" s="132" t="s">
        <v>3200</v>
      </c>
      <c r="B35" s="132" t="s">
        <v>3201</v>
      </c>
      <c r="C35" s="81" t="s">
        <v>81</v>
      </c>
      <c r="D35" s="551" t="s">
        <v>3202</v>
      </c>
      <c r="E35" s="552" t="s">
        <v>3203</v>
      </c>
      <c r="F35" s="496">
        <v>2022</v>
      </c>
      <c r="G35" s="496" t="s">
        <v>3204</v>
      </c>
      <c r="H35" s="553">
        <v>14</v>
      </c>
      <c r="I35" s="553">
        <v>1</v>
      </c>
      <c r="J35" s="553">
        <v>1</v>
      </c>
      <c r="K35" s="553">
        <v>1</v>
      </c>
      <c r="L35" s="132">
        <v>2</v>
      </c>
      <c r="M35" s="132">
        <v>28</v>
      </c>
      <c r="N35" s="132" t="s">
        <v>80</v>
      </c>
      <c r="O35" s="3"/>
      <c r="P35" s="3"/>
      <c r="Q35" s="3"/>
      <c r="R35" s="3"/>
      <c r="S35" s="3"/>
      <c r="T35" s="3"/>
      <c r="U35" s="3"/>
      <c r="V35" s="3"/>
      <c r="W35" s="3"/>
      <c r="X35" s="3"/>
      <c r="Y35" s="3"/>
      <c r="Z35" s="3"/>
      <c r="AA35" s="3"/>
      <c r="AB35" s="3"/>
      <c r="AC35" s="3"/>
      <c r="AD35" s="3"/>
      <c r="AE35" s="3"/>
    </row>
    <row r="36" spans="1:31" ht="15.75" customHeight="1">
      <c r="A36" s="132" t="s">
        <v>3205</v>
      </c>
      <c r="B36" s="132" t="s">
        <v>3206</v>
      </c>
      <c r="C36" s="81" t="s">
        <v>3207</v>
      </c>
      <c r="D36" s="551" t="s">
        <v>3208</v>
      </c>
      <c r="E36" s="552" t="s">
        <v>3209</v>
      </c>
      <c r="F36" s="496">
        <v>2022</v>
      </c>
      <c r="G36" s="496" t="s">
        <v>3210</v>
      </c>
      <c r="H36" s="553" t="s">
        <v>3211</v>
      </c>
      <c r="I36" s="553">
        <v>1</v>
      </c>
      <c r="J36" s="553">
        <v>1</v>
      </c>
      <c r="K36" s="553">
        <v>1</v>
      </c>
      <c r="L36" s="132" t="s">
        <v>3212</v>
      </c>
      <c r="M36" s="132">
        <v>24</v>
      </c>
      <c r="N36" s="132" t="s">
        <v>3213</v>
      </c>
      <c r="O36" s="3"/>
      <c r="P36" s="3"/>
      <c r="Q36" s="3"/>
      <c r="R36" s="3"/>
      <c r="S36" s="3"/>
      <c r="T36" s="3"/>
      <c r="U36" s="3"/>
      <c r="V36" s="3"/>
      <c r="W36" s="3"/>
      <c r="X36" s="3"/>
      <c r="Y36" s="3"/>
      <c r="Z36" s="3"/>
      <c r="AA36" s="3"/>
      <c r="AB36" s="3"/>
      <c r="AC36" s="3"/>
      <c r="AD36" s="3"/>
      <c r="AE36" s="3"/>
    </row>
    <row r="37" spans="1:31" ht="15.75" customHeight="1">
      <c r="A37" s="132" t="s">
        <v>3214</v>
      </c>
      <c r="B37" s="132" t="s">
        <v>3215</v>
      </c>
      <c r="C37" s="81" t="s">
        <v>3207</v>
      </c>
      <c r="D37" s="551" t="s">
        <v>3216</v>
      </c>
      <c r="E37" s="552" t="s">
        <v>3217</v>
      </c>
      <c r="F37" s="496">
        <v>2022</v>
      </c>
      <c r="G37" s="496" t="s">
        <v>3218</v>
      </c>
      <c r="H37" s="553">
        <v>201</v>
      </c>
      <c r="I37" s="553">
        <v>1</v>
      </c>
      <c r="J37" s="553">
        <v>1</v>
      </c>
      <c r="K37" s="553">
        <v>1</v>
      </c>
      <c r="L37" s="132" t="s">
        <v>3219</v>
      </c>
      <c r="M37" s="132">
        <v>201</v>
      </c>
      <c r="N37" s="132" t="s">
        <v>3215</v>
      </c>
      <c r="O37" s="3"/>
      <c r="P37" s="3"/>
      <c r="Q37" s="3"/>
      <c r="R37" s="3"/>
      <c r="S37" s="3"/>
      <c r="T37" s="3"/>
      <c r="U37" s="3"/>
      <c r="V37" s="3"/>
      <c r="W37" s="3"/>
      <c r="X37" s="3"/>
      <c r="Y37" s="3"/>
      <c r="Z37" s="3"/>
      <c r="AA37" s="3"/>
      <c r="AB37" s="3"/>
      <c r="AC37" s="3"/>
      <c r="AD37" s="3"/>
      <c r="AE37" s="3"/>
    </row>
    <row r="38" spans="1:31" ht="15.75" customHeight="1">
      <c r="A38" s="132" t="s">
        <v>3220</v>
      </c>
      <c r="B38" s="132" t="s">
        <v>3215</v>
      </c>
      <c r="C38" s="81" t="s">
        <v>3207</v>
      </c>
      <c r="D38" s="551" t="s">
        <v>3216</v>
      </c>
      <c r="E38" s="552" t="s">
        <v>3217</v>
      </c>
      <c r="F38" s="496">
        <v>2022</v>
      </c>
      <c r="G38" s="496" t="s">
        <v>3218</v>
      </c>
      <c r="H38" s="553">
        <v>17</v>
      </c>
      <c r="I38" s="553">
        <v>1</v>
      </c>
      <c r="J38" s="553">
        <v>1</v>
      </c>
      <c r="K38" s="553">
        <v>1</v>
      </c>
      <c r="L38" s="132" t="s">
        <v>3169</v>
      </c>
      <c r="M38" s="132">
        <v>34</v>
      </c>
      <c r="N38" s="132" t="s">
        <v>3215</v>
      </c>
      <c r="O38" s="3"/>
      <c r="P38" s="3"/>
      <c r="Q38" s="3"/>
      <c r="R38" s="3"/>
      <c r="S38" s="3"/>
      <c r="T38" s="3"/>
      <c r="U38" s="3"/>
      <c r="V38" s="3"/>
      <c r="W38" s="3"/>
      <c r="X38" s="3"/>
      <c r="Y38" s="3"/>
      <c r="Z38" s="3"/>
      <c r="AA38" s="3"/>
      <c r="AB38" s="3"/>
      <c r="AC38" s="3"/>
      <c r="AD38" s="3"/>
      <c r="AE38" s="3"/>
    </row>
    <row r="39" spans="1:31" ht="15.75" customHeight="1">
      <c r="A39" s="132" t="s">
        <v>3221</v>
      </c>
      <c r="B39" s="132" t="s">
        <v>3222</v>
      </c>
      <c r="C39" s="81" t="s">
        <v>3207</v>
      </c>
      <c r="D39" s="551" t="s">
        <v>3216</v>
      </c>
      <c r="E39" s="552" t="s">
        <v>3223</v>
      </c>
      <c r="F39" s="496">
        <v>2022</v>
      </c>
      <c r="G39" s="496" t="s">
        <v>3224</v>
      </c>
      <c r="H39" s="553">
        <v>220</v>
      </c>
      <c r="I39" s="553">
        <v>1</v>
      </c>
      <c r="J39" s="553">
        <v>1</v>
      </c>
      <c r="K39" s="553">
        <v>1</v>
      </c>
      <c r="L39" s="132" t="s">
        <v>3219</v>
      </c>
      <c r="M39" s="132">
        <v>240</v>
      </c>
      <c r="N39" s="132" t="s">
        <v>3215</v>
      </c>
      <c r="O39" s="3"/>
      <c r="P39" s="3"/>
      <c r="Q39" s="3"/>
      <c r="R39" s="3"/>
      <c r="S39" s="3"/>
      <c r="T39" s="3"/>
      <c r="U39" s="3"/>
      <c r="V39" s="3"/>
      <c r="W39" s="3"/>
      <c r="X39" s="3"/>
      <c r="Y39" s="3"/>
      <c r="Z39" s="3"/>
      <c r="AA39" s="3"/>
      <c r="AB39" s="3"/>
      <c r="AC39" s="3"/>
      <c r="AD39" s="3"/>
      <c r="AE39" s="3"/>
    </row>
    <row r="40" spans="1:31" ht="15.75" customHeight="1">
      <c r="A40" s="132" t="s">
        <v>3225</v>
      </c>
      <c r="B40" s="132" t="s">
        <v>95</v>
      </c>
      <c r="C40" s="81" t="s">
        <v>81</v>
      </c>
      <c r="D40" s="551" t="s">
        <v>3208</v>
      </c>
      <c r="E40" s="552" t="s">
        <v>3226</v>
      </c>
      <c r="F40" s="496">
        <v>2022</v>
      </c>
      <c r="G40" s="496" t="s">
        <v>3227</v>
      </c>
      <c r="H40" s="553">
        <v>9</v>
      </c>
      <c r="I40" s="553">
        <v>1</v>
      </c>
      <c r="J40" s="553">
        <v>1</v>
      </c>
      <c r="K40" s="553">
        <v>1</v>
      </c>
      <c r="L40" s="132">
        <v>2</v>
      </c>
      <c r="M40" s="132">
        <v>18</v>
      </c>
      <c r="N40" s="132" t="s">
        <v>95</v>
      </c>
      <c r="O40" s="3"/>
      <c r="P40" s="3"/>
      <c r="Q40" s="3"/>
      <c r="R40" s="3"/>
      <c r="S40" s="3"/>
      <c r="T40" s="3"/>
      <c r="U40" s="3"/>
      <c r="V40" s="3"/>
      <c r="W40" s="3"/>
      <c r="X40" s="3"/>
      <c r="Y40" s="3"/>
      <c r="Z40" s="3"/>
      <c r="AA40" s="3"/>
      <c r="AB40" s="3"/>
      <c r="AC40" s="3"/>
      <c r="AD40" s="3"/>
      <c r="AE40" s="3"/>
    </row>
    <row r="41" spans="1:31" ht="15.75" customHeight="1">
      <c r="A41" s="132" t="s">
        <v>3228</v>
      </c>
      <c r="B41" s="132" t="s">
        <v>3229</v>
      </c>
      <c r="C41" s="81" t="s">
        <v>81</v>
      </c>
      <c r="D41" s="551" t="s">
        <v>3230</v>
      </c>
      <c r="E41" s="552" t="s">
        <v>3231</v>
      </c>
      <c r="F41" s="496">
        <v>2022</v>
      </c>
      <c r="G41" s="496" t="s">
        <v>3227</v>
      </c>
      <c r="H41" s="553" t="s">
        <v>3232</v>
      </c>
      <c r="I41" s="553" t="s">
        <v>3233</v>
      </c>
      <c r="J41" s="553" t="s">
        <v>1574</v>
      </c>
      <c r="K41" s="553" t="s">
        <v>3234</v>
      </c>
      <c r="L41" s="132" t="s">
        <v>3235</v>
      </c>
      <c r="M41" s="132">
        <v>12</v>
      </c>
      <c r="N41" s="132" t="s">
        <v>96</v>
      </c>
      <c r="O41" s="3"/>
      <c r="P41" s="3"/>
      <c r="Q41" s="3"/>
      <c r="R41" s="3"/>
      <c r="S41" s="3"/>
      <c r="T41" s="3"/>
      <c r="U41" s="3"/>
      <c r="V41" s="3"/>
      <c r="W41" s="3"/>
      <c r="X41" s="3"/>
      <c r="Y41" s="3"/>
      <c r="Z41" s="3"/>
      <c r="AA41" s="3"/>
      <c r="AB41" s="3"/>
      <c r="AC41" s="3"/>
      <c r="AD41" s="3"/>
      <c r="AE41" s="3"/>
    </row>
    <row r="42" spans="1:31" ht="15.75" customHeight="1">
      <c r="A42" s="132" t="s">
        <v>3236</v>
      </c>
      <c r="B42" s="132" t="s">
        <v>3237</v>
      </c>
      <c r="C42" s="81" t="s">
        <v>81</v>
      </c>
      <c r="D42" s="551" t="s">
        <v>3238</v>
      </c>
      <c r="E42" s="552" t="s">
        <v>3231</v>
      </c>
      <c r="F42" s="496">
        <v>2022</v>
      </c>
      <c r="G42" s="496" t="s">
        <v>3227</v>
      </c>
      <c r="H42" s="553" t="s">
        <v>3239</v>
      </c>
      <c r="I42" s="553" t="s">
        <v>3233</v>
      </c>
      <c r="J42" s="553" t="s">
        <v>1574</v>
      </c>
      <c r="K42" s="553" t="s">
        <v>3233</v>
      </c>
      <c r="L42" s="132" t="s">
        <v>3240</v>
      </c>
      <c r="M42" s="132">
        <v>11</v>
      </c>
      <c r="N42" s="132" t="s">
        <v>96</v>
      </c>
      <c r="O42" s="3"/>
      <c r="P42" s="3"/>
      <c r="Q42" s="3"/>
      <c r="R42" s="3"/>
      <c r="S42" s="3"/>
      <c r="T42" s="3"/>
      <c r="U42" s="3"/>
      <c r="V42" s="3"/>
      <c r="W42" s="3"/>
      <c r="X42" s="3"/>
      <c r="Y42" s="3"/>
      <c r="Z42" s="3"/>
      <c r="AA42" s="3"/>
      <c r="AB42" s="3"/>
      <c r="AC42" s="3"/>
      <c r="AD42" s="3"/>
      <c r="AE42" s="3"/>
    </row>
    <row r="43" spans="1:31" ht="15.75" customHeight="1">
      <c r="A43" s="348" t="s">
        <v>3241</v>
      </c>
      <c r="B43" s="196" t="s">
        <v>3242</v>
      </c>
      <c r="C43" s="196" t="s">
        <v>81</v>
      </c>
      <c r="D43" s="196" t="s">
        <v>3243</v>
      </c>
      <c r="E43" s="196" t="s">
        <v>3244</v>
      </c>
      <c r="F43" s="196">
        <v>2022</v>
      </c>
      <c r="G43" s="196" t="s">
        <v>3245</v>
      </c>
      <c r="H43" s="196">
        <v>12</v>
      </c>
      <c r="I43" s="196">
        <v>2</v>
      </c>
      <c r="J43" s="196">
        <v>1</v>
      </c>
      <c r="K43" s="196">
        <v>2</v>
      </c>
      <c r="L43" s="3" t="s">
        <v>3246</v>
      </c>
      <c r="M43" s="3">
        <v>12</v>
      </c>
      <c r="N43" s="554" t="s">
        <v>3247</v>
      </c>
      <c r="O43" s="3"/>
      <c r="P43" s="3"/>
      <c r="Q43" s="3"/>
      <c r="R43" s="3"/>
      <c r="S43" s="3"/>
      <c r="T43" s="3"/>
      <c r="U43" s="3"/>
      <c r="V43" s="3"/>
      <c r="W43" s="3"/>
      <c r="X43" s="3"/>
      <c r="Y43" s="3"/>
      <c r="Z43" s="3"/>
      <c r="AA43" s="3"/>
      <c r="AB43" s="3"/>
      <c r="AC43" s="3"/>
      <c r="AD43" s="3"/>
      <c r="AE43" s="3"/>
    </row>
    <row r="44" spans="1:31" ht="15.75" customHeight="1">
      <c r="A44" s="184" t="s">
        <v>1649</v>
      </c>
      <c r="B44" s="158" t="s">
        <v>3248</v>
      </c>
      <c r="C44" s="155" t="s">
        <v>101</v>
      </c>
      <c r="D44" s="155" t="s">
        <v>3249</v>
      </c>
      <c r="E44" s="155" t="s">
        <v>3250</v>
      </c>
      <c r="F44" s="159">
        <v>2022</v>
      </c>
      <c r="G44" s="159">
        <v>12</v>
      </c>
      <c r="H44" s="159">
        <v>22</v>
      </c>
      <c r="I44" s="159">
        <v>1</v>
      </c>
      <c r="J44" s="159">
        <v>1</v>
      </c>
      <c r="K44" s="159">
        <v>1</v>
      </c>
      <c r="L44" s="183" t="s">
        <v>3251</v>
      </c>
      <c r="M44" s="555">
        <v>44</v>
      </c>
      <c r="N44" s="556" t="s">
        <v>1649</v>
      </c>
      <c r="O44" s="3"/>
      <c r="P44" s="3"/>
      <c r="Q44" s="3"/>
      <c r="R44" s="3"/>
      <c r="S44" s="3"/>
      <c r="T44" s="3"/>
      <c r="U44" s="3"/>
      <c r="V44" s="3"/>
      <c r="W44" s="3"/>
      <c r="X44" s="3"/>
      <c r="Y44" s="3"/>
      <c r="Z44" s="3"/>
      <c r="AA44" s="3"/>
      <c r="AB44" s="3"/>
      <c r="AC44" s="3"/>
      <c r="AD44" s="3"/>
      <c r="AE44" s="3"/>
    </row>
    <row r="45" spans="1:31" ht="15.75" customHeight="1">
      <c r="A45" s="184" t="s">
        <v>3252</v>
      </c>
      <c r="B45" s="158" t="s">
        <v>116</v>
      </c>
      <c r="C45" s="155" t="s">
        <v>101</v>
      </c>
      <c r="D45" s="155" t="s">
        <v>3253</v>
      </c>
      <c r="E45" s="155" t="s">
        <v>3254</v>
      </c>
      <c r="F45" s="159">
        <v>2022</v>
      </c>
      <c r="G45" s="159"/>
      <c r="H45" s="159">
        <v>120</v>
      </c>
      <c r="I45" s="168"/>
      <c r="J45" s="168">
        <v>1</v>
      </c>
      <c r="K45" s="168">
        <v>1</v>
      </c>
      <c r="L45" s="555">
        <v>120</v>
      </c>
      <c r="M45" s="555">
        <v>120</v>
      </c>
      <c r="N45" s="355" t="s">
        <v>1653</v>
      </c>
      <c r="O45" s="3"/>
      <c r="P45" s="3"/>
      <c r="Q45" s="3"/>
      <c r="R45" s="3"/>
      <c r="S45" s="3"/>
      <c r="T45" s="3"/>
      <c r="U45" s="3"/>
      <c r="V45" s="3"/>
      <c r="W45" s="3"/>
      <c r="X45" s="3"/>
      <c r="Y45" s="3"/>
      <c r="Z45" s="3"/>
      <c r="AA45" s="3"/>
      <c r="AB45" s="3"/>
      <c r="AC45" s="3"/>
      <c r="AD45" s="3"/>
      <c r="AE45" s="3"/>
    </row>
    <row r="46" spans="1:31" ht="15.75" customHeight="1">
      <c r="A46" s="194" t="s">
        <v>3255</v>
      </c>
      <c r="B46" s="152" t="s">
        <v>3256</v>
      </c>
      <c r="C46" s="191" t="s">
        <v>101</v>
      </c>
      <c r="D46" s="191" t="s">
        <v>3253</v>
      </c>
      <c r="E46" s="152" t="s">
        <v>3257</v>
      </c>
      <c r="F46" s="191">
        <v>2022</v>
      </c>
      <c r="G46" s="191"/>
      <c r="H46" s="193">
        <v>303</v>
      </c>
      <c r="I46" s="506">
        <v>1</v>
      </c>
      <c r="J46" s="506">
        <v>2</v>
      </c>
      <c r="K46" s="506">
        <v>3</v>
      </c>
      <c r="L46" s="557">
        <v>101</v>
      </c>
      <c r="M46" s="557">
        <v>101</v>
      </c>
      <c r="N46" s="355" t="s">
        <v>1653</v>
      </c>
      <c r="O46" s="3"/>
      <c r="P46" s="3"/>
      <c r="Q46" s="3"/>
      <c r="R46" s="3"/>
      <c r="S46" s="3"/>
      <c r="T46" s="3"/>
      <c r="U46" s="3"/>
      <c r="V46" s="3"/>
      <c r="W46" s="3"/>
      <c r="X46" s="3"/>
      <c r="Y46" s="3"/>
      <c r="Z46" s="3"/>
      <c r="AA46" s="3"/>
      <c r="AB46" s="3"/>
      <c r="AC46" s="3"/>
      <c r="AD46" s="3"/>
      <c r="AE46" s="3"/>
    </row>
    <row r="47" spans="1:31" ht="15.75" customHeight="1">
      <c r="A47" s="184" t="s">
        <v>3258</v>
      </c>
      <c r="B47" s="158" t="s">
        <v>1687</v>
      </c>
      <c r="C47" s="155" t="s">
        <v>101</v>
      </c>
      <c r="D47" s="155" t="s">
        <v>3202</v>
      </c>
      <c r="E47" s="155" t="s">
        <v>3259</v>
      </c>
      <c r="F47" s="155">
        <v>2022</v>
      </c>
      <c r="G47" s="155" t="s">
        <v>3260</v>
      </c>
      <c r="H47" s="159" t="s">
        <v>3261</v>
      </c>
      <c r="I47" s="159" t="s">
        <v>3262</v>
      </c>
      <c r="J47" s="159" t="s">
        <v>3262</v>
      </c>
      <c r="K47" s="159" t="s">
        <v>3262</v>
      </c>
      <c r="L47" s="555">
        <v>16</v>
      </c>
      <c r="M47" s="555">
        <v>16</v>
      </c>
      <c r="N47" s="355" t="s">
        <v>2828</v>
      </c>
      <c r="O47" s="3"/>
      <c r="P47" s="3"/>
      <c r="Q47" s="3"/>
      <c r="R47" s="3"/>
      <c r="S47" s="3"/>
      <c r="T47" s="3"/>
      <c r="U47" s="3"/>
      <c r="V47" s="3"/>
      <c r="W47" s="3"/>
      <c r="X47" s="3"/>
      <c r="Y47" s="3"/>
      <c r="Z47" s="3"/>
      <c r="AA47" s="3"/>
      <c r="AB47" s="3"/>
      <c r="AC47" s="3"/>
      <c r="AD47" s="3"/>
      <c r="AE47" s="3"/>
    </row>
    <row r="48" spans="1:31" ht="15.75" customHeight="1">
      <c r="A48" s="194" t="s">
        <v>3263</v>
      </c>
      <c r="B48" s="152" t="s">
        <v>1687</v>
      </c>
      <c r="C48" s="191" t="s">
        <v>101</v>
      </c>
      <c r="D48" s="191" t="s">
        <v>3202</v>
      </c>
      <c r="E48" s="152" t="s">
        <v>3259</v>
      </c>
      <c r="F48" s="191">
        <v>2022</v>
      </c>
      <c r="G48" s="191" t="s">
        <v>3260</v>
      </c>
      <c r="H48" s="193" t="s">
        <v>3261</v>
      </c>
      <c r="I48" s="193" t="s">
        <v>3262</v>
      </c>
      <c r="J48" s="193" t="s">
        <v>3262</v>
      </c>
      <c r="K48" s="193" t="s">
        <v>3262</v>
      </c>
      <c r="L48" s="557">
        <v>16</v>
      </c>
      <c r="M48" s="557">
        <v>16</v>
      </c>
      <c r="N48" s="355" t="s">
        <v>2828</v>
      </c>
      <c r="O48" s="3"/>
      <c r="P48" s="3"/>
      <c r="Q48" s="3"/>
      <c r="R48" s="3"/>
      <c r="S48" s="3"/>
      <c r="T48" s="3"/>
      <c r="U48" s="3"/>
      <c r="V48" s="3"/>
      <c r="W48" s="3"/>
      <c r="X48" s="3"/>
      <c r="Y48" s="3"/>
      <c r="Z48" s="3"/>
      <c r="AA48" s="3"/>
      <c r="AB48" s="3"/>
      <c r="AC48" s="3"/>
      <c r="AD48" s="3"/>
      <c r="AE48" s="3"/>
    </row>
    <row r="49" spans="1:31" ht="15.75" customHeight="1">
      <c r="A49" s="194" t="s">
        <v>3264</v>
      </c>
      <c r="B49" s="152" t="s">
        <v>1687</v>
      </c>
      <c r="C49" s="191" t="s">
        <v>101</v>
      </c>
      <c r="D49" s="191" t="s">
        <v>3202</v>
      </c>
      <c r="E49" s="152" t="s">
        <v>3259</v>
      </c>
      <c r="F49" s="191">
        <v>2022</v>
      </c>
      <c r="G49" s="191" t="s">
        <v>3260</v>
      </c>
      <c r="H49" s="193" t="s">
        <v>3261</v>
      </c>
      <c r="I49" s="193" t="s">
        <v>3262</v>
      </c>
      <c r="J49" s="193" t="s">
        <v>3262</v>
      </c>
      <c r="K49" s="193" t="s">
        <v>3262</v>
      </c>
      <c r="L49" s="557">
        <v>16</v>
      </c>
      <c r="M49" s="557">
        <v>16</v>
      </c>
      <c r="N49" s="355" t="s">
        <v>2828</v>
      </c>
      <c r="O49" s="3"/>
      <c r="P49" s="3"/>
      <c r="Q49" s="3"/>
      <c r="R49" s="3"/>
      <c r="S49" s="3"/>
      <c r="T49" s="3"/>
      <c r="U49" s="3"/>
      <c r="V49" s="3"/>
      <c r="W49" s="3"/>
      <c r="X49" s="3"/>
      <c r="Y49" s="3"/>
      <c r="Z49" s="3"/>
      <c r="AA49" s="3"/>
      <c r="AB49" s="3"/>
      <c r="AC49" s="3"/>
      <c r="AD49" s="3"/>
      <c r="AE49" s="3"/>
    </row>
    <row r="50" spans="1:31" ht="15.75" customHeight="1">
      <c r="A50" s="194" t="s">
        <v>3265</v>
      </c>
      <c r="B50" s="152" t="s">
        <v>1687</v>
      </c>
      <c r="C50" s="191" t="s">
        <v>101</v>
      </c>
      <c r="D50" s="191" t="s">
        <v>3266</v>
      </c>
      <c r="E50" s="152" t="s">
        <v>3267</v>
      </c>
      <c r="F50" s="191">
        <v>2022</v>
      </c>
      <c r="G50" s="191" t="s">
        <v>3193</v>
      </c>
      <c r="H50" s="193" t="s">
        <v>3268</v>
      </c>
      <c r="I50" s="193" t="s">
        <v>3262</v>
      </c>
      <c r="J50" s="193" t="s">
        <v>3262</v>
      </c>
      <c r="K50" s="193" t="s">
        <v>3262</v>
      </c>
      <c r="L50" s="557">
        <v>18</v>
      </c>
      <c r="M50" s="557">
        <v>18</v>
      </c>
      <c r="N50" s="355" t="s">
        <v>2828</v>
      </c>
      <c r="O50" s="3"/>
      <c r="P50" s="3"/>
      <c r="Q50" s="3"/>
      <c r="R50" s="3"/>
      <c r="S50" s="3"/>
      <c r="T50" s="3"/>
      <c r="U50" s="3"/>
      <c r="V50" s="3"/>
      <c r="W50" s="3"/>
      <c r="X50" s="3"/>
      <c r="Y50" s="3"/>
      <c r="Z50" s="3"/>
      <c r="AA50" s="3"/>
      <c r="AB50" s="3"/>
      <c r="AC50" s="3"/>
      <c r="AD50" s="3"/>
      <c r="AE50" s="3"/>
    </row>
    <row r="51" spans="1:31" ht="15.75" customHeight="1">
      <c r="A51" s="184" t="s">
        <v>3269</v>
      </c>
      <c r="B51" s="158" t="s">
        <v>122</v>
      </c>
      <c r="C51" s="155" t="s">
        <v>101</v>
      </c>
      <c r="D51" s="155" t="s">
        <v>3270</v>
      </c>
      <c r="E51" s="159" t="s">
        <v>3271</v>
      </c>
      <c r="F51" s="159">
        <v>2022</v>
      </c>
      <c r="G51" s="159"/>
      <c r="H51" s="159" t="s">
        <v>3272</v>
      </c>
      <c r="I51" s="159">
        <v>1</v>
      </c>
      <c r="J51" s="159">
        <v>1</v>
      </c>
      <c r="K51" s="159">
        <v>1</v>
      </c>
      <c r="L51" s="183" t="s">
        <v>3273</v>
      </c>
      <c r="M51" s="555">
        <v>32</v>
      </c>
      <c r="N51" s="3" t="s">
        <v>521</v>
      </c>
      <c r="O51" s="3"/>
      <c r="P51" s="3"/>
      <c r="Q51" s="3"/>
      <c r="R51" s="3"/>
      <c r="S51" s="3"/>
      <c r="T51" s="3"/>
      <c r="U51" s="3"/>
      <c r="V51" s="3"/>
      <c r="W51" s="3"/>
      <c r="X51" s="3"/>
      <c r="Y51" s="3"/>
      <c r="Z51" s="3"/>
      <c r="AA51" s="3"/>
      <c r="AB51" s="3"/>
      <c r="AC51" s="3"/>
      <c r="AD51" s="3"/>
      <c r="AE51" s="3"/>
    </row>
    <row r="52" spans="1:31" ht="15.75" customHeight="1">
      <c r="A52" s="194" t="s">
        <v>3274</v>
      </c>
      <c r="B52" s="152" t="s">
        <v>122</v>
      </c>
      <c r="C52" s="191" t="s">
        <v>101</v>
      </c>
      <c r="D52" s="191" t="s">
        <v>3275</v>
      </c>
      <c r="E52" s="558" t="s">
        <v>3276</v>
      </c>
      <c r="F52" s="191">
        <v>2022</v>
      </c>
      <c r="G52" s="191"/>
      <c r="H52" s="193" t="s">
        <v>3277</v>
      </c>
      <c r="I52" s="193">
        <v>1</v>
      </c>
      <c r="J52" s="193">
        <v>1</v>
      </c>
      <c r="K52" s="193">
        <v>1</v>
      </c>
      <c r="L52" s="559" t="s">
        <v>3278</v>
      </c>
      <c r="M52" s="557">
        <v>46</v>
      </c>
      <c r="N52" s="3" t="s">
        <v>521</v>
      </c>
      <c r="O52" s="3"/>
      <c r="P52" s="3"/>
      <c r="Q52" s="3"/>
      <c r="R52" s="3"/>
      <c r="S52" s="3"/>
      <c r="T52" s="3"/>
      <c r="U52" s="3"/>
      <c r="V52" s="3"/>
      <c r="W52" s="3"/>
      <c r="X52" s="3"/>
      <c r="Y52" s="3"/>
      <c r="Z52" s="3"/>
      <c r="AA52" s="3"/>
      <c r="AB52" s="3"/>
      <c r="AC52" s="3"/>
      <c r="AD52" s="3"/>
      <c r="AE52" s="3"/>
    </row>
    <row r="53" spans="1:31" ht="15.75" customHeight="1">
      <c r="A53" s="194" t="s">
        <v>3279</v>
      </c>
      <c r="B53" s="152" t="s">
        <v>3280</v>
      </c>
      <c r="C53" s="191" t="s">
        <v>101</v>
      </c>
      <c r="D53" s="191" t="s">
        <v>3281</v>
      </c>
      <c r="E53" s="558" t="s">
        <v>3282</v>
      </c>
      <c r="F53" s="193">
        <v>2022</v>
      </c>
      <c r="G53" s="193"/>
      <c r="H53" s="193">
        <v>229</v>
      </c>
      <c r="I53" s="193">
        <v>3</v>
      </c>
      <c r="J53" s="193">
        <v>1</v>
      </c>
      <c r="K53" s="193">
        <v>3</v>
      </c>
      <c r="L53" s="559" t="s">
        <v>3283</v>
      </c>
      <c r="M53" s="557">
        <v>76</v>
      </c>
      <c r="N53" s="3" t="s">
        <v>521</v>
      </c>
      <c r="O53" s="3"/>
      <c r="P53" s="3"/>
      <c r="Q53" s="3"/>
      <c r="R53" s="3"/>
      <c r="S53" s="3"/>
      <c r="T53" s="3"/>
      <c r="U53" s="3"/>
      <c r="V53" s="3"/>
      <c r="W53" s="3"/>
      <c r="X53" s="3"/>
      <c r="Y53" s="3"/>
      <c r="Z53" s="3"/>
      <c r="AA53" s="3"/>
      <c r="AB53" s="3"/>
      <c r="AC53" s="3"/>
      <c r="AD53" s="3"/>
      <c r="AE53" s="3"/>
    </row>
    <row r="54" spans="1:31" ht="15.75" customHeight="1">
      <c r="A54" s="184" t="s">
        <v>3284</v>
      </c>
      <c r="B54" s="158" t="s">
        <v>123</v>
      </c>
      <c r="C54" s="155" t="s">
        <v>101</v>
      </c>
      <c r="D54" s="155" t="s">
        <v>3285</v>
      </c>
      <c r="E54" s="159" t="s">
        <v>3286</v>
      </c>
      <c r="F54" s="159">
        <v>2022</v>
      </c>
      <c r="G54" s="159" t="s">
        <v>3193</v>
      </c>
      <c r="H54" s="159" t="s">
        <v>3287</v>
      </c>
      <c r="I54" s="159" t="s">
        <v>1574</v>
      </c>
      <c r="J54" s="159" t="s">
        <v>1574</v>
      </c>
      <c r="K54" s="159" t="s">
        <v>1574</v>
      </c>
      <c r="L54" s="183" t="s">
        <v>3288</v>
      </c>
      <c r="M54" s="555">
        <v>16</v>
      </c>
      <c r="N54" s="3" t="s">
        <v>3289</v>
      </c>
      <c r="O54" s="3"/>
      <c r="P54" s="3"/>
      <c r="Q54" s="3"/>
      <c r="R54" s="3"/>
      <c r="S54" s="3"/>
      <c r="T54" s="3"/>
      <c r="U54" s="3"/>
      <c r="V54" s="3"/>
      <c r="W54" s="3"/>
      <c r="X54" s="3"/>
      <c r="Y54" s="3"/>
      <c r="Z54" s="3"/>
      <c r="AA54" s="3"/>
      <c r="AB54" s="3"/>
      <c r="AC54" s="3"/>
      <c r="AD54" s="3"/>
      <c r="AE54" s="3"/>
    </row>
    <row r="55" spans="1:31" ht="15.75" customHeight="1">
      <c r="A55" s="184" t="s">
        <v>3290</v>
      </c>
      <c r="B55" s="158" t="s">
        <v>129</v>
      </c>
      <c r="C55" s="155" t="s">
        <v>101</v>
      </c>
      <c r="D55" s="373" t="s">
        <v>3291</v>
      </c>
      <c r="E55" s="173" t="s">
        <v>3292</v>
      </c>
      <c r="F55" s="173">
        <v>2022</v>
      </c>
      <c r="G55" s="173" t="s">
        <v>3193</v>
      </c>
      <c r="H55" s="560">
        <v>295</v>
      </c>
      <c r="I55" s="560">
        <v>1</v>
      </c>
      <c r="J55" s="560">
        <v>1</v>
      </c>
      <c r="K55" s="560">
        <v>1</v>
      </c>
      <c r="L55" s="174"/>
      <c r="M55" s="560">
        <v>590</v>
      </c>
      <c r="N55" s="3" t="s">
        <v>3293</v>
      </c>
      <c r="O55" s="3"/>
      <c r="P55" s="3"/>
      <c r="Q55" s="3"/>
      <c r="R55" s="3"/>
      <c r="S55" s="3"/>
      <c r="T55" s="3"/>
      <c r="U55" s="3"/>
      <c r="V55" s="3"/>
      <c r="W55" s="3"/>
      <c r="X55" s="3"/>
      <c r="Y55" s="3"/>
      <c r="Z55" s="3"/>
      <c r="AA55" s="3"/>
      <c r="AB55" s="3"/>
      <c r="AC55" s="3"/>
      <c r="AD55" s="3"/>
      <c r="AE55" s="3"/>
    </row>
    <row r="56" spans="1:31" ht="15.75" customHeight="1">
      <c r="A56" s="184" t="s">
        <v>3294</v>
      </c>
      <c r="B56" s="158" t="s">
        <v>3295</v>
      </c>
      <c r="C56" s="155" t="s">
        <v>101</v>
      </c>
      <c r="D56" s="155" t="s">
        <v>3296</v>
      </c>
      <c r="E56" s="561" t="s">
        <v>3297</v>
      </c>
      <c r="F56" s="155">
        <v>2022</v>
      </c>
      <c r="G56" s="155" t="s">
        <v>3298</v>
      </c>
      <c r="H56" s="159">
        <v>5</v>
      </c>
      <c r="I56" s="159">
        <v>1</v>
      </c>
      <c r="J56" s="159">
        <v>1</v>
      </c>
      <c r="K56" s="159">
        <v>1</v>
      </c>
      <c r="L56" s="555">
        <v>20</v>
      </c>
      <c r="M56" s="555">
        <v>20</v>
      </c>
      <c r="N56" s="3" t="s">
        <v>877</v>
      </c>
      <c r="O56" s="3"/>
      <c r="P56" s="3"/>
      <c r="Q56" s="3"/>
      <c r="R56" s="3"/>
      <c r="S56" s="3"/>
      <c r="T56" s="3"/>
      <c r="U56" s="3"/>
      <c r="V56" s="3"/>
      <c r="W56" s="3"/>
      <c r="X56" s="3"/>
      <c r="Y56" s="3"/>
      <c r="Z56" s="3"/>
      <c r="AA56" s="3"/>
      <c r="AB56" s="3"/>
      <c r="AC56" s="3"/>
      <c r="AD56" s="3"/>
      <c r="AE56" s="3"/>
    </row>
    <row r="57" spans="1:31" ht="15.75" customHeight="1">
      <c r="A57" s="300" t="s">
        <v>3299</v>
      </c>
      <c r="B57" s="83" t="s">
        <v>879</v>
      </c>
      <c r="C57" s="76" t="s">
        <v>134</v>
      </c>
      <c r="D57" s="126" t="s">
        <v>3300</v>
      </c>
      <c r="E57" s="302" t="s">
        <v>3301</v>
      </c>
      <c r="F57" s="77">
        <v>2022</v>
      </c>
      <c r="G57" s="77">
        <v>2</v>
      </c>
      <c r="H57" s="539">
        <v>204</v>
      </c>
      <c r="I57" s="536">
        <v>1</v>
      </c>
      <c r="J57" s="536">
        <v>1</v>
      </c>
      <c r="K57" s="536">
        <v>1</v>
      </c>
      <c r="L57" s="314">
        <v>408</v>
      </c>
      <c r="M57" s="314">
        <v>408</v>
      </c>
      <c r="N57" s="3" t="s">
        <v>135</v>
      </c>
      <c r="O57" s="3"/>
      <c r="P57" s="3"/>
      <c r="Q57" s="3"/>
      <c r="R57" s="3"/>
      <c r="S57" s="3"/>
      <c r="T57" s="3"/>
      <c r="U57" s="3"/>
      <c r="V57" s="3"/>
      <c r="W57" s="3"/>
      <c r="X57" s="3"/>
      <c r="Y57" s="3"/>
      <c r="Z57" s="3"/>
      <c r="AA57" s="3"/>
      <c r="AB57" s="3"/>
      <c r="AC57" s="3"/>
      <c r="AD57" s="3"/>
      <c r="AE57" s="3"/>
    </row>
    <row r="58" spans="1:31" ht="15.75" customHeight="1">
      <c r="A58" s="196" t="s">
        <v>3302</v>
      </c>
      <c r="B58" s="83" t="s">
        <v>879</v>
      </c>
      <c r="C58" s="76" t="s">
        <v>134</v>
      </c>
      <c r="D58" s="126" t="s">
        <v>3303</v>
      </c>
      <c r="E58" s="480" t="s">
        <v>3304</v>
      </c>
      <c r="F58" s="86">
        <v>2022</v>
      </c>
      <c r="G58" s="86">
        <v>5</v>
      </c>
      <c r="H58" s="539">
        <v>12</v>
      </c>
      <c r="I58" s="536">
        <v>1</v>
      </c>
      <c r="J58" s="536">
        <v>1</v>
      </c>
      <c r="K58" s="536">
        <v>1</v>
      </c>
      <c r="L58" s="314">
        <v>24</v>
      </c>
      <c r="M58" s="314">
        <v>24</v>
      </c>
      <c r="N58" s="3" t="s">
        <v>135</v>
      </c>
      <c r="O58" s="3"/>
      <c r="P58" s="3"/>
      <c r="Q58" s="3"/>
      <c r="R58" s="3"/>
      <c r="S58" s="3"/>
      <c r="T58" s="3"/>
      <c r="U58" s="3"/>
      <c r="V58" s="3"/>
      <c r="W58" s="3"/>
      <c r="X58" s="3"/>
      <c r="Y58" s="3"/>
      <c r="Z58" s="3"/>
      <c r="AA58" s="3"/>
      <c r="AB58" s="3"/>
      <c r="AC58" s="3"/>
      <c r="AD58" s="3"/>
      <c r="AE58" s="3"/>
    </row>
    <row r="59" spans="1:31" ht="15.75" customHeight="1">
      <c r="A59" s="196" t="s">
        <v>3305</v>
      </c>
      <c r="B59" s="83" t="s">
        <v>3306</v>
      </c>
      <c r="C59" s="76" t="s">
        <v>134</v>
      </c>
      <c r="D59" s="126" t="s">
        <v>3307</v>
      </c>
      <c r="E59" s="480" t="s">
        <v>3308</v>
      </c>
      <c r="F59" s="77">
        <v>2022</v>
      </c>
      <c r="G59" s="77">
        <v>6</v>
      </c>
      <c r="H59" s="539">
        <v>24</v>
      </c>
      <c r="I59" s="536">
        <v>2</v>
      </c>
      <c r="J59" s="536">
        <v>2</v>
      </c>
      <c r="K59" s="536">
        <v>2</v>
      </c>
      <c r="L59" s="314">
        <v>48</v>
      </c>
      <c r="M59" s="314">
        <v>24</v>
      </c>
      <c r="N59" s="3" t="s">
        <v>135</v>
      </c>
      <c r="O59" s="3"/>
      <c r="P59" s="3"/>
      <c r="Q59" s="3"/>
      <c r="R59" s="3"/>
      <c r="S59" s="3"/>
      <c r="T59" s="3"/>
      <c r="U59" s="3"/>
      <c r="V59" s="3"/>
      <c r="W59" s="3"/>
      <c r="X59" s="3"/>
      <c r="Y59" s="3"/>
      <c r="Z59" s="3"/>
      <c r="AA59" s="3"/>
      <c r="AB59" s="3"/>
      <c r="AC59" s="3"/>
      <c r="AD59" s="3"/>
      <c r="AE59" s="3"/>
    </row>
    <row r="60" spans="1:31" ht="15.75" customHeight="1">
      <c r="A60" s="83" t="s">
        <v>3309</v>
      </c>
      <c r="B60" s="83" t="s">
        <v>139</v>
      </c>
      <c r="C60" s="76" t="s">
        <v>134</v>
      </c>
      <c r="D60" s="126" t="s">
        <v>3310</v>
      </c>
      <c r="E60" s="302" t="s">
        <v>3311</v>
      </c>
      <c r="F60" s="77">
        <v>2022</v>
      </c>
      <c r="G60" s="77"/>
      <c r="H60" s="539" t="s">
        <v>3312</v>
      </c>
      <c r="I60" s="536"/>
      <c r="J60" s="536"/>
      <c r="K60" s="536"/>
      <c r="L60" s="314">
        <v>20</v>
      </c>
      <c r="M60" s="314">
        <v>20</v>
      </c>
      <c r="N60" s="3" t="s">
        <v>139</v>
      </c>
      <c r="O60" s="3"/>
      <c r="P60" s="3"/>
      <c r="Q60" s="3"/>
      <c r="R60" s="3"/>
      <c r="S60" s="3"/>
      <c r="T60" s="3"/>
      <c r="U60" s="3"/>
      <c r="V60" s="3"/>
      <c r="W60" s="3"/>
      <c r="X60" s="3"/>
      <c r="Y60" s="3"/>
      <c r="Z60" s="3"/>
      <c r="AA60" s="3"/>
      <c r="AB60" s="3"/>
      <c r="AC60" s="3"/>
      <c r="AD60" s="3"/>
      <c r="AE60" s="3"/>
    </row>
    <row r="61" spans="1:31" ht="15.75" customHeight="1">
      <c r="A61" s="401" t="s">
        <v>3313</v>
      </c>
      <c r="B61" s="401" t="s">
        <v>140</v>
      </c>
      <c r="C61" s="407" t="s">
        <v>134</v>
      </c>
      <c r="D61" s="407" t="s">
        <v>3314</v>
      </c>
      <c r="E61" s="407" t="s">
        <v>3315</v>
      </c>
      <c r="F61" s="562">
        <v>2022</v>
      </c>
      <c r="G61" s="563"/>
      <c r="H61" s="407" t="s">
        <v>3316</v>
      </c>
      <c r="I61" s="564"/>
      <c r="J61" s="565">
        <v>1</v>
      </c>
      <c r="K61" s="564"/>
      <c r="L61" s="220">
        <v>40</v>
      </c>
      <c r="M61" s="220">
        <v>40</v>
      </c>
      <c r="N61" s="3" t="s">
        <v>140</v>
      </c>
      <c r="O61" s="3"/>
      <c r="P61" s="3"/>
      <c r="Q61" s="3"/>
      <c r="R61" s="3"/>
      <c r="S61" s="3"/>
      <c r="T61" s="3"/>
      <c r="U61" s="3"/>
      <c r="V61" s="3"/>
      <c r="W61" s="3"/>
      <c r="X61" s="3"/>
      <c r="Y61" s="3"/>
      <c r="Z61" s="3"/>
      <c r="AA61" s="3"/>
      <c r="AB61" s="3"/>
      <c r="AC61" s="3"/>
      <c r="AD61" s="3"/>
      <c r="AE61" s="3"/>
    </row>
    <row r="62" spans="1:31" ht="15.75" customHeight="1">
      <c r="A62" s="83" t="s">
        <v>3317</v>
      </c>
      <c r="B62" s="566" t="s">
        <v>2906</v>
      </c>
      <c r="C62" s="76" t="s">
        <v>134</v>
      </c>
      <c r="D62" s="126" t="s">
        <v>3318</v>
      </c>
      <c r="E62" s="231" t="s">
        <v>3319</v>
      </c>
      <c r="F62" s="86">
        <v>2022</v>
      </c>
      <c r="G62" s="86" t="s">
        <v>3320</v>
      </c>
      <c r="H62" s="567" t="s">
        <v>3321</v>
      </c>
      <c r="I62" s="32">
        <v>1</v>
      </c>
      <c r="J62" s="32">
        <v>1</v>
      </c>
      <c r="K62" s="32">
        <v>1</v>
      </c>
      <c r="L62" s="135">
        <v>40</v>
      </c>
      <c r="M62" s="135">
        <v>40</v>
      </c>
      <c r="N62" s="3" t="s">
        <v>142</v>
      </c>
      <c r="O62" s="3"/>
      <c r="P62" s="3"/>
      <c r="Q62" s="3"/>
      <c r="R62" s="3"/>
      <c r="S62" s="3"/>
      <c r="T62" s="3"/>
      <c r="U62" s="3"/>
      <c r="V62" s="3"/>
      <c r="W62" s="3"/>
      <c r="X62" s="3"/>
      <c r="Y62" s="3"/>
      <c r="Z62" s="3"/>
      <c r="AA62" s="3"/>
      <c r="AB62" s="3"/>
      <c r="AC62" s="3"/>
      <c r="AD62" s="3"/>
      <c r="AE62" s="3"/>
    </row>
    <row r="63" spans="1:31" ht="15.75" customHeight="1">
      <c r="A63" s="83" t="s">
        <v>3322</v>
      </c>
      <c r="B63" s="566" t="s">
        <v>2906</v>
      </c>
      <c r="C63" s="76" t="s">
        <v>134</v>
      </c>
      <c r="D63" s="126" t="s">
        <v>3323</v>
      </c>
      <c r="E63" s="231" t="s">
        <v>3324</v>
      </c>
      <c r="F63" s="86">
        <v>2022</v>
      </c>
      <c r="G63" s="86" t="s">
        <v>3245</v>
      </c>
      <c r="H63" s="567" t="s">
        <v>3325</v>
      </c>
      <c r="I63" s="32">
        <v>1</v>
      </c>
      <c r="J63" s="32">
        <v>1</v>
      </c>
      <c r="K63" s="32">
        <v>1</v>
      </c>
      <c r="L63" s="135">
        <v>36</v>
      </c>
      <c r="M63" s="135">
        <v>36</v>
      </c>
      <c r="N63" s="3" t="s">
        <v>142</v>
      </c>
      <c r="O63" s="3"/>
      <c r="P63" s="3"/>
      <c r="Q63" s="3"/>
      <c r="R63" s="3"/>
      <c r="S63" s="3"/>
      <c r="T63" s="3"/>
      <c r="U63" s="3"/>
      <c r="V63" s="3"/>
      <c r="W63" s="3"/>
      <c r="X63" s="3"/>
      <c r="Y63" s="3"/>
      <c r="Z63" s="3"/>
      <c r="AA63" s="3"/>
      <c r="AB63" s="3"/>
      <c r="AC63" s="3"/>
      <c r="AD63" s="3"/>
      <c r="AE63" s="3"/>
    </row>
    <row r="64" spans="1:31" ht="15.75" customHeight="1">
      <c r="A64" s="83" t="s">
        <v>3326</v>
      </c>
      <c r="B64" s="566" t="s">
        <v>2906</v>
      </c>
      <c r="C64" s="76" t="s">
        <v>134</v>
      </c>
      <c r="D64" s="126" t="s">
        <v>3323</v>
      </c>
      <c r="E64" s="231" t="s">
        <v>3324</v>
      </c>
      <c r="F64" s="86">
        <v>2022</v>
      </c>
      <c r="G64" s="86" t="s">
        <v>3245</v>
      </c>
      <c r="H64" s="567">
        <v>197</v>
      </c>
      <c r="I64" s="32">
        <v>1</v>
      </c>
      <c r="J64" s="32">
        <v>1</v>
      </c>
      <c r="K64" s="32">
        <v>1</v>
      </c>
      <c r="L64" s="135">
        <v>197</v>
      </c>
      <c r="M64" s="135">
        <v>197</v>
      </c>
      <c r="N64" s="3" t="s">
        <v>142</v>
      </c>
      <c r="O64" s="3"/>
      <c r="P64" s="3"/>
      <c r="Q64" s="3"/>
      <c r="R64" s="3"/>
      <c r="S64" s="3"/>
      <c r="T64" s="3"/>
      <c r="U64" s="3"/>
      <c r="V64" s="3"/>
      <c r="W64" s="3"/>
      <c r="X64" s="3"/>
      <c r="Y64" s="3"/>
      <c r="Z64" s="3"/>
      <c r="AA64" s="3"/>
      <c r="AB64" s="3"/>
      <c r="AC64" s="3"/>
      <c r="AD64" s="3"/>
      <c r="AE64" s="3"/>
    </row>
    <row r="65" spans="1:31" ht="15.75" customHeight="1">
      <c r="A65" s="83" t="s">
        <v>3327</v>
      </c>
      <c r="B65" s="83" t="s">
        <v>3328</v>
      </c>
      <c r="C65" s="76" t="s">
        <v>134</v>
      </c>
      <c r="D65" s="126" t="s">
        <v>3329</v>
      </c>
      <c r="E65" s="231" t="s">
        <v>3330</v>
      </c>
      <c r="F65" s="86">
        <v>2022</v>
      </c>
      <c r="G65" s="86" t="s">
        <v>3331</v>
      </c>
      <c r="H65" s="567">
        <v>37</v>
      </c>
      <c r="I65" s="32">
        <v>2</v>
      </c>
      <c r="J65" s="32">
        <v>1</v>
      </c>
      <c r="K65" s="32">
        <v>2</v>
      </c>
      <c r="L65" s="135">
        <v>74</v>
      </c>
      <c r="M65" s="135">
        <v>37</v>
      </c>
      <c r="N65" s="3" t="s">
        <v>142</v>
      </c>
      <c r="O65" s="3"/>
      <c r="P65" s="3"/>
      <c r="Q65" s="3"/>
      <c r="R65" s="3"/>
      <c r="S65" s="3"/>
      <c r="T65" s="3"/>
      <c r="U65" s="3"/>
      <c r="V65" s="3"/>
      <c r="W65" s="3"/>
      <c r="X65" s="3"/>
      <c r="Y65" s="3"/>
      <c r="Z65" s="3"/>
      <c r="AA65" s="3"/>
      <c r="AB65" s="3"/>
      <c r="AC65" s="3"/>
      <c r="AD65" s="3"/>
      <c r="AE65" s="3"/>
    </row>
    <row r="66" spans="1:31" ht="15.75" customHeight="1">
      <c r="A66" s="83" t="s">
        <v>3332</v>
      </c>
      <c r="B66" s="83" t="s">
        <v>143</v>
      </c>
      <c r="C66" s="76" t="s">
        <v>134</v>
      </c>
      <c r="D66" s="126" t="s">
        <v>3333</v>
      </c>
      <c r="E66" s="302" t="s">
        <v>3334</v>
      </c>
      <c r="F66" s="77">
        <v>2022</v>
      </c>
      <c r="G66" s="77" t="s">
        <v>3245</v>
      </c>
      <c r="H66" s="539">
        <v>248</v>
      </c>
      <c r="I66" s="536">
        <v>1</v>
      </c>
      <c r="J66" s="536">
        <v>1</v>
      </c>
      <c r="K66" s="536">
        <v>1</v>
      </c>
      <c r="L66" s="314">
        <v>496</v>
      </c>
      <c r="M66" s="314">
        <v>496</v>
      </c>
      <c r="N66" s="3" t="s">
        <v>143</v>
      </c>
      <c r="O66" s="3"/>
      <c r="P66" s="3"/>
      <c r="Q66" s="3"/>
      <c r="R66" s="3"/>
      <c r="S66" s="3"/>
      <c r="T66" s="3"/>
      <c r="U66" s="3"/>
      <c r="V66" s="3"/>
      <c r="W66" s="3"/>
      <c r="X66" s="3"/>
      <c r="Y66" s="3"/>
      <c r="Z66" s="3"/>
      <c r="AA66" s="3"/>
      <c r="AB66" s="3"/>
      <c r="AC66" s="3"/>
      <c r="AD66" s="3"/>
      <c r="AE66" s="3"/>
    </row>
    <row r="67" spans="1:31" ht="15.75" customHeight="1">
      <c r="A67" s="83" t="s">
        <v>3335</v>
      </c>
      <c r="B67" s="83" t="s">
        <v>3336</v>
      </c>
      <c r="C67" s="76" t="s">
        <v>134</v>
      </c>
      <c r="D67" s="126" t="s">
        <v>3333</v>
      </c>
      <c r="E67" s="480" t="s">
        <v>3337</v>
      </c>
      <c r="F67" s="86">
        <v>2022</v>
      </c>
      <c r="G67" s="86" t="s">
        <v>3338</v>
      </c>
      <c r="H67" s="539">
        <v>220</v>
      </c>
      <c r="I67" s="536">
        <v>2</v>
      </c>
      <c r="J67" s="536">
        <v>2</v>
      </c>
      <c r="K67" s="536">
        <v>2</v>
      </c>
      <c r="L67" s="314">
        <v>440</v>
      </c>
      <c r="M67" s="314">
        <v>220</v>
      </c>
      <c r="N67" s="3" t="s">
        <v>150</v>
      </c>
      <c r="O67" s="3"/>
      <c r="P67" s="3"/>
      <c r="Q67" s="3"/>
      <c r="R67" s="3"/>
      <c r="S67" s="3"/>
      <c r="T67" s="3"/>
      <c r="U67" s="3"/>
      <c r="V67" s="3"/>
      <c r="W67" s="3"/>
      <c r="X67" s="3"/>
      <c r="Y67" s="3"/>
      <c r="Z67" s="3"/>
      <c r="AA67" s="3"/>
      <c r="AB67" s="3"/>
      <c r="AC67" s="3"/>
      <c r="AD67" s="3"/>
      <c r="AE67" s="3"/>
    </row>
    <row r="68" spans="1:31" ht="15.75" customHeight="1">
      <c r="A68" s="83" t="s">
        <v>3335</v>
      </c>
      <c r="B68" s="83" t="s">
        <v>3336</v>
      </c>
      <c r="C68" s="76" t="s">
        <v>134</v>
      </c>
      <c r="D68" s="126" t="s">
        <v>3333</v>
      </c>
      <c r="E68" s="480" t="s">
        <v>3337</v>
      </c>
      <c r="F68" s="86">
        <v>2022</v>
      </c>
      <c r="G68" s="86" t="s">
        <v>3338</v>
      </c>
      <c r="H68" s="539">
        <v>220</v>
      </c>
      <c r="I68" s="536">
        <v>2</v>
      </c>
      <c r="J68" s="536">
        <v>2</v>
      </c>
      <c r="K68" s="536">
        <v>2</v>
      </c>
      <c r="L68" s="314">
        <v>440</v>
      </c>
      <c r="M68" s="314">
        <v>220</v>
      </c>
      <c r="N68" s="3" t="s">
        <v>143</v>
      </c>
      <c r="O68" s="3"/>
      <c r="P68" s="3"/>
      <c r="Q68" s="3"/>
      <c r="R68" s="3"/>
      <c r="S68" s="3"/>
      <c r="T68" s="3"/>
      <c r="U68" s="3"/>
      <c r="V68" s="3"/>
      <c r="W68" s="3"/>
      <c r="X68" s="3"/>
      <c r="Y68" s="3"/>
      <c r="Z68" s="3"/>
      <c r="AA68" s="3"/>
      <c r="AB68" s="3"/>
      <c r="AC68" s="3"/>
      <c r="AD68" s="3"/>
      <c r="AE68" s="3"/>
    </row>
    <row r="69" spans="1:31" ht="15.75" customHeight="1">
      <c r="A69" s="108" t="s">
        <v>3339</v>
      </c>
      <c r="B69" s="108" t="s">
        <v>3340</v>
      </c>
      <c r="C69" s="108" t="s">
        <v>3341</v>
      </c>
      <c r="D69" s="108" t="s">
        <v>3285</v>
      </c>
      <c r="E69" s="108" t="s">
        <v>3342</v>
      </c>
      <c r="F69" s="108">
        <v>2022</v>
      </c>
      <c r="G69" s="108" t="s">
        <v>3193</v>
      </c>
      <c r="H69" s="108">
        <v>10</v>
      </c>
      <c r="I69" s="114">
        <v>1</v>
      </c>
      <c r="J69" s="114">
        <v>2</v>
      </c>
      <c r="K69" s="114">
        <v>2</v>
      </c>
      <c r="L69" s="230">
        <v>2</v>
      </c>
      <c r="M69" s="30">
        <v>10</v>
      </c>
      <c r="N69" s="3" t="s">
        <v>148</v>
      </c>
      <c r="O69" s="3"/>
      <c r="P69" s="3"/>
      <c r="Q69" s="3"/>
      <c r="R69" s="3"/>
      <c r="S69" s="3"/>
      <c r="T69" s="3"/>
      <c r="U69" s="3"/>
      <c r="V69" s="3"/>
      <c r="W69" s="3"/>
      <c r="X69" s="3"/>
      <c r="Y69" s="3"/>
      <c r="Z69" s="3"/>
      <c r="AA69" s="3"/>
      <c r="AB69" s="3"/>
      <c r="AC69" s="3"/>
      <c r="AD69" s="3"/>
      <c r="AE69" s="3"/>
    </row>
    <row r="70" spans="1:31" ht="15.75" customHeight="1">
      <c r="A70" s="83" t="s">
        <v>3343</v>
      </c>
      <c r="B70" s="83" t="s">
        <v>3344</v>
      </c>
      <c r="C70" s="76" t="s">
        <v>134</v>
      </c>
      <c r="D70" s="126" t="s">
        <v>3333</v>
      </c>
      <c r="E70" s="302" t="s">
        <v>3345</v>
      </c>
      <c r="F70" s="77">
        <v>2022</v>
      </c>
      <c r="G70" s="77" t="s">
        <v>3346</v>
      </c>
      <c r="H70" s="539">
        <v>180</v>
      </c>
      <c r="I70" s="536">
        <v>1</v>
      </c>
      <c r="J70" s="536">
        <v>1</v>
      </c>
      <c r="K70" s="536">
        <v>1</v>
      </c>
      <c r="L70" s="314">
        <v>360</v>
      </c>
      <c r="M70" s="314">
        <v>360</v>
      </c>
      <c r="N70" s="3" t="s">
        <v>149</v>
      </c>
      <c r="O70" s="3"/>
      <c r="P70" s="3"/>
      <c r="Q70" s="3"/>
      <c r="R70" s="3"/>
      <c r="S70" s="3"/>
      <c r="T70" s="3"/>
      <c r="U70" s="3"/>
      <c r="V70" s="3"/>
      <c r="W70" s="3"/>
      <c r="X70" s="3"/>
      <c r="Y70" s="3"/>
      <c r="Z70" s="3"/>
      <c r="AA70" s="3"/>
      <c r="AB70" s="3"/>
      <c r="AC70" s="3"/>
      <c r="AD70" s="3"/>
      <c r="AE70" s="3"/>
    </row>
    <row r="71" spans="1:31" ht="15.75" customHeight="1">
      <c r="A71" s="83" t="s">
        <v>3347</v>
      </c>
      <c r="B71" s="83" t="s">
        <v>3348</v>
      </c>
      <c r="C71" s="76" t="s">
        <v>153</v>
      </c>
      <c r="D71" s="126" t="s">
        <v>3349</v>
      </c>
      <c r="E71" s="126" t="s">
        <v>3308</v>
      </c>
      <c r="F71" s="86">
        <v>2022</v>
      </c>
      <c r="G71" s="86" t="s">
        <v>3331</v>
      </c>
      <c r="H71" s="567">
        <v>28</v>
      </c>
      <c r="I71" s="32">
        <v>2</v>
      </c>
      <c r="J71" s="32">
        <v>2</v>
      </c>
      <c r="K71" s="32">
        <v>2</v>
      </c>
      <c r="L71" s="538">
        <f>2*28</f>
        <v>56</v>
      </c>
      <c r="M71" s="538">
        <f t="shared" ref="M71:M72" si="0">L71/2</f>
        <v>28</v>
      </c>
      <c r="N71" s="3" t="s">
        <v>2063</v>
      </c>
      <c r="O71" s="3"/>
      <c r="P71" s="3"/>
      <c r="Q71" s="3"/>
      <c r="R71" s="3"/>
      <c r="S71" s="3"/>
      <c r="T71" s="3"/>
      <c r="U71" s="3"/>
      <c r="V71" s="3"/>
      <c r="W71" s="3"/>
      <c r="X71" s="3"/>
      <c r="Y71" s="3"/>
      <c r="Z71" s="3"/>
      <c r="AA71" s="3"/>
      <c r="AB71" s="3"/>
      <c r="AC71" s="3"/>
      <c r="AD71" s="3"/>
      <c r="AE71" s="3"/>
    </row>
    <row r="72" spans="1:31" ht="15.75" customHeight="1">
      <c r="A72" s="83" t="s">
        <v>3347</v>
      </c>
      <c r="B72" s="83" t="s">
        <v>3350</v>
      </c>
      <c r="C72" s="76" t="s">
        <v>153</v>
      </c>
      <c r="D72" s="126" t="s">
        <v>3349</v>
      </c>
      <c r="E72" s="126" t="s">
        <v>3308</v>
      </c>
      <c r="F72" s="86">
        <v>2022</v>
      </c>
      <c r="G72" s="86" t="s">
        <v>3331</v>
      </c>
      <c r="H72" s="567">
        <v>20</v>
      </c>
      <c r="I72" s="32">
        <v>2</v>
      </c>
      <c r="J72" s="32">
        <v>2</v>
      </c>
      <c r="K72" s="32">
        <v>2</v>
      </c>
      <c r="L72" s="538">
        <f>2*20</f>
        <v>40</v>
      </c>
      <c r="M72" s="538">
        <f t="shared" si="0"/>
        <v>20</v>
      </c>
      <c r="N72" s="3" t="s">
        <v>2063</v>
      </c>
      <c r="O72" s="3"/>
      <c r="P72" s="3"/>
      <c r="Q72" s="3"/>
      <c r="R72" s="3"/>
      <c r="S72" s="3"/>
      <c r="T72" s="3"/>
      <c r="U72" s="3"/>
      <c r="V72" s="3"/>
      <c r="W72" s="3"/>
      <c r="X72" s="3"/>
      <c r="Y72" s="3"/>
      <c r="Z72" s="3"/>
      <c r="AA72" s="3"/>
      <c r="AB72" s="3"/>
      <c r="AC72" s="3"/>
      <c r="AD72" s="3"/>
      <c r="AE72" s="3"/>
    </row>
    <row r="73" spans="1:31" ht="15.75" customHeight="1">
      <c r="A73" s="83" t="s">
        <v>3351</v>
      </c>
      <c r="B73" s="83" t="s">
        <v>2965</v>
      </c>
      <c r="C73" s="76" t="s">
        <v>620</v>
      </c>
      <c r="D73" s="126" t="s">
        <v>3352</v>
      </c>
      <c r="E73" s="126" t="s">
        <v>3353</v>
      </c>
      <c r="F73" s="86">
        <v>2022</v>
      </c>
      <c r="G73" s="86" t="s">
        <v>3320</v>
      </c>
      <c r="H73" s="567">
        <v>7</v>
      </c>
      <c r="I73" s="32">
        <v>1</v>
      </c>
      <c r="J73" s="32">
        <v>1</v>
      </c>
      <c r="K73" s="32">
        <v>1</v>
      </c>
      <c r="L73" s="538" t="s">
        <v>3354</v>
      </c>
      <c r="M73" s="538">
        <v>28</v>
      </c>
      <c r="N73" s="3" t="s">
        <v>2965</v>
      </c>
      <c r="O73" s="3"/>
      <c r="P73" s="3"/>
      <c r="Q73" s="3"/>
      <c r="R73" s="3"/>
      <c r="S73" s="3"/>
      <c r="T73" s="3"/>
      <c r="U73" s="3"/>
      <c r="V73" s="3"/>
      <c r="W73" s="3"/>
      <c r="X73" s="3"/>
      <c r="Y73" s="3"/>
      <c r="Z73" s="3"/>
      <c r="AA73" s="3"/>
      <c r="AB73" s="3"/>
      <c r="AC73" s="3"/>
      <c r="AD73" s="3"/>
      <c r="AE73" s="3"/>
    </row>
    <row r="74" spans="1:31" ht="15.75" customHeight="1">
      <c r="A74" s="83" t="s">
        <v>3355</v>
      </c>
      <c r="B74" s="83" t="s">
        <v>2965</v>
      </c>
      <c r="C74" s="76" t="s">
        <v>620</v>
      </c>
      <c r="D74" s="126" t="s">
        <v>3352</v>
      </c>
      <c r="E74" s="126" t="s">
        <v>3356</v>
      </c>
      <c r="F74" s="86">
        <v>2022</v>
      </c>
      <c r="G74" s="86" t="s">
        <v>3331</v>
      </c>
      <c r="H74" s="567">
        <v>10</v>
      </c>
      <c r="I74" s="32">
        <v>1</v>
      </c>
      <c r="J74" s="32">
        <v>1</v>
      </c>
      <c r="K74" s="32">
        <v>1</v>
      </c>
      <c r="L74" s="538" t="s">
        <v>3354</v>
      </c>
      <c r="M74" s="538">
        <v>40</v>
      </c>
      <c r="N74" s="3" t="s">
        <v>2965</v>
      </c>
      <c r="O74" s="3"/>
      <c r="P74" s="3"/>
      <c r="Q74" s="3"/>
      <c r="R74" s="3"/>
      <c r="S74" s="3"/>
      <c r="T74" s="3"/>
      <c r="U74" s="3"/>
      <c r="V74" s="3"/>
      <c r="W74" s="3"/>
      <c r="X74" s="3"/>
      <c r="Y74" s="3"/>
      <c r="Z74" s="3"/>
      <c r="AA74" s="3"/>
      <c r="AB74" s="3"/>
      <c r="AC74" s="3"/>
      <c r="AD74" s="3"/>
      <c r="AE74" s="3"/>
    </row>
    <row r="75" spans="1:31" ht="15.75" customHeight="1">
      <c r="A75" s="83" t="s">
        <v>3357</v>
      </c>
      <c r="B75" s="83" t="s">
        <v>2965</v>
      </c>
      <c r="C75" s="76" t="s">
        <v>620</v>
      </c>
      <c r="D75" s="126" t="s">
        <v>3358</v>
      </c>
      <c r="E75" s="126" t="s">
        <v>3359</v>
      </c>
      <c r="F75" s="86">
        <v>2022</v>
      </c>
      <c r="G75" s="86"/>
      <c r="H75" s="567">
        <v>26</v>
      </c>
      <c r="I75" s="32">
        <v>1</v>
      </c>
      <c r="J75" s="32">
        <v>1</v>
      </c>
      <c r="K75" s="32">
        <v>1</v>
      </c>
      <c r="L75" s="538" t="s">
        <v>3354</v>
      </c>
      <c r="M75" s="538">
        <v>52</v>
      </c>
      <c r="N75" s="3" t="s">
        <v>2965</v>
      </c>
      <c r="O75" s="3"/>
      <c r="P75" s="3"/>
      <c r="Q75" s="3"/>
      <c r="R75" s="3"/>
      <c r="S75" s="3"/>
      <c r="T75" s="3"/>
      <c r="U75" s="3"/>
      <c r="V75" s="3"/>
      <c r="W75" s="3"/>
      <c r="X75" s="3"/>
      <c r="Y75" s="3"/>
      <c r="Z75" s="3"/>
      <c r="AA75" s="3"/>
      <c r="AB75" s="3"/>
      <c r="AC75" s="3"/>
      <c r="AD75" s="3"/>
      <c r="AE75" s="3"/>
    </row>
    <row r="76" spans="1:31" ht="15.75" customHeight="1">
      <c r="A76" s="83" t="s">
        <v>3360</v>
      </c>
      <c r="B76" s="83" t="s">
        <v>2965</v>
      </c>
      <c r="C76" s="76" t="s">
        <v>620</v>
      </c>
      <c r="D76" s="126" t="s">
        <v>3361</v>
      </c>
      <c r="E76" s="126" t="s">
        <v>3362</v>
      </c>
      <c r="F76" s="86">
        <v>2022</v>
      </c>
      <c r="G76" s="86"/>
      <c r="H76" s="567">
        <v>20</v>
      </c>
      <c r="I76" s="32">
        <v>1</v>
      </c>
      <c r="J76" s="32">
        <v>1</v>
      </c>
      <c r="K76" s="32">
        <v>1</v>
      </c>
      <c r="L76" s="538" t="s">
        <v>3354</v>
      </c>
      <c r="M76" s="538">
        <v>40</v>
      </c>
      <c r="N76" s="3" t="s">
        <v>2965</v>
      </c>
      <c r="O76" s="3"/>
      <c r="P76" s="3"/>
      <c r="Q76" s="3"/>
      <c r="R76" s="3"/>
      <c r="S76" s="3"/>
      <c r="T76" s="3"/>
      <c r="U76" s="3"/>
      <c r="V76" s="3"/>
      <c r="W76" s="3"/>
      <c r="X76" s="3"/>
      <c r="Y76" s="3"/>
      <c r="Z76" s="3"/>
      <c r="AA76" s="3"/>
      <c r="AB76" s="3"/>
      <c r="AC76" s="3"/>
      <c r="AD76" s="3"/>
      <c r="AE76" s="3"/>
    </row>
    <row r="77" spans="1:31" ht="15.75" customHeight="1">
      <c r="A77" s="216" t="s">
        <v>3363</v>
      </c>
      <c r="B77" s="83" t="s">
        <v>3364</v>
      </c>
      <c r="C77" s="68" t="s">
        <v>153</v>
      </c>
      <c r="D77" s="126" t="s">
        <v>3365</v>
      </c>
      <c r="E77" s="126" t="s">
        <v>3366</v>
      </c>
      <c r="F77" s="86">
        <v>2022</v>
      </c>
      <c r="G77" s="86" t="s">
        <v>3193</v>
      </c>
      <c r="H77" s="567">
        <v>160</v>
      </c>
      <c r="I77" s="32">
        <v>1</v>
      </c>
      <c r="J77" s="32">
        <v>1</v>
      </c>
      <c r="K77" s="32">
        <v>1</v>
      </c>
      <c r="L77" s="538">
        <v>160</v>
      </c>
      <c r="M77" s="538">
        <v>160</v>
      </c>
      <c r="N77" s="3" t="s">
        <v>158</v>
      </c>
      <c r="O77" s="3"/>
      <c r="P77" s="3"/>
      <c r="Q77" s="3"/>
      <c r="R77" s="3"/>
      <c r="S77" s="3"/>
      <c r="T77" s="3"/>
      <c r="U77" s="3"/>
      <c r="V77" s="3"/>
      <c r="W77" s="3"/>
      <c r="X77" s="3"/>
      <c r="Y77" s="3"/>
      <c r="Z77" s="3"/>
      <c r="AA77" s="3"/>
      <c r="AB77" s="3"/>
      <c r="AC77" s="3"/>
      <c r="AD77" s="3"/>
      <c r="AE77" s="3"/>
    </row>
    <row r="78" spans="1:31" ht="15.75" customHeight="1">
      <c r="A78" s="216" t="s">
        <v>3367</v>
      </c>
      <c r="B78" s="83" t="s">
        <v>3368</v>
      </c>
      <c r="C78" s="68" t="s">
        <v>153</v>
      </c>
      <c r="D78" s="126" t="s">
        <v>3365</v>
      </c>
      <c r="E78" s="126" t="s">
        <v>3366</v>
      </c>
      <c r="F78" s="86">
        <v>2022</v>
      </c>
      <c r="G78" s="86" t="s">
        <v>3193</v>
      </c>
      <c r="H78" s="567">
        <v>46</v>
      </c>
      <c r="I78" s="32">
        <v>1</v>
      </c>
      <c r="J78" s="32">
        <v>1</v>
      </c>
      <c r="K78" s="32">
        <v>2</v>
      </c>
      <c r="L78" s="538">
        <v>92</v>
      </c>
      <c r="M78" s="538">
        <v>46</v>
      </c>
      <c r="N78" s="3" t="s">
        <v>158</v>
      </c>
      <c r="O78" s="3"/>
      <c r="P78" s="3"/>
      <c r="Q78" s="3"/>
      <c r="R78" s="3"/>
      <c r="S78" s="3"/>
      <c r="T78" s="3"/>
      <c r="U78" s="3"/>
      <c r="V78" s="3"/>
      <c r="W78" s="3"/>
      <c r="X78" s="3"/>
      <c r="Y78" s="3"/>
      <c r="Z78" s="3"/>
      <c r="AA78" s="3"/>
      <c r="AB78" s="3"/>
      <c r="AC78" s="3"/>
      <c r="AD78" s="3"/>
      <c r="AE78" s="3"/>
    </row>
    <row r="79" spans="1:31" ht="15.75" customHeight="1">
      <c r="A79" s="83" t="s">
        <v>3369</v>
      </c>
      <c r="B79" s="83" t="s">
        <v>159</v>
      </c>
      <c r="C79" s="76" t="s">
        <v>153</v>
      </c>
      <c r="D79" s="126" t="s">
        <v>3370</v>
      </c>
      <c r="E79" s="126" t="s">
        <v>3371</v>
      </c>
      <c r="F79" s="86">
        <v>2022</v>
      </c>
      <c r="G79" s="86"/>
      <c r="H79" s="567">
        <v>8</v>
      </c>
      <c r="I79" s="32">
        <v>1</v>
      </c>
      <c r="J79" s="32">
        <v>1</v>
      </c>
      <c r="K79" s="32">
        <v>1</v>
      </c>
      <c r="L79" s="538">
        <v>16</v>
      </c>
      <c r="M79" s="538">
        <v>16</v>
      </c>
      <c r="N79" s="3" t="s">
        <v>2977</v>
      </c>
      <c r="O79" s="3"/>
      <c r="P79" s="3"/>
      <c r="Q79" s="3"/>
      <c r="R79" s="3"/>
      <c r="S79" s="3"/>
      <c r="T79" s="3"/>
      <c r="U79" s="3"/>
      <c r="V79" s="3"/>
      <c r="W79" s="3"/>
      <c r="X79" s="3"/>
      <c r="Y79" s="3"/>
      <c r="Z79" s="3"/>
      <c r="AA79" s="3"/>
      <c r="AB79" s="3"/>
      <c r="AC79" s="3"/>
      <c r="AD79" s="3"/>
      <c r="AE79" s="3"/>
    </row>
    <row r="80" spans="1:31" ht="15.75" customHeight="1">
      <c r="A80" s="83" t="s">
        <v>3372</v>
      </c>
      <c r="B80" s="83" t="s">
        <v>159</v>
      </c>
      <c r="C80" s="76" t="s">
        <v>153</v>
      </c>
      <c r="D80" s="126" t="s">
        <v>3373</v>
      </c>
      <c r="E80" s="126" t="s">
        <v>3374</v>
      </c>
      <c r="F80" s="86">
        <v>2022</v>
      </c>
      <c r="G80" s="86"/>
      <c r="H80" s="567">
        <v>8</v>
      </c>
      <c r="I80" s="32" t="s">
        <v>3262</v>
      </c>
      <c r="J80" s="32">
        <v>1</v>
      </c>
      <c r="K80" s="32">
        <v>1</v>
      </c>
      <c r="L80" s="538">
        <v>16</v>
      </c>
      <c r="M80" s="538">
        <v>16</v>
      </c>
      <c r="N80" s="3" t="s">
        <v>2977</v>
      </c>
      <c r="O80" s="3"/>
      <c r="P80" s="3"/>
      <c r="Q80" s="3"/>
      <c r="R80" s="3"/>
      <c r="S80" s="3"/>
      <c r="T80" s="3"/>
      <c r="U80" s="3"/>
      <c r="V80" s="3"/>
      <c r="W80" s="3"/>
      <c r="X80" s="3"/>
      <c r="Y80" s="3"/>
      <c r="Z80" s="3"/>
      <c r="AA80" s="3"/>
      <c r="AB80" s="3"/>
      <c r="AC80" s="3"/>
      <c r="AD80" s="3"/>
      <c r="AE80" s="3"/>
    </row>
    <row r="81" spans="1:31" ht="15.75" customHeight="1">
      <c r="A81" s="83" t="s">
        <v>3375</v>
      </c>
      <c r="B81" s="83" t="s">
        <v>2155</v>
      </c>
      <c r="C81" s="76" t="s">
        <v>620</v>
      </c>
      <c r="D81" s="126" t="s">
        <v>3303</v>
      </c>
      <c r="E81" s="126" t="s">
        <v>3376</v>
      </c>
      <c r="F81" s="86">
        <v>2022</v>
      </c>
      <c r="G81" s="86">
        <v>2</v>
      </c>
      <c r="H81" s="567">
        <v>230</v>
      </c>
      <c r="I81" s="32">
        <v>2</v>
      </c>
      <c r="J81" s="32">
        <v>2</v>
      </c>
      <c r="K81" s="32">
        <v>2</v>
      </c>
      <c r="L81" s="538">
        <v>2</v>
      </c>
      <c r="M81" s="538">
        <f t="shared" ref="M81:M84" si="1">(H81*L81)/K81</f>
        <v>230</v>
      </c>
      <c r="N81" s="3" t="s">
        <v>160</v>
      </c>
      <c r="O81" s="3"/>
      <c r="P81" s="3"/>
      <c r="Q81" s="3"/>
      <c r="R81" s="3"/>
      <c r="S81" s="3"/>
      <c r="T81" s="3"/>
      <c r="U81" s="3"/>
      <c r="V81" s="3"/>
      <c r="W81" s="3"/>
      <c r="X81" s="3"/>
      <c r="Y81" s="3"/>
      <c r="Z81" s="3"/>
      <c r="AA81" s="3"/>
      <c r="AB81" s="3"/>
      <c r="AC81" s="3"/>
      <c r="AD81" s="3"/>
      <c r="AE81" s="3"/>
    </row>
    <row r="82" spans="1:31" ht="15.75" customHeight="1">
      <c r="A82" s="83" t="s">
        <v>3377</v>
      </c>
      <c r="B82" s="83" t="s">
        <v>3378</v>
      </c>
      <c r="C82" s="76" t="s">
        <v>620</v>
      </c>
      <c r="D82" s="126" t="s">
        <v>3358</v>
      </c>
      <c r="E82" s="126" t="s">
        <v>3308</v>
      </c>
      <c r="F82" s="86">
        <v>2022</v>
      </c>
      <c r="G82" s="86">
        <v>9</v>
      </c>
      <c r="H82" s="567">
        <v>326</v>
      </c>
      <c r="I82" s="32">
        <v>2</v>
      </c>
      <c r="J82" s="32">
        <v>2</v>
      </c>
      <c r="K82" s="32">
        <v>2</v>
      </c>
      <c r="L82" s="538">
        <v>1</v>
      </c>
      <c r="M82" s="538">
        <f t="shared" si="1"/>
        <v>163</v>
      </c>
      <c r="N82" s="3" t="s">
        <v>160</v>
      </c>
      <c r="O82" s="3"/>
      <c r="P82" s="3"/>
      <c r="Q82" s="3"/>
      <c r="R82" s="3"/>
      <c r="S82" s="3"/>
      <c r="T82" s="3"/>
      <c r="U82" s="3"/>
      <c r="V82" s="3"/>
      <c r="W82" s="3"/>
      <c r="X82" s="3"/>
      <c r="Y82" s="3"/>
      <c r="Z82" s="3"/>
      <c r="AA82" s="3"/>
      <c r="AB82" s="3"/>
      <c r="AC82" s="3"/>
      <c r="AD82" s="3"/>
      <c r="AE82" s="3"/>
    </row>
    <row r="83" spans="1:31" ht="15.75" customHeight="1">
      <c r="A83" s="83" t="s">
        <v>3379</v>
      </c>
      <c r="B83" s="83" t="s">
        <v>3378</v>
      </c>
      <c r="C83" s="76" t="s">
        <v>620</v>
      </c>
      <c r="D83" s="126" t="s">
        <v>3358</v>
      </c>
      <c r="E83" s="126" t="s">
        <v>3308</v>
      </c>
      <c r="F83" s="86">
        <v>2022</v>
      </c>
      <c r="G83" s="86">
        <v>9</v>
      </c>
      <c r="H83" s="567">
        <v>12</v>
      </c>
      <c r="I83" s="32">
        <v>2</v>
      </c>
      <c r="J83" s="32">
        <v>2</v>
      </c>
      <c r="K83" s="32">
        <v>2</v>
      </c>
      <c r="L83" s="538">
        <v>2</v>
      </c>
      <c r="M83" s="538">
        <f t="shared" si="1"/>
        <v>12</v>
      </c>
      <c r="N83" s="3" t="s">
        <v>160</v>
      </c>
      <c r="O83" s="3"/>
      <c r="P83" s="3"/>
      <c r="Q83" s="3"/>
      <c r="R83" s="3"/>
      <c r="S83" s="3"/>
      <c r="T83" s="3"/>
      <c r="U83" s="3"/>
      <c r="V83" s="3"/>
      <c r="W83" s="3"/>
      <c r="X83" s="3"/>
      <c r="Y83" s="3"/>
      <c r="Z83" s="3"/>
      <c r="AA83" s="3"/>
      <c r="AB83" s="3"/>
      <c r="AC83" s="3"/>
      <c r="AD83" s="3"/>
      <c r="AE83" s="3"/>
    </row>
    <row r="84" spans="1:31" ht="15.75" customHeight="1">
      <c r="A84" s="83" t="s">
        <v>3380</v>
      </c>
      <c r="B84" s="83" t="s">
        <v>3381</v>
      </c>
      <c r="C84" s="76" t="s">
        <v>620</v>
      </c>
      <c r="D84" s="126" t="s">
        <v>3358</v>
      </c>
      <c r="E84" s="126" t="s">
        <v>3308</v>
      </c>
      <c r="F84" s="86">
        <v>2022</v>
      </c>
      <c r="G84" s="86">
        <v>9</v>
      </c>
      <c r="H84" s="567">
        <v>23</v>
      </c>
      <c r="I84" s="32">
        <v>1</v>
      </c>
      <c r="J84" s="32">
        <v>1</v>
      </c>
      <c r="K84" s="32">
        <v>1</v>
      </c>
      <c r="L84" s="538">
        <v>2</v>
      </c>
      <c r="M84" s="538">
        <f t="shared" si="1"/>
        <v>46</v>
      </c>
      <c r="N84" s="3" t="s">
        <v>160</v>
      </c>
      <c r="O84" s="3"/>
      <c r="P84" s="3"/>
      <c r="Q84" s="3"/>
      <c r="R84" s="3"/>
      <c r="S84" s="3"/>
      <c r="T84" s="3"/>
      <c r="U84" s="3"/>
      <c r="V84" s="3"/>
      <c r="W84" s="3"/>
      <c r="X84" s="3"/>
      <c r="Y84" s="3"/>
      <c r="Z84" s="3"/>
      <c r="AA84" s="3"/>
      <c r="AB84" s="3"/>
      <c r="AC84" s="3"/>
      <c r="AD84" s="3"/>
      <c r="AE84" s="3"/>
    </row>
    <row r="85" spans="1:31" ht="15.75" customHeight="1">
      <c r="A85" s="83" t="s">
        <v>3382</v>
      </c>
      <c r="B85" s="83" t="s">
        <v>166</v>
      </c>
      <c r="C85" s="108" t="s">
        <v>153</v>
      </c>
      <c r="D85" s="126" t="s">
        <v>3365</v>
      </c>
      <c r="E85" s="126" t="s">
        <v>3383</v>
      </c>
      <c r="F85" s="86">
        <v>2022</v>
      </c>
      <c r="G85" s="86" t="s">
        <v>3193</v>
      </c>
      <c r="H85" s="567">
        <v>36</v>
      </c>
      <c r="I85" s="32">
        <v>1</v>
      </c>
      <c r="J85" s="32">
        <v>1</v>
      </c>
      <c r="K85" s="32">
        <v>1</v>
      </c>
      <c r="L85" s="538">
        <f>36*2</f>
        <v>72</v>
      </c>
      <c r="M85" s="538">
        <v>72</v>
      </c>
      <c r="N85" s="3" t="s">
        <v>3015</v>
      </c>
      <c r="O85" s="3"/>
      <c r="P85" s="3"/>
      <c r="Q85" s="3"/>
      <c r="R85" s="3"/>
      <c r="S85" s="3"/>
      <c r="T85" s="3"/>
      <c r="U85" s="3"/>
      <c r="V85" s="3"/>
      <c r="W85" s="3"/>
      <c r="X85" s="3"/>
      <c r="Y85" s="3"/>
      <c r="Z85" s="3"/>
      <c r="AA85" s="3"/>
      <c r="AB85" s="3"/>
      <c r="AC85" s="3"/>
      <c r="AD85" s="3"/>
      <c r="AE85" s="3"/>
    </row>
    <row r="86" spans="1:31" ht="15.75" customHeight="1">
      <c r="A86" s="83" t="s">
        <v>3384</v>
      </c>
      <c r="B86" s="83" t="s">
        <v>3385</v>
      </c>
      <c r="C86" s="76" t="s">
        <v>153</v>
      </c>
      <c r="D86" s="126" t="s">
        <v>3386</v>
      </c>
      <c r="E86" s="126" t="s">
        <v>3387</v>
      </c>
      <c r="F86" s="86">
        <v>2022</v>
      </c>
      <c r="G86" s="86">
        <v>12</v>
      </c>
      <c r="H86" s="567">
        <v>202</v>
      </c>
      <c r="I86" s="32">
        <v>1</v>
      </c>
      <c r="J86" s="32">
        <v>1</v>
      </c>
      <c r="K86" s="32">
        <v>1</v>
      </c>
      <c r="L86" s="538">
        <v>404</v>
      </c>
      <c r="M86" s="538">
        <v>404</v>
      </c>
      <c r="N86" s="3" t="s">
        <v>167</v>
      </c>
      <c r="O86" s="3"/>
      <c r="P86" s="3"/>
      <c r="Q86" s="3"/>
      <c r="R86" s="3"/>
      <c r="S86" s="3"/>
      <c r="T86" s="3"/>
      <c r="U86" s="3"/>
      <c r="V86" s="3"/>
      <c r="W86" s="3"/>
      <c r="X86" s="3"/>
      <c r="Y86" s="3"/>
      <c r="Z86" s="3"/>
      <c r="AA86" s="3"/>
      <c r="AB86" s="3"/>
      <c r="AC86" s="3"/>
      <c r="AD86" s="3"/>
      <c r="AE86" s="3"/>
    </row>
    <row r="87" spans="1:31" ht="15.75" customHeight="1">
      <c r="A87" s="83" t="s">
        <v>3388</v>
      </c>
      <c r="B87" s="83" t="s">
        <v>3389</v>
      </c>
      <c r="C87" s="135" t="s">
        <v>153</v>
      </c>
      <c r="D87" s="126" t="s">
        <v>3390</v>
      </c>
      <c r="E87" s="126" t="s">
        <v>3391</v>
      </c>
      <c r="F87" s="86">
        <v>2022</v>
      </c>
      <c r="G87" s="86">
        <v>10</v>
      </c>
      <c r="H87" s="567">
        <v>74</v>
      </c>
      <c r="I87" s="32">
        <v>3</v>
      </c>
      <c r="J87" s="32">
        <v>3</v>
      </c>
      <c r="K87" s="32">
        <v>4</v>
      </c>
      <c r="L87" s="538">
        <v>148</v>
      </c>
      <c r="M87" s="538">
        <v>49</v>
      </c>
      <c r="N87" s="3" t="s">
        <v>168</v>
      </c>
      <c r="O87" s="3"/>
      <c r="P87" s="3"/>
      <c r="Q87" s="3"/>
      <c r="R87" s="3"/>
      <c r="S87" s="3"/>
      <c r="T87" s="3"/>
      <c r="U87" s="3"/>
      <c r="V87" s="3"/>
      <c r="W87" s="3"/>
      <c r="X87" s="3"/>
      <c r="Y87" s="3"/>
      <c r="Z87" s="3"/>
      <c r="AA87" s="3"/>
      <c r="AB87" s="3"/>
      <c r="AC87" s="3"/>
      <c r="AD87" s="3"/>
      <c r="AE87" s="3"/>
    </row>
    <row r="88" spans="1:31" ht="15.75" customHeight="1">
      <c r="A88" s="83" t="s">
        <v>3392</v>
      </c>
      <c r="B88" s="83" t="s">
        <v>3393</v>
      </c>
      <c r="C88" s="135" t="s">
        <v>153</v>
      </c>
      <c r="D88" s="126" t="s">
        <v>3390</v>
      </c>
      <c r="E88" s="126" t="s">
        <v>3394</v>
      </c>
      <c r="F88" s="86">
        <v>2022</v>
      </c>
      <c r="G88" s="86">
        <v>11</v>
      </c>
      <c r="H88" s="567">
        <v>57</v>
      </c>
      <c r="I88" s="32">
        <v>2</v>
      </c>
      <c r="J88" s="32">
        <v>2</v>
      </c>
      <c r="K88" s="32">
        <v>2</v>
      </c>
      <c r="L88" s="538">
        <v>114</v>
      </c>
      <c r="M88" s="538">
        <v>57</v>
      </c>
      <c r="N88" s="3" t="s">
        <v>168</v>
      </c>
      <c r="O88" s="3"/>
      <c r="P88" s="3"/>
      <c r="Q88" s="3"/>
      <c r="R88" s="3"/>
      <c r="S88" s="3"/>
      <c r="T88" s="3"/>
      <c r="U88" s="3"/>
      <c r="V88" s="3"/>
      <c r="W88" s="3"/>
      <c r="X88" s="3"/>
      <c r="Y88" s="3"/>
      <c r="Z88" s="3"/>
      <c r="AA88" s="3"/>
      <c r="AB88" s="3"/>
      <c r="AC88" s="3"/>
      <c r="AD88" s="3"/>
      <c r="AE88" s="3"/>
    </row>
    <row r="89" spans="1:31" ht="15.75" customHeight="1">
      <c r="A89" s="83" t="s">
        <v>3395</v>
      </c>
      <c r="B89" s="83" t="s">
        <v>3396</v>
      </c>
      <c r="C89" s="76" t="s">
        <v>153</v>
      </c>
      <c r="D89" s="126" t="s">
        <v>3358</v>
      </c>
      <c r="E89" s="126" t="s">
        <v>3397</v>
      </c>
      <c r="F89" s="86">
        <v>2022</v>
      </c>
      <c r="G89" s="86" t="s">
        <v>3398</v>
      </c>
      <c r="H89" s="567" t="s">
        <v>3399</v>
      </c>
      <c r="I89" s="32">
        <v>1</v>
      </c>
      <c r="J89" s="32">
        <v>1</v>
      </c>
      <c r="K89" s="32">
        <v>1</v>
      </c>
      <c r="L89" s="538">
        <v>34</v>
      </c>
      <c r="M89" s="538">
        <v>34</v>
      </c>
      <c r="N89" s="82" t="s">
        <v>705</v>
      </c>
      <c r="O89" s="3"/>
      <c r="P89" s="3"/>
      <c r="Q89" s="3"/>
      <c r="R89" s="3"/>
      <c r="S89" s="3"/>
      <c r="T89" s="3"/>
      <c r="U89" s="3"/>
      <c r="V89" s="3"/>
      <c r="W89" s="3"/>
      <c r="X89" s="3"/>
      <c r="Y89" s="3"/>
      <c r="Z89" s="3"/>
      <c r="AA89" s="3"/>
      <c r="AB89" s="3"/>
      <c r="AC89" s="3"/>
      <c r="AD89" s="3"/>
      <c r="AE89" s="3"/>
    </row>
    <row r="90" spans="1:31" ht="15.75" customHeight="1">
      <c r="A90" s="83" t="s">
        <v>3400</v>
      </c>
      <c r="B90" s="83" t="s">
        <v>3401</v>
      </c>
      <c r="C90" s="76" t="s">
        <v>153</v>
      </c>
      <c r="D90" s="126" t="s">
        <v>3402</v>
      </c>
      <c r="E90" s="126" t="s">
        <v>3403</v>
      </c>
      <c r="F90" s="86">
        <v>2022</v>
      </c>
      <c r="G90" s="86" t="s">
        <v>3193</v>
      </c>
      <c r="H90" s="567" t="s">
        <v>3404</v>
      </c>
      <c r="I90" s="32">
        <v>4</v>
      </c>
      <c r="J90" s="32">
        <v>4</v>
      </c>
      <c r="K90" s="32">
        <v>4</v>
      </c>
      <c r="L90" s="538">
        <v>144</v>
      </c>
      <c r="M90" s="538">
        <v>36</v>
      </c>
      <c r="N90" s="82" t="s">
        <v>705</v>
      </c>
      <c r="O90" s="3"/>
      <c r="P90" s="3"/>
      <c r="Q90" s="3"/>
      <c r="R90" s="3"/>
      <c r="S90" s="3"/>
      <c r="T90" s="3"/>
      <c r="U90" s="3"/>
      <c r="V90" s="3"/>
      <c r="W90" s="3"/>
      <c r="X90" s="3"/>
      <c r="Y90" s="3"/>
      <c r="Z90" s="3"/>
      <c r="AA90" s="3"/>
      <c r="AB90" s="3"/>
      <c r="AC90" s="3"/>
      <c r="AD90" s="3"/>
      <c r="AE90" s="3"/>
    </row>
    <row r="91" spans="1:31" ht="15.75" customHeight="1">
      <c r="A91" s="83" t="s">
        <v>3405</v>
      </c>
      <c r="B91" s="83" t="s">
        <v>3406</v>
      </c>
      <c r="C91" s="76" t="s">
        <v>153</v>
      </c>
      <c r="D91" s="126" t="s">
        <v>3365</v>
      </c>
      <c r="E91" s="126" t="s">
        <v>3407</v>
      </c>
      <c r="F91" s="86">
        <v>2022</v>
      </c>
      <c r="G91" s="86"/>
      <c r="H91" s="567">
        <v>38</v>
      </c>
      <c r="I91" s="32">
        <v>2</v>
      </c>
      <c r="J91" s="32">
        <v>2</v>
      </c>
      <c r="K91" s="32">
        <v>2</v>
      </c>
      <c r="L91" s="538">
        <v>76</v>
      </c>
      <c r="M91" s="538">
        <v>38</v>
      </c>
      <c r="N91" s="3" t="s">
        <v>741</v>
      </c>
      <c r="O91" s="3"/>
      <c r="P91" s="3"/>
      <c r="Q91" s="3"/>
      <c r="R91" s="3"/>
      <c r="S91" s="3"/>
      <c r="T91" s="3"/>
      <c r="U91" s="3"/>
      <c r="V91" s="3"/>
      <c r="W91" s="3"/>
      <c r="X91" s="3"/>
      <c r="Y91" s="3"/>
      <c r="Z91" s="3"/>
      <c r="AA91" s="3"/>
      <c r="AB91" s="3"/>
      <c r="AC91" s="3"/>
      <c r="AD91" s="3"/>
      <c r="AE91" s="3"/>
    </row>
    <row r="92" spans="1:31" ht="15.75" customHeight="1">
      <c r="A92" s="83" t="s">
        <v>3408</v>
      </c>
      <c r="B92" s="83" t="s">
        <v>3409</v>
      </c>
      <c r="C92" s="228" t="s">
        <v>153</v>
      </c>
      <c r="D92" s="126" t="s">
        <v>3410</v>
      </c>
      <c r="E92" s="126" t="s">
        <v>3411</v>
      </c>
      <c r="F92" s="86">
        <v>2022</v>
      </c>
      <c r="G92" s="86" t="s">
        <v>3412</v>
      </c>
      <c r="H92" s="567">
        <v>72</v>
      </c>
      <c r="I92" s="32">
        <v>4</v>
      </c>
      <c r="J92" s="32">
        <v>4</v>
      </c>
      <c r="K92" s="32">
        <v>4</v>
      </c>
      <c r="L92" s="538">
        <v>144</v>
      </c>
      <c r="M92" s="538">
        <v>36</v>
      </c>
      <c r="N92" s="3" t="s">
        <v>752</v>
      </c>
      <c r="O92" s="3"/>
      <c r="P92" s="3"/>
      <c r="Q92" s="3"/>
      <c r="R92" s="3"/>
      <c r="S92" s="3"/>
      <c r="T92" s="3"/>
      <c r="U92" s="3"/>
      <c r="V92" s="3"/>
      <c r="W92" s="3"/>
      <c r="X92" s="3"/>
      <c r="Y92" s="3"/>
      <c r="Z92" s="3"/>
      <c r="AA92" s="3"/>
      <c r="AB92" s="3"/>
      <c r="AC92" s="3"/>
      <c r="AD92" s="3"/>
      <c r="AE92" s="3"/>
    </row>
    <row r="93" spans="1:31" ht="15.75" customHeight="1">
      <c r="A93" s="83" t="s">
        <v>3413</v>
      </c>
      <c r="B93" s="83" t="s">
        <v>3414</v>
      </c>
      <c r="C93" s="76" t="s">
        <v>153</v>
      </c>
      <c r="D93" s="126" t="s">
        <v>3361</v>
      </c>
      <c r="E93" s="126" t="s">
        <v>3086</v>
      </c>
      <c r="F93" s="86">
        <v>2022</v>
      </c>
      <c r="G93" s="86" t="s">
        <v>3193</v>
      </c>
      <c r="H93" s="567">
        <v>160</v>
      </c>
      <c r="I93" s="32">
        <v>4</v>
      </c>
      <c r="J93" s="32">
        <v>3</v>
      </c>
      <c r="K93" s="32">
        <v>7</v>
      </c>
      <c r="L93" s="538">
        <v>320</v>
      </c>
      <c r="M93" s="538">
        <v>145</v>
      </c>
      <c r="N93" s="3" t="s">
        <v>3083</v>
      </c>
      <c r="O93" s="3"/>
      <c r="P93" s="3"/>
      <c r="Q93" s="3"/>
      <c r="R93" s="3"/>
      <c r="S93" s="3"/>
      <c r="T93" s="3"/>
      <c r="U93" s="3"/>
      <c r="V93" s="3"/>
      <c r="W93" s="3"/>
      <c r="X93" s="3"/>
      <c r="Y93" s="3"/>
      <c r="Z93" s="3"/>
      <c r="AA93" s="3"/>
      <c r="AB93" s="3"/>
      <c r="AC93" s="3"/>
      <c r="AD93" s="3"/>
      <c r="AE93" s="3"/>
    </row>
    <row r="94" spans="1:31" ht="15.75" customHeight="1">
      <c r="A94" s="83" t="s">
        <v>3413</v>
      </c>
      <c r="B94" s="83" t="s">
        <v>3415</v>
      </c>
      <c r="C94" s="76" t="s">
        <v>153</v>
      </c>
      <c r="D94" s="126" t="s">
        <v>3361</v>
      </c>
      <c r="E94" s="126" t="s">
        <v>3416</v>
      </c>
      <c r="F94" s="86">
        <v>2022</v>
      </c>
      <c r="G94" s="86" t="s">
        <v>3193</v>
      </c>
      <c r="H94" s="567">
        <v>160</v>
      </c>
      <c r="I94" s="32">
        <v>1</v>
      </c>
      <c r="J94" s="32">
        <v>1</v>
      </c>
      <c r="K94" s="32">
        <v>1</v>
      </c>
      <c r="L94" s="538">
        <v>160</v>
      </c>
      <c r="M94" s="538">
        <v>160</v>
      </c>
      <c r="N94" s="3" t="s">
        <v>3083</v>
      </c>
      <c r="O94" s="3"/>
      <c r="P94" s="3"/>
      <c r="Q94" s="3"/>
      <c r="R94" s="3"/>
      <c r="S94" s="3"/>
      <c r="T94" s="3"/>
      <c r="U94" s="3"/>
      <c r="V94" s="3"/>
      <c r="W94" s="3"/>
      <c r="X94" s="3"/>
      <c r="Y94" s="3"/>
      <c r="Z94" s="3"/>
      <c r="AA94" s="3"/>
      <c r="AB94" s="3"/>
      <c r="AC94" s="3"/>
      <c r="AD94" s="3"/>
      <c r="AE94" s="3"/>
    </row>
    <row r="95" spans="1:31" ht="15.75" customHeight="1">
      <c r="A95" s="83" t="s">
        <v>3417</v>
      </c>
      <c r="B95" s="83" t="s">
        <v>3418</v>
      </c>
      <c r="C95" s="76" t="s">
        <v>153</v>
      </c>
      <c r="D95" s="126" t="s">
        <v>3303</v>
      </c>
      <c r="E95" s="126" t="s">
        <v>3376</v>
      </c>
      <c r="F95" s="86">
        <v>2022</v>
      </c>
      <c r="G95" s="86" t="s">
        <v>3260</v>
      </c>
      <c r="H95" s="567">
        <v>230</v>
      </c>
      <c r="I95" s="32">
        <v>2</v>
      </c>
      <c r="J95" s="32">
        <v>2</v>
      </c>
      <c r="K95" s="32">
        <v>2</v>
      </c>
      <c r="L95" s="538">
        <f>230*2/2</f>
        <v>230</v>
      </c>
      <c r="M95" s="538">
        <v>230</v>
      </c>
      <c r="N95" s="3" t="s">
        <v>774</v>
      </c>
      <c r="O95" s="3"/>
      <c r="P95" s="3"/>
      <c r="Q95" s="3"/>
      <c r="R95" s="3"/>
      <c r="S95" s="3"/>
      <c r="T95" s="3"/>
      <c r="U95" s="3"/>
      <c r="V95" s="3"/>
      <c r="W95" s="3"/>
      <c r="X95" s="3"/>
      <c r="Y95" s="3"/>
      <c r="Z95" s="3"/>
      <c r="AA95" s="3"/>
      <c r="AB95" s="3"/>
      <c r="AC95" s="3"/>
      <c r="AD95" s="3"/>
      <c r="AE95" s="3"/>
    </row>
    <row r="96" spans="1:31" ht="15.75" customHeight="1">
      <c r="A96" s="83"/>
      <c r="B96" s="83"/>
      <c r="C96" s="76"/>
      <c r="D96" s="126"/>
      <c r="E96" s="480"/>
      <c r="F96" s="86"/>
      <c r="G96" s="86"/>
      <c r="H96" s="539"/>
      <c r="I96" s="536"/>
      <c r="J96" s="536"/>
      <c r="K96" s="536"/>
      <c r="L96" s="314"/>
      <c r="M96" s="314"/>
      <c r="N96" s="3"/>
      <c r="O96" s="3"/>
      <c r="P96" s="3"/>
      <c r="Q96" s="3"/>
      <c r="R96" s="3"/>
      <c r="S96" s="3"/>
      <c r="T96" s="3"/>
      <c r="U96" s="3"/>
      <c r="V96" s="3"/>
      <c r="W96" s="3"/>
      <c r="X96" s="3"/>
      <c r="Y96" s="3"/>
      <c r="Z96" s="3"/>
      <c r="AA96" s="3"/>
      <c r="AB96" s="3"/>
      <c r="AC96" s="3"/>
      <c r="AD96" s="3"/>
      <c r="AE96" s="3"/>
    </row>
    <row r="97" spans="1:31" ht="15.75" customHeight="1">
      <c r="A97" s="83"/>
      <c r="B97" s="83"/>
      <c r="C97" s="76"/>
      <c r="D97" s="126"/>
      <c r="E97" s="480"/>
      <c r="F97" s="86"/>
      <c r="G97" s="86"/>
      <c r="H97" s="539"/>
      <c r="I97" s="536"/>
      <c r="J97" s="536"/>
      <c r="K97" s="536"/>
      <c r="L97" s="314"/>
      <c r="M97" s="314"/>
      <c r="N97" s="3"/>
      <c r="O97" s="3"/>
      <c r="P97" s="3"/>
      <c r="Q97" s="3"/>
      <c r="R97" s="3"/>
      <c r="S97" s="3"/>
      <c r="T97" s="3"/>
      <c r="U97" s="3"/>
      <c r="V97" s="3"/>
      <c r="W97" s="3"/>
      <c r="X97" s="3"/>
      <c r="Y97" s="3"/>
      <c r="Z97" s="3"/>
      <c r="AA97" s="3"/>
      <c r="AB97" s="3"/>
      <c r="AC97" s="3"/>
      <c r="AD97" s="3"/>
      <c r="AE97" s="3"/>
    </row>
    <row r="98" spans="1:31" ht="15.75" customHeight="1">
      <c r="A98" s="232" t="s">
        <v>183</v>
      </c>
      <c r="B98" s="52"/>
      <c r="C98" s="52"/>
      <c r="D98" s="52"/>
      <c r="E98" s="53"/>
      <c r="F98" s="568"/>
      <c r="G98" s="568"/>
      <c r="H98" s="3"/>
      <c r="I98" s="3"/>
      <c r="J98" s="3"/>
      <c r="K98" s="3"/>
      <c r="L98" s="3"/>
      <c r="M98" s="568">
        <f>SUM(M15:M96)</f>
        <v>8744.33</v>
      </c>
      <c r="N98" s="3"/>
      <c r="O98" s="3"/>
      <c r="P98" s="3"/>
      <c r="Q98" s="3"/>
      <c r="R98" s="3"/>
      <c r="S98" s="3"/>
      <c r="T98" s="3"/>
      <c r="U98" s="3"/>
      <c r="V98" s="3"/>
      <c r="W98" s="3"/>
      <c r="X98" s="3"/>
      <c r="Y98" s="3"/>
      <c r="Z98" s="3"/>
      <c r="AA98" s="3"/>
      <c r="AB98" s="3"/>
      <c r="AC98" s="3"/>
      <c r="AD98" s="3"/>
      <c r="AE98" s="3"/>
    </row>
    <row r="99" spans="1:31" ht="15.75" customHeight="1">
      <c r="A99" s="51"/>
      <c r="B99" s="52"/>
      <c r="C99" s="52"/>
      <c r="D99" s="52"/>
      <c r="E99" s="52"/>
      <c r="F99" s="52"/>
      <c r="G99" s="52"/>
      <c r="H99" s="52"/>
      <c r="I99" s="52"/>
      <c r="J99" s="52"/>
      <c r="K99" s="52"/>
      <c r="L99" s="3"/>
      <c r="M99" s="3"/>
      <c r="N99" s="3"/>
      <c r="O99" s="3"/>
      <c r="P99" s="3"/>
      <c r="Q99" s="3"/>
      <c r="R99" s="3"/>
      <c r="S99" s="3"/>
      <c r="T99" s="3"/>
      <c r="U99" s="3"/>
      <c r="V99" s="3"/>
      <c r="W99" s="3"/>
      <c r="X99" s="3"/>
      <c r="Y99" s="3"/>
      <c r="Z99" s="3"/>
      <c r="AA99" s="3"/>
      <c r="AB99" s="3"/>
      <c r="AC99" s="3"/>
      <c r="AD99" s="3"/>
      <c r="AE99" s="3"/>
    </row>
    <row r="100" spans="1:31" ht="15.75" customHeight="1">
      <c r="A100" s="1142" t="s">
        <v>842</v>
      </c>
      <c r="B100" s="1115"/>
      <c r="C100" s="1115"/>
      <c r="D100" s="1115"/>
      <c r="E100" s="1115"/>
      <c r="F100" s="1115"/>
      <c r="G100" s="1115"/>
      <c r="H100" s="1116"/>
      <c r="I100" s="3"/>
      <c r="J100" s="3"/>
      <c r="K100" s="3"/>
      <c r="L100" s="3"/>
      <c r="M100" s="3"/>
      <c r="N100" s="3"/>
      <c r="O100" s="3"/>
      <c r="P100" s="3"/>
      <c r="Q100" s="3"/>
      <c r="R100" s="3"/>
      <c r="S100" s="3"/>
      <c r="T100" s="3"/>
      <c r="U100" s="3"/>
      <c r="V100" s="3"/>
      <c r="W100" s="3"/>
      <c r="X100" s="3"/>
      <c r="Y100" s="3"/>
      <c r="Z100" s="3"/>
      <c r="AA100" s="3"/>
      <c r="AB100" s="3"/>
      <c r="AC100" s="3"/>
      <c r="AD100" s="3"/>
      <c r="AE100" s="3"/>
    </row>
    <row r="101" spans="1:31" ht="15.75" customHeight="1">
      <c r="A101" s="51"/>
      <c r="B101" s="52"/>
      <c r="C101" s="52"/>
      <c r="D101" s="1"/>
      <c r="E101" s="1"/>
      <c r="F101" s="1"/>
      <c r="G101" s="1"/>
      <c r="H101" s="1"/>
      <c r="I101" s="1"/>
      <c r="J101" s="1"/>
      <c r="K101" s="1"/>
      <c r="L101" s="3"/>
      <c r="M101" s="3"/>
      <c r="N101" s="3"/>
      <c r="O101" s="3"/>
      <c r="P101" s="3"/>
      <c r="Q101" s="3"/>
      <c r="R101" s="3"/>
      <c r="S101" s="3"/>
      <c r="T101" s="3"/>
      <c r="U101" s="3"/>
      <c r="V101" s="3"/>
      <c r="W101" s="3"/>
      <c r="X101" s="3"/>
      <c r="Y101" s="3"/>
      <c r="Z101" s="3"/>
      <c r="AA101" s="3"/>
      <c r="AB101" s="3"/>
      <c r="AC101" s="3"/>
      <c r="AD101" s="3"/>
      <c r="AE101" s="3"/>
    </row>
    <row r="102" spans="1:31" ht="15.75" customHeight="1">
      <c r="A102" s="51"/>
      <c r="B102" s="52"/>
      <c r="C102" s="52"/>
      <c r="D102" s="1"/>
      <c r="E102" s="1"/>
      <c r="F102" s="1"/>
      <c r="G102" s="1"/>
      <c r="H102" s="1"/>
      <c r="I102" s="1"/>
      <c r="J102" s="1"/>
      <c r="K102" s="1"/>
      <c r="L102" s="3"/>
      <c r="M102" s="3"/>
      <c r="N102" s="3"/>
      <c r="O102" s="3"/>
      <c r="P102" s="3"/>
      <c r="Q102" s="3"/>
      <c r="R102" s="3"/>
      <c r="S102" s="3"/>
      <c r="T102" s="3"/>
      <c r="U102" s="3"/>
      <c r="V102" s="3"/>
      <c r="W102" s="3"/>
      <c r="X102" s="3"/>
      <c r="Y102" s="3"/>
      <c r="Z102" s="3"/>
      <c r="AA102" s="3"/>
      <c r="AB102" s="3"/>
      <c r="AC102" s="3"/>
      <c r="AD102" s="3"/>
      <c r="AE102" s="3"/>
    </row>
    <row r="103" spans="1:31" ht="15.75" customHeight="1">
      <c r="A103" s="51"/>
      <c r="B103" s="52"/>
      <c r="C103" s="52"/>
      <c r="D103" s="1"/>
      <c r="E103" s="1"/>
      <c r="F103" s="1"/>
      <c r="G103" s="1"/>
      <c r="H103" s="1"/>
      <c r="I103" s="1"/>
      <c r="J103" s="1"/>
      <c r="K103" s="1"/>
      <c r="L103" s="3"/>
      <c r="M103" s="3"/>
      <c r="N103" s="3"/>
      <c r="O103" s="3"/>
      <c r="P103" s="3"/>
      <c r="Q103" s="3"/>
      <c r="R103" s="3"/>
      <c r="S103" s="3"/>
      <c r="T103" s="3"/>
      <c r="U103" s="3"/>
      <c r="V103" s="3"/>
      <c r="W103" s="3"/>
      <c r="X103" s="3"/>
      <c r="Y103" s="3"/>
      <c r="Z103" s="3"/>
      <c r="AA103" s="3"/>
      <c r="AB103" s="3"/>
      <c r="AC103" s="3"/>
      <c r="AD103" s="3"/>
      <c r="AE103" s="3"/>
    </row>
    <row r="104" spans="1:31" ht="15.75" customHeight="1">
      <c r="A104" s="51"/>
      <c r="B104" s="52"/>
      <c r="C104" s="52"/>
      <c r="D104" s="1"/>
      <c r="E104" s="1"/>
      <c r="F104" s="1"/>
      <c r="G104" s="1"/>
      <c r="H104" s="1"/>
      <c r="I104" s="1"/>
      <c r="J104" s="1"/>
      <c r="K104" s="1"/>
      <c r="L104" s="3"/>
      <c r="M104" s="3"/>
      <c r="N104" s="3"/>
      <c r="O104" s="3"/>
      <c r="P104" s="3"/>
      <c r="Q104" s="3"/>
      <c r="R104" s="3"/>
      <c r="S104" s="3"/>
      <c r="T104" s="3"/>
      <c r="U104" s="3"/>
      <c r="V104" s="3"/>
      <c r="W104" s="3"/>
      <c r="X104" s="3"/>
      <c r="Y104" s="3"/>
      <c r="Z104" s="3"/>
      <c r="AA104" s="3"/>
      <c r="AB104" s="3"/>
      <c r="AC104" s="3"/>
      <c r="AD104" s="3"/>
      <c r="AE104" s="3"/>
    </row>
    <row r="105" spans="1:31" ht="15.75" customHeight="1">
      <c r="A105" s="51"/>
      <c r="B105" s="52"/>
      <c r="C105" s="52"/>
      <c r="D105" s="1"/>
      <c r="E105" s="1"/>
      <c r="F105" s="1"/>
      <c r="G105" s="1"/>
      <c r="H105" s="1"/>
      <c r="I105" s="1"/>
      <c r="J105" s="1"/>
      <c r="K105" s="1"/>
      <c r="L105" s="3"/>
      <c r="M105" s="3"/>
      <c r="N105" s="3"/>
      <c r="O105" s="3"/>
      <c r="P105" s="3"/>
      <c r="Q105" s="3"/>
      <c r="R105" s="3"/>
      <c r="S105" s="3"/>
      <c r="T105" s="3"/>
      <c r="U105" s="3"/>
      <c r="V105" s="3"/>
      <c r="W105" s="3"/>
      <c r="X105" s="3"/>
      <c r="Y105" s="3"/>
      <c r="Z105" s="3"/>
      <c r="AA105" s="3"/>
      <c r="AB105" s="3"/>
      <c r="AC105" s="3"/>
      <c r="AD105" s="3"/>
      <c r="AE105" s="3"/>
    </row>
    <row r="106" spans="1:31" ht="15.75" customHeight="1">
      <c r="A106" s="51"/>
      <c r="B106" s="52"/>
      <c r="C106" s="52"/>
      <c r="D106" s="1"/>
      <c r="E106" s="1"/>
      <c r="F106" s="1"/>
      <c r="G106" s="1"/>
      <c r="H106" s="1"/>
      <c r="I106" s="1"/>
      <c r="J106" s="1"/>
      <c r="K106" s="1"/>
      <c r="L106" s="3"/>
      <c r="M106" s="3"/>
      <c r="N106" s="3"/>
      <c r="O106" s="3"/>
      <c r="P106" s="3"/>
      <c r="Q106" s="3"/>
      <c r="R106" s="3"/>
      <c r="S106" s="3"/>
      <c r="T106" s="3"/>
      <c r="U106" s="3"/>
      <c r="V106" s="3"/>
      <c r="W106" s="3"/>
      <c r="X106" s="3"/>
      <c r="Y106" s="3"/>
      <c r="Z106" s="3"/>
      <c r="AA106" s="3"/>
      <c r="AB106" s="3"/>
      <c r="AC106" s="3"/>
      <c r="AD106" s="3"/>
      <c r="AE106" s="3"/>
    </row>
    <row r="107" spans="1:31" ht="15.75" customHeight="1">
      <c r="A107" s="51"/>
      <c r="B107" s="52"/>
      <c r="C107" s="52"/>
      <c r="D107" s="1"/>
      <c r="E107" s="1"/>
      <c r="F107" s="1"/>
      <c r="G107" s="1"/>
      <c r="H107" s="1"/>
      <c r="I107" s="1"/>
      <c r="J107" s="1"/>
      <c r="K107" s="1"/>
      <c r="L107" s="3"/>
      <c r="M107" s="3"/>
      <c r="N107" s="3"/>
      <c r="O107" s="3"/>
      <c r="P107" s="3"/>
      <c r="Q107" s="3"/>
      <c r="R107" s="3"/>
      <c r="S107" s="3"/>
      <c r="T107" s="3"/>
      <c r="U107" s="3"/>
      <c r="V107" s="3"/>
      <c r="W107" s="3"/>
      <c r="X107" s="3"/>
      <c r="Y107" s="3"/>
      <c r="Z107" s="3"/>
      <c r="AA107" s="3"/>
      <c r="AB107" s="3"/>
      <c r="AC107" s="3"/>
      <c r="AD107" s="3"/>
      <c r="AE107" s="3"/>
    </row>
    <row r="108" spans="1:31" ht="15.75" customHeight="1">
      <c r="A108" s="51"/>
      <c r="B108" s="52"/>
      <c r="C108" s="52"/>
      <c r="D108" s="1"/>
      <c r="E108" s="1"/>
      <c r="F108" s="1"/>
      <c r="G108" s="1"/>
      <c r="H108" s="1"/>
      <c r="I108" s="1"/>
      <c r="J108" s="1"/>
      <c r="K108" s="1"/>
      <c r="L108" s="3"/>
      <c r="M108" s="3"/>
      <c r="N108" s="3"/>
      <c r="O108" s="3"/>
      <c r="P108" s="3"/>
      <c r="Q108" s="3"/>
      <c r="R108" s="3"/>
      <c r="S108" s="3"/>
      <c r="T108" s="3"/>
      <c r="U108" s="3"/>
      <c r="V108" s="3"/>
      <c r="W108" s="3"/>
      <c r="X108" s="3"/>
      <c r="Y108" s="3"/>
      <c r="Z108" s="3"/>
      <c r="AA108" s="3"/>
      <c r="AB108" s="3"/>
      <c r="AC108" s="3"/>
      <c r="AD108" s="3"/>
      <c r="AE108" s="3"/>
    </row>
    <row r="109" spans="1:31" ht="15.75" customHeight="1">
      <c r="A109" s="51"/>
      <c r="B109" s="52"/>
      <c r="C109" s="52"/>
      <c r="D109" s="1"/>
      <c r="E109" s="1"/>
      <c r="F109" s="1"/>
      <c r="G109" s="1"/>
      <c r="H109" s="1"/>
      <c r="I109" s="1"/>
      <c r="J109" s="1"/>
      <c r="K109" s="1"/>
      <c r="L109" s="3"/>
      <c r="M109" s="3"/>
      <c r="N109" s="3"/>
      <c r="O109" s="3"/>
      <c r="P109" s="3"/>
      <c r="Q109" s="3"/>
      <c r="R109" s="3"/>
      <c r="S109" s="3"/>
      <c r="T109" s="3"/>
      <c r="U109" s="3"/>
      <c r="V109" s="3"/>
      <c r="W109" s="3"/>
      <c r="X109" s="3"/>
      <c r="Y109" s="3"/>
      <c r="Z109" s="3"/>
      <c r="AA109" s="3"/>
      <c r="AB109" s="3"/>
      <c r="AC109" s="3"/>
      <c r="AD109" s="3"/>
      <c r="AE109" s="3"/>
    </row>
    <row r="110" spans="1:31" ht="15.75" customHeight="1">
      <c r="A110" s="51"/>
      <c r="B110" s="52"/>
      <c r="C110" s="52"/>
      <c r="D110" s="1"/>
      <c r="E110" s="1"/>
      <c r="F110" s="1"/>
      <c r="G110" s="1"/>
      <c r="H110" s="1"/>
      <c r="I110" s="1"/>
      <c r="J110" s="1"/>
      <c r="K110" s="1"/>
      <c r="L110" s="3"/>
      <c r="M110" s="3"/>
      <c r="N110" s="3"/>
      <c r="O110" s="3"/>
      <c r="P110" s="3"/>
      <c r="Q110" s="3"/>
      <c r="R110" s="3"/>
      <c r="S110" s="3"/>
      <c r="T110" s="3"/>
      <c r="U110" s="3"/>
      <c r="V110" s="3"/>
      <c r="W110" s="3"/>
      <c r="X110" s="3"/>
      <c r="Y110" s="3"/>
      <c r="Z110" s="3"/>
      <c r="AA110" s="3"/>
      <c r="AB110" s="3"/>
      <c r="AC110" s="3"/>
      <c r="AD110" s="3"/>
      <c r="AE110" s="3"/>
    </row>
    <row r="111" spans="1:31" ht="15.75" customHeight="1">
      <c r="A111" s="51"/>
      <c r="B111" s="52"/>
      <c r="C111" s="52"/>
      <c r="D111" s="1"/>
      <c r="E111" s="1"/>
      <c r="F111" s="1"/>
      <c r="G111" s="1"/>
      <c r="H111" s="1"/>
      <c r="I111" s="1"/>
      <c r="J111" s="1"/>
      <c r="K111" s="1"/>
      <c r="L111" s="3"/>
      <c r="M111" s="3"/>
      <c r="N111" s="3"/>
      <c r="O111" s="3"/>
      <c r="P111" s="3"/>
      <c r="Q111" s="3"/>
      <c r="R111" s="3"/>
      <c r="S111" s="3"/>
      <c r="T111" s="3"/>
      <c r="U111" s="3"/>
      <c r="V111" s="3"/>
      <c r="W111" s="3"/>
      <c r="X111" s="3"/>
      <c r="Y111" s="3"/>
      <c r="Z111" s="3"/>
      <c r="AA111" s="3"/>
      <c r="AB111" s="3"/>
      <c r="AC111" s="3"/>
      <c r="AD111" s="3"/>
      <c r="AE111" s="3"/>
    </row>
    <row r="112" spans="1:31" ht="15.75" customHeight="1">
      <c r="A112" s="51"/>
      <c r="B112" s="52"/>
      <c r="C112" s="52"/>
      <c r="D112" s="1"/>
      <c r="E112" s="1"/>
      <c r="F112" s="1"/>
      <c r="G112" s="1"/>
      <c r="H112" s="1"/>
      <c r="I112" s="1"/>
      <c r="J112" s="1"/>
      <c r="K112" s="1"/>
      <c r="L112" s="3"/>
      <c r="M112" s="3"/>
      <c r="N112" s="3"/>
      <c r="O112" s="3"/>
      <c r="P112" s="3"/>
      <c r="Q112" s="3"/>
      <c r="R112" s="3"/>
      <c r="S112" s="3"/>
      <c r="T112" s="3"/>
      <c r="U112" s="3"/>
      <c r="V112" s="3"/>
      <c r="W112" s="3"/>
      <c r="X112" s="3"/>
      <c r="Y112" s="3"/>
      <c r="Z112" s="3"/>
      <c r="AA112" s="3"/>
      <c r="AB112" s="3"/>
      <c r="AC112" s="3"/>
      <c r="AD112" s="3"/>
      <c r="AE112" s="3"/>
    </row>
    <row r="113" spans="1:31" ht="15.75" customHeight="1">
      <c r="A113" s="51"/>
      <c r="B113" s="52"/>
      <c r="C113" s="52"/>
      <c r="D113" s="1"/>
      <c r="E113" s="1"/>
      <c r="F113" s="1"/>
      <c r="G113" s="1"/>
      <c r="H113" s="1"/>
      <c r="I113" s="1"/>
      <c r="J113" s="1"/>
      <c r="K113" s="1"/>
      <c r="L113" s="3"/>
      <c r="M113" s="3"/>
      <c r="N113" s="3"/>
      <c r="O113" s="3"/>
      <c r="P113" s="3"/>
      <c r="Q113" s="3"/>
      <c r="R113" s="3"/>
      <c r="S113" s="3"/>
      <c r="T113" s="3"/>
      <c r="U113" s="3"/>
      <c r="V113" s="3"/>
      <c r="W113" s="3"/>
      <c r="X113" s="3"/>
      <c r="Y113" s="3"/>
      <c r="Z113" s="3"/>
      <c r="AA113" s="3"/>
      <c r="AB113" s="3"/>
      <c r="AC113" s="3"/>
      <c r="AD113" s="3"/>
      <c r="AE113" s="3"/>
    </row>
    <row r="114" spans="1:31" ht="15.75" customHeight="1">
      <c r="A114" s="51"/>
      <c r="B114" s="52"/>
      <c r="C114" s="52"/>
      <c r="D114" s="1"/>
      <c r="E114" s="1"/>
      <c r="F114" s="1"/>
      <c r="G114" s="1"/>
      <c r="H114" s="1"/>
      <c r="I114" s="1"/>
      <c r="J114" s="1"/>
      <c r="K114" s="1"/>
      <c r="L114" s="3"/>
      <c r="M114" s="3"/>
      <c r="N114" s="3"/>
      <c r="O114" s="3"/>
      <c r="P114" s="3"/>
      <c r="Q114" s="3"/>
      <c r="R114" s="3"/>
      <c r="S114" s="3"/>
      <c r="T114" s="3"/>
      <c r="U114" s="3"/>
      <c r="V114" s="3"/>
      <c r="W114" s="3"/>
      <c r="X114" s="3"/>
      <c r="Y114" s="3"/>
      <c r="Z114" s="3"/>
      <c r="AA114" s="3"/>
      <c r="AB114" s="3"/>
      <c r="AC114" s="3"/>
      <c r="AD114" s="3"/>
      <c r="AE114" s="3"/>
    </row>
    <row r="115" spans="1:31" ht="15.75" customHeight="1">
      <c r="A115" s="51"/>
      <c r="B115" s="52"/>
      <c r="C115" s="52"/>
      <c r="D115" s="1"/>
      <c r="E115" s="1"/>
      <c r="F115" s="1"/>
      <c r="G115" s="1"/>
      <c r="H115" s="1"/>
      <c r="I115" s="1"/>
      <c r="J115" s="1"/>
      <c r="K115" s="1"/>
      <c r="L115" s="3"/>
      <c r="M115" s="3"/>
      <c r="N115" s="3"/>
      <c r="O115" s="3"/>
      <c r="P115" s="3"/>
      <c r="Q115" s="3"/>
      <c r="R115" s="3"/>
      <c r="S115" s="3"/>
      <c r="T115" s="3"/>
      <c r="U115" s="3"/>
      <c r="V115" s="3"/>
      <c r="W115" s="3"/>
      <c r="X115" s="3"/>
      <c r="Y115" s="3"/>
      <c r="Z115" s="3"/>
      <c r="AA115" s="3"/>
      <c r="AB115" s="3"/>
      <c r="AC115" s="3"/>
      <c r="AD115" s="3"/>
      <c r="AE115" s="3"/>
    </row>
    <row r="116" spans="1:31" ht="15.75" customHeight="1">
      <c r="A116" s="51"/>
      <c r="B116" s="52"/>
      <c r="C116" s="52"/>
      <c r="D116" s="1"/>
      <c r="E116" s="1"/>
      <c r="F116" s="1"/>
      <c r="G116" s="1"/>
      <c r="H116" s="1"/>
      <c r="I116" s="1"/>
      <c r="J116" s="1"/>
      <c r="K116" s="1"/>
      <c r="L116" s="3"/>
      <c r="M116" s="3"/>
      <c r="N116" s="3"/>
      <c r="O116" s="3"/>
      <c r="P116" s="3"/>
      <c r="Q116" s="3"/>
      <c r="R116" s="3"/>
      <c r="S116" s="3"/>
      <c r="T116" s="3"/>
      <c r="U116" s="3"/>
      <c r="V116" s="3"/>
      <c r="W116" s="3"/>
      <c r="X116" s="3"/>
      <c r="Y116" s="3"/>
      <c r="Z116" s="3"/>
      <c r="AA116" s="3"/>
      <c r="AB116" s="3"/>
      <c r="AC116" s="3"/>
      <c r="AD116" s="3"/>
      <c r="AE116" s="3"/>
    </row>
    <row r="117" spans="1:31" ht="15.75" customHeight="1">
      <c r="A117" s="51"/>
      <c r="B117" s="52"/>
      <c r="C117" s="52"/>
      <c r="D117" s="1"/>
      <c r="E117" s="1"/>
      <c r="F117" s="1"/>
      <c r="G117" s="1"/>
      <c r="H117" s="1"/>
      <c r="I117" s="1"/>
      <c r="J117" s="1"/>
      <c r="K117" s="1"/>
      <c r="L117" s="3"/>
      <c r="M117" s="3"/>
      <c r="N117" s="3"/>
      <c r="O117" s="3"/>
      <c r="P117" s="3"/>
      <c r="Q117" s="3"/>
      <c r="R117" s="3"/>
      <c r="S117" s="3"/>
      <c r="T117" s="3"/>
      <c r="U117" s="3"/>
      <c r="V117" s="3"/>
      <c r="W117" s="3"/>
      <c r="X117" s="3"/>
      <c r="Y117" s="3"/>
      <c r="Z117" s="3"/>
      <c r="AA117" s="3"/>
      <c r="AB117" s="3"/>
      <c r="AC117" s="3"/>
      <c r="AD117" s="3"/>
      <c r="AE117" s="3"/>
    </row>
    <row r="118" spans="1:31" ht="15.75" customHeight="1">
      <c r="A118" s="51"/>
      <c r="B118" s="52"/>
      <c r="C118" s="52"/>
      <c r="D118" s="1"/>
      <c r="E118" s="1"/>
      <c r="F118" s="1"/>
      <c r="G118" s="1"/>
      <c r="H118" s="1"/>
      <c r="I118" s="1"/>
      <c r="J118" s="1"/>
      <c r="K118" s="1"/>
      <c r="L118" s="3"/>
      <c r="M118" s="3"/>
      <c r="N118" s="3"/>
      <c r="O118" s="3"/>
      <c r="P118" s="3"/>
      <c r="Q118" s="3"/>
      <c r="R118" s="3"/>
      <c r="S118" s="3"/>
      <c r="T118" s="3"/>
      <c r="U118" s="3"/>
      <c r="V118" s="3"/>
      <c r="W118" s="3"/>
      <c r="X118" s="3"/>
      <c r="Y118" s="3"/>
      <c r="Z118" s="3"/>
      <c r="AA118" s="3"/>
      <c r="AB118" s="3"/>
      <c r="AC118" s="3"/>
      <c r="AD118" s="3"/>
      <c r="AE118" s="3"/>
    </row>
    <row r="119" spans="1:31" ht="15.75" customHeight="1">
      <c r="A119" s="51"/>
      <c r="B119" s="52"/>
      <c r="C119" s="52"/>
      <c r="D119" s="1"/>
      <c r="E119" s="1"/>
      <c r="F119" s="1"/>
      <c r="G119" s="1"/>
      <c r="H119" s="1"/>
      <c r="I119" s="1"/>
      <c r="J119" s="1"/>
      <c r="K119" s="1"/>
      <c r="L119" s="3"/>
      <c r="M119" s="3"/>
      <c r="N119" s="3"/>
      <c r="O119" s="3"/>
      <c r="P119" s="3"/>
      <c r="Q119" s="3"/>
      <c r="R119" s="3"/>
      <c r="S119" s="3"/>
      <c r="T119" s="3"/>
      <c r="U119" s="3"/>
      <c r="V119" s="3"/>
      <c r="W119" s="3"/>
      <c r="X119" s="3"/>
      <c r="Y119" s="3"/>
      <c r="Z119" s="3"/>
      <c r="AA119" s="3"/>
      <c r="AB119" s="3"/>
      <c r="AC119" s="3"/>
      <c r="AD119" s="3"/>
      <c r="AE119" s="3"/>
    </row>
    <row r="120" spans="1:31" ht="15.75" customHeight="1">
      <c r="A120" s="51"/>
      <c r="B120" s="52"/>
      <c r="C120" s="52"/>
      <c r="D120" s="1"/>
      <c r="E120" s="1"/>
      <c r="F120" s="1"/>
      <c r="G120" s="1"/>
      <c r="H120" s="1"/>
      <c r="I120" s="1"/>
      <c r="J120" s="1"/>
      <c r="K120" s="1"/>
      <c r="L120" s="3"/>
      <c r="M120" s="3"/>
      <c r="N120" s="3"/>
      <c r="O120" s="3"/>
      <c r="P120" s="3"/>
      <c r="Q120" s="3"/>
      <c r="R120" s="3"/>
      <c r="S120" s="3"/>
      <c r="T120" s="3"/>
      <c r="U120" s="3"/>
      <c r="V120" s="3"/>
      <c r="W120" s="3"/>
      <c r="X120" s="3"/>
      <c r="Y120" s="3"/>
      <c r="Z120" s="3"/>
      <c r="AA120" s="3"/>
      <c r="AB120" s="3"/>
      <c r="AC120" s="3"/>
      <c r="AD120" s="3"/>
      <c r="AE120" s="3"/>
    </row>
    <row r="121" spans="1:31" ht="15.75" customHeight="1">
      <c r="A121" s="51"/>
      <c r="B121" s="52"/>
      <c r="C121" s="52"/>
      <c r="D121" s="1"/>
      <c r="E121" s="1"/>
      <c r="F121" s="1"/>
      <c r="G121" s="1"/>
      <c r="H121" s="1"/>
      <c r="I121" s="1"/>
      <c r="J121" s="1"/>
      <c r="K121" s="1"/>
      <c r="L121" s="3"/>
      <c r="M121" s="3"/>
      <c r="N121" s="3"/>
      <c r="O121" s="3"/>
      <c r="P121" s="3"/>
      <c r="Q121" s="3"/>
      <c r="R121" s="3"/>
      <c r="S121" s="3"/>
      <c r="T121" s="3"/>
      <c r="U121" s="3"/>
      <c r="V121" s="3"/>
      <c r="W121" s="3"/>
      <c r="X121" s="3"/>
      <c r="Y121" s="3"/>
      <c r="Z121" s="3"/>
      <c r="AA121" s="3"/>
      <c r="AB121" s="3"/>
      <c r="AC121" s="3"/>
      <c r="AD121" s="3"/>
      <c r="AE121" s="3"/>
    </row>
    <row r="122" spans="1:31" ht="15.75" customHeight="1">
      <c r="A122" s="51"/>
      <c r="B122" s="52"/>
      <c r="C122" s="52"/>
      <c r="D122" s="1"/>
      <c r="E122" s="1"/>
      <c r="F122" s="1"/>
      <c r="G122" s="1"/>
      <c r="H122" s="1"/>
      <c r="I122" s="1"/>
      <c r="J122" s="1"/>
      <c r="K122" s="1"/>
      <c r="L122" s="3"/>
      <c r="M122" s="3"/>
      <c r="N122" s="3"/>
      <c r="O122" s="3"/>
      <c r="P122" s="3"/>
      <c r="Q122" s="3"/>
      <c r="R122" s="3"/>
      <c r="S122" s="3"/>
      <c r="T122" s="3"/>
      <c r="U122" s="3"/>
      <c r="V122" s="3"/>
      <c r="W122" s="3"/>
      <c r="X122" s="3"/>
      <c r="Y122" s="3"/>
      <c r="Z122" s="3"/>
      <c r="AA122" s="3"/>
      <c r="AB122" s="3"/>
      <c r="AC122" s="3"/>
      <c r="AD122" s="3"/>
      <c r="AE122" s="3"/>
    </row>
    <row r="123" spans="1:31" ht="15.75" customHeight="1">
      <c r="A123" s="51"/>
      <c r="B123" s="52"/>
      <c r="C123" s="52"/>
      <c r="D123" s="1"/>
      <c r="E123" s="1"/>
      <c r="F123" s="1"/>
      <c r="G123" s="1"/>
      <c r="H123" s="1"/>
      <c r="I123" s="1"/>
      <c r="J123" s="1"/>
      <c r="K123" s="1"/>
      <c r="L123" s="3"/>
      <c r="M123" s="3"/>
      <c r="N123" s="3"/>
      <c r="O123" s="3"/>
      <c r="P123" s="3"/>
      <c r="Q123" s="3"/>
      <c r="R123" s="3"/>
      <c r="S123" s="3"/>
      <c r="T123" s="3"/>
      <c r="U123" s="3"/>
      <c r="V123" s="3"/>
      <c r="W123" s="3"/>
      <c r="X123" s="3"/>
      <c r="Y123" s="3"/>
      <c r="Z123" s="3"/>
      <c r="AA123" s="3"/>
      <c r="AB123" s="3"/>
      <c r="AC123" s="3"/>
      <c r="AD123" s="3"/>
      <c r="AE123" s="3"/>
    </row>
    <row r="124" spans="1:31" ht="15.75" customHeight="1">
      <c r="A124" s="51"/>
      <c r="B124" s="52"/>
      <c r="C124" s="52"/>
      <c r="D124" s="1"/>
      <c r="E124" s="1"/>
      <c r="F124" s="1"/>
      <c r="G124" s="1"/>
      <c r="H124" s="1"/>
      <c r="I124" s="1"/>
      <c r="J124" s="1"/>
      <c r="K124" s="1"/>
      <c r="L124" s="3"/>
      <c r="M124" s="3"/>
      <c r="N124" s="3"/>
      <c r="O124" s="3"/>
      <c r="P124" s="3"/>
      <c r="Q124" s="3"/>
      <c r="R124" s="3"/>
      <c r="S124" s="3"/>
      <c r="T124" s="3"/>
      <c r="U124" s="3"/>
      <c r="V124" s="3"/>
      <c r="W124" s="3"/>
      <c r="X124" s="3"/>
      <c r="Y124" s="3"/>
      <c r="Z124" s="3"/>
      <c r="AA124" s="3"/>
      <c r="AB124" s="3"/>
      <c r="AC124" s="3"/>
      <c r="AD124" s="3"/>
      <c r="AE124" s="3"/>
    </row>
    <row r="125" spans="1:31" ht="15.75" customHeight="1">
      <c r="A125" s="51"/>
      <c r="B125" s="52"/>
      <c r="C125" s="52"/>
      <c r="D125" s="1"/>
      <c r="E125" s="1"/>
      <c r="F125" s="1"/>
      <c r="G125" s="1"/>
      <c r="H125" s="1"/>
      <c r="I125" s="1"/>
      <c r="J125" s="1"/>
      <c r="K125" s="1"/>
      <c r="L125" s="3"/>
      <c r="M125" s="3"/>
      <c r="N125" s="3"/>
      <c r="O125" s="3"/>
      <c r="P125" s="3"/>
      <c r="Q125" s="3"/>
      <c r="R125" s="3"/>
      <c r="S125" s="3"/>
      <c r="T125" s="3"/>
      <c r="U125" s="3"/>
      <c r="V125" s="3"/>
      <c r="W125" s="3"/>
      <c r="X125" s="3"/>
      <c r="Y125" s="3"/>
      <c r="Z125" s="3"/>
      <c r="AA125" s="3"/>
      <c r="AB125" s="3"/>
      <c r="AC125" s="3"/>
      <c r="AD125" s="3"/>
      <c r="AE125" s="3"/>
    </row>
    <row r="126" spans="1:31" ht="15.75" customHeight="1">
      <c r="A126" s="51"/>
      <c r="B126" s="52"/>
      <c r="C126" s="52"/>
      <c r="D126" s="1"/>
      <c r="E126" s="1"/>
      <c r="F126" s="1"/>
      <c r="G126" s="1"/>
      <c r="H126" s="1"/>
      <c r="I126" s="1"/>
      <c r="J126" s="1"/>
      <c r="K126" s="1"/>
      <c r="L126" s="3"/>
      <c r="M126" s="3"/>
      <c r="N126" s="3"/>
      <c r="O126" s="3"/>
      <c r="P126" s="3"/>
      <c r="Q126" s="3"/>
      <c r="R126" s="3"/>
      <c r="S126" s="3"/>
      <c r="T126" s="3"/>
      <c r="U126" s="3"/>
      <c r="V126" s="3"/>
      <c r="W126" s="3"/>
      <c r="X126" s="3"/>
      <c r="Y126" s="3"/>
      <c r="Z126" s="3"/>
      <c r="AA126" s="3"/>
      <c r="AB126" s="3"/>
      <c r="AC126" s="3"/>
      <c r="AD126" s="3"/>
      <c r="AE126" s="3"/>
    </row>
    <row r="127" spans="1:31" ht="15.75" customHeight="1">
      <c r="A127" s="51"/>
      <c r="B127" s="52"/>
      <c r="C127" s="52"/>
      <c r="D127" s="1"/>
      <c r="E127" s="1"/>
      <c r="F127" s="1"/>
      <c r="G127" s="1"/>
      <c r="H127" s="1"/>
      <c r="I127" s="1"/>
      <c r="J127" s="1"/>
      <c r="K127" s="1"/>
      <c r="L127" s="3"/>
      <c r="M127" s="3"/>
      <c r="N127" s="3"/>
      <c r="O127" s="3"/>
      <c r="P127" s="3"/>
      <c r="Q127" s="3"/>
      <c r="R127" s="3"/>
      <c r="S127" s="3"/>
      <c r="T127" s="3"/>
      <c r="U127" s="3"/>
      <c r="V127" s="3"/>
      <c r="W127" s="3"/>
      <c r="X127" s="3"/>
      <c r="Y127" s="3"/>
      <c r="Z127" s="3"/>
      <c r="AA127" s="3"/>
      <c r="AB127" s="3"/>
      <c r="AC127" s="3"/>
      <c r="AD127" s="3"/>
      <c r="AE127" s="3"/>
    </row>
    <row r="128" spans="1:31" ht="15.75" customHeight="1">
      <c r="A128" s="51"/>
      <c r="B128" s="52"/>
      <c r="C128" s="52"/>
      <c r="D128" s="1"/>
      <c r="E128" s="1"/>
      <c r="F128" s="1"/>
      <c r="G128" s="1"/>
      <c r="H128" s="1"/>
      <c r="I128" s="1"/>
      <c r="J128" s="1"/>
      <c r="K128" s="1"/>
      <c r="L128" s="3"/>
      <c r="M128" s="3"/>
      <c r="N128" s="3"/>
      <c r="O128" s="3"/>
      <c r="P128" s="3"/>
      <c r="Q128" s="3"/>
      <c r="R128" s="3"/>
      <c r="S128" s="3"/>
      <c r="T128" s="3"/>
      <c r="U128" s="3"/>
      <c r="V128" s="3"/>
      <c r="W128" s="3"/>
      <c r="X128" s="3"/>
      <c r="Y128" s="3"/>
      <c r="Z128" s="3"/>
      <c r="AA128" s="3"/>
      <c r="AB128" s="3"/>
      <c r="AC128" s="3"/>
      <c r="AD128" s="3"/>
      <c r="AE128" s="3"/>
    </row>
    <row r="129" spans="1:31" ht="15.75" customHeight="1">
      <c r="A129" s="51"/>
      <c r="B129" s="52"/>
      <c r="C129" s="52"/>
      <c r="D129" s="1"/>
      <c r="E129" s="1"/>
      <c r="F129" s="1"/>
      <c r="G129" s="1"/>
      <c r="H129" s="1"/>
      <c r="I129" s="1"/>
      <c r="J129" s="1"/>
      <c r="K129" s="1"/>
      <c r="L129" s="3"/>
      <c r="M129" s="3"/>
      <c r="N129" s="3"/>
      <c r="O129" s="3"/>
      <c r="P129" s="3"/>
      <c r="Q129" s="3"/>
      <c r="R129" s="3"/>
      <c r="S129" s="3"/>
      <c r="T129" s="3"/>
      <c r="U129" s="3"/>
      <c r="V129" s="3"/>
      <c r="W129" s="3"/>
      <c r="X129" s="3"/>
      <c r="Y129" s="3"/>
      <c r="Z129" s="3"/>
      <c r="AA129" s="3"/>
      <c r="AB129" s="3"/>
      <c r="AC129" s="3"/>
      <c r="AD129" s="3"/>
      <c r="AE129" s="3"/>
    </row>
    <row r="130" spans="1:31" ht="15.75" customHeight="1">
      <c r="A130" s="51"/>
      <c r="B130" s="52"/>
      <c r="C130" s="52"/>
      <c r="D130" s="1"/>
      <c r="E130" s="1"/>
      <c r="F130" s="1"/>
      <c r="G130" s="1"/>
      <c r="H130" s="1"/>
      <c r="I130" s="1"/>
      <c r="J130" s="1"/>
      <c r="K130" s="1"/>
      <c r="L130" s="3"/>
      <c r="M130" s="3"/>
      <c r="N130" s="3"/>
      <c r="O130" s="3"/>
      <c r="P130" s="3"/>
      <c r="Q130" s="3"/>
      <c r="R130" s="3"/>
      <c r="S130" s="3"/>
      <c r="T130" s="3"/>
      <c r="U130" s="3"/>
      <c r="V130" s="3"/>
      <c r="W130" s="3"/>
      <c r="X130" s="3"/>
      <c r="Y130" s="3"/>
      <c r="Z130" s="3"/>
      <c r="AA130" s="3"/>
      <c r="AB130" s="3"/>
      <c r="AC130" s="3"/>
      <c r="AD130" s="3"/>
      <c r="AE130" s="3"/>
    </row>
    <row r="131" spans="1:31" ht="15.75" customHeight="1">
      <c r="A131" s="51"/>
      <c r="B131" s="52"/>
      <c r="C131" s="52"/>
      <c r="D131" s="1"/>
      <c r="E131" s="1"/>
      <c r="F131" s="1"/>
      <c r="G131" s="1"/>
      <c r="H131" s="1"/>
      <c r="I131" s="1"/>
      <c r="J131" s="1"/>
      <c r="K131" s="1"/>
      <c r="L131" s="3"/>
      <c r="M131" s="3"/>
      <c r="N131" s="3"/>
      <c r="O131" s="3"/>
      <c r="P131" s="3"/>
      <c r="Q131" s="3"/>
      <c r="R131" s="3"/>
      <c r="S131" s="3"/>
      <c r="T131" s="3"/>
      <c r="U131" s="3"/>
      <c r="V131" s="3"/>
      <c r="W131" s="3"/>
      <c r="X131" s="3"/>
      <c r="Y131" s="3"/>
      <c r="Z131" s="3"/>
      <c r="AA131" s="3"/>
      <c r="AB131" s="3"/>
      <c r="AC131" s="3"/>
      <c r="AD131" s="3"/>
      <c r="AE131" s="3"/>
    </row>
    <row r="132" spans="1:31" ht="15.75" customHeight="1">
      <c r="A132" s="51"/>
      <c r="B132" s="52"/>
      <c r="C132" s="52"/>
      <c r="D132" s="1"/>
      <c r="E132" s="1"/>
      <c r="F132" s="1"/>
      <c r="G132" s="1"/>
      <c r="H132" s="1"/>
      <c r="I132" s="1"/>
      <c r="J132" s="1"/>
      <c r="K132" s="1"/>
      <c r="L132" s="3"/>
      <c r="M132" s="3"/>
      <c r="N132" s="3"/>
      <c r="O132" s="3"/>
      <c r="P132" s="3"/>
      <c r="Q132" s="3"/>
      <c r="R132" s="3"/>
      <c r="S132" s="3"/>
      <c r="T132" s="3"/>
      <c r="U132" s="3"/>
      <c r="V132" s="3"/>
      <c r="W132" s="3"/>
      <c r="X132" s="3"/>
      <c r="Y132" s="3"/>
      <c r="Z132" s="3"/>
      <c r="AA132" s="3"/>
      <c r="AB132" s="3"/>
      <c r="AC132" s="3"/>
      <c r="AD132" s="3"/>
      <c r="AE132" s="3"/>
    </row>
    <row r="133" spans="1:31" ht="15.75" customHeight="1">
      <c r="A133" s="51"/>
      <c r="B133" s="52"/>
      <c r="C133" s="52"/>
      <c r="D133" s="1"/>
      <c r="E133" s="1"/>
      <c r="F133" s="1"/>
      <c r="G133" s="1"/>
      <c r="H133" s="1"/>
      <c r="I133" s="1"/>
      <c r="J133" s="1"/>
      <c r="K133" s="1"/>
      <c r="L133" s="3"/>
      <c r="M133" s="3"/>
      <c r="N133" s="3"/>
      <c r="O133" s="3"/>
      <c r="P133" s="3"/>
      <c r="Q133" s="3"/>
      <c r="R133" s="3"/>
      <c r="S133" s="3"/>
      <c r="T133" s="3"/>
      <c r="U133" s="3"/>
      <c r="V133" s="3"/>
      <c r="W133" s="3"/>
      <c r="X133" s="3"/>
      <c r="Y133" s="3"/>
      <c r="Z133" s="3"/>
      <c r="AA133" s="3"/>
      <c r="AB133" s="3"/>
      <c r="AC133" s="3"/>
      <c r="AD133" s="3"/>
      <c r="AE133" s="3"/>
    </row>
    <row r="134" spans="1:31" ht="15.75" customHeight="1">
      <c r="A134" s="51"/>
      <c r="B134" s="52"/>
      <c r="C134" s="52"/>
      <c r="D134" s="1"/>
      <c r="E134" s="1"/>
      <c r="F134" s="1"/>
      <c r="G134" s="1"/>
      <c r="H134" s="1"/>
      <c r="I134" s="1"/>
      <c r="J134" s="1"/>
      <c r="K134" s="1"/>
      <c r="L134" s="3"/>
      <c r="M134" s="3"/>
      <c r="N134" s="3"/>
      <c r="O134" s="3"/>
      <c r="P134" s="3"/>
      <c r="Q134" s="3"/>
      <c r="R134" s="3"/>
      <c r="S134" s="3"/>
      <c r="T134" s="3"/>
      <c r="U134" s="3"/>
      <c r="V134" s="3"/>
      <c r="W134" s="3"/>
      <c r="X134" s="3"/>
      <c r="Y134" s="3"/>
      <c r="Z134" s="3"/>
      <c r="AA134" s="3"/>
      <c r="AB134" s="3"/>
      <c r="AC134" s="3"/>
      <c r="AD134" s="3"/>
      <c r="AE134" s="3"/>
    </row>
    <row r="135" spans="1:31" ht="15.75" customHeight="1">
      <c r="A135" s="51"/>
      <c r="B135" s="52"/>
      <c r="C135" s="52"/>
      <c r="D135" s="1"/>
      <c r="E135" s="1"/>
      <c r="F135" s="1"/>
      <c r="G135" s="1"/>
      <c r="H135" s="1"/>
      <c r="I135" s="1"/>
      <c r="J135" s="1"/>
      <c r="K135" s="1"/>
      <c r="L135" s="3"/>
      <c r="M135" s="3"/>
      <c r="N135" s="3"/>
      <c r="O135" s="3"/>
      <c r="P135" s="3"/>
      <c r="Q135" s="3"/>
      <c r="R135" s="3"/>
      <c r="S135" s="3"/>
      <c r="T135" s="3"/>
      <c r="U135" s="3"/>
      <c r="V135" s="3"/>
      <c r="W135" s="3"/>
      <c r="X135" s="3"/>
      <c r="Y135" s="3"/>
      <c r="Z135" s="3"/>
      <c r="AA135" s="3"/>
      <c r="AB135" s="3"/>
      <c r="AC135" s="3"/>
      <c r="AD135" s="3"/>
      <c r="AE135" s="3"/>
    </row>
    <row r="136" spans="1:31" ht="15.75" customHeight="1">
      <c r="A136" s="51"/>
      <c r="B136" s="52"/>
      <c r="C136" s="52"/>
      <c r="D136" s="1"/>
      <c r="E136" s="1"/>
      <c r="F136" s="1"/>
      <c r="G136" s="1"/>
      <c r="H136" s="1"/>
      <c r="I136" s="1"/>
      <c r="J136" s="1"/>
      <c r="K136" s="1"/>
      <c r="L136" s="3"/>
      <c r="M136" s="3"/>
      <c r="N136" s="3"/>
      <c r="O136" s="3"/>
      <c r="P136" s="3"/>
      <c r="Q136" s="3"/>
      <c r="R136" s="3"/>
      <c r="S136" s="3"/>
      <c r="T136" s="3"/>
      <c r="U136" s="3"/>
      <c r="V136" s="3"/>
      <c r="W136" s="3"/>
      <c r="X136" s="3"/>
      <c r="Y136" s="3"/>
      <c r="Z136" s="3"/>
      <c r="AA136" s="3"/>
      <c r="AB136" s="3"/>
      <c r="AC136" s="3"/>
      <c r="AD136" s="3"/>
      <c r="AE136" s="3"/>
    </row>
    <row r="137" spans="1:31" ht="15.75" customHeight="1">
      <c r="A137" s="51"/>
      <c r="B137" s="52"/>
      <c r="C137" s="52"/>
      <c r="D137" s="1"/>
      <c r="E137" s="1"/>
      <c r="F137" s="1"/>
      <c r="G137" s="1"/>
      <c r="H137" s="1"/>
      <c r="I137" s="1"/>
      <c r="J137" s="1"/>
      <c r="K137" s="1"/>
      <c r="L137" s="3"/>
      <c r="M137" s="3"/>
      <c r="N137" s="3"/>
      <c r="O137" s="3"/>
      <c r="P137" s="3"/>
      <c r="Q137" s="3"/>
      <c r="R137" s="3"/>
      <c r="S137" s="3"/>
      <c r="T137" s="3"/>
      <c r="U137" s="3"/>
      <c r="V137" s="3"/>
      <c r="W137" s="3"/>
      <c r="X137" s="3"/>
      <c r="Y137" s="3"/>
      <c r="Z137" s="3"/>
      <c r="AA137" s="3"/>
      <c r="AB137" s="3"/>
      <c r="AC137" s="3"/>
      <c r="AD137" s="3"/>
      <c r="AE137" s="3"/>
    </row>
    <row r="138" spans="1:31" ht="15.75" customHeight="1">
      <c r="A138" s="51"/>
      <c r="B138" s="52"/>
      <c r="C138" s="52"/>
      <c r="D138" s="1"/>
      <c r="E138" s="1"/>
      <c r="F138" s="1"/>
      <c r="G138" s="1"/>
      <c r="H138" s="1"/>
      <c r="I138" s="1"/>
      <c r="J138" s="1"/>
      <c r="K138" s="1"/>
      <c r="L138" s="3"/>
      <c r="M138" s="3"/>
      <c r="N138" s="3"/>
      <c r="O138" s="3"/>
      <c r="P138" s="3"/>
      <c r="Q138" s="3"/>
      <c r="R138" s="3"/>
      <c r="S138" s="3"/>
      <c r="T138" s="3"/>
      <c r="U138" s="3"/>
      <c r="V138" s="3"/>
      <c r="W138" s="3"/>
      <c r="X138" s="3"/>
      <c r="Y138" s="3"/>
      <c r="Z138" s="3"/>
      <c r="AA138" s="3"/>
      <c r="AB138" s="3"/>
      <c r="AC138" s="3"/>
      <c r="AD138" s="3"/>
      <c r="AE138" s="3"/>
    </row>
    <row r="139" spans="1:31" ht="15.75" customHeight="1">
      <c r="A139" s="51"/>
      <c r="B139" s="52"/>
      <c r="C139" s="52"/>
      <c r="D139" s="1"/>
      <c r="E139" s="1"/>
      <c r="F139" s="1"/>
      <c r="G139" s="1"/>
      <c r="H139" s="1"/>
      <c r="I139" s="1"/>
      <c r="J139" s="1"/>
      <c r="K139" s="1"/>
      <c r="L139" s="3"/>
      <c r="M139" s="3"/>
      <c r="N139" s="3"/>
      <c r="O139" s="3"/>
      <c r="P139" s="3"/>
      <c r="Q139" s="3"/>
      <c r="R139" s="3"/>
      <c r="S139" s="3"/>
      <c r="T139" s="3"/>
      <c r="U139" s="3"/>
      <c r="V139" s="3"/>
      <c r="W139" s="3"/>
      <c r="X139" s="3"/>
      <c r="Y139" s="3"/>
      <c r="Z139" s="3"/>
      <c r="AA139" s="3"/>
      <c r="AB139" s="3"/>
      <c r="AC139" s="3"/>
      <c r="AD139" s="3"/>
      <c r="AE139" s="3"/>
    </row>
    <row r="140" spans="1:31" ht="15.75" customHeight="1">
      <c r="A140" s="51"/>
      <c r="B140" s="52"/>
      <c r="C140" s="52"/>
      <c r="D140" s="1"/>
      <c r="E140" s="1"/>
      <c r="F140" s="1"/>
      <c r="G140" s="1"/>
      <c r="H140" s="1"/>
      <c r="I140" s="1"/>
      <c r="J140" s="1"/>
      <c r="K140" s="1"/>
      <c r="L140" s="3"/>
      <c r="M140" s="3"/>
      <c r="N140" s="3"/>
      <c r="O140" s="3"/>
      <c r="P140" s="3"/>
      <c r="Q140" s="3"/>
      <c r="R140" s="3"/>
      <c r="S140" s="3"/>
      <c r="T140" s="3"/>
      <c r="U140" s="3"/>
      <c r="V140" s="3"/>
      <c r="W140" s="3"/>
      <c r="X140" s="3"/>
      <c r="Y140" s="3"/>
      <c r="Z140" s="3"/>
      <c r="AA140" s="3"/>
      <c r="AB140" s="3"/>
      <c r="AC140" s="3"/>
      <c r="AD140" s="3"/>
      <c r="AE140" s="3"/>
    </row>
    <row r="141" spans="1:31" ht="15.75" customHeight="1">
      <c r="A141" s="51"/>
      <c r="B141" s="52"/>
      <c r="C141" s="52"/>
      <c r="D141" s="1"/>
      <c r="E141" s="1"/>
      <c r="F141" s="1"/>
      <c r="G141" s="1"/>
      <c r="H141" s="1"/>
      <c r="I141" s="1"/>
      <c r="J141" s="1"/>
      <c r="K141" s="1"/>
      <c r="L141" s="3"/>
      <c r="M141" s="3"/>
      <c r="N141" s="3"/>
      <c r="O141" s="3"/>
      <c r="P141" s="3"/>
      <c r="Q141" s="3"/>
      <c r="R141" s="3"/>
      <c r="S141" s="3"/>
      <c r="T141" s="3"/>
      <c r="U141" s="3"/>
      <c r="V141" s="3"/>
      <c r="W141" s="3"/>
      <c r="X141" s="3"/>
      <c r="Y141" s="3"/>
      <c r="Z141" s="3"/>
      <c r="AA141" s="3"/>
      <c r="AB141" s="3"/>
      <c r="AC141" s="3"/>
      <c r="AD141" s="3"/>
      <c r="AE141" s="3"/>
    </row>
    <row r="142" spans="1:31" ht="15.75" customHeight="1">
      <c r="A142" s="51"/>
      <c r="B142" s="52"/>
      <c r="C142" s="52"/>
      <c r="D142" s="1"/>
      <c r="E142" s="1"/>
      <c r="F142" s="1"/>
      <c r="G142" s="1"/>
      <c r="H142" s="1"/>
      <c r="I142" s="1"/>
      <c r="J142" s="1"/>
      <c r="K142" s="1"/>
      <c r="L142" s="3"/>
      <c r="M142" s="3"/>
      <c r="N142" s="3"/>
      <c r="O142" s="3"/>
      <c r="P142" s="3"/>
      <c r="Q142" s="3"/>
      <c r="R142" s="3"/>
      <c r="S142" s="3"/>
      <c r="T142" s="3"/>
      <c r="U142" s="3"/>
      <c r="V142" s="3"/>
      <c r="W142" s="3"/>
      <c r="X142" s="3"/>
      <c r="Y142" s="3"/>
      <c r="Z142" s="3"/>
      <c r="AA142" s="3"/>
      <c r="AB142" s="3"/>
      <c r="AC142" s="3"/>
      <c r="AD142" s="3"/>
      <c r="AE142" s="3"/>
    </row>
    <row r="143" spans="1:31" ht="15.75" customHeight="1">
      <c r="A143" s="51"/>
      <c r="B143" s="52"/>
      <c r="C143" s="52"/>
      <c r="D143" s="1"/>
      <c r="E143" s="1"/>
      <c r="F143" s="1"/>
      <c r="G143" s="1"/>
      <c r="H143" s="1"/>
      <c r="I143" s="1"/>
      <c r="J143" s="1"/>
      <c r="K143" s="1"/>
      <c r="L143" s="3"/>
      <c r="M143" s="3"/>
      <c r="N143" s="3"/>
      <c r="O143" s="3"/>
      <c r="P143" s="3"/>
      <c r="Q143" s="3"/>
      <c r="R143" s="3"/>
      <c r="S143" s="3"/>
      <c r="T143" s="3"/>
      <c r="U143" s="3"/>
      <c r="V143" s="3"/>
      <c r="W143" s="3"/>
      <c r="X143" s="3"/>
      <c r="Y143" s="3"/>
      <c r="Z143" s="3"/>
      <c r="AA143" s="3"/>
      <c r="AB143" s="3"/>
      <c r="AC143" s="3"/>
      <c r="AD143" s="3"/>
      <c r="AE143" s="3"/>
    </row>
    <row r="144" spans="1:31" ht="15.75" customHeight="1">
      <c r="A144" s="51"/>
      <c r="B144" s="52"/>
      <c r="C144" s="52"/>
      <c r="D144" s="1"/>
      <c r="E144" s="1"/>
      <c r="F144" s="1"/>
      <c r="G144" s="1"/>
      <c r="H144" s="1"/>
      <c r="I144" s="1"/>
      <c r="J144" s="1"/>
      <c r="K144" s="1"/>
      <c r="L144" s="3"/>
      <c r="M144" s="3"/>
      <c r="N144" s="3"/>
      <c r="O144" s="3"/>
      <c r="P144" s="3"/>
      <c r="Q144" s="3"/>
      <c r="R144" s="3"/>
      <c r="S144" s="3"/>
      <c r="T144" s="3"/>
      <c r="U144" s="3"/>
      <c r="V144" s="3"/>
      <c r="W144" s="3"/>
      <c r="X144" s="3"/>
      <c r="Y144" s="3"/>
      <c r="Z144" s="3"/>
      <c r="AA144" s="3"/>
      <c r="AB144" s="3"/>
      <c r="AC144" s="3"/>
      <c r="AD144" s="3"/>
      <c r="AE144" s="3"/>
    </row>
    <row r="145" spans="1:31" ht="15.75" customHeight="1">
      <c r="A145" s="51"/>
      <c r="B145" s="52"/>
      <c r="C145" s="52"/>
      <c r="D145" s="1"/>
      <c r="E145" s="1"/>
      <c r="F145" s="1"/>
      <c r="G145" s="1"/>
      <c r="H145" s="1"/>
      <c r="I145" s="1"/>
      <c r="J145" s="1"/>
      <c r="K145" s="1"/>
      <c r="L145" s="3"/>
      <c r="M145" s="3"/>
      <c r="N145" s="3"/>
      <c r="O145" s="3"/>
      <c r="P145" s="3"/>
      <c r="Q145" s="3"/>
      <c r="R145" s="3"/>
      <c r="S145" s="3"/>
      <c r="T145" s="3"/>
      <c r="U145" s="3"/>
      <c r="V145" s="3"/>
      <c r="W145" s="3"/>
      <c r="X145" s="3"/>
      <c r="Y145" s="3"/>
      <c r="Z145" s="3"/>
      <c r="AA145" s="3"/>
      <c r="AB145" s="3"/>
      <c r="AC145" s="3"/>
      <c r="AD145" s="3"/>
      <c r="AE145" s="3"/>
    </row>
    <row r="146" spans="1:31" ht="15.75" customHeight="1">
      <c r="A146" s="51"/>
      <c r="B146" s="52"/>
      <c r="C146" s="52"/>
      <c r="D146" s="1"/>
      <c r="E146" s="1"/>
      <c r="F146" s="1"/>
      <c r="G146" s="1"/>
      <c r="H146" s="1"/>
      <c r="I146" s="1"/>
      <c r="J146" s="1"/>
      <c r="K146" s="1"/>
      <c r="L146" s="3"/>
      <c r="M146" s="3"/>
      <c r="N146" s="3"/>
      <c r="O146" s="3"/>
      <c r="P146" s="3"/>
      <c r="Q146" s="3"/>
      <c r="R146" s="3"/>
      <c r="S146" s="3"/>
      <c r="T146" s="3"/>
      <c r="U146" s="3"/>
      <c r="V146" s="3"/>
      <c r="W146" s="3"/>
      <c r="X146" s="3"/>
      <c r="Y146" s="3"/>
      <c r="Z146" s="3"/>
      <c r="AA146" s="3"/>
      <c r="AB146" s="3"/>
      <c r="AC146" s="3"/>
      <c r="AD146" s="3"/>
      <c r="AE146" s="3"/>
    </row>
    <row r="147" spans="1:31" ht="15.75" customHeight="1">
      <c r="A147" s="51"/>
      <c r="B147" s="52"/>
      <c r="C147" s="52"/>
      <c r="D147" s="1"/>
      <c r="E147" s="1"/>
      <c r="F147" s="1"/>
      <c r="G147" s="1"/>
      <c r="H147" s="1"/>
      <c r="I147" s="1"/>
      <c r="J147" s="1"/>
      <c r="K147" s="1"/>
      <c r="L147" s="3"/>
      <c r="M147" s="3"/>
      <c r="N147" s="3"/>
      <c r="O147" s="3"/>
      <c r="P147" s="3"/>
      <c r="Q147" s="3"/>
      <c r="R147" s="3"/>
      <c r="S147" s="3"/>
      <c r="T147" s="3"/>
      <c r="U147" s="3"/>
      <c r="V147" s="3"/>
      <c r="W147" s="3"/>
      <c r="X147" s="3"/>
      <c r="Y147" s="3"/>
      <c r="Z147" s="3"/>
      <c r="AA147" s="3"/>
      <c r="AB147" s="3"/>
      <c r="AC147" s="3"/>
      <c r="AD147" s="3"/>
      <c r="AE147" s="3"/>
    </row>
    <row r="148" spans="1:31" ht="15.75" customHeight="1">
      <c r="A148" s="51"/>
      <c r="B148" s="52"/>
      <c r="C148" s="52"/>
      <c r="D148" s="1"/>
      <c r="E148" s="1"/>
      <c r="F148" s="1"/>
      <c r="G148" s="1"/>
      <c r="H148" s="1"/>
      <c r="I148" s="1"/>
      <c r="J148" s="1"/>
      <c r="K148" s="1"/>
      <c r="L148" s="3"/>
      <c r="M148" s="3"/>
      <c r="N148" s="3"/>
      <c r="O148" s="3"/>
      <c r="P148" s="3"/>
      <c r="Q148" s="3"/>
      <c r="R148" s="3"/>
      <c r="S148" s="3"/>
      <c r="T148" s="3"/>
      <c r="U148" s="3"/>
      <c r="V148" s="3"/>
      <c r="W148" s="3"/>
      <c r="X148" s="3"/>
      <c r="Y148" s="3"/>
      <c r="Z148" s="3"/>
      <c r="AA148" s="3"/>
      <c r="AB148" s="3"/>
      <c r="AC148" s="3"/>
      <c r="AD148" s="3"/>
      <c r="AE148" s="3"/>
    </row>
    <row r="149" spans="1:31" ht="15.75" customHeight="1">
      <c r="A149" s="51"/>
      <c r="B149" s="52"/>
      <c r="C149" s="52"/>
      <c r="D149" s="1"/>
      <c r="E149" s="1"/>
      <c r="F149" s="1"/>
      <c r="G149" s="1"/>
      <c r="H149" s="1"/>
      <c r="I149" s="1"/>
      <c r="J149" s="1"/>
      <c r="K149" s="1"/>
      <c r="L149" s="3"/>
      <c r="M149" s="3"/>
      <c r="N149" s="3"/>
      <c r="O149" s="3"/>
      <c r="P149" s="3"/>
      <c r="Q149" s="3"/>
      <c r="R149" s="3"/>
      <c r="S149" s="3"/>
      <c r="T149" s="3"/>
      <c r="U149" s="3"/>
      <c r="V149" s="3"/>
      <c r="W149" s="3"/>
      <c r="X149" s="3"/>
      <c r="Y149" s="3"/>
      <c r="Z149" s="3"/>
      <c r="AA149" s="3"/>
      <c r="AB149" s="3"/>
      <c r="AC149" s="3"/>
      <c r="AD149" s="3"/>
      <c r="AE149" s="3"/>
    </row>
    <row r="150" spans="1:31" ht="15.75" customHeight="1">
      <c r="A150" s="51"/>
      <c r="B150" s="52"/>
      <c r="C150" s="52"/>
      <c r="D150" s="1"/>
      <c r="E150" s="1"/>
      <c r="F150" s="1"/>
      <c r="G150" s="1"/>
      <c r="H150" s="1"/>
      <c r="I150" s="1"/>
      <c r="J150" s="1"/>
      <c r="K150" s="1"/>
      <c r="L150" s="3"/>
      <c r="M150" s="3"/>
      <c r="N150" s="3"/>
      <c r="O150" s="3"/>
      <c r="P150" s="3"/>
      <c r="Q150" s="3"/>
      <c r="R150" s="3"/>
      <c r="S150" s="3"/>
      <c r="T150" s="3"/>
      <c r="U150" s="3"/>
      <c r="V150" s="3"/>
      <c r="W150" s="3"/>
      <c r="X150" s="3"/>
      <c r="Y150" s="3"/>
      <c r="Z150" s="3"/>
      <c r="AA150" s="3"/>
      <c r="AB150" s="3"/>
      <c r="AC150" s="3"/>
      <c r="AD150" s="3"/>
      <c r="AE150" s="3"/>
    </row>
    <row r="151" spans="1:31" ht="15.75" customHeight="1">
      <c r="A151" s="51"/>
      <c r="B151" s="52"/>
      <c r="C151" s="52"/>
      <c r="D151" s="1"/>
      <c r="E151" s="1"/>
      <c r="F151" s="1"/>
      <c r="G151" s="1"/>
      <c r="H151" s="1"/>
      <c r="I151" s="1"/>
      <c r="J151" s="1"/>
      <c r="K151" s="1"/>
      <c r="L151" s="3"/>
      <c r="M151" s="3"/>
      <c r="N151" s="3"/>
      <c r="O151" s="3"/>
      <c r="P151" s="3"/>
      <c r="Q151" s="3"/>
      <c r="R151" s="3"/>
      <c r="S151" s="3"/>
      <c r="T151" s="3"/>
      <c r="U151" s="3"/>
      <c r="V151" s="3"/>
      <c r="W151" s="3"/>
      <c r="X151" s="3"/>
      <c r="Y151" s="3"/>
      <c r="Z151" s="3"/>
      <c r="AA151" s="3"/>
      <c r="AB151" s="3"/>
      <c r="AC151" s="3"/>
      <c r="AD151" s="3"/>
      <c r="AE151" s="3"/>
    </row>
    <row r="152" spans="1:31" ht="15.75" customHeight="1">
      <c r="A152" s="51"/>
      <c r="B152" s="52"/>
      <c r="C152" s="52"/>
      <c r="D152" s="1"/>
      <c r="E152" s="1"/>
      <c r="F152" s="1"/>
      <c r="G152" s="1"/>
      <c r="H152" s="1"/>
      <c r="I152" s="1"/>
      <c r="J152" s="1"/>
      <c r="K152" s="1"/>
      <c r="L152" s="3"/>
      <c r="M152" s="3"/>
      <c r="N152" s="3"/>
      <c r="O152" s="3"/>
      <c r="P152" s="3"/>
      <c r="Q152" s="3"/>
      <c r="R152" s="3"/>
      <c r="S152" s="3"/>
      <c r="T152" s="3"/>
      <c r="U152" s="3"/>
      <c r="V152" s="3"/>
      <c r="W152" s="3"/>
      <c r="X152" s="3"/>
      <c r="Y152" s="3"/>
      <c r="Z152" s="3"/>
      <c r="AA152" s="3"/>
      <c r="AB152" s="3"/>
      <c r="AC152" s="3"/>
      <c r="AD152" s="3"/>
      <c r="AE152" s="3"/>
    </row>
    <row r="153" spans="1:31" ht="15.75" customHeight="1">
      <c r="A153" s="51"/>
      <c r="B153" s="52"/>
      <c r="C153" s="52"/>
      <c r="D153" s="1"/>
      <c r="E153" s="1"/>
      <c r="F153" s="1"/>
      <c r="G153" s="1"/>
      <c r="H153" s="1"/>
      <c r="I153" s="1"/>
      <c r="J153" s="1"/>
      <c r="K153" s="1"/>
      <c r="L153" s="3"/>
      <c r="M153" s="3"/>
      <c r="N153" s="3"/>
      <c r="O153" s="3"/>
      <c r="P153" s="3"/>
      <c r="Q153" s="3"/>
      <c r="R153" s="3"/>
      <c r="S153" s="3"/>
      <c r="T153" s="3"/>
      <c r="U153" s="3"/>
      <c r="V153" s="3"/>
      <c r="W153" s="3"/>
      <c r="X153" s="3"/>
      <c r="Y153" s="3"/>
      <c r="Z153" s="3"/>
      <c r="AA153" s="3"/>
      <c r="AB153" s="3"/>
      <c r="AC153" s="3"/>
      <c r="AD153" s="3"/>
      <c r="AE153" s="3"/>
    </row>
    <row r="154" spans="1:31" ht="15.75" customHeight="1">
      <c r="A154" s="51"/>
      <c r="B154" s="52"/>
      <c r="C154" s="52"/>
      <c r="D154" s="1"/>
      <c r="E154" s="1"/>
      <c r="F154" s="1"/>
      <c r="G154" s="1"/>
      <c r="H154" s="1"/>
      <c r="I154" s="1"/>
      <c r="J154" s="1"/>
      <c r="K154" s="1"/>
      <c r="L154" s="3"/>
      <c r="M154" s="3"/>
      <c r="N154" s="3"/>
      <c r="O154" s="3"/>
      <c r="P154" s="3"/>
      <c r="Q154" s="3"/>
      <c r="R154" s="3"/>
      <c r="S154" s="3"/>
      <c r="T154" s="3"/>
      <c r="U154" s="3"/>
      <c r="V154" s="3"/>
      <c r="W154" s="3"/>
      <c r="X154" s="3"/>
      <c r="Y154" s="3"/>
      <c r="Z154" s="3"/>
      <c r="AA154" s="3"/>
      <c r="AB154" s="3"/>
      <c r="AC154" s="3"/>
      <c r="AD154" s="3"/>
      <c r="AE154" s="3"/>
    </row>
    <row r="155" spans="1:31" ht="15.75" customHeight="1">
      <c r="A155" s="51"/>
      <c r="B155" s="52"/>
      <c r="C155" s="52"/>
      <c r="D155" s="1"/>
      <c r="E155" s="1"/>
      <c r="F155" s="1"/>
      <c r="G155" s="1"/>
      <c r="H155" s="1"/>
      <c r="I155" s="1"/>
      <c r="J155" s="1"/>
      <c r="K155" s="1"/>
      <c r="L155" s="3"/>
      <c r="M155" s="3"/>
      <c r="N155" s="3"/>
      <c r="O155" s="3"/>
      <c r="P155" s="3"/>
      <c r="Q155" s="3"/>
      <c r="R155" s="3"/>
      <c r="S155" s="3"/>
      <c r="T155" s="3"/>
      <c r="U155" s="3"/>
      <c r="V155" s="3"/>
      <c r="W155" s="3"/>
      <c r="X155" s="3"/>
      <c r="Y155" s="3"/>
      <c r="Z155" s="3"/>
      <c r="AA155" s="3"/>
      <c r="AB155" s="3"/>
      <c r="AC155" s="3"/>
      <c r="AD155" s="3"/>
      <c r="AE155" s="3"/>
    </row>
    <row r="156" spans="1:31" ht="15.75" customHeight="1">
      <c r="A156" s="51"/>
      <c r="B156" s="52"/>
      <c r="C156" s="52"/>
      <c r="D156" s="1"/>
      <c r="E156" s="1"/>
      <c r="F156" s="1"/>
      <c r="G156" s="1"/>
      <c r="H156" s="1"/>
      <c r="I156" s="1"/>
      <c r="J156" s="1"/>
      <c r="K156" s="1"/>
      <c r="L156" s="3"/>
      <c r="M156" s="3"/>
      <c r="N156" s="3"/>
      <c r="O156" s="3"/>
      <c r="P156" s="3"/>
      <c r="Q156" s="3"/>
      <c r="R156" s="3"/>
      <c r="S156" s="3"/>
      <c r="T156" s="3"/>
      <c r="U156" s="3"/>
      <c r="V156" s="3"/>
      <c r="W156" s="3"/>
      <c r="X156" s="3"/>
      <c r="Y156" s="3"/>
      <c r="Z156" s="3"/>
      <c r="AA156" s="3"/>
      <c r="AB156" s="3"/>
      <c r="AC156" s="3"/>
      <c r="AD156" s="3"/>
      <c r="AE156" s="3"/>
    </row>
    <row r="157" spans="1:31" ht="15.75" customHeight="1">
      <c r="A157" s="51"/>
      <c r="B157" s="52"/>
      <c r="C157" s="52"/>
      <c r="D157" s="1"/>
      <c r="E157" s="1"/>
      <c r="F157" s="1"/>
      <c r="G157" s="1"/>
      <c r="H157" s="1"/>
      <c r="I157" s="1"/>
      <c r="J157" s="1"/>
      <c r="K157" s="1"/>
      <c r="L157" s="3"/>
      <c r="M157" s="3"/>
      <c r="N157" s="3"/>
      <c r="O157" s="3"/>
      <c r="P157" s="3"/>
      <c r="Q157" s="3"/>
      <c r="R157" s="3"/>
      <c r="S157" s="3"/>
      <c r="T157" s="3"/>
      <c r="U157" s="3"/>
      <c r="V157" s="3"/>
      <c r="W157" s="3"/>
      <c r="X157" s="3"/>
      <c r="Y157" s="3"/>
      <c r="Z157" s="3"/>
      <c r="AA157" s="3"/>
      <c r="AB157" s="3"/>
      <c r="AC157" s="3"/>
      <c r="AD157" s="3"/>
      <c r="AE157" s="3"/>
    </row>
    <row r="158" spans="1:31" ht="15.75" customHeight="1">
      <c r="A158" s="51"/>
      <c r="B158" s="52"/>
      <c r="C158" s="52"/>
      <c r="D158" s="1"/>
      <c r="E158" s="1"/>
      <c r="F158" s="1"/>
      <c r="G158" s="1"/>
      <c r="H158" s="1"/>
      <c r="I158" s="1"/>
      <c r="J158" s="1"/>
      <c r="K158" s="1"/>
      <c r="L158" s="3"/>
      <c r="M158" s="3"/>
      <c r="N158" s="3"/>
      <c r="O158" s="3"/>
      <c r="P158" s="3"/>
      <c r="Q158" s="3"/>
      <c r="R158" s="3"/>
      <c r="S158" s="3"/>
      <c r="T158" s="3"/>
      <c r="U158" s="3"/>
      <c r="V158" s="3"/>
      <c r="W158" s="3"/>
      <c r="X158" s="3"/>
      <c r="Y158" s="3"/>
      <c r="Z158" s="3"/>
      <c r="AA158" s="3"/>
      <c r="AB158" s="3"/>
      <c r="AC158" s="3"/>
      <c r="AD158" s="3"/>
      <c r="AE158" s="3"/>
    </row>
    <row r="159" spans="1:31" ht="15.75" customHeight="1">
      <c r="A159" s="51"/>
      <c r="B159" s="52"/>
      <c r="C159" s="52"/>
      <c r="D159" s="1"/>
      <c r="E159" s="1"/>
      <c r="F159" s="1"/>
      <c r="G159" s="1"/>
      <c r="H159" s="1"/>
      <c r="I159" s="1"/>
      <c r="J159" s="1"/>
      <c r="K159" s="1"/>
      <c r="L159" s="3"/>
      <c r="M159" s="3"/>
      <c r="N159" s="3"/>
      <c r="O159" s="3"/>
      <c r="P159" s="3"/>
      <c r="Q159" s="3"/>
      <c r="R159" s="3"/>
      <c r="S159" s="3"/>
      <c r="T159" s="3"/>
      <c r="U159" s="3"/>
      <c r="V159" s="3"/>
      <c r="W159" s="3"/>
      <c r="X159" s="3"/>
      <c r="Y159" s="3"/>
      <c r="Z159" s="3"/>
      <c r="AA159" s="3"/>
      <c r="AB159" s="3"/>
      <c r="AC159" s="3"/>
      <c r="AD159" s="3"/>
      <c r="AE159" s="3"/>
    </row>
    <row r="160" spans="1:31" ht="15.75" customHeight="1">
      <c r="A160" s="51"/>
      <c r="B160" s="52"/>
      <c r="C160" s="52"/>
      <c r="D160" s="1"/>
      <c r="E160" s="1"/>
      <c r="F160" s="1"/>
      <c r="G160" s="1"/>
      <c r="H160" s="1"/>
      <c r="I160" s="1"/>
      <c r="J160" s="1"/>
      <c r="K160" s="1"/>
      <c r="L160" s="3"/>
      <c r="M160" s="3"/>
      <c r="N160" s="3"/>
      <c r="O160" s="3"/>
      <c r="P160" s="3"/>
      <c r="Q160" s="3"/>
      <c r="R160" s="3"/>
      <c r="S160" s="3"/>
      <c r="T160" s="3"/>
      <c r="U160" s="3"/>
      <c r="V160" s="3"/>
      <c r="W160" s="3"/>
      <c r="X160" s="3"/>
      <c r="Y160" s="3"/>
      <c r="Z160" s="3"/>
      <c r="AA160" s="3"/>
      <c r="AB160" s="3"/>
      <c r="AC160" s="3"/>
      <c r="AD160" s="3"/>
      <c r="AE160" s="3"/>
    </row>
    <row r="161" spans="1:31" ht="15.75" customHeight="1">
      <c r="A161" s="51"/>
      <c r="B161" s="52"/>
      <c r="C161" s="52"/>
      <c r="D161" s="1"/>
      <c r="E161" s="1"/>
      <c r="F161" s="1"/>
      <c r="G161" s="1"/>
      <c r="H161" s="1"/>
      <c r="I161" s="1"/>
      <c r="J161" s="1"/>
      <c r="K161" s="1"/>
      <c r="L161" s="3"/>
      <c r="M161" s="3"/>
      <c r="N161" s="3"/>
      <c r="O161" s="3"/>
      <c r="P161" s="3"/>
      <c r="Q161" s="3"/>
      <c r="R161" s="3"/>
      <c r="S161" s="3"/>
      <c r="T161" s="3"/>
      <c r="U161" s="3"/>
      <c r="V161" s="3"/>
      <c r="W161" s="3"/>
      <c r="X161" s="3"/>
      <c r="Y161" s="3"/>
      <c r="Z161" s="3"/>
      <c r="AA161" s="3"/>
      <c r="AB161" s="3"/>
      <c r="AC161" s="3"/>
      <c r="AD161" s="3"/>
      <c r="AE161" s="3"/>
    </row>
    <row r="162" spans="1:31" ht="15.75" customHeight="1">
      <c r="A162" s="51"/>
      <c r="B162" s="52"/>
      <c r="C162" s="52"/>
      <c r="D162" s="1"/>
      <c r="E162" s="1"/>
      <c r="F162" s="1"/>
      <c r="G162" s="1"/>
      <c r="H162" s="1"/>
      <c r="I162" s="1"/>
      <c r="J162" s="1"/>
      <c r="K162" s="1"/>
      <c r="L162" s="3"/>
      <c r="M162" s="3"/>
      <c r="N162" s="3"/>
      <c r="O162" s="3"/>
      <c r="P162" s="3"/>
      <c r="Q162" s="3"/>
      <c r="R162" s="3"/>
      <c r="S162" s="3"/>
      <c r="T162" s="3"/>
      <c r="U162" s="3"/>
      <c r="V162" s="3"/>
      <c r="W162" s="3"/>
      <c r="X162" s="3"/>
      <c r="Y162" s="3"/>
      <c r="Z162" s="3"/>
      <c r="AA162" s="3"/>
      <c r="AB162" s="3"/>
      <c r="AC162" s="3"/>
      <c r="AD162" s="3"/>
      <c r="AE162" s="3"/>
    </row>
    <row r="163" spans="1:31" ht="15.75" customHeight="1">
      <c r="A163" s="51"/>
      <c r="B163" s="52"/>
      <c r="C163" s="52"/>
      <c r="D163" s="1"/>
      <c r="E163" s="1"/>
      <c r="F163" s="1"/>
      <c r="G163" s="1"/>
      <c r="H163" s="1"/>
      <c r="I163" s="1"/>
      <c r="J163" s="1"/>
      <c r="K163" s="1"/>
      <c r="L163" s="3"/>
      <c r="M163" s="3"/>
      <c r="N163" s="3"/>
      <c r="O163" s="3"/>
      <c r="P163" s="3"/>
      <c r="Q163" s="3"/>
      <c r="R163" s="3"/>
      <c r="S163" s="3"/>
      <c r="T163" s="3"/>
      <c r="U163" s="3"/>
      <c r="V163" s="3"/>
      <c r="W163" s="3"/>
      <c r="X163" s="3"/>
      <c r="Y163" s="3"/>
      <c r="Z163" s="3"/>
      <c r="AA163" s="3"/>
      <c r="AB163" s="3"/>
      <c r="AC163" s="3"/>
      <c r="AD163" s="3"/>
      <c r="AE163" s="3"/>
    </row>
    <row r="164" spans="1:31" ht="15.75" customHeight="1">
      <c r="A164" s="51"/>
      <c r="B164" s="52"/>
      <c r="C164" s="52"/>
      <c r="D164" s="1"/>
      <c r="E164" s="1"/>
      <c r="F164" s="1"/>
      <c r="G164" s="1"/>
      <c r="H164" s="1"/>
      <c r="I164" s="1"/>
      <c r="J164" s="1"/>
      <c r="K164" s="1"/>
      <c r="L164" s="3"/>
      <c r="M164" s="3"/>
      <c r="N164" s="3"/>
      <c r="O164" s="3"/>
      <c r="P164" s="3"/>
      <c r="Q164" s="3"/>
      <c r="R164" s="3"/>
      <c r="S164" s="3"/>
      <c r="T164" s="3"/>
      <c r="U164" s="3"/>
      <c r="V164" s="3"/>
      <c r="W164" s="3"/>
      <c r="X164" s="3"/>
      <c r="Y164" s="3"/>
      <c r="Z164" s="3"/>
      <c r="AA164" s="3"/>
      <c r="AB164" s="3"/>
      <c r="AC164" s="3"/>
      <c r="AD164" s="3"/>
      <c r="AE164" s="3"/>
    </row>
    <row r="165" spans="1:31" ht="15.75" customHeight="1">
      <c r="A165" s="51"/>
      <c r="B165" s="52"/>
      <c r="C165" s="52"/>
      <c r="D165" s="1"/>
      <c r="E165" s="1"/>
      <c r="F165" s="1"/>
      <c r="G165" s="1"/>
      <c r="H165" s="1"/>
      <c r="I165" s="1"/>
      <c r="J165" s="1"/>
      <c r="K165" s="1"/>
      <c r="L165" s="3"/>
      <c r="M165" s="3"/>
      <c r="N165" s="3"/>
      <c r="O165" s="3"/>
      <c r="P165" s="3"/>
      <c r="Q165" s="3"/>
      <c r="R165" s="3"/>
      <c r="S165" s="3"/>
      <c r="T165" s="3"/>
      <c r="U165" s="3"/>
      <c r="V165" s="3"/>
      <c r="W165" s="3"/>
      <c r="X165" s="3"/>
      <c r="Y165" s="3"/>
      <c r="Z165" s="3"/>
      <c r="AA165" s="3"/>
      <c r="AB165" s="3"/>
      <c r="AC165" s="3"/>
      <c r="AD165" s="3"/>
      <c r="AE165" s="3"/>
    </row>
    <row r="166" spans="1:31" ht="15.75" customHeight="1">
      <c r="A166" s="51"/>
      <c r="B166" s="52"/>
      <c r="C166" s="52"/>
      <c r="D166" s="1"/>
      <c r="E166" s="1"/>
      <c r="F166" s="1"/>
      <c r="G166" s="1"/>
      <c r="H166" s="1"/>
      <c r="I166" s="1"/>
      <c r="J166" s="1"/>
      <c r="K166" s="1"/>
      <c r="L166" s="3"/>
      <c r="M166" s="3"/>
      <c r="N166" s="3"/>
      <c r="O166" s="3"/>
      <c r="P166" s="3"/>
      <c r="Q166" s="3"/>
      <c r="R166" s="3"/>
      <c r="S166" s="3"/>
      <c r="T166" s="3"/>
      <c r="U166" s="3"/>
      <c r="V166" s="3"/>
      <c r="W166" s="3"/>
      <c r="X166" s="3"/>
      <c r="Y166" s="3"/>
      <c r="Z166" s="3"/>
      <c r="AA166" s="3"/>
      <c r="AB166" s="3"/>
      <c r="AC166" s="3"/>
      <c r="AD166" s="3"/>
      <c r="AE166" s="3"/>
    </row>
    <row r="167" spans="1:31" ht="15.75" customHeight="1">
      <c r="A167" s="51"/>
      <c r="B167" s="52"/>
      <c r="C167" s="52"/>
      <c r="D167" s="1"/>
      <c r="E167" s="1"/>
      <c r="F167" s="1"/>
      <c r="G167" s="1"/>
      <c r="H167" s="1"/>
      <c r="I167" s="1"/>
      <c r="J167" s="1"/>
      <c r="K167" s="1"/>
      <c r="L167" s="3"/>
      <c r="M167" s="3"/>
      <c r="N167" s="3"/>
      <c r="O167" s="3"/>
      <c r="P167" s="3"/>
      <c r="Q167" s="3"/>
      <c r="R167" s="3"/>
      <c r="S167" s="3"/>
      <c r="T167" s="3"/>
      <c r="U167" s="3"/>
      <c r="V167" s="3"/>
      <c r="W167" s="3"/>
      <c r="X167" s="3"/>
      <c r="Y167" s="3"/>
      <c r="Z167" s="3"/>
      <c r="AA167" s="3"/>
      <c r="AB167" s="3"/>
      <c r="AC167" s="3"/>
      <c r="AD167" s="3"/>
      <c r="AE167" s="3"/>
    </row>
    <row r="168" spans="1:31" ht="15.75" customHeight="1">
      <c r="A168" s="51"/>
      <c r="B168" s="52"/>
      <c r="C168" s="52"/>
      <c r="D168" s="1"/>
      <c r="E168" s="1"/>
      <c r="F168" s="1"/>
      <c r="G168" s="1"/>
      <c r="H168" s="1"/>
      <c r="I168" s="1"/>
      <c r="J168" s="1"/>
      <c r="K168" s="1"/>
      <c r="L168" s="3"/>
      <c r="M168" s="3"/>
      <c r="N168" s="3"/>
      <c r="O168" s="3"/>
      <c r="P168" s="3"/>
      <c r="Q168" s="3"/>
      <c r="R168" s="3"/>
      <c r="S168" s="3"/>
      <c r="T168" s="3"/>
      <c r="U168" s="3"/>
      <c r="V168" s="3"/>
      <c r="W168" s="3"/>
      <c r="X168" s="3"/>
      <c r="Y168" s="3"/>
      <c r="Z168" s="3"/>
      <c r="AA168" s="3"/>
      <c r="AB168" s="3"/>
      <c r="AC168" s="3"/>
      <c r="AD168" s="3"/>
      <c r="AE168" s="3"/>
    </row>
    <row r="169" spans="1:31" ht="15.75" customHeight="1">
      <c r="A169" s="51"/>
      <c r="B169" s="52"/>
      <c r="C169" s="52"/>
      <c r="D169" s="1"/>
      <c r="E169" s="1"/>
      <c r="F169" s="1"/>
      <c r="G169" s="1"/>
      <c r="H169" s="1"/>
      <c r="I169" s="1"/>
      <c r="J169" s="1"/>
      <c r="K169" s="1"/>
      <c r="L169" s="3"/>
      <c r="M169" s="3"/>
      <c r="N169" s="3"/>
      <c r="O169" s="3"/>
      <c r="P169" s="3"/>
      <c r="Q169" s="3"/>
      <c r="R169" s="3"/>
      <c r="S169" s="3"/>
      <c r="T169" s="3"/>
      <c r="U169" s="3"/>
      <c r="V169" s="3"/>
      <c r="W169" s="3"/>
      <c r="X169" s="3"/>
      <c r="Y169" s="3"/>
      <c r="Z169" s="3"/>
      <c r="AA169" s="3"/>
      <c r="AB169" s="3"/>
      <c r="AC169" s="3"/>
      <c r="AD169" s="3"/>
      <c r="AE169" s="3"/>
    </row>
    <row r="170" spans="1:31" ht="15.75" customHeight="1">
      <c r="A170" s="51"/>
      <c r="B170" s="52"/>
      <c r="C170" s="52"/>
      <c r="D170" s="1"/>
      <c r="E170" s="1"/>
      <c r="F170" s="1"/>
      <c r="G170" s="1"/>
      <c r="H170" s="1"/>
      <c r="I170" s="1"/>
      <c r="J170" s="1"/>
      <c r="K170" s="1"/>
      <c r="L170" s="3"/>
      <c r="M170" s="3"/>
      <c r="N170" s="3"/>
      <c r="O170" s="3"/>
      <c r="P170" s="3"/>
      <c r="Q170" s="3"/>
      <c r="R170" s="3"/>
      <c r="S170" s="3"/>
      <c r="T170" s="3"/>
      <c r="U170" s="3"/>
      <c r="V170" s="3"/>
      <c r="W170" s="3"/>
      <c r="X170" s="3"/>
      <c r="Y170" s="3"/>
      <c r="Z170" s="3"/>
      <c r="AA170" s="3"/>
      <c r="AB170" s="3"/>
      <c r="AC170" s="3"/>
      <c r="AD170" s="3"/>
      <c r="AE170" s="3"/>
    </row>
    <row r="171" spans="1:31" ht="15.75" customHeight="1">
      <c r="A171" s="51"/>
      <c r="B171" s="52"/>
      <c r="C171" s="52"/>
      <c r="D171" s="1"/>
      <c r="E171" s="1"/>
      <c r="F171" s="1"/>
      <c r="G171" s="1"/>
      <c r="H171" s="1"/>
      <c r="I171" s="1"/>
      <c r="J171" s="1"/>
      <c r="K171" s="1"/>
      <c r="L171" s="3"/>
      <c r="M171" s="3"/>
      <c r="N171" s="3"/>
      <c r="O171" s="3"/>
      <c r="P171" s="3"/>
      <c r="Q171" s="3"/>
      <c r="R171" s="3"/>
      <c r="S171" s="3"/>
      <c r="T171" s="3"/>
      <c r="U171" s="3"/>
      <c r="V171" s="3"/>
      <c r="W171" s="3"/>
      <c r="X171" s="3"/>
      <c r="Y171" s="3"/>
      <c r="Z171" s="3"/>
      <c r="AA171" s="3"/>
      <c r="AB171" s="3"/>
      <c r="AC171" s="3"/>
      <c r="AD171" s="3"/>
      <c r="AE171" s="3"/>
    </row>
    <row r="172" spans="1:31" ht="15.75" customHeight="1">
      <c r="A172" s="51"/>
      <c r="B172" s="52"/>
      <c r="C172" s="52"/>
      <c r="D172" s="1"/>
      <c r="E172" s="1"/>
      <c r="F172" s="1"/>
      <c r="G172" s="1"/>
      <c r="H172" s="1"/>
      <c r="I172" s="1"/>
      <c r="J172" s="1"/>
      <c r="K172" s="1"/>
      <c r="L172" s="3"/>
      <c r="M172" s="3"/>
      <c r="N172" s="3"/>
      <c r="O172" s="3"/>
      <c r="P172" s="3"/>
      <c r="Q172" s="3"/>
      <c r="R172" s="3"/>
      <c r="S172" s="3"/>
      <c r="T172" s="3"/>
      <c r="U172" s="3"/>
      <c r="V172" s="3"/>
      <c r="W172" s="3"/>
      <c r="X172" s="3"/>
      <c r="Y172" s="3"/>
      <c r="Z172" s="3"/>
      <c r="AA172" s="3"/>
      <c r="AB172" s="3"/>
      <c r="AC172" s="3"/>
      <c r="AD172" s="3"/>
      <c r="AE172" s="3"/>
    </row>
    <row r="173" spans="1:31" ht="15.75" customHeight="1">
      <c r="A173" s="51"/>
      <c r="B173" s="52"/>
      <c r="C173" s="52"/>
      <c r="D173" s="1"/>
      <c r="E173" s="1"/>
      <c r="F173" s="1"/>
      <c r="G173" s="1"/>
      <c r="H173" s="1"/>
      <c r="I173" s="1"/>
      <c r="J173" s="1"/>
      <c r="K173" s="1"/>
      <c r="L173" s="3"/>
      <c r="M173" s="3"/>
      <c r="N173" s="3"/>
      <c r="O173" s="3"/>
      <c r="P173" s="3"/>
      <c r="Q173" s="3"/>
      <c r="R173" s="3"/>
      <c r="S173" s="3"/>
      <c r="T173" s="3"/>
      <c r="U173" s="3"/>
      <c r="V173" s="3"/>
      <c r="W173" s="3"/>
      <c r="X173" s="3"/>
      <c r="Y173" s="3"/>
      <c r="Z173" s="3"/>
      <c r="AA173" s="3"/>
      <c r="AB173" s="3"/>
      <c r="AC173" s="3"/>
      <c r="AD173" s="3"/>
      <c r="AE173" s="3"/>
    </row>
    <row r="174" spans="1:31" ht="15.75" customHeight="1">
      <c r="A174" s="51"/>
      <c r="B174" s="52"/>
      <c r="C174" s="52"/>
      <c r="D174" s="1"/>
      <c r="E174" s="1"/>
      <c r="F174" s="1"/>
      <c r="G174" s="1"/>
      <c r="H174" s="1"/>
      <c r="I174" s="1"/>
      <c r="J174" s="1"/>
      <c r="K174" s="1"/>
      <c r="L174" s="3"/>
      <c r="M174" s="3"/>
      <c r="N174" s="3"/>
      <c r="O174" s="3"/>
      <c r="P174" s="3"/>
      <c r="Q174" s="3"/>
      <c r="R174" s="3"/>
      <c r="S174" s="3"/>
      <c r="T174" s="3"/>
      <c r="U174" s="3"/>
      <c r="V174" s="3"/>
      <c r="W174" s="3"/>
      <c r="X174" s="3"/>
      <c r="Y174" s="3"/>
      <c r="Z174" s="3"/>
      <c r="AA174" s="3"/>
      <c r="AB174" s="3"/>
      <c r="AC174" s="3"/>
      <c r="AD174" s="3"/>
      <c r="AE174" s="3"/>
    </row>
    <row r="175" spans="1:31" ht="15.75" customHeight="1">
      <c r="A175" s="51"/>
      <c r="B175" s="52"/>
      <c r="C175" s="52"/>
      <c r="D175" s="1"/>
      <c r="E175" s="1"/>
      <c r="F175" s="1"/>
      <c r="G175" s="1"/>
      <c r="H175" s="1"/>
      <c r="I175" s="1"/>
      <c r="J175" s="1"/>
      <c r="K175" s="1"/>
      <c r="L175" s="3"/>
      <c r="M175" s="3"/>
      <c r="N175" s="3"/>
      <c r="O175" s="3"/>
      <c r="P175" s="3"/>
      <c r="Q175" s="3"/>
      <c r="R175" s="3"/>
      <c r="S175" s="3"/>
      <c r="T175" s="3"/>
      <c r="U175" s="3"/>
      <c r="V175" s="3"/>
      <c r="W175" s="3"/>
      <c r="X175" s="3"/>
      <c r="Y175" s="3"/>
      <c r="Z175" s="3"/>
      <c r="AA175" s="3"/>
      <c r="AB175" s="3"/>
      <c r="AC175" s="3"/>
      <c r="AD175" s="3"/>
      <c r="AE175" s="3"/>
    </row>
    <row r="176" spans="1:31" ht="15.75" customHeight="1">
      <c r="A176" s="51"/>
      <c r="B176" s="52"/>
      <c r="C176" s="52"/>
      <c r="D176" s="1"/>
      <c r="E176" s="1"/>
      <c r="F176" s="1"/>
      <c r="G176" s="1"/>
      <c r="H176" s="1"/>
      <c r="I176" s="1"/>
      <c r="J176" s="1"/>
      <c r="K176" s="1"/>
      <c r="L176" s="3"/>
      <c r="M176" s="3"/>
      <c r="N176" s="3"/>
      <c r="O176" s="3"/>
      <c r="P176" s="3"/>
      <c r="Q176" s="3"/>
      <c r="R176" s="3"/>
      <c r="S176" s="3"/>
      <c r="T176" s="3"/>
      <c r="U176" s="3"/>
      <c r="V176" s="3"/>
      <c r="W176" s="3"/>
      <c r="X176" s="3"/>
      <c r="Y176" s="3"/>
      <c r="Z176" s="3"/>
      <c r="AA176" s="3"/>
      <c r="AB176" s="3"/>
      <c r="AC176" s="3"/>
      <c r="AD176" s="3"/>
      <c r="AE176" s="3"/>
    </row>
    <row r="177" spans="1:31" ht="15.75" customHeight="1">
      <c r="A177" s="51"/>
      <c r="B177" s="52"/>
      <c r="C177" s="52"/>
      <c r="D177" s="1"/>
      <c r="E177" s="1"/>
      <c r="F177" s="1"/>
      <c r="G177" s="1"/>
      <c r="H177" s="1"/>
      <c r="I177" s="1"/>
      <c r="J177" s="1"/>
      <c r="K177" s="1"/>
      <c r="L177" s="3"/>
      <c r="M177" s="3"/>
      <c r="N177" s="3"/>
      <c r="O177" s="3"/>
      <c r="P177" s="3"/>
      <c r="Q177" s="3"/>
      <c r="R177" s="3"/>
      <c r="S177" s="3"/>
      <c r="T177" s="3"/>
      <c r="U177" s="3"/>
      <c r="V177" s="3"/>
      <c r="W177" s="3"/>
      <c r="X177" s="3"/>
      <c r="Y177" s="3"/>
      <c r="Z177" s="3"/>
      <c r="AA177" s="3"/>
      <c r="AB177" s="3"/>
      <c r="AC177" s="3"/>
      <c r="AD177" s="3"/>
      <c r="AE177" s="3"/>
    </row>
    <row r="178" spans="1:31" ht="15.75" customHeight="1">
      <c r="A178" s="51"/>
      <c r="B178" s="52"/>
      <c r="C178" s="52"/>
      <c r="D178" s="1"/>
      <c r="E178" s="1"/>
      <c r="F178" s="1"/>
      <c r="G178" s="1"/>
      <c r="H178" s="1"/>
      <c r="I178" s="1"/>
      <c r="J178" s="1"/>
      <c r="K178" s="1"/>
      <c r="L178" s="3"/>
      <c r="M178" s="3"/>
      <c r="N178" s="3"/>
      <c r="O178" s="3"/>
      <c r="P178" s="3"/>
      <c r="Q178" s="3"/>
      <c r="R178" s="3"/>
      <c r="S178" s="3"/>
      <c r="T178" s="3"/>
      <c r="U178" s="3"/>
      <c r="V178" s="3"/>
      <c r="W178" s="3"/>
      <c r="X178" s="3"/>
      <c r="Y178" s="3"/>
      <c r="Z178" s="3"/>
      <c r="AA178" s="3"/>
      <c r="AB178" s="3"/>
      <c r="AC178" s="3"/>
      <c r="AD178" s="3"/>
      <c r="AE178" s="3"/>
    </row>
    <row r="179" spans="1:31" ht="15.75" customHeight="1">
      <c r="A179" s="51"/>
      <c r="B179" s="52"/>
      <c r="C179" s="52"/>
      <c r="D179" s="1"/>
      <c r="E179" s="1"/>
      <c r="F179" s="1"/>
      <c r="G179" s="1"/>
      <c r="H179" s="1"/>
      <c r="I179" s="1"/>
      <c r="J179" s="1"/>
      <c r="K179" s="1"/>
      <c r="L179" s="3"/>
      <c r="M179" s="3"/>
      <c r="N179" s="3"/>
      <c r="O179" s="3"/>
      <c r="P179" s="3"/>
      <c r="Q179" s="3"/>
      <c r="R179" s="3"/>
      <c r="S179" s="3"/>
      <c r="T179" s="3"/>
      <c r="U179" s="3"/>
      <c r="V179" s="3"/>
      <c r="W179" s="3"/>
      <c r="X179" s="3"/>
      <c r="Y179" s="3"/>
      <c r="Z179" s="3"/>
      <c r="AA179" s="3"/>
      <c r="AB179" s="3"/>
      <c r="AC179" s="3"/>
      <c r="AD179" s="3"/>
      <c r="AE179" s="3"/>
    </row>
    <row r="180" spans="1:31" ht="15.75" customHeight="1">
      <c r="A180" s="51"/>
      <c r="B180" s="52"/>
      <c r="C180" s="52"/>
      <c r="D180" s="1"/>
      <c r="E180" s="1"/>
      <c r="F180" s="1"/>
      <c r="G180" s="1"/>
      <c r="H180" s="1"/>
      <c r="I180" s="1"/>
      <c r="J180" s="1"/>
      <c r="K180" s="1"/>
      <c r="L180" s="3"/>
      <c r="M180" s="3"/>
      <c r="N180" s="3"/>
      <c r="O180" s="3"/>
      <c r="P180" s="3"/>
      <c r="Q180" s="3"/>
      <c r="R180" s="3"/>
      <c r="S180" s="3"/>
      <c r="T180" s="3"/>
      <c r="U180" s="3"/>
      <c r="V180" s="3"/>
      <c r="W180" s="3"/>
      <c r="X180" s="3"/>
      <c r="Y180" s="3"/>
      <c r="Z180" s="3"/>
      <c r="AA180" s="3"/>
      <c r="AB180" s="3"/>
      <c r="AC180" s="3"/>
      <c r="AD180" s="3"/>
      <c r="AE180" s="3"/>
    </row>
    <row r="181" spans="1:31" ht="15.75" customHeight="1">
      <c r="A181" s="51"/>
      <c r="B181" s="52"/>
      <c r="C181" s="52"/>
      <c r="D181" s="1"/>
      <c r="E181" s="1"/>
      <c r="F181" s="1"/>
      <c r="G181" s="1"/>
      <c r="H181" s="1"/>
      <c r="I181" s="1"/>
      <c r="J181" s="1"/>
      <c r="K181" s="1"/>
      <c r="L181" s="3"/>
      <c r="M181" s="3"/>
      <c r="N181" s="3"/>
      <c r="O181" s="3"/>
      <c r="P181" s="3"/>
      <c r="Q181" s="3"/>
      <c r="R181" s="3"/>
      <c r="S181" s="3"/>
      <c r="T181" s="3"/>
      <c r="U181" s="3"/>
      <c r="V181" s="3"/>
      <c r="W181" s="3"/>
      <c r="X181" s="3"/>
      <c r="Y181" s="3"/>
      <c r="Z181" s="3"/>
      <c r="AA181" s="3"/>
      <c r="AB181" s="3"/>
      <c r="AC181" s="3"/>
      <c r="AD181" s="3"/>
      <c r="AE181" s="3"/>
    </row>
    <row r="182" spans="1:31" ht="15.75" customHeight="1">
      <c r="A182" s="51"/>
      <c r="B182" s="52"/>
      <c r="C182" s="52"/>
      <c r="D182" s="1"/>
      <c r="E182" s="1"/>
      <c r="F182" s="1"/>
      <c r="G182" s="1"/>
      <c r="H182" s="1"/>
      <c r="I182" s="1"/>
      <c r="J182" s="1"/>
      <c r="K182" s="1"/>
      <c r="L182" s="3"/>
      <c r="M182" s="3"/>
      <c r="N182" s="3"/>
      <c r="O182" s="3"/>
      <c r="P182" s="3"/>
      <c r="Q182" s="3"/>
      <c r="R182" s="3"/>
      <c r="S182" s="3"/>
      <c r="T182" s="3"/>
      <c r="U182" s="3"/>
      <c r="V182" s="3"/>
      <c r="W182" s="3"/>
      <c r="X182" s="3"/>
      <c r="Y182" s="3"/>
      <c r="Z182" s="3"/>
      <c r="AA182" s="3"/>
      <c r="AB182" s="3"/>
      <c r="AC182" s="3"/>
      <c r="AD182" s="3"/>
      <c r="AE182" s="3"/>
    </row>
    <row r="183" spans="1:31" ht="15.75" customHeight="1">
      <c r="A183" s="51"/>
      <c r="B183" s="52"/>
      <c r="C183" s="52"/>
      <c r="D183" s="1"/>
      <c r="E183" s="1"/>
      <c r="F183" s="1"/>
      <c r="G183" s="1"/>
      <c r="H183" s="1"/>
      <c r="I183" s="1"/>
      <c r="J183" s="1"/>
      <c r="K183" s="1"/>
      <c r="L183" s="3"/>
      <c r="M183" s="3"/>
      <c r="N183" s="3"/>
      <c r="O183" s="3"/>
      <c r="P183" s="3"/>
      <c r="Q183" s="3"/>
      <c r="R183" s="3"/>
      <c r="S183" s="3"/>
      <c r="T183" s="3"/>
      <c r="U183" s="3"/>
      <c r="V183" s="3"/>
      <c r="W183" s="3"/>
      <c r="X183" s="3"/>
      <c r="Y183" s="3"/>
      <c r="Z183" s="3"/>
      <c r="AA183" s="3"/>
      <c r="AB183" s="3"/>
      <c r="AC183" s="3"/>
      <c r="AD183" s="3"/>
      <c r="AE183" s="3"/>
    </row>
    <row r="184" spans="1:31" ht="15.75" customHeight="1">
      <c r="A184" s="51"/>
      <c r="B184" s="52"/>
      <c r="C184" s="52"/>
      <c r="D184" s="1"/>
      <c r="E184" s="1"/>
      <c r="F184" s="1"/>
      <c r="G184" s="1"/>
      <c r="H184" s="1"/>
      <c r="I184" s="1"/>
      <c r="J184" s="1"/>
      <c r="K184" s="1"/>
      <c r="L184" s="3"/>
      <c r="M184" s="3"/>
      <c r="N184" s="3"/>
      <c r="O184" s="3"/>
      <c r="P184" s="3"/>
      <c r="Q184" s="3"/>
      <c r="R184" s="3"/>
      <c r="S184" s="3"/>
      <c r="T184" s="3"/>
      <c r="U184" s="3"/>
      <c r="V184" s="3"/>
      <c r="W184" s="3"/>
      <c r="X184" s="3"/>
      <c r="Y184" s="3"/>
      <c r="Z184" s="3"/>
      <c r="AA184" s="3"/>
      <c r="AB184" s="3"/>
      <c r="AC184" s="3"/>
      <c r="AD184" s="3"/>
      <c r="AE184" s="3"/>
    </row>
    <row r="185" spans="1:31" ht="15.75" customHeight="1">
      <c r="A185" s="51"/>
      <c r="B185" s="52"/>
      <c r="C185" s="52"/>
      <c r="D185" s="1"/>
      <c r="E185" s="1"/>
      <c r="F185" s="1"/>
      <c r="G185" s="1"/>
      <c r="H185" s="1"/>
      <c r="I185" s="1"/>
      <c r="J185" s="1"/>
      <c r="K185" s="1"/>
      <c r="L185" s="3"/>
      <c r="M185" s="3"/>
      <c r="N185" s="3"/>
      <c r="O185" s="3"/>
      <c r="P185" s="3"/>
      <c r="Q185" s="3"/>
      <c r="R185" s="3"/>
      <c r="S185" s="3"/>
      <c r="T185" s="3"/>
      <c r="U185" s="3"/>
      <c r="V185" s="3"/>
      <c r="W185" s="3"/>
      <c r="X185" s="3"/>
      <c r="Y185" s="3"/>
      <c r="Z185" s="3"/>
      <c r="AA185" s="3"/>
      <c r="AB185" s="3"/>
      <c r="AC185" s="3"/>
      <c r="AD185" s="3"/>
      <c r="AE185" s="3"/>
    </row>
    <row r="186" spans="1:31" ht="15.75" customHeight="1">
      <c r="A186" s="51"/>
      <c r="B186" s="52"/>
      <c r="C186" s="52"/>
      <c r="D186" s="1"/>
      <c r="E186" s="1"/>
      <c r="F186" s="1"/>
      <c r="G186" s="1"/>
      <c r="H186" s="1"/>
      <c r="I186" s="1"/>
      <c r="J186" s="1"/>
      <c r="K186" s="1"/>
      <c r="L186" s="3"/>
      <c r="M186" s="3"/>
      <c r="N186" s="3"/>
      <c r="O186" s="3"/>
      <c r="P186" s="3"/>
      <c r="Q186" s="3"/>
      <c r="R186" s="3"/>
      <c r="S186" s="3"/>
      <c r="T186" s="3"/>
      <c r="U186" s="3"/>
      <c r="V186" s="3"/>
      <c r="W186" s="3"/>
      <c r="X186" s="3"/>
      <c r="Y186" s="3"/>
      <c r="Z186" s="3"/>
      <c r="AA186" s="3"/>
      <c r="AB186" s="3"/>
      <c r="AC186" s="3"/>
      <c r="AD186" s="3"/>
      <c r="AE186" s="3"/>
    </row>
    <row r="187" spans="1:31" ht="15.75" customHeight="1">
      <c r="A187" s="51"/>
      <c r="B187" s="52"/>
      <c r="C187" s="52"/>
      <c r="D187" s="1"/>
      <c r="E187" s="1"/>
      <c r="F187" s="1"/>
      <c r="G187" s="1"/>
      <c r="H187" s="1"/>
      <c r="I187" s="1"/>
      <c r="J187" s="1"/>
      <c r="K187" s="1"/>
      <c r="L187" s="3"/>
      <c r="M187" s="3"/>
      <c r="N187" s="3"/>
      <c r="O187" s="3"/>
      <c r="P187" s="3"/>
      <c r="Q187" s="3"/>
      <c r="R187" s="3"/>
      <c r="S187" s="3"/>
      <c r="T187" s="3"/>
      <c r="U187" s="3"/>
      <c r="V187" s="3"/>
      <c r="W187" s="3"/>
      <c r="X187" s="3"/>
      <c r="Y187" s="3"/>
      <c r="Z187" s="3"/>
      <c r="AA187" s="3"/>
      <c r="AB187" s="3"/>
      <c r="AC187" s="3"/>
      <c r="AD187" s="3"/>
      <c r="AE187" s="3"/>
    </row>
    <row r="188" spans="1:31" ht="15.75" customHeight="1">
      <c r="A188" s="51"/>
      <c r="B188" s="52"/>
      <c r="C188" s="52"/>
      <c r="D188" s="1"/>
      <c r="E188" s="1"/>
      <c r="F188" s="1"/>
      <c r="G188" s="1"/>
      <c r="H188" s="1"/>
      <c r="I188" s="1"/>
      <c r="J188" s="1"/>
      <c r="K188" s="1"/>
      <c r="L188" s="3"/>
      <c r="M188" s="3"/>
      <c r="N188" s="3"/>
      <c r="O188" s="3"/>
      <c r="P188" s="3"/>
      <c r="Q188" s="3"/>
      <c r="R188" s="3"/>
      <c r="S188" s="3"/>
      <c r="T188" s="3"/>
      <c r="U188" s="3"/>
      <c r="V188" s="3"/>
      <c r="W188" s="3"/>
      <c r="X188" s="3"/>
      <c r="Y188" s="3"/>
      <c r="Z188" s="3"/>
      <c r="AA188" s="3"/>
      <c r="AB188" s="3"/>
      <c r="AC188" s="3"/>
      <c r="AD188" s="3"/>
      <c r="AE188" s="3"/>
    </row>
    <row r="189" spans="1:31" ht="15.75" customHeight="1">
      <c r="A189" s="51"/>
      <c r="B189" s="52"/>
      <c r="C189" s="52"/>
      <c r="D189" s="1"/>
      <c r="E189" s="1"/>
      <c r="F189" s="1"/>
      <c r="G189" s="1"/>
      <c r="H189" s="1"/>
      <c r="I189" s="1"/>
      <c r="J189" s="1"/>
      <c r="K189" s="1"/>
      <c r="L189" s="3"/>
      <c r="M189" s="3"/>
      <c r="N189" s="3"/>
      <c r="O189" s="3"/>
      <c r="P189" s="3"/>
      <c r="Q189" s="3"/>
      <c r="R189" s="3"/>
      <c r="S189" s="3"/>
      <c r="T189" s="3"/>
      <c r="U189" s="3"/>
      <c r="V189" s="3"/>
      <c r="W189" s="3"/>
      <c r="X189" s="3"/>
      <c r="Y189" s="3"/>
      <c r="Z189" s="3"/>
      <c r="AA189" s="3"/>
      <c r="AB189" s="3"/>
      <c r="AC189" s="3"/>
      <c r="AD189" s="3"/>
      <c r="AE189" s="3"/>
    </row>
    <row r="190" spans="1:31" ht="15.75" customHeight="1">
      <c r="A190" s="51"/>
      <c r="B190" s="52"/>
      <c r="C190" s="52"/>
      <c r="D190" s="1"/>
      <c r="E190" s="1"/>
      <c r="F190" s="1"/>
      <c r="G190" s="1"/>
      <c r="H190" s="1"/>
      <c r="I190" s="1"/>
      <c r="J190" s="1"/>
      <c r="K190" s="1"/>
      <c r="L190" s="3"/>
      <c r="M190" s="3"/>
      <c r="N190" s="3"/>
      <c r="O190" s="3"/>
      <c r="P190" s="3"/>
      <c r="Q190" s="3"/>
      <c r="R190" s="3"/>
      <c r="S190" s="3"/>
      <c r="T190" s="3"/>
      <c r="U190" s="3"/>
      <c r="V190" s="3"/>
      <c r="W190" s="3"/>
      <c r="X190" s="3"/>
      <c r="Y190" s="3"/>
      <c r="Z190" s="3"/>
      <c r="AA190" s="3"/>
      <c r="AB190" s="3"/>
      <c r="AC190" s="3"/>
      <c r="AD190" s="3"/>
      <c r="AE190" s="3"/>
    </row>
    <row r="191" spans="1:31" ht="15.75" customHeight="1">
      <c r="A191" s="51"/>
      <c r="B191" s="52"/>
      <c r="C191" s="52"/>
      <c r="D191" s="1"/>
      <c r="E191" s="1"/>
      <c r="F191" s="1"/>
      <c r="G191" s="1"/>
      <c r="H191" s="1"/>
      <c r="I191" s="1"/>
      <c r="J191" s="1"/>
      <c r="K191" s="1"/>
      <c r="L191" s="3"/>
      <c r="M191" s="3"/>
      <c r="N191" s="3"/>
      <c r="O191" s="3"/>
      <c r="P191" s="3"/>
      <c r="Q191" s="3"/>
      <c r="R191" s="3"/>
      <c r="S191" s="3"/>
      <c r="T191" s="3"/>
      <c r="U191" s="3"/>
      <c r="V191" s="3"/>
      <c r="W191" s="3"/>
      <c r="X191" s="3"/>
      <c r="Y191" s="3"/>
      <c r="Z191" s="3"/>
      <c r="AA191" s="3"/>
      <c r="AB191" s="3"/>
      <c r="AC191" s="3"/>
      <c r="AD191" s="3"/>
      <c r="AE191" s="3"/>
    </row>
    <row r="192" spans="1:31" ht="15.75" customHeight="1">
      <c r="A192" s="51"/>
      <c r="B192" s="52"/>
      <c r="C192" s="52"/>
      <c r="D192" s="1"/>
      <c r="E192" s="1"/>
      <c r="F192" s="1"/>
      <c r="G192" s="1"/>
      <c r="H192" s="1"/>
      <c r="I192" s="1"/>
      <c r="J192" s="1"/>
      <c r="K192" s="1"/>
      <c r="L192" s="3"/>
      <c r="M192" s="3"/>
      <c r="N192" s="3"/>
      <c r="O192" s="3"/>
      <c r="P192" s="3"/>
      <c r="Q192" s="3"/>
      <c r="R192" s="3"/>
      <c r="S192" s="3"/>
      <c r="T192" s="3"/>
      <c r="U192" s="3"/>
      <c r="V192" s="3"/>
      <c r="W192" s="3"/>
      <c r="X192" s="3"/>
      <c r="Y192" s="3"/>
      <c r="Z192" s="3"/>
      <c r="AA192" s="3"/>
      <c r="AB192" s="3"/>
      <c r="AC192" s="3"/>
      <c r="AD192" s="3"/>
      <c r="AE192" s="3"/>
    </row>
    <row r="193" spans="1:31" ht="15.75" customHeight="1">
      <c r="A193" s="51"/>
      <c r="B193" s="52"/>
      <c r="C193" s="52"/>
      <c r="D193" s="1"/>
      <c r="E193" s="1"/>
      <c r="F193" s="1"/>
      <c r="G193" s="1"/>
      <c r="H193" s="1"/>
      <c r="I193" s="1"/>
      <c r="J193" s="1"/>
      <c r="K193" s="1"/>
      <c r="L193" s="3"/>
      <c r="M193" s="3"/>
      <c r="N193" s="3"/>
      <c r="O193" s="3"/>
      <c r="P193" s="3"/>
      <c r="Q193" s="3"/>
      <c r="R193" s="3"/>
      <c r="S193" s="3"/>
      <c r="T193" s="3"/>
      <c r="U193" s="3"/>
      <c r="V193" s="3"/>
      <c r="W193" s="3"/>
      <c r="X193" s="3"/>
      <c r="Y193" s="3"/>
      <c r="Z193" s="3"/>
      <c r="AA193" s="3"/>
      <c r="AB193" s="3"/>
      <c r="AC193" s="3"/>
      <c r="AD193" s="3"/>
      <c r="AE193" s="3"/>
    </row>
    <row r="194" spans="1:31" ht="15.75" customHeight="1">
      <c r="A194" s="51"/>
      <c r="B194" s="52"/>
      <c r="C194" s="52"/>
      <c r="D194" s="1"/>
      <c r="E194" s="1"/>
      <c r="F194" s="1"/>
      <c r="G194" s="1"/>
      <c r="H194" s="1"/>
      <c r="I194" s="1"/>
      <c r="J194" s="1"/>
      <c r="K194" s="1"/>
      <c r="L194" s="3"/>
      <c r="M194" s="3"/>
      <c r="N194" s="3"/>
      <c r="O194" s="3"/>
      <c r="P194" s="3"/>
      <c r="Q194" s="3"/>
      <c r="R194" s="3"/>
      <c r="S194" s="3"/>
      <c r="T194" s="3"/>
      <c r="U194" s="3"/>
      <c r="V194" s="3"/>
      <c r="W194" s="3"/>
      <c r="X194" s="3"/>
      <c r="Y194" s="3"/>
      <c r="Z194" s="3"/>
      <c r="AA194" s="3"/>
      <c r="AB194" s="3"/>
      <c r="AC194" s="3"/>
      <c r="AD194" s="3"/>
      <c r="AE194" s="3"/>
    </row>
    <row r="195" spans="1:31" ht="15.75" customHeight="1">
      <c r="A195" s="51"/>
      <c r="B195" s="52"/>
      <c r="C195" s="52"/>
      <c r="D195" s="1"/>
      <c r="E195" s="1"/>
      <c r="F195" s="1"/>
      <c r="G195" s="1"/>
      <c r="H195" s="1"/>
      <c r="I195" s="1"/>
      <c r="J195" s="1"/>
      <c r="K195" s="1"/>
      <c r="L195" s="3"/>
      <c r="M195" s="3"/>
      <c r="N195" s="3"/>
      <c r="O195" s="3"/>
      <c r="P195" s="3"/>
      <c r="Q195" s="3"/>
      <c r="R195" s="3"/>
      <c r="S195" s="3"/>
      <c r="T195" s="3"/>
      <c r="U195" s="3"/>
      <c r="V195" s="3"/>
      <c r="W195" s="3"/>
      <c r="X195" s="3"/>
      <c r="Y195" s="3"/>
      <c r="Z195" s="3"/>
      <c r="AA195" s="3"/>
      <c r="AB195" s="3"/>
      <c r="AC195" s="3"/>
      <c r="AD195" s="3"/>
      <c r="AE195" s="3"/>
    </row>
    <row r="196" spans="1:31" ht="15.75" customHeight="1">
      <c r="A196" s="51"/>
      <c r="B196" s="52"/>
      <c r="C196" s="52"/>
      <c r="D196" s="1"/>
      <c r="E196" s="1"/>
      <c r="F196" s="1"/>
      <c r="G196" s="1"/>
      <c r="H196" s="1"/>
      <c r="I196" s="1"/>
      <c r="J196" s="1"/>
      <c r="K196" s="1"/>
      <c r="L196" s="3"/>
      <c r="M196" s="3"/>
      <c r="N196" s="3"/>
      <c r="O196" s="3"/>
      <c r="P196" s="3"/>
      <c r="Q196" s="3"/>
      <c r="R196" s="3"/>
      <c r="S196" s="3"/>
      <c r="T196" s="3"/>
      <c r="U196" s="3"/>
      <c r="V196" s="3"/>
      <c r="W196" s="3"/>
      <c r="X196" s="3"/>
      <c r="Y196" s="3"/>
      <c r="Z196" s="3"/>
      <c r="AA196" s="3"/>
      <c r="AB196" s="3"/>
      <c r="AC196" s="3"/>
      <c r="AD196" s="3"/>
      <c r="AE196" s="3"/>
    </row>
    <row r="197" spans="1:31" ht="15.75" customHeight="1">
      <c r="A197" s="51"/>
      <c r="B197" s="52"/>
      <c r="C197" s="52"/>
      <c r="D197" s="1"/>
      <c r="E197" s="1"/>
      <c r="F197" s="1"/>
      <c r="G197" s="1"/>
      <c r="H197" s="1"/>
      <c r="I197" s="1"/>
      <c r="J197" s="1"/>
      <c r="K197" s="1"/>
      <c r="L197" s="3"/>
      <c r="M197" s="3"/>
      <c r="N197" s="3"/>
      <c r="O197" s="3"/>
      <c r="P197" s="3"/>
      <c r="Q197" s="3"/>
      <c r="R197" s="3"/>
      <c r="S197" s="3"/>
      <c r="T197" s="3"/>
      <c r="U197" s="3"/>
      <c r="V197" s="3"/>
      <c r="W197" s="3"/>
      <c r="X197" s="3"/>
      <c r="Y197" s="3"/>
      <c r="Z197" s="3"/>
      <c r="AA197" s="3"/>
      <c r="AB197" s="3"/>
      <c r="AC197" s="3"/>
      <c r="AD197" s="3"/>
      <c r="AE197" s="3"/>
    </row>
    <row r="198" spans="1:31" ht="15.75" customHeight="1">
      <c r="A198" s="51"/>
      <c r="B198" s="52"/>
      <c r="C198" s="52"/>
      <c r="D198" s="1"/>
      <c r="E198" s="1"/>
      <c r="F198" s="1"/>
      <c r="G198" s="1"/>
      <c r="H198" s="1"/>
      <c r="I198" s="1"/>
      <c r="J198" s="1"/>
      <c r="K198" s="1"/>
      <c r="L198" s="3"/>
      <c r="M198" s="3"/>
      <c r="N198" s="3"/>
      <c r="O198" s="3"/>
      <c r="P198" s="3"/>
      <c r="Q198" s="3"/>
      <c r="R198" s="3"/>
      <c r="S198" s="3"/>
      <c r="T198" s="3"/>
      <c r="U198" s="3"/>
      <c r="V198" s="3"/>
      <c r="W198" s="3"/>
      <c r="X198" s="3"/>
      <c r="Y198" s="3"/>
      <c r="Z198" s="3"/>
      <c r="AA198" s="3"/>
      <c r="AB198" s="3"/>
      <c r="AC198" s="3"/>
      <c r="AD198" s="3"/>
      <c r="AE198" s="3"/>
    </row>
    <row r="199" spans="1:31" ht="15.75" customHeight="1">
      <c r="A199" s="51"/>
      <c r="B199" s="52"/>
      <c r="C199" s="52"/>
      <c r="D199" s="1"/>
      <c r="E199" s="1"/>
      <c r="F199" s="1"/>
      <c r="G199" s="1"/>
      <c r="H199" s="1"/>
      <c r="I199" s="1"/>
      <c r="J199" s="1"/>
      <c r="K199" s="1"/>
      <c r="L199" s="3"/>
      <c r="M199" s="3"/>
      <c r="N199" s="3"/>
      <c r="O199" s="3"/>
      <c r="P199" s="3"/>
      <c r="Q199" s="3"/>
      <c r="R199" s="3"/>
      <c r="S199" s="3"/>
      <c r="T199" s="3"/>
      <c r="U199" s="3"/>
      <c r="V199" s="3"/>
      <c r="W199" s="3"/>
      <c r="X199" s="3"/>
      <c r="Y199" s="3"/>
      <c r="Z199" s="3"/>
      <c r="AA199" s="3"/>
      <c r="AB199" s="3"/>
      <c r="AC199" s="3"/>
      <c r="AD199" s="3"/>
      <c r="AE199" s="3"/>
    </row>
    <row r="200" spans="1:31" ht="15.75" customHeight="1">
      <c r="A200" s="51"/>
      <c r="B200" s="52"/>
      <c r="C200" s="52"/>
      <c r="D200" s="1"/>
      <c r="E200" s="1"/>
      <c r="F200" s="1"/>
      <c r="G200" s="1"/>
      <c r="H200" s="1"/>
      <c r="I200" s="1"/>
      <c r="J200" s="1"/>
      <c r="K200" s="1"/>
      <c r="L200" s="3"/>
      <c r="M200" s="3"/>
      <c r="N200" s="3"/>
      <c r="O200" s="3"/>
      <c r="P200" s="3"/>
      <c r="Q200" s="3"/>
      <c r="R200" s="3"/>
      <c r="S200" s="3"/>
      <c r="T200" s="3"/>
      <c r="U200" s="3"/>
      <c r="V200" s="3"/>
      <c r="W200" s="3"/>
      <c r="X200" s="3"/>
      <c r="Y200" s="3"/>
      <c r="Z200" s="3"/>
      <c r="AA200" s="3"/>
      <c r="AB200" s="3"/>
      <c r="AC200" s="3"/>
      <c r="AD200" s="3"/>
      <c r="AE200" s="3"/>
    </row>
    <row r="201" spans="1:31" ht="15.75" customHeight="1">
      <c r="A201" s="51"/>
      <c r="B201" s="52"/>
      <c r="C201" s="52"/>
      <c r="D201" s="1"/>
      <c r="E201" s="1"/>
      <c r="F201" s="1"/>
      <c r="G201" s="1"/>
      <c r="H201" s="1"/>
      <c r="I201" s="1"/>
      <c r="J201" s="1"/>
      <c r="K201" s="1"/>
      <c r="L201" s="3"/>
      <c r="M201" s="3"/>
      <c r="N201" s="3"/>
      <c r="O201" s="3"/>
      <c r="P201" s="3"/>
      <c r="Q201" s="3"/>
      <c r="R201" s="3"/>
      <c r="S201" s="3"/>
      <c r="T201" s="3"/>
      <c r="U201" s="3"/>
      <c r="V201" s="3"/>
      <c r="W201" s="3"/>
      <c r="X201" s="3"/>
      <c r="Y201" s="3"/>
      <c r="Z201" s="3"/>
      <c r="AA201" s="3"/>
      <c r="AB201" s="3"/>
      <c r="AC201" s="3"/>
      <c r="AD201" s="3"/>
      <c r="AE201" s="3"/>
    </row>
    <row r="202" spans="1:31" ht="15.75" customHeight="1">
      <c r="A202" s="51"/>
      <c r="B202" s="52"/>
      <c r="C202" s="52"/>
      <c r="D202" s="1"/>
      <c r="E202" s="1"/>
      <c r="F202" s="1"/>
      <c r="G202" s="1"/>
      <c r="H202" s="1"/>
      <c r="I202" s="1"/>
      <c r="J202" s="1"/>
      <c r="K202" s="1"/>
      <c r="L202" s="3"/>
      <c r="M202" s="3"/>
      <c r="N202" s="3"/>
      <c r="O202" s="3"/>
      <c r="P202" s="3"/>
      <c r="Q202" s="3"/>
      <c r="R202" s="3"/>
      <c r="S202" s="3"/>
      <c r="T202" s="3"/>
      <c r="U202" s="3"/>
      <c r="V202" s="3"/>
      <c r="W202" s="3"/>
      <c r="X202" s="3"/>
      <c r="Y202" s="3"/>
      <c r="Z202" s="3"/>
      <c r="AA202" s="3"/>
      <c r="AB202" s="3"/>
      <c r="AC202" s="3"/>
      <c r="AD202" s="3"/>
      <c r="AE202" s="3"/>
    </row>
    <row r="203" spans="1:31" ht="15.75" customHeight="1">
      <c r="A203" s="51"/>
      <c r="B203" s="52"/>
      <c r="C203" s="52"/>
      <c r="D203" s="1"/>
      <c r="E203" s="1"/>
      <c r="F203" s="1"/>
      <c r="G203" s="1"/>
      <c r="H203" s="1"/>
      <c r="I203" s="1"/>
      <c r="J203" s="1"/>
      <c r="K203" s="1"/>
      <c r="L203" s="3"/>
      <c r="M203" s="3"/>
      <c r="N203" s="3"/>
      <c r="O203" s="3"/>
      <c r="P203" s="3"/>
      <c r="Q203" s="3"/>
      <c r="R203" s="3"/>
      <c r="S203" s="3"/>
      <c r="T203" s="3"/>
      <c r="U203" s="3"/>
      <c r="V203" s="3"/>
      <c r="W203" s="3"/>
      <c r="X203" s="3"/>
      <c r="Y203" s="3"/>
      <c r="Z203" s="3"/>
      <c r="AA203" s="3"/>
      <c r="AB203" s="3"/>
      <c r="AC203" s="3"/>
      <c r="AD203" s="3"/>
      <c r="AE203" s="3"/>
    </row>
    <row r="204" spans="1:31" ht="15.75" customHeight="1">
      <c r="A204" s="51"/>
      <c r="B204" s="52"/>
      <c r="C204" s="52"/>
      <c r="D204" s="1"/>
      <c r="E204" s="1"/>
      <c r="F204" s="1"/>
      <c r="G204" s="1"/>
      <c r="H204" s="1"/>
      <c r="I204" s="1"/>
      <c r="J204" s="1"/>
      <c r="K204" s="1"/>
      <c r="L204" s="3"/>
      <c r="M204" s="3"/>
      <c r="N204" s="3"/>
      <c r="O204" s="3"/>
      <c r="P204" s="3"/>
      <c r="Q204" s="3"/>
      <c r="R204" s="3"/>
      <c r="S204" s="3"/>
      <c r="T204" s="3"/>
      <c r="U204" s="3"/>
      <c r="V204" s="3"/>
      <c r="W204" s="3"/>
      <c r="X204" s="3"/>
      <c r="Y204" s="3"/>
      <c r="Z204" s="3"/>
      <c r="AA204" s="3"/>
      <c r="AB204" s="3"/>
      <c r="AC204" s="3"/>
      <c r="AD204" s="3"/>
      <c r="AE204" s="3"/>
    </row>
    <row r="205" spans="1:31" ht="15.75" customHeight="1">
      <c r="A205" s="51"/>
      <c r="B205" s="52"/>
      <c r="C205" s="52"/>
      <c r="D205" s="1"/>
      <c r="E205" s="1"/>
      <c r="F205" s="1"/>
      <c r="G205" s="1"/>
      <c r="H205" s="1"/>
      <c r="I205" s="1"/>
      <c r="J205" s="1"/>
      <c r="K205" s="1"/>
      <c r="L205" s="3"/>
      <c r="M205" s="3"/>
      <c r="N205" s="3"/>
      <c r="O205" s="3"/>
      <c r="P205" s="3"/>
      <c r="Q205" s="3"/>
      <c r="R205" s="3"/>
      <c r="S205" s="3"/>
      <c r="T205" s="3"/>
      <c r="U205" s="3"/>
      <c r="V205" s="3"/>
      <c r="W205" s="3"/>
      <c r="X205" s="3"/>
      <c r="Y205" s="3"/>
      <c r="Z205" s="3"/>
      <c r="AA205" s="3"/>
      <c r="AB205" s="3"/>
      <c r="AC205" s="3"/>
      <c r="AD205" s="3"/>
      <c r="AE205" s="3"/>
    </row>
    <row r="206" spans="1:31" ht="15.75" customHeight="1">
      <c r="A206" s="51"/>
      <c r="B206" s="52"/>
      <c r="C206" s="52"/>
      <c r="D206" s="1"/>
      <c r="E206" s="1"/>
      <c r="F206" s="1"/>
      <c r="G206" s="1"/>
      <c r="H206" s="1"/>
      <c r="I206" s="1"/>
      <c r="J206" s="1"/>
      <c r="K206" s="1"/>
      <c r="L206" s="3"/>
      <c r="M206" s="3"/>
      <c r="N206" s="3"/>
      <c r="O206" s="3"/>
      <c r="P206" s="3"/>
      <c r="Q206" s="3"/>
      <c r="R206" s="3"/>
      <c r="S206" s="3"/>
      <c r="T206" s="3"/>
      <c r="U206" s="3"/>
      <c r="V206" s="3"/>
      <c r="W206" s="3"/>
      <c r="X206" s="3"/>
      <c r="Y206" s="3"/>
      <c r="Z206" s="3"/>
      <c r="AA206" s="3"/>
      <c r="AB206" s="3"/>
      <c r="AC206" s="3"/>
      <c r="AD206" s="3"/>
      <c r="AE206" s="3"/>
    </row>
    <row r="207" spans="1:31" ht="15.75" customHeight="1">
      <c r="A207" s="51"/>
      <c r="B207" s="52"/>
      <c r="C207" s="52"/>
      <c r="D207" s="1"/>
      <c r="E207" s="1"/>
      <c r="F207" s="1"/>
      <c r="G207" s="1"/>
      <c r="H207" s="1"/>
      <c r="I207" s="1"/>
      <c r="J207" s="1"/>
      <c r="K207" s="1"/>
      <c r="L207" s="3"/>
      <c r="M207" s="3"/>
      <c r="N207" s="3"/>
      <c r="O207" s="3"/>
      <c r="P207" s="3"/>
      <c r="Q207" s="3"/>
      <c r="R207" s="3"/>
      <c r="S207" s="3"/>
      <c r="T207" s="3"/>
      <c r="U207" s="3"/>
      <c r="V207" s="3"/>
      <c r="W207" s="3"/>
      <c r="X207" s="3"/>
      <c r="Y207" s="3"/>
      <c r="Z207" s="3"/>
      <c r="AA207" s="3"/>
      <c r="AB207" s="3"/>
      <c r="AC207" s="3"/>
      <c r="AD207" s="3"/>
      <c r="AE207" s="3"/>
    </row>
    <row r="208" spans="1:31" ht="15.75" customHeight="1">
      <c r="A208" s="51"/>
      <c r="B208" s="52"/>
      <c r="C208" s="52"/>
      <c r="D208" s="1"/>
      <c r="E208" s="1"/>
      <c r="F208" s="1"/>
      <c r="G208" s="1"/>
      <c r="H208" s="1"/>
      <c r="I208" s="1"/>
      <c r="J208" s="1"/>
      <c r="K208" s="1"/>
      <c r="L208" s="3"/>
      <c r="M208" s="3"/>
      <c r="N208" s="3"/>
      <c r="O208" s="3"/>
      <c r="P208" s="3"/>
      <c r="Q208" s="3"/>
      <c r="R208" s="3"/>
      <c r="S208" s="3"/>
      <c r="T208" s="3"/>
      <c r="U208" s="3"/>
      <c r="V208" s="3"/>
      <c r="W208" s="3"/>
      <c r="X208" s="3"/>
      <c r="Y208" s="3"/>
      <c r="Z208" s="3"/>
      <c r="AA208" s="3"/>
      <c r="AB208" s="3"/>
      <c r="AC208" s="3"/>
      <c r="AD208" s="3"/>
      <c r="AE208" s="3"/>
    </row>
    <row r="209" spans="1:31" ht="15.75" customHeight="1">
      <c r="A209" s="51"/>
      <c r="B209" s="52"/>
      <c r="C209" s="52"/>
      <c r="D209" s="1"/>
      <c r="E209" s="1"/>
      <c r="F209" s="1"/>
      <c r="G209" s="1"/>
      <c r="H209" s="1"/>
      <c r="I209" s="1"/>
      <c r="J209" s="1"/>
      <c r="K209" s="1"/>
      <c r="L209" s="3"/>
      <c r="M209" s="3"/>
      <c r="N209" s="3"/>
      <c r="O209" s="3"/>
      <c r="P209" s="3"/>
      <c r="Q209" s="3"/>
      <c r="R209" s="3"/>
      <c r="S209" s="3"/>
      <c r="T209" s="3"/>
      <c r="U209" s="3"/>
      <c r="V209" s="3"/>
      <c r="W209" s="3"/>
      <c r="X209" s="3"/>
      <c r="Y209" s="3"/>
      <c r="Z209" s="3"/>
      <c r="AA209" s="3"/>
      <c r="AB209" s="3"/>
      <c r="AC209" s="3"/>
      <c r="AD209" s="3"/>
      <c r="AE209" s="3"/>
    </row>
    <row r="210" spans="1:31" ht="15.75" customHeight="1">
      <c r="A210" s="51"/>
      <c r="B210" s="52"/>
      <c r="C210" s="52"/>
      <c r="D210" s="1"/>
      <c r="E210" s="1"/>
      <c r="F210" s="1"/>
      <c r="G210" s="1"/>
      <c r="H210" s="1"/>
      <c r="I210" s="1"/>
      <c r="J210" s="1"/>
      <c r="K210" s="1"/>
      <c r="L210" s="3"/>
      <c r="M210" s="3"/>
      <c r="N210" s="3"/>
      <c r="O210" s="3"/>
      <c r="P210" s="3"/>
      <c r="Q210" s="3"/>
      <c r="R210" s="3"/>
      <c r="S210" s="3"/>
      <c r="T210" s="3"/>
      <c r="U210" s="3"/>
      <c r="V210" s="3"/>
      <c r="W210" s="3"/>
      <c r="X210" s="3"/>
      <c r="Y210" s="3"/>
      <c r="Z210" s="3"/>
      <c r="AA210" s="3"/>
      <c r="AB210" s="3"/>
      <c r="AC210" s="3"/>
      <c r="AD210" s="3"/>
      <c r="AE210" s="3"/>
    </row>
    <row r="211" spans="1:31" ht="15.75" customHeight="1">
      <c r="A211" s="51"/>
      <c r="B211" s="52"/>
      <c r="C211" s="52"/>
      <c r="D211" s="1"/>
      <c r="E211" s="1"/>
      <c r="F211" s="1"/>
      <c r="G211" s="1"/>
      <c r="H211" s="1"/>
      <c r="I211" s="1"/>
      <c r="J211" s="1"/>
      <c r="K211" s="1"/>
      <c r="L211" s="3"/>
      <c r="M211" s="3"/>
      <c r="N211" s="3"/>
      <c r="O211" s="3"/>
      <c r="P211" s="3"/>
      <c r="Q211" s="3"/>
      <c r="R211" s="3"/>
      <c r="S211" s="3"/>
      <c r="T211" s="3"/>
      <c r="U211" s="3"/>
      <c r="V211" s="3"/>
      <c r="W211" s="3"/>
      <c r="X211" s="3"/>
      <c r="Y211" s="3"/>
      <c r="Z211" s="3"/>
      <c r="AA211" s="3"/>
      <c r="AB211" s="3"/>
      <c r="AC211" s="3"/>
      <c r="AD211" s="3"/>
      <c r="AE211" s="3"/>
    </row>
    <row r="212" spans="1:31" ht="15.75" customHeight="1">
      <c r="A212" s="51"/>
      <c r="B212" s="52"/>
      <c r="C212" s="52"/>
      <c r="D212" s="1"/>
      <c r="E212" s="1"/>
      <c r="F212" s="1"/>
      <c r="G212" s="1"/>
      <c r="H212" s="1"/>
      <c r="I212" s="1"/>
      <c r="J212" s="1"/>
      <c r="K212" s="1"/>
      <c r="L212" s="3"/>
      <c r="M212" s="3"/>
      <c r="N212" s="3"/>
      <c r="O212" s="3"/>
      <c r="P212" s="3"/>
      <c r="Q212" s="3"/>
      <c r="R212" s="3"/>
      <c r="S212" s="3"/>
      <c r="T212" s="3"/>
      <c r="U212" s="3"/>
      <c r="V212" s="3"/>
      <c r="W212" s="3"/>
      <c r="X212" s="3"/>
      <c r="Y212" s="3"/>
      <c r="Z212" s="3"/>
      <c r="AA212" s="3"/>
      <c r="AB212" s="3"/>
      <c r="AC212" s="3"/>
      <c r="AD212" s="3"/>
      <c r="AE212" s="3"/>
    </row>
    <row r="213" spans="1:31" ht="15.75" customHeight="1">
      <c r="A213" s="51"/>
      <c r="B213" s="52"/>
      <c r="C213" s="52"/>
      <c r="D213" s="1"/>
      <c r="E213" s="1"/>
      <c r="F213" s="1"/>
      <c r="G213" s="1"/>
      <c r="H213" s="1"/>
      <c r="I213" s="1"/>
      <c r="J213" s="1"/>
      <c r="K213" s="1"/>
      <c r="L213" s="3"/>
      <c r="M213" s="3"/>
      <c r="N213" s="3"/>
      <c r="O213" s="3"/>
      <c r="P213" s="3"/>
      <c r="Q213" s="3"/>
      <c r="R213" s="3"/>
      <c r="S213" s="3"/>
      <c r="T213" s="3"/>
      <c r="U213" s="3"/>
      <c r="V213" s="3"/>
      <c r="W213" s="3"/>
      <c r="X213" s="3"/>
      <c r="Y213" s="3"/>
      <c r="Z213" s="3"/>
      <c r="AA213" s="3"/>
      <c r="AB213" s="3"/>
      <c r="AC213" s="3"/>
      <c r="AD213" s="3"/>
      <c r="AE213" s="3"/>
    </row>
    <row r="214" spans="1:31" ht="15.75" customHeight="1">
      <c r="A214" s="51"/>
      <c r="B214" s="52"/>
      <c r="C214" s="52"/>
      <c r="D214" s="1"/>
      <c r="E214" s="1"/>
      <c r="F214" s="1"/>
      <c r="G214" s="1"/>
      <c r="H214" s="1"/>
      <c r="I214" s="1"/>
      <c r="J214" s="1"/>
      <c r="K214" s="1"/>
      <c r="L214" s="3"/>
      <c r="M214" s="3"/>
      <c r="N214" s="3"/>
      <c r="O214" s="3"/>
      <c r="P214" s="3"/>
      <c r="Q214" s="3"/>
      <c r="R214" s="3"/>
      <c r="S214" s="3"/>
      <c r="T214" s="3"/>
      <c r="U214" s="3"/>
      <c r="V214" s="3"/>
      <c r="W214" s="3"/>
      <c r="X214" s="3"/>
      <c r="Y214" s="3"/>
      <c r="Z214" s="3"/>
      <c r="AA214" s="3"/>
      <c r="AB214" s="3"/>
      <c r="AC214" s="3"/>
      <c r="AD214" s="3"/>
      <c r="AE214" s="3"/>
    </row>
    <row r="215" spans="1:31" ht="15.75" customHeight="1">
      <c r="A215" s="51"/>
      <c r="B215" s="52"/>
      <c r="C215" s="52"/>
      <c r="D215" s="1"/>
      <c r="E215" s="1"/>
      <c r="F215" s="1"/>
      <c r="G215" s="1"/>
      <c r="H215" s="1"/>
      <c r="I215" s="1"/>
      <c r="J215" s="1"/>
      <c r="K215" s="1"/>
      <c r="L215" s="3"/>
      <c r="M215" s="3"/>
      <c r="N215" s="3"/>
      <c r="O215" s="3"/>
      <c r="P215" s="3"/>
      <c r="Q215" s="3"/>
      <c r="R215" s="3"/>
      <c r="S215" s="3"/>
      <c r="T215" s="3"/>
      <c r="U215" s="3"/>
      <c r="V215" s="3"/>
      <c r="W215" s="3"/>
      <c r="X215" s="3"/>
      <c r="Y215" s="3"/>
      <c r="Z215" s="3"/>
      <c r="AA215" s="3"/>
      <c r="AB215" s="3"/>
      <c r="AC215" s="3"/>
      <c r="AD215" s="3"/>
      <c r="AE215" s="3"/>
    </row>
    <row r="216" spans="1:31" ht="15.75" customHeight="1">
      <c r="A216" s="51"/>
      <c r="B216" s="52"/>
      <c r="C216" s="52"/>
      <c r="D216" s="1"/>
      <c r="E216" s="1"/>
      <c r="F216" s="1"/>
      <c r="G216" s="1"/>
      <c r="H216" s="1"/>
      <c r="I216" s="1"/>
      <c r="J216" s="1"/>
      <c r="K216" s="1"/>
      <c r="L216" s="3"/>
      <c r="M216" s="3"/>
      <c r="N216" s="3"/>
      <c r="O216" s="3"/>
      <c r="P216" s="3"/>
      <c r="Q216" s="3"/>
      <c r="R216" s="3"/>
      <c r="S216" s="3"/>
      <c r="T216" s="3"/>
      <c r="U216" s="3"/>
      <c r="V216" s="3"/>
      <c r="W216" s="3"/>
      <c r="X216" s="3"/>
      <c r="Y216" s="3"/>
      <c r="Z216" s="3"/>
      <c r="AA216" s="3"/>
      <c r="AB216" s="3"/>
      <c r="AC216" s="3"/>
      <c r="AD216" s="3"/>
      <c r="AE216" s="3"/>
    </row>
    <row r="217" spans="1:31" ht="15.75" customHeight="1">
      <c r="A217" s="51"/>
      <c r="B217" s="52"/>
      <c r="C217" s="52"/>
      <c r="D217" s="1"/>
      <c r="E217" s="1"/>
      <c r="F217" s="1"/>
      <c r="G217" s="1"/>
      <c r="H217" s="1"/>
      <c r="I217" s="1"/>
      <c r="J217" s="1"/>
      <c r="K217" s="1"/>
      <c r="L217" s="3"/>
      <c r="M217" s="3"/>
      <c r="N217" s="3"/>
      <c r="O217" s="3"/>
      <c r="P217" s="3"/>
      <c r="Q217" s="3"/>
      <c r="R217" s="3"/>
      <c r="S217" s="3"/>
      <c r="T217" s="3"/>
      <c r="U217" s="3"/>
      <c r="V217" s="3"/>
      <c r="W217" s="3"/>
      <c r="X217" s="3"/>
      <c r="Y217" s="3"/>
      <c r="Z217" s="3"/>
      <c r="AA217" s="3"/>
      <c r="AB217" s="3"/>
      <c r="AC217" s="3"/>
      <c r="AD217" s="3"/>
      <c r="AE217" s="3"/>
    </row>
    <row r="218" spans="1:31" ht="15.75" customHeight="1">
      <c r="A218" s="51"/>
      <c r="B218" s="52"/>
      <c r="C218" s="52"/>
      <c r="D218" s="1"/>
      <c r="E218" s="1"/>
      <c r="F218" s="1"/>
      <c r="G218" s="1"/>
      <c r="H218" s="1"/>
      <c r="I218" s="1"/>
      <c r="J218" s="1"/>
      <c r="K218" s="1"/>
      <c r="L218" s="3"/>
      <c r="M218" s="3"/>
      <c r="N218" s="3"/>
      <c r="O218" s="3"/>
      <c r="P218" s="3"/>
      <c r="Q218" s="3"/>
      <c r="R218" s="3"/>
      <c r="S218" s="3"/>
      <c r="T218" s="3"/>
      <c r="U218" s="3"/>
      <c r="V218" s="3"/>
      <c r="W218" s="3"/>
      <c r="X218" s="3"/>
      <c r="Y218" s="3"/>
      <c r="Z218" s="3"/>
      <c r="AA218" s="3"/>
      <c r="AB218" s="3"/>
      <c r="AC218" s="3"/>
      <c r="AD218" s="3"/>
      <c r="AE218" s="3"/>
    </row>
    <row r="219" spans="1:31" ht="15.75" customHeight="1">
      <c r="A219" s="51"/>
      <c r="B219" s="52"/>
      <c r="C219" s="52"/>
      <c r="D219" s="1"/>
      <c r="E219" s="1"/>
      <c r="F219" s="1"/>
      <c r="G219" s="1"/>
      <c r="H219" s="1"/>
      <c r="I219" s="1"/>
      <c r="J219" s="1"/>
      <c r="K219" s="1"/>
      <c r="L219" s="3"/>
      <c r="M219" s="3"/>
      <c r="N219" s="3"/>
      <c r="O219" s="3"/>
      <c r="P219" s="3"/>
      <c r="Q219" s="3"/>
      <c r="R219" s="3"/>
      <c r="S219" s="3"/>
      <c r="T219" s="3"/>
      <c r="U219" s="3"/>
      <c r="V219" s="3"/>
      <c r="W219" s="3"/>
      <c r="X219" s="3"/>
      <c r="Y219" s="3"/>
      <c r="Z219" s="3"/>
      <c r="AA219" s="3"/>
      <c r="AB219" s="3"/>
      <c r="AC219" s="3"/>
      <c r="AD219" s="3"/>
      <c r="AE219" s="3"/>
    </row>
    <row r="220" spans="1:31" ht="15.75" customHeight="1">
      <c r="A220" s="51"/>
      <c r="B220" s="52"/>
      <c r="C220" s="52"/>
      <c r="D220" s="1"/>
      <c r="E220" s="1"/>
      <c r="F220" s="1"/>
      <c r="G220" s="1"/>
      <c r="H220" s="1"/>
      <c r="I220" s="1"/>
      <c r="J220" s="1"/>
      <c r="K220" s="1"/>
      <c r="L220" s="3"/>
      <c r="M220" s="3"/>
      <c r="N220" s="3"/>
      <c r="O220" s="3"/>
      <c r="P220" s="3"/>
      <c r="Q220" s="3"/>
      <c r="R220" s="3"/>
      <c r="S220" s="3"/>
      <c r="T220" s="3"/>
      <c r="U220" s="3"/>
      <c r="V220" s="3"/>
      <c r="W220" s="3"/>
      <c r="X220" s="3"/>
      <c r="Y220" s="3"/>
      <c r="Z220" s="3"/>
      <c r="AA220" s="3"/>
      <c r="AB220" s="3"/>
      <c r="AC220" s="3"/>
      <c r="AD220" s="3"/>
      <c r="AE220" s="3"/>
    </row>
    <row r="221" spans="1:31" ht="15.75" customHeight="1">
      <c r="A221" s="51"/>
      <c r="B221" s="52"/>
      <c r="C221" s="52"/>
      <c r="D221" s="1"/>
      <c r="E221" s="1"/>
      <c r="F221" s="1"/>
      <c r="G221" s="1"/>
      <c r="H221" s="1"/>
      <c r="I221" s="1"/>
      <c r="J221" s="1"/>
      <c r="K221" s="1"/>
      <c r="L221" s="3"/>
      <c r="M221" s="3"/>
      <c r="N221" s="3"/>
      <c r="O221" s="3"/>
      <c r="P221" s="3"/>
      <c r="Q221" s="3"/>
      <c r="R221" s="3"/>
      <c r="S221" s="3"/>
      <c r="T221" s="3"/>
      <c r="U221" s="3"/>
      <c r="V221" s="3"/>
      <c r="W221" s="3"/>
      <c r="X221" s="3"/>
      <c r="Y221" s="3"/>
      <c r="Z221" s="3"/>
      <c r="AA221" s="3"/>
      <c r="AB221" s="3"/>
      <c r="AC221" s="3"/>
      <c r="AD221" s="3"/>
      <c r="AE221" s="3"/>
    </row>
    <row r="222" spans="1:31" ht="15.75" customHeight="1">
      <c r="A222" s="51"/>
      <c r="B222" s="52"/>
      <c r="C222" s="52"/>
      <c r="D222" s="1"/>
      <c r="E222" s="1"/>
      <c r="F222" s="1"/>
      <c r="G222" s="1"/>
      <c r="H222" s="1"/>
      <c r="I222" s="1"/>
      <c r="J222" s="1"/>
      <c r="K222" s="1"/>
      <c r="L222" s="3"/>
      <c r="M222" s="3"/>
      <c r="N222" s="3"/>
      <c r="O222" s="3"/>
      <c r="P222" s="3"/>
      <c r="Q222" s="3"/>
      <c r="R222" s="3"/>
      <c r="S222" s="3"/>
      <c r="T222" s="3"/>
      <c r="U222" s="3"/>
      <c r="V222" s="3"/>
      <c r="W222" s="3"/>
      <c r="X222" s="3"/>
      <c r="Y222" s="3"/>
      <c r="Z222" s="3"/>
      <c r="AA222" s="3"/>
      <c r="AB222" s="3"/>
      <c r="AC222" s="3"/>
      <c r="AD222" s="3"/>
      <c r="AE222" s="3"/>
    </row>
    <row r="223" spans="1:31" ht="15.75" customHeight="1">
      <c r="A223" s="51"/>
      <c r="B223" s="52"/>
      <c r="C223" s="52"/>
      <c r="D223" s="1"/>
      <c r="E223" s="1"/>
      <c r="F223" s="1"/>
      <c r="G223" s="1"/>
      <c r="H223" s="1"/>
      <c r="I223" s="1"/>
      <c r="J223" s="1"/>
      <c r="K223" s="1"/>
      <c r="L223" s="3"/>
      <c r="M223" s="3"/>
      <c r="N223" s="3"/>
      <c r="O223" s="3"/>
      <c r="P223" s="3"/>
      <c r="Q223" s="3"/>
      <c r="R223" s="3"/>
      <c r="S223" s="3"/>
      <c r="T223" s="3"/>
      <c r="U223" s="3"/>
      <c r="V223" s="3"/>
      <c r="W223" s="3"/>
      <c r="X223" s="3"/>
      <c r="Y223" s="3"/>
      <c r="Z223" s="3"/>
      <c r="AA223" s="3"/>
      <c r="AB223" s="3"/>
      <c r="AC223" s="3"/>
      <c r="AD223" s="3"/>
      <c r="AE223" s="3"/>
    </row>
    <row r="224" spans="1:31" ht="15.75" customHeight="1">
      <c r="A224" s="51"/>
      <c r="B224" s="52"/>
      <c r="C224" s="52"/>
      <c r="D224" s="1"/>
      <c r="E224" s="1"/>
      <c r="F224" s="1"/>
      <c r="G224" s="1"/>
      <c r="H224" s="1"/>
      <c r="I224" s="1"/>
      <c r="J224" s="1"/>
      <c r="K224" s="1"/>
      <c r="L224" s="3"/>
      <c r="M224" s="3"/>
      <c r="N224" s="3"/>
      <c r="O224" s="3"/>
      <c r="P224" s="3"/>
      <c r="Q224" s="3"/>
      <c r="R224" s="3"/>
      <c r="S224" s="3"/>
      <c r="T224" s="3"/>
      <c r="U224" s="3"/>
      <c r="V224" s="3"/>
      <c r="W224" s="3"/>
      <c r="X224" s="3"/>
      <c r="Y224" s="3"/>
      <c r="Z224" s="3"/>
      <c r="AA224" s="3"/>
      <c r="AB224" s="3"/>
      <c r="AC224" s="3"/>
      <c r="AD224" s="3"/>
      <c r="AE224" s="3"/>
    </row>
    <row r="225" spans="1:31" ht="15.75" customHeight="1">
      <c r="A225" s="51"/>
      <c r="B225" s="52"/>
      <c r="C225" s="52"/>
      <c r="D225" s="1"/>
      <c r="E225" s="1"/>
      <c r="F225" s="1"/>
      <c r="G225" s="1"/>
      <c r="H225" s="1"/>
      <c r="I225" s="1"/>
      <c r="J225" s="1"/>
      <c r="K225" s="1"/>
      <c r="L225" s="3"/>
      <c r="M225" s="3"/>
      <c r="N225" s="3"/>
      <c r="O225" s="3"/>
      <c r="P225" s="3"/>
      <c r="Q225" s="3"/>
      <c r="R225" s="3"/>
      <c r="S225" s="3"/>
      <c r="T225" s="3"/>
      <c r="U225" s="3"/>
      <c r="V225" s="3"/>
      <c r="W225" s="3"/>
      <c r="X225" s="3"/>
      <c r="Y225" s="3"/>
      <c r="Z225" s="3"/>
      <c r="AA225" s="3"/>
      <c r="AB225" s="3"/>
      <c r="AC225" s="3"/>
      <c r="AD225" s="3"/>
      <c r="AE225" s="3"/>
    </row>
    <row r="226" spans="1:31" ht="15.75" customHeight="1">
      <c r="A226" s="51"/>
      <c r="B226" s="52"/>
      <c r="C226" s="52"/>
      <c r="D226" s="1"/>
      <c r="E226" s="1"/>
      <c r="F226" s="1"/>
      <c r="G226" s="1"/>
      <c r="H226" s="1"/>
      <c r="I226" s="1"/>
      <c r="J226" s="1"/>
      <c r="K226" s="1"/>
      <c r="L226" s="3"/>
      <c r="M226" s="3"/>
      <c r="N226" s="3"/>
      <c r="O226" s="3"/>
      <c r="P226" s="3"/>
      <c r="Q226" s="3"/>
      <c r="R226" s="3"/>
      <c r="S226" s="3"/>
      <c r="T226" s="3"/>
      <c r="U226" s="3"/>
      <c r="V226" s="3"/>
      <c r="W226" s="3"/>
      <c r="X226" s="3"/>
      <c r="Y226" s="3"/>
      <c r="Z226" s="3"/>
      <c r="AA226" s="3"/>
      <c r="AB226" s="3"/>
      <c r="AC226" s="3"/>
      <c r="AD226" s="3"/>
      <c r="AE226" s="3"/>
    </row>
    <row r="227" spans="1:31" ht="15.75" customHeight="1">
      <c r="A227" s="51"/>
      <c r="B227" s="52"/>
      <c r="C227" s="52"/>
      <c r="D227" s="1"/>
      <c r="E227" s="1"/>
      <c r="F227" s="1"/>
      <c r="G227" s="1"/>
      <c r="H227" s="1"/>
      <c r="I227" s="1"/>
      <c r="J227" s="1"/>
      <c r="K227" s="1"/>
      <c r="L227" s="3"/>
      <c r="M227" s="3"/>
      <c r="N227" s="3"/>
      <c r="O227" s="3"/>
      <c r="P227" s="3"/>
      <c r="Q227" s="3"/>
      <c r="R227" s="3"/>
      <c r="S227" s="3"/>
      <c r="T227" s="3"/>
      <c r="U227" s="3"/>
      <c r="V227" s="3"/>
      <c r="W227" s="3"/>
      <c r="X227" s="3"/>
      <c r="Y227" s="3"/>
      <c r="Z227" s="3"/>
      <c r="AA227" s="3"/>
      <c r="AB227" s="3"/>
      <c r="AC227" s="3"/>
      <c r="AD227" s="3"/>
      <c r="AE227" s="3"/>
    </row>
    <row r="228" spans="1:31" ht="15.75" customHeight="1">
      <c r="A228" s="51"/>
      <c r="B228" s="52"/>
      <c r="C228" s="52"/>
      <c r="D228" s="1"/>
      <c r="E228" s="1"/>
      <c r="F228" s="1"/>
      <c r="G228" s="1"/>
      <c r="H228" s="1"/>
      <c r="I228" s="1"/>
      <c r="J228" s="1"/>
      <c r="K228" s="1"/>
      <c r="L228" s="3"/>
      <c r="M228" s="3"/>
      <c r="N228" s="3"/>
      <c r="O228" s="3"/>
      <c r="P228" s="3"/>
      <c r="Q228" s="3"/>
      <c r="R228" s="3"/>
      <c r="S228" s="3"/>
      <c r="T228" s="3"/>
      <c r="U228" s="3"/>
      <c r="V228" s="3"/>
      <c r="W228" s="3"/>
      <c r="X228" s="3"/>
      <c r="Y228" s="3"/>
      <c r="Z228" s="3"/>
      <c r="AA228" s="3"/>
      <c r="AB228" s="3"/>
      <c r="AC228" s="3"/>
      <c r="AD228" s="3"/>
      <c r="AE228" s="3"/>
    </row>
    <row r="229" spans="1:31" ht="15.75" customHeight="1">
      <c r="A229" s="51"/>
      <c r="B229" s="52"/>
      <c r="C229" s="52"/>
      <c r="D229" s="1"/>
      <c r="E229" s="1"/>
      <c r="F229" s="1"/>
      <c r="G229" s="1"/>
      <c r="H229" s="1"/>
      <c r="I229" s="1"/>
      <c r="J229" s="1"/>
      <c r="K229" s="1"/>
      <c r="L229" s="3"/>
      <c r="M229" s="3"/>
      <c r="N229" s="3"/>
      <c r="O229" s="3"/>
      <c r="P229" s="3"/>
      <c r="Q229" s="3"/>
      <c r="R229" s="3"/>
      <c r="S229" s="3"/>
      <c r="T229" s="3"/>
      <c r="U229" s="3"/>
      <c r="V229" s="3"/>
      <c r="W229" s="3"/>
      <c r="X229" s="3"/>
      <c r="Y229" s="3"/>
      <c r="Z229" s="3"/>
      <c r="AA229" s="3"/>
      <c r="AB229" s="3"/>
      <c r="AC229" s="3"/>
      <c r="AD229" s="3"/>
      <c r="AE229" s="3"/>
    </row>
    <row r="230" spans="1:31" ht="15.75" customHeight="1">
      <c r="A230" s="51"/>
      <c r="B230" s="52"/>
      <c r="C230" s="52"/>
      <c r="D230" s="1"/>
      <c r="E230" s="1"/>
      <c r="F230" s="1"/>
      <c r="G230" s="1"/>
      <c r="H230" s="1"/>
      <c r="I230" s="1"/>
      <c r="J230" s="1"/>
      <c r="K230" s="1"/>
      <c r="L230" s="3"/>
      <c r="M230" s="3"/>
      <c r="N230" s="3"/>
      <c r="O230" s="3"/>
      <c r="P230" s="3"/>
      <c r="Q230" s="3"/>
      <c r="R230" s="3"/>
      <c r="S230" s="3"/>
      <c r="T230" s="3"/>
      <c r="U230" s="3"/>
      <c r="V230" s="3"/>
      <c r="W230" s="3"/>
      <c r="X230" s="3"/>
      <c r="Y230" s="3"/>
      <c r="Z230" s="3"/>
      <c r="AA230" s="3"/>
      <c r="AB230" s="3"/>
      <c r="AC230" s="3"/>
      <c r="AD230" s="3"/>
      <c r="AE230" s="3"/>
    </row>
    <row r="231" spans="1:31" ht="15.75" customHeight="1">
      <c r="A231" s="51"/>
      <c r="B231" s="52"/>
      <c r="C231" s="52"/>
      <c r="D231" s="1"/>
      <c r="E231" s="1"/>
      <c r="F231" s="1"/>
      <c r="G231" s="1"/>
      <c r="H231" s="1"/>
      <c r="I231" s="1"/>
      <c r="J231" s="1"/>
      <c r="K231" s="1"/>
      <c r="L231" s="3"/>
      <c r="M231" s="3"/>
      <c r="N231" s="3"/>
      <c r="O231" s="3"/>
      <c r="P231" s="3"/>
      <c r="Q231" s="3"/>
      <c r="R231" s="3"/>
      <c r="S231" s="3"/>
      <c r="T231" s="3"/>
      <c r="U231" s="3"/>
      <c r="V231" s="3"/>
      <c r="W231" s="3"/>
      <c r="X231" s="3"/>
      <c r="Y231" s="3"/>
      <c r="Z231" s="3"/>
      <c r="AA231" s="3"/>
      <c r="AB231" s="3"/>
      <c r="AC231" s="3"/>
      <c r="AD231" s="3"/>
      <c r="AE231" s="3"/>
    </row>
    <row r="232" spans="1:31" ht="15.75" customHeight="1">
      <c r="A232" s="51"/>
      <c r="B232" s="52"/>
      <c r="C232" s="52"/>
      <c r="D232" s="1"/>
      <c r="E232" s="1"/>
      <c r="F232" s="1"/>
      <c r="G232" s="1"/>
      <c r="H232" s="1"/>
      <c r="I232" s="1"/>
      <c r="J232" s="1"/>
      <c r="K232" s="1"/>
      <c r="L232" s="3"/>
      <c r="M232" s="3"/>
      <c r="N232" s="3"/>
      <c r="O232" s="3"/>
      <c r="P232" s="3"/>
      <c r="Q232" s="3"/>
      <c r="R232" s="3"/>
      <c r="S232" s="3"/>
      <c r="T232" s="3"/>
      <c r="U232" s="3"/>
      <c r="V232" s="3"/>
      <c r="W232" s="3"/>
      <c r="X232" s="3"/>
      <c r="Y232" s="3"/>
      <c r="Z232" s="3"/>
      <c r="AA232" s="3"/>
      <c r="AB232" s="3"/>
      <c r="AC232" s="3"/>
      <c r="AD232" s="3"/>
      <c r="AE232" s="3"/>
    </row>
    <row r="233" spans="1:31" ht="15.75" customHeight="1">
      <c r="A233" s="51"/>
      <c r="B233" s="52"/>
      <c r="C233" s="52"/>
      <c r="D233" s="1"/>
      <c r="E233" s="1"/>
      <c r="F233" s="1"/>
      <c r="G233" s="1"/>
      <c r="H233" s="1"/>
      <c r="I233" s="1"/>
      <c r="J233" s="1"/>
      <c r="K233" s="1"/>
      <c r="L233" s="3"/>
      <c r="M233" s="3"/>
      <c r="N233" s="3"/>
      <c r="O233" s="3"/>
      <c r="P233" s="3"/>
      <c r="Q233" s="3"/>
      <c r="R233" s="3"/>
      <c r="S233" s="3"/>
      <c r="T233" s="3"/>
      <c r="U233" s="3"/>
      <c r="V233" s="3"/>
      <c r="W233" s="3"/>
      <c r="X233" s="3"/>
      <c r="Y233" s="3"/>
      <c r="Z233" s="3"/>
      <c r="AA233" s="3"/>
      <c r="AB233" s="3"/>
      <c r="AC233" s="3"/>
      <c r="AD233" s="3"/>
      <c r="AE233" s="3"/>
    </row>
    <row r="234" spans="1:31" ht="15.75" customHeight="1">
      <c r="A234" s="51"/>
      <c r="B234" s="52"/>
      <c r="C234" s="52"/>
      <c r="D234" s="1"/>
      <c r="E234" s="1"/>
      <c r="F234" s="1"/>
      <c r="G234" s="1"/>
      <c r="H234" s="1"/>
      <c r="I234" s="1"/>
      <c r="J234" s="1"/>
      <c r="K234" s="1"/>
      <c r="L234" s="3"/>
      <c r="M234" s="3"/>
      <c r="N234" s="3"/>
      <c r="O234" s="3"/>
      <c r="P234" s="3"/>
      <c r="Q234" s="3"/>
      <c r="R234" s="3"/>
      <c r="S234" s="3"/>
      <c r="T234" s="3"/>
      <c r="U234" s="3"/>
      <c r="V234" s="3"/>
      <c r="W234" s="3"/>
      <c r="X234" s="3"/>
      <c r="Y234" s="3"/>
      <c r="Z234" s="3"/>
      <c r="AA234" s="3"/>
      <c r="AB234" s="3"/>
      <c r="AC234" s="3"/>
      <c r="AD234" s="3"/>
      <c r="AE234" s="3"/>
    </row>
    <row r="235" spans="1:31" ht="15.75" customHeight="1">
      <c r="A235" s="51"/>
      <c r="B235" s="52"/>
      <c r="C235" s="52"/>
      <c r="D235" s="1"/>
      <c r="E235" s="1"/>
      <c r="F235" s="1"/>
      <c r="G235" s="1"/>
      <c r="H235" s="1"/>
      <c r="I235" s="1"/>
      <c r="J235" s="1"/>
      <c r="K235" s="1"/>
      <c r="L235" s="3"/>
      <c r="M235" s="3"/>
      <c r="N235" s="3"/>
      <c r="O235" s="3"/>
      <c r="P235" s="3"/>
      <c r="Q235" s="3"/>
      <c r="R235" s="3"/>
      <c r="S235" s="3"/>
      <c r="T235" s="3"/>
      <c r="U235" s="3"/>
      <c r="V235" s="3"/>
      <c r="W235" s="3"/>
      <c r="X235" s="3"/>
      <c r="Y235" s="3"/>
      <c r="Z235" s="3"/>
      <c r="AA235" s="3"/>
      <c r="AB235" s="3"/>
      <c r="AC235" s="3"/>
      <c r="AD235" s="3"/>
      <c r="AE235" s="3"/>
    </row>
    <row r="236" spans="1:31" ht="15.75" customHeight="1">
      <c r="A236" s="51"/>
      <c r="B236" s="52"/>
      <c r="C236" s="52"/>
      <c r="D236" s="1"/>
      <c r="E236" s="1"/>
      <c r="F236" s="1"/>
      <c r="G236" s="1"/>
      <c r="H236" s="1"/>
      <c r="I236" s="1"/>
      <c r="J236" s="1"/>
      <c r="K236" s="1"/>
      <c r="L236" s="3"/>
      <c r="M236" s="3"/>
      <c r="N236" s="3"/>
      <c r="O236" s="3"/>
      <c r="P236" s="3"/>
      <c r="Q236" s="3"/>
      <c r="R236" s="3"/>
      <c r="S236" s="3"/>
      <c r="T236" s="3"/>
      <c r="U236" s="3"/>
      <c r="V236" s="3"/>
      <c r="W236" s="3"/>
      <c r="X236" s="3"/>
      <c r="Y236" s="3"/>
      <c r="Z236" s="3"/>
      <c r="AA236" s="3"/>
      <c r="AB236" s="3"/>
      <c r="AC236" s="3"/>
      <c r="AD236" s="3"/>
      <c r="AE236" s="3"/>
    </row>
    <row r="237" spans="1:31" ht="15.75" customHeight="1">
      <c r="A237" s="51"/>
      <c r="B237" s="52"/>
      <c r="C237" s="52"/>
      <c r="D237" s="1"/>
      <c r="E237" s="1"/>
      <c r="F237" s="1"/>
      <c r="G237" s="1"/>
      <c r="H237" s="1"/>
      <c r="I237" s="1"/>
      <c r="J237" s="1"/>
      <c r="K237" s="1"/>
      <c r="L237" s="3"/>
      <c r="M237" s="3"/>
      <c r="N237" s="3"/>
      <c r="O237" s="3"/>
      <c r="P237" s="3"/>
      <c r="Q237" s="3"/>
      <c r="R237" s="3"/>
      <c r="S237" s="3"/>
      <c r="T237" s="3"/>
      <c r="U237" s="3"/>
      <c r="V237" s="3"/>
      <c r="W237" s="3"/>
      <c r="X237" s="3"/>
      <c r="Y237" s="3"/>
      <c r="Z237" s="3"/>
      <c r="AA237" s="3"/>
      <c r="AB237" s="3"/>
      <c r="AC237" s="3"/>
      <c r="AD237" s="3"/>
      <c r="AE237" s="3"/>
    </row>
    <row r="238" spans="1:31" ht="15.75" customHeight="1">
      <c r="A238" s="51"/>
      <c r="B238" s="52"/>
      <c r="C238" s="52"/>
      <c r="D238" s="1"/>
      <c r="E238" s="1"/>
      <c r="F238" s="1"/>
      <c r="G238" s="1"/>
      <c r="H238" s="1"/>
      <c r="I238" s="1"/>
      <c r="J238" s="1"/>
      <c r="K238" s="1"/>
      <c r="L238" s="3"/>
      <c r="M238" s="3"/>
      <c r="N238" s="3"/>
      <c r="O238" s="3"/>
      <c r="P238" s="3"/>
      <c r="Q238" s="3"/>
      <c r="R238" s="3"/>
      <c r="S238" s="3"/>
      <c r="T238" s="3"/>
      <c r="U238" s="3"/>
      <c r="V238" s="3"/>
      <c r="W238" s="3"/>
      <c r="X238" s="3"/>
      <c r="Y238" s="3"/>
      <c r="Z238" s="3"/>
      <c r="AA238" s="3"/>
      <c r="AB238" s="3"/>
      <c r="AC238" s="3"/>
      <c r="AD238" s="3"/>
      <c r="AE238" s="3"/>
    </row>
    <row r="239" spans="1:31" ht="15.75" customHeight="1">
      <c r="A239" s="51"/>
      <c r="B239" s="52"/>
      <c r="C239" s="52"/>
      <c r="D239" s="1"/>
      <c r="E239" s="1"/>
      <c r="F239" s="1"/>
      <c r="G239" s="1"/>
      <c r="H239" s="1"/>
      <c r="I239" s="1"/>
      <c r="J239" s="1"/>
      <c r="K239" s="1"/>
      <c r="L239" s="3"/>
      <c r="M239" s="3"/>
      <c r="N239" s="3"/>
      <c r="O239" s="3"/>
      <c r="P239" s="3"/>
      <c r="Q239" s="3"/>
      <c r="R239" s="3"/>
      <c r="S239" s="3"/>
      <c r="T239" s="3"/>
      <c r="U239" s="3"/>
      <c r="V239" s="3"/>
      <c r="W239" s="3"/>
      <c r="X239" s="3"/>
      <c r="Y239" s="3"/>
      <c r="Z239" s="3"/>
      <c r="AA239" s="3"/>
      <c r="AB239" s="3"/>
      <c r="AC239" s="3"/>
      <c r="AD239" s="3"/>
      <c r="AE239" s="3"/>
    </row>
    <row r="240" spans="1:31" ht="15.75" customHeight="1">
      <c r="A240" s="51"/>
      <c r="B240" s="52"/>
      <c r="C240" s="52"/>
      <c r="D240" s="1"/>
      <c r="E240" s="1"/>
      <c r="F240" s="1"/>
      <c r="G240" s="1"/>
      <c r="H240" s="1"/>
      <c r="I240" s="1"/>
      <c r="J240" s="1"/>
      <c r="K240" s="1"/>
      <c r="L240" s="3"/>
      <c r="M240" s="3"/>
      <c r="N240" s="3"/>
      <c r="O240" s="3"/>
      <c r="P240" s="3"/>
      <c r="Q240" s="3"/>
      <c r="R240" s="3"/>
      <c r="S240" s="3"/>
      <c r="T240" s="3"/>
      <c r="U240" s="3"/>
      <c r="V240" s="3"/>
      <c r="W240" s="3"/>
      <c r="X240" s="3"/>
      <c r="Y240" s="3"/>
      <c r="Z240" s="3"/>
      <c r="AA240" s="3"/>
      <c r="AB240" s="3"/>
      <c r="AC240" s="3"/>
      <c r="AD240" s="3"/>
      <c r="AE240" s="3"/>
    </row>
    <row r="241" spans="1:31" ht="15.75" customHeight="1">
      <c r="A241" s="51"/>
      <c r="B241" s="52"/>
      <c r="C241" s="52"/>
      <c r="D241" s="1"/>
      <c r="E241" s="1"/>
      <c r="F241" s="1"/>
      <c r="G241" s="1"/>
      <c r="H241" s="1"/>
      <c r="I241" s="1"/>
      <c r="J241" s="1"/>
      <c r="K241" s="1"/>
      <c r="L241" s="3"/>
      <c r="M241" s="3"/>
      <c r="N241" s="3"/>
      <c r="O241" s="3"/>
      <c r="P241" s="3"/>
      <c r="Q241" s="3"/>
      <c r="R241" s="3"/>
      <c r="S241" s="3"/>
      <c r="T241" s="3"/>
      <c r="U241" s="3"/>
      <c r="V241" s="3"/>
      <c r="W241" s="3"/>
      <c r="X241" s="3"/>
      <c r="Y241" s="3"/>
      <c r="Z241" s="3"/>
      <c r="AA241" s="3"/>
      <c r="AB241" s="3"/>
      <c r="AC241" s="3"/>
      <c r="AD241" s="3"/>
      <c r="AE241" s="3"/>
    </row>
    <row r="242" spans="1:31" ht="15.75" customHeight="1">
      <c r="A242" s="51"/>
      <c r="B242" s="52"/>
      <c r="C242" s="52"/>
      <c r="D242" s="1"/>
      <c r="E242" s="1"/>
      <c r="F242" s="1"/>
      <c r="G242" s="1"/>
      <c r="H242" s="1"/>
      <c r="I242" s="1"/>
      <c r="J242" s="1"/>
      <c r="K242" s="1"/>
      <c r="L242" s="3"/>
      <c r="M242" s="3"/>
      <c r="N242" s="3"/>
      <c r="O242" s="3"/>
      <c r="P242" s="3"/>
      <c r="Q242" s="3"/>
      <c r="R242" s="3"/>
      <c r="S242" s="3"/>
      <c r="T242" s="3"/>
      <c r="U242" s="3"/>
      <c r="V242" s="3"/>
      <c r="W242" s="3"/>
      <c r="X242" s="3"/>
      <c r="Y242" s="3"/>
      <c r="Z242" s="3"/>
      <c r="AA242" s="3"/>
      <c r="AB242" s="3"/>
      <c r="AC242" s="3"/>
      <c r="AD242" s="3"/>
      <c r="AE242" s="3"/>
    </row>
    <row r="243" spans="1:31" ht="15.75" customHeight="1">
      <c r="A243" s="51"/>
      <c r="B243" s="52"/>
      <c r="C243" s="52"/>
      <c r="D243" s="1"/>
      <c r="E243" s="1"/>
      <c r="F243" s="1"/>
      <c r="G243" s="1"/>
      <c r="H243" s="1"/>
      <c r="I243" s="1"/>
      <c r="J243" s="1"/>
      <c r="K243" s="1"/>
      <c r="L243" s="3"/>
      <c r="M243" s="3"/>
      <c r="N243" s="3"/>
      <c r="O243" s="3"/>
      <c r="P243" s="3"/>
      <c r="Q243" s="3"/>
      <c r="R243" s="3"/>
      <c r="S243" s="3"/>
      <c r="T243" s="3"/>
      <c r="U243" s="3"/>
      <c r="V243" s="3"/>
      <c r="W243" s="3"/>
      <c r="X243" s="3"/>
      <c r="Y243" s="3"/>
      <c r="Z243" s="3"/>
      <c r="AA243" s="3"/>
      <c r="AB243" s="3"/>
      <c r="AC243" s="3"/>
      <c r="AD243" s="3"/>
      <c r="AE243" s="3"/>
    </row>
    <row r="244" spans="1:31" ht="15.75" customHeight="1">
      <c r="A244" s="51"/>
      <c r="B244" s="52"/>
      <c r="C244" s="52"/>
      <c r="D244" s="1"/>
      <c r="E244" s="1"/>
      <c r="F244" s="1"/>
      <c r="G244" s="1"/>
      <c r="H244" s="1"/>
      <c r="I244" s="1"/>
      <c r="J244" s="1"/>
      <c r="K244" s="1"/>
      <c r="L244" s="3"/>
      <c r="M244" s="3"/>
      <c r="N244" s="3"/>
      <c r="O244" s="3"/>
      <c r="P244" s="3"/>
      <c r="Q244" s="3"/>
      <c r="R244" s="3"/>
      <c r="S244" s="3"/>
      <c r="T244" s="3"/>
      <c r="U244" s="3"/>
      <c r="V244" s="3"/>
      <c r="W244" s="3"/>
      <c r="X244" s="3"/>
      <c r="Y244" s="3"/>
      <c r="Z244" s="3"/>
      <c r="AA244" s="3"/>
      <c r="AB244" s="3"/>
      <c r="AC244" s="3"/>
      <c r="AD244" s="3"/>
      <c r="AE244" s="3"/>
    </row>
    <row r="245" spans="1:31" ht="15.75" customHeight="1">
      <c r="A245" s="51"/>
      <c r="B245" s="52"/>
      <c r="C245" s="52"/>
      <c r="D245" s="1"/>
      <c r="E245" s="1"/>
      <c r="F245" s="1"/>
      <c r="G245" s="1"/>
      <c r="H245" s="1"/>
      <c r="I245" s="1"/>
      <c r="J245" s="1"/>
      <c r="K245" s="1"/>
      <c r="L245" s="3"/>
      <c r="M245" s="3"/>
      <c r="N245" s="3"/>
      <c r="O245" s="3"/>
      <c r="P245" s="3"/>
      <c r="Q245" s="3"/>
      <c r="R245" s="3"/>
      <c r="S245" s="3"/>
      <c r="T245" s="3"/>
      <c r="U245" s="3"/>
      <c r="V245" s="3"/>
      <c r="W245" s="3"/>
      <c r="X245" s="3"/>
      <c r="Y245" s="3"/>
      <c r="Z245" s="3"/>
      <c r="AA245" s="3"/>
      <c r="AB245" s="3"/>
      <c r="AC245" s="3"/>
      <c r="AD245" s="3"/>
      <c r="AE245" s="3"/>
    </row>
    <row r="246" spans="1:31" ht="15.75" customHeight="1">
      <c r="A246" s="51"/>
      <c r="B246" s="52"/>
      <c r="C246" s="52"/>
      <c r="D246" s="1"/>
      <c r="E246" s="1"/>
      <c r="F246" s="1"/>
      <c r="G246" s="1"/>
      <c r="H246" s="1"/>
      <c r="I246" s="1"/>
      <c r="J246" s="1"/>
      <c r="K246" s="1"/>
      <c r="L246" s="3"/>
      <c r="M246" s="3"/>
      <c r="N246" s="3"/>
      <c r="O246" s="3"/>
      <c r="P246" s="3"/>
      <c r="Q246" s="3"/>
      <c r="R246" s="3"/>
      <c r="S246" s="3"/>
      <c r="T246" s="3"/>
      <c r="U246" s="3"/>
      <c r="V246" s="3"/>
      <c r="W246" s="3"/>
      <c r="X246" s="3"/>
      <c r="Y246" s="3"/>
      <c r="Z246" s="3"/>
      <c r="AA246" s="3"/>
      <c r="AB246" s="3"/>
      <c r="AC246" s="3"/>
      <c r="AD246" s="3"/>
      <c r="AE246" s="3"/>
    </row>
    <row r="247" spans="1:31" ht="15.75" customHeight="1">
      <c r="A247" s="51"/>
      <c r="B247" s="52"/>
      <c r="C247" s="52"/>
      <c r="D247" s="1"/>
      <c r="E247" s="1"/>
      <c r="F247" s="1"/>
      <c r="G247" s="1"/>
      <c r="H247" s="1"/>
      <c r="I247" s="1"/>
      <c r="J247" s="1"/>
      <c r="K247" s="1"/>
      <c r="L247" s="3"/>
      <c r="M247" s="3"/>
      <c r="N247" s="3"/>
      <c r="O247" s="3"/>
      <c r="P247" s="3"/>
      <c r="Q247" s="3"/>
      <c r="R247" s="3"/>
      <c r="S247" s="3"/>
      <c r="T247" s="3"/>
      <c r="U247" s="3"/>
      <c r="V247" s="3"/>
      <c r="W247" s="3"/>
      <c r="X247" s="3"/>
      <c r="Y247" s="3"/>
      <c r="Z247" s="3"/>
      <c r="AA247" s="3"/>
      <c r="AB247" s="3"/>
      <c r="AC247" s="3"/>
      <c r="AD247" s="3"/>
      <c r="AE247" s="3"/>
    </row>
    <row r="248" spans="1:31" ht="15.75" customHeight="1">
      <c r="A248" s="51"/>
      <c r="B248" s="52"/>
      <c r="C248" s="52"/>
      <c r="D248" s="1"/>
      <c r="E248" s="1"/>
      <c r="F248" s="1"/>
      <c r="G248" s="1"/>
      <c r="H248" s="1"/>
      <c r="I248" s="1"/>
      <c r="J248" s="1"/>
      <c r="K248" s="1"/>
      <c r="L248" s="3"/>
      <c r="M248" s="3"/>
      <c r="N248" s="3"/>
      <c r="O248" s="3"/>
      <c r="P248" s="3"/>
      <c r="Q248" s="3"/>
      <c r="R248" s="3"/>
      <c r="S248" s="3"/>
      <c r="T248" s="3"/>
      <c r="U248" s="3"/>
      <c r="V248" s="3"/>
      <c r="W248" s="3"/>
      <c r="X248" s="3"/>
      <c r="Y248" s="3"/>
      <c r="Z248" s="3"/>
      <c r="AA248" s="3"/>
      <c r="AB248" s="3"/>
      <c r="AC248" s="3"/>
      <c r="AD248" s="3"/>
      <c r="AE248" s="3"/>
    </row>
    <row r="249" spans="1:31" ht="15.75" customHeight="1">
      <c r="A249" s="51"/>
      <c r="B249" s="52"/>
      <c r="C249" s="52"/>
      <c r="D249" s="1"/>
      <c r="E249" s="1"/>
      <c r="F249" s="1"/>
      <c r="G249" s="1"/>
      <c r="H249" s="1"/>
      <c r="I249" s="1"/>
      <c r="J249" s="1"/>
      <c r="K249" s="1"/>
      <c r="L249" s="3"/>
      <c r="M249" s="3"/>
      <c r="N249" s="3"/>
      <c r="O249" s="3"/>
      <c r="P249" s="3"/>
      <c r="Q249" s="3"/>
      <c r="R249" s="3"/>
      <c r="S249" s="3"/>
      <c r="T249" s="3"/>
      <c r="U249" s="3"/>
      <c r="V249" s="3"/>
      <c r="W249" s="3"/>
      <c r="X249" s="3"/>
      <c r="Y249" s="3"/>
      <c r="Z249" s="3"/>
      <c r="AA249" s="3"/>
      <c r="AB249" s="3"/>
      <c r="AC249" s="3"/>
      <c r="AD249" s="3"/>
      <c r="AE249" s="3"/>
    </row>
    <row r="250" spans="1:31" ht="15.75" customHeight="1">
      <c r="A250" s="51"/>
      <c r="B250" s="52"/>
      <c r="C250" s="52"/>
      <c r="D250" s="1"/>
      <c r="E250" s="1"/>
      <c r="F250" s="1"/>
      <c r="G250" s="1"/>
      <c r="H250" s="1"/>
      <c r="I250" s="1"/>
      <c r="J250" s="1"/>
      <c r="K250" s="1"/>
      <c r="L250" s="3"/>
      <c r="M250" s="3"/>
      <c r="N250" s="3"/>
      <c r="O250" s="3"/>
      <c r="P250" s="3"/>
      <c r="Q250" s="3"/>
      <c r="R250" s="3"/>
      <c r="S250" s="3"/>
      <c r="T250" s="3"/>
      <c r="U250" s="3"/>
      <c r="V250" s="3"/>
      <c r="W250" s="3"/>
      <c r="X250" s="3"/>
      <c r="Y250" s="3"/>
      <c r="Z250" s="3"/>
      <c r="AA250" s="3"/>
      <c r="AB250" s="3"/>
      <c r="AC250" s="3"/>
      <c r="AD250" s="3"/>
      <c r="AE250" s="3"/>
    </row>
    <row r="251" spans="1:31" ht="15.75" customHeight="1">
      <c r="A251" s="51"/>
      <c r="B251" s="52"/>
      <c r="C251" s="52"/>
      <c r="D251" s="1"/>
      <c r="E251" s="1"/>
      <c r="F251" s="1"/>
      <c r="G251" s="1"/>
      <c r="H251" s="1"/>
      <c r="I251" s="1"/>
      <c r="J251" s="1"/>
      <c r="K251" s="1"/>
      <c r="L251" s="3"/>
      <c r="M251" s="3"/>
      <c r="N251" s="3"/>
      <c r="O251" s="3"/>
      <c r="P251" s="3"/>
      <c r="Q251" s="3"/>
      <c r="R251" s="3"/>
      <c r="S251" s="3"/>
      <c r="T251" s="3"/>
      <c r="U251" s="3"/>
      <c r="V251" s="3"/>
      <c r="W251" s="3"/>
      <c r="X251" s="3"/>
      <c r="Y251" s="3"/>
      <c r="Z251" s="3"/>
      <c r="AA251" s="3"/>
      <c r="AB251" s="3"/>
      <c r="AC251" s="3"/>
      <c r="AD251" s="3"/>
      <c r="AE251" s="3"/>
    </row>
    <row r="252" spans="1:31" ht="15.75" customHeight="1">
      <c r="A252" s="51"/>
      <c r="B252" s="52"/>
      <c r="C252" s="52"/>
      <c r="D252" s="1"/>
      <c r="E252" s="1"/>
      <c r="F252" s="1"/>
      <c r="G252" s="1"/>
      <c r="H252" s="1"/>
      <c r="I252" s="1"/>
      <c r="J252" s="1"/>
      <c r="K252" s="1"/>
      <c r="L252" s="3"/>
      <c r="M252" s="3"/>
      <c r="N252" s="3"/>
      <c r="O252" s="3"/>
      <c r="P252" s="3"/>
      <c r="Q252" s="3"/>
      <c r="R252" s="3"/>
      <c r="S252" s="3"/>
      <c r="T252" s="3"/>
      <c r="U252" s="3"/>
      <c r="V252" s="3"/>
      <c r="W252" s="3"/>
      <c r="X252" s="3"/>
      <c r="Y252" s="3"/>
      <c r="Z252" s="3"/>
      <c r="AA252" s="3"/>
      <c r="AB252" s="3"/>
      <c r="AC252" s="3"/>
      <c r="AD252" s="3"/>
      <c r="AE252" s="3"/>
    </row>
    <row r="253" spans="1:31" ht="15.75" customHeight="1">
      <c r="A253" s="51"/>
      <c r="B253" s="52"/>
      <c r="C253" s="52"/>
      <c r="D253" s="1"/>
      <c r="E253" s="1"/>
      <c r="F253" s="1"/>
      <c r="G253" s="1"/>
      <c r="H253" s="1"/>
      <c r="I253" s="1"/>
      <c r="J253" s="1"/>
      <c r="K253" s="1"/>
      <c r="L253" s="3"/>
      <c r="M253" s="3"/>
      <c r="N253" s="3"/>
      <c r="O253" s="3"/>
      <c r="P253" s="3"/>
      <c r="Q253" s="3"/>
      <c r="R253" s="3"/>
      <c r="S253" s="3"/>
      <c r="T253" s="3"/>
      <c r="U253" s="3"/>
      <c r="V253" s="3"/>
      <c r="W253" s="3"/>
      <c r="X253" s="3"/>
      <c r="Y253" s="3"/>
      <c r="Z253" s="3"/>
      <c r="AA253" s="3"/>
      <c r="AB253" s="3"/>
      <c r="AC253" s="3"/>
      <c r="AD253" s="3"/>
      <c r="AE253" s="3"/>
    </row>
    <row r="254" spans="1:31" ht="15.75" customHeight="1">
      <c r="A254" s="51"/>
      <c r="B254" s="52"/>
      <c r="C254" s="52"/>
      <c r="D254" s="1"/>
      <c r="E254" s="1"/>
      <c r="F254" s="1"/>
      <c r="G254" s="1"/>
      <c r="H254" s="1"/>
      <c r="I254" s="1"/>
      <c r="J254" s="1"/>
      <c r="K254" s="1"/>
      <c r="L254" s="3"/>
      <c r="M254" s="3"/>
      <c r="N254" s="3"/>
      <c r="O254" s="3"/>
      <c r="P254" s="3"/>
      <c r="Q254" s="3"/>
      <c r="R254" s="3"/>
      <c r="S254" s="3"/>
      <c r="T254" s="3"/>
      <c r="U254" s="3"/>
      <c r="V254" s="3"/>
      <c r="W254" s="3"/>
      <c r="X254" s="3"/>
      <c r="Y254" s="3"/>
      <c r="Z254" s="3"/>
      <c r="AA254" s="3"/>
      <c r="AB254" s="3"/>
      <c r="AC254" s="3"/>
      <c r="AD254" s="3"/>
      <c r="AE254" s="3"/>
    </row>
    <row r="255" spans="1:31" ht="15.75" customHeight="1">
      <c r="A255" s="51"/>
      <c r="B255" s="52"/>
      <c r="C255" s="52"/>
      <c r="D255" s="1"/>
      <c r="E255" s="1"/>
      <c r="F255" s="1"/>
      <c r="G255" s="1"/>
      <c r="H255" s="1"/>
      <c r="I255" s="1"/>
      <c r="J255" s="1"/>
      <c r="K255" s="1"/>
      <c r="L255" s="3"/>
      <c r="M255" s="3"/>
      <c r="N255" s="3"/>
      <c r="O255" s="3"/>
      <c r="P255" s="3"/>
      <c r="Q255" s="3"/>
      <c r="R255" s="3"/>
      <c r="S255" s="3"/>
      <c r="T255" s="3"/>
      <c r="U255" s="3"/>
      <c r="V255" s="3"/>
      <c r="W255" s="3"/>
      <c r="X255" s="3"/>
      <c r="Y255" s="3"/>
      <c r="Z255" s="3"/>
      <c r="AA255" s="3"/>
      <c r="AB255" s="3"/>
      <c r="AC255" s="3"/>
      <c r="AD255" s="3"/>
      <c r="AE255" s="3"/>
    </row>
    <row r="256" spans="1:31" ht="15.75" customHeight="1">
      <c r="A256" s="51"/>
      <c r="B256" s="52"/>
      <c r="C256" s="52"/>
      <c r="D256" s="1"/>
      <c r="E256" s="1"/>
      <c r="F256" s="1"/>
      <c r="G256" s="1"/>
      <c r="H256" s="1"/>
      <c r="I256" s="1"/>
      <c r="J256" s="1"/>
      <c r="K256" s="1"/>
      <c r="L256" s="3"/>
      <c r="M256" s="3"/>
      <c r="N256" s="3"/>
      <c r="O256" s="3"/>
      <c r="P256" s="3"/>
      <c r="Q256" s="3"/>
      <c r="R256" s="3"/>
      <c r="S256" s="3"/>
      <c r="T256" s="3"/>
      <c r="U256" s="3"/>
      <c r="V256" s="3"/>
      <c r="W256" s="3"/>
      <c r="X256" s="3"/>
      <c r="Y256" s="3"/>
      <c r="Z256" s="3"/>
      <c r="AA256" s="3"/>
      <c r="AB256" s="3"/>
      <c r="AC256" s="3"/>
      <c r="AD256" s="3"/>
      <c r="AE256" s="3"/>
    </row>
    <row r="257" spans="1:31" ht="15.75" customHeight="1">
      <c r="A257" s="51"/>
      <c r="B257" s="52"/>
      <c r="C257" s="52"/>
      <c r="D257" s="1"/>
      <c r="E257" s="1"/>
      <c r="F257" s="1"/>
      <c r="G257" s="1"/>
      <c r="H257" s="1"/>
      <c r="I257" s="1"/>
      <c r="J257" s="1"/>
      <c r="K257" s="1"/>
      <c r="L257" s="3"/>
      <c r="M257" s="3"/>
      <c r="N257" s="3"/>
      <c r="O257" s="3"/>
      <c r="P257" s="3"/>
      <c r="Q257" s="3"/>
      <c r="R257" s="3"/>
      <c r="S257" s="3"/>
      <c r="T257" s="3"/>
      <c r="U257" s="3"/>
      <c r="V257" s="3"/>
      <c r="W257" s="3"/>
      <c r="X257" s="3"/>
      <c r="Y257" s="3"/>
      <c r="Z257" s="3"/>
      <c r="AA257" s="3"/>
      <c r="AB257" s="3"/>
      <c r="AC257" s="3"/>
      <c r="AD257" s="3"/>
      <c r="AE257" s="3"/>
    </row>
    <row r="258" spans="1:31" ht="15.75" customHeight="1">
      <c r="A258" s="51"/>
      <c r="B258" s="52"/>
      <c r="C258" s="52"/>
      <c r="D258" s="1"/>
      <c r="E258" s="1"/>
      <c r="F258" s="1"/>
      <c r="G258" s="1"/>
      <c r="H258" s="1"/>
      <c r="I258" s="1"/>
      <c r="J258" s="1"/>
      <c r="K258" s="1"/>
      <c r="L258" s="3"/>
      <c r="M258" s="3"/>
      <c r="N258" s="3"/>
      <c r="O258" s="3"/>
      <c r="P258" s="3"/>
      <c r="Q258" s="3"/>
      <c r="R258" s="3"/>
      <c r="S258" s="3"/>
      <c r="T258" s="3"/>
      <c r="U258" s="3"/>
      <c r="V258" s="3"/>
      <c r="W258" s="3"/>
      <c r="X258" s="3"/>
      <c r="Y258" s="3"/>
      <c r="Z258" s="3"/>
      <c r="AA258" s="3"/>
      <c r="AB258" s="3"/>
      <c r="AC258" s="3"/>
      <c r="AD258" s="3"/>
      <c r="AE258" s="3"/>
    </row>
    <row r="259" spans="1:31" ht="15.75" customHeight="1">
      <c r="A259" s="51"/>
      <c r="B259" s="52"/>
      <c r="C259" s="52"/>
      <c r="D259" s="1"/>
      <c r="E259" s="1"/>
      <c r="F259" s="1"/>
      <c r="G259" s="1"/>
      <c r="H259" s="1"/>
      <c r="I259" s="1"/>
      <c r="J259" s="1"/>
      <c r="K259" s="1"/>
      <c r="L259" s="3"/>
      <c r="M259" s="3"/>
      <c r="N259" s="3"/>
      <c r="O259" s="3"/>
      <c r="P259" s="3"/>
      <c r="Q259" s="3"/>
      <c r="R259" s="3"/>
      <c r="S259" s="3"/>
      <c r="T259" s="3"/>
      <c r="U259" s="3"/>
      <c r="V259" s="3"/>
      <c r="W259" s="3"/>
      <c r="X259" s="3"/>
      <c r="Y259" s="3"/>
      <c r="Z259" s="3"/>
      <c r="AA259" s="3"/>
      <c r="AB259" s="3"/>
      <c r="AC259" s="3"/>
      <c r="AD259" s="3"/>
      <c r="AE259" s="3"/>
    </row>
    <row r="260" spans="1:31" ht="15.75" customHeight="1">
      <c r="A260" s="51"/>
      <c r="B260" s="52"/>
      <c r="C260" s="52"/>
      <c r="D260" s="1"/>
      <c r="E260" s="1"/>
      <c r="F260" s="1"/>
      <c r="G260" s="1"/>
      <c r="H260" s="1"/>
      <c r="I260" s="1"/>
      <c r="J260" s="1"/>
      <c r="K260" s="1"/>
      <c r="L260" s="3"/>
      <c r="M260" s="3"/>
      <c r="N260" s="3"/>
      <c r="O260" s="3"/>
      <c r="P260" s="3"/>
      <c r="Q260" s="3"/>
      <c r="R260" s="3"/>
      <c r="S260" s="3"/>
      <c r="T260" s="3"/>
      <c r="U260" s="3"/>
      <c r="V260" s="3"/>
      <c r="W260" s="3"/>
      <c r="X260" s="3"/>
      <c r="Y260" s="3"/>
      <c r="Z260" s="3"/>
      <c r="AA260" s="3"/>
      <c r="AB260" s="3"/>
      <c r="AC260" s="3"/>
      <c r="AD260" s="3"/>
      <c r="AE260" s="3"/>
    </row>
    <row r="261" spans="1:31" ht="15.75" customHeight="1">
      <c r="A261" s="51"/>
      <c r="B261" s="52"/>
      <c r="C261" s="52"/>
      <c r="D261" s="1"/>
      <c r="E261" s="1"/>
      <c r="F261" s="1"/>
      <c r="G261" s="1"/>
      <c r="H261" s="1"/>
      <c r="I261" s="1"/>
      <c r="J261" s="1"/>
      <c r="K261" s="1"/>
      <c r="L261" s="3"/>
      <c r="M261" s="3"/>
      <c r="N261" s="3"/>
      <c r="O261" s="3"/>
      <c r="P261" s="3"/>
      <c r="Q261" s="3"/>
      <c r="R261" s="3"/>
      <c r="S261" s="3"/>
      <c r="T261" s="3"/>
      <c r="U261" s="3"/>
      <c r="V261" s="3"/>
      <c r="W261" s="3"/>
      <c r="X261" s="3"/>
      <c r="Y261" s="3"/>
      <c r="Z261" s="3"/>
      <c r="AA261" s="3"/>
      <c r="AB261" s="3"/>
      <c r="AC261" s="3"/>
      <c r="AD261" s="3"/>
      <c r="AE261" s="3"/>
    </row>
    <row r="262" spans="1:31" ht="15.75" customHeight="1">
      <c r="A262" s="51"/>
      <c r="B262" s="52"/>
      <c r="C262" s="52"/>
      <c r="D262" s="1"/>
      <c r="E262" s="1"/>
      <c r="F262" s="1"/>
      <c r="G262" s="1"/>
      <c r="H262" s="1"/>
      <c r="I262" s="1"/>
      <c r="J262" s="1"/>
      <c r="K262" s="1"/>
      <c r="L262" s="3"/>
      <c r="M262" s="3"/>
      <c r="N262" s="3"/>
      <c r="O262" s="3"/>
      <c r="P262" s="3"/>
      <c r="Q262" s="3"/>
      <c r="R262" s="3"/>
      <c r="S262" s="3"/>
      <c r="T262" s="3"/>
      <c r="U262" s="3"/>
      <c r="V262" s="3"/>
      <c r="W262" s="3"/>
      <c r="X262" s="3"/>
      <c r="Y262" s="3"/>
      <c r="Z262" s="3"/>
      <c r="AA262" s="3"/>
      <c r="AB262" s="3"/>
      <c r="AC262" s="3"/>
      <c r="AD262" s="3"/>
      <c r="AE262" s="3"/>
    </row>
    <row r="263" spans="1:31" ht="15.75" customHeight="1">
      <c r="A263" s="51"/>
      <c r="B263" s="52"/>
      <c r="C263" s="52"/>
      <c r="D263" s="1"/>
      <c r="E263" s="1"/>
      <c r="F263" s="1"/>
      <c r="G263" s="1"/>
      <c r="H263" s="1"/>
      <c r="I263" s="1"/>
      <c r="J263" s="1"/>
      <c r="K263" s="1"/>
      <c r="L263" s="3"/>
      <c r="M263" s="3"/>
      <c r="N263" s="3"/>
      <c r="O263" s="3"/>
      <c r="P263" s="3"/>
      <c r="Q263" s="3"/>
      <c r="R263" s="3"/>
      <c r="S263" s="3"/>
      <c r="T263" s="3"/>
      <c r="U263" s="3"/>
      <c r="V263" s="3"/>
      <c r="W263" s="3"/>
      <c r="X263" s="3"/>
      <c r="Y263" s="3"/>
      <c r="Z263" s="3"/>
      <c r="AA263" s="3"/>
      <c r="AB263" s="3"/>
      <c r="AC263" s="3"/>
      <c r="AD263" s="3"/>
      <c r="AE263" s="3"/>
    </row>
    <row r="264" spans="1:31" ht="15.75" customHeight="1">
      <c r="A264" s="51"/>
      <c r="B264" s="52"/>
      <c r="C264" s="52"/>
      <c r="D264" s="1"/>
      <c r="E264" s="1"/>
      <c r="F264" s="1"/>
      <c r="G264" s="1"/>
      <c r="H264" s="1"/>
      <c r="I264" s="1"/>
      <c r="J264" s="1"/>
      <c r="K264" s="1"/>
      <c r="L264" s="3"/>
      <c r="M264" s="3"/>
      <c r="N264" s="3"/>
      <c r="O264" s="3"/>
      <c r="P264" s="3"/>
      <c r="Q264" s="3"/>
      <c r="R264" s="3"/>
      <c r="S264" s="3"/>
      <c r="T264" s="3"/>
      <c r="U264" s="3"/>
      <c r="V264" s="3"/>
      <c r="W264" s="3"/>
      <c r="X264" s="3"/>
      <c r="Y264" s="3"/>
      <c r="Z264" s="3"/>
      <c r="AA264" s="3"/>
      <c r="AB264" s="3"/>
      <c r="AC264" s="3"/>
      <c r="AD264" s="3"/>
      <c r="AE264" s="3"/>
    </row>
    <row r="265" spans="1:31" ht="15.75" customHeight="1">
      <c r="A265" s="51"/>
      <c r="B265" s="52"/>
      <c r="C265" s="52"/>
      <c r="D265" s="1"/>
      <c r="E265" s="1"/>
      <c r="F265" s="1"/>
      <c r="G265" s="1"/>
      <c r="H265" s="1"/>
      <c r="I265" s="1"/>
      <c r="J265" s="1"/>
      <c r="K265" s="1"/>
      <c r="L265" s="3"/>
      <c r="M265" s="3"/>
      <c r="N265" s="3"/>
      <c r="O265" s="3"/>
      <c r="P265" s="3"/>
      <c r="Q265" s="3"/>
      <c r="R265" s="3"/>
      <c r="S265" s="3"/>
      <c r="T265" s="3"/>
      <c r="U265" s="3"/>
      <c r="V265" s="3"/>
      <c r="W265" s="3"/>
      <c r="X265" s="3"/>
      <c r="Y265" s="3"/>
      <c r="Z265" s="3"/>
      <c r="AA265" s="3"/>
      <c r="AB265" s="3"/>
      <c r="AC265" s="3"/>
      <c r="AD265" s="3"/>
      <c r="AE265" s="3"/>
    </row>
    <row r="266" spans="1:31" ht="15.75" customHeight="1">
      <c r="A266" s="51"/>
      <c r="B266" s="52"/>
      <c r="C266" s="52"/>
      <c r="D266" s="1"/>
      <c r="E266" s="1"/>
      <c r="F266" s="1"/>
      <c r="G266" s="1"/>
      <c r="H266" s="1"/>
      <c r="I266" s="1"/>
      <c r="J266" s="1"/>
      <c r="K266" s="1"/>
      <c r="L266" s="3"/>
      <c r="M266" s="3"/>
      <c r="N266" s="3"/>
      <c r="O266" s="3"/>
      <c r="P266" s="3"/>
      <c r="Q266" s="3"/>
      <c r="R266" s="3"/>
      <c r="S266" s="3"/>
      <c r="T266" s="3"/>
      <c r="U266" s="3"/>
      <c r="V266" s="3"/>
      <c r="W266" s="3"/>
      <c r="X266" s="3"/>
      <c r="Y266" s="3"/>
      <c r="Z266" s="3"/>
      <c r="AA266" s="3"/>
      <c r="AB266" s="3"/>
      <c r="AC266" s="3"/>
      <c r="AD266" s="3"/>
      <c r="AE266" s="3"/>
    </row>
    <row r="267" spans="1:31" ht="15.75" customHeight="1">
      <c r="A267" s="51"/>
      <c r="B267" s="52"/>
      <c r="C267" s="52"/>
      <c r="D267" s="1"/>
      <c r="E267" s="1"/>
      <c r="F267" s="1"/>
      <c r="G267" s="1"/>
      <c r="H267" s="1"/>
      <c r="I267" s="1"/>
      <c r="J267" s="1"/>
      <c r="K267" s="1"/>
      <c r="L267" s="3"/>
      <c r="M267" s="3"/>
      <c r="N267" s="3"/>
      <c r="O267" s="3"/>
      <c r="P267" s="3"/>
      <c r="Q267" s="3"/>
      <c r="R267" s="3"/>
      <c r="S267" s="3"/>
      <c r="T267" s="3"/>
      <c r="U267" s="3"/>
      <c r="V267" s="3"/>
      <c r="W267" s="3"/>
      <c r="X267" s="3"/>
      <c r="Y267" s="3"/>
      <c r="Z267" s="3"/>
      <c r="AA267" s="3"/>
      <c r="AB267" s="3"/>
      <c r="AC267" s="3"/>
      <c r="AD267" s="3"/>
      <c r="AE267" s="3"/>
    </row>
    <row r="268" spans="1:31" ht="15.75" customHeight="1">
      <c r="A268" s="51"/>
      <c r="B268" s="52"/>
      <c r="C268" s="52"/>
      <c r="D268" s="1"/>
      <c r="E268" s="1"/>
      <c r="F268" s="1"/>
      <c r="G268" s="1"/>
      <c r="H268" s="1"/>
      <c r="I268" s="1"/>
      <c r="J268" s="1"/>
      <c r="K268" s="1"/>
      <c r="L268" s="3"/>
      <c r="M268" s="3"/>
      <c r="N268" s="3"/>
      <c r="O268" s="3"/>
      <c r="P268" s="3"/>
      <c r="Q268" s="3"/>
      <c r="R268" s="3"/>
      <c r="S268" s="3"/>
      <c r="T268" s="3"/>
      <c r="U268" s="3"/>
      <c r="V268" s="3"/>
      <c r="W268" s="3"/>
      <c r="X268" s="3"/>
      <c r="Y268" s="3"/>
      <c r="Z268" s="3"/>
      <c r="AA268" s="3"/>
      <c r="AB268" s="3"/>
      <c r="AC268" s="3"/>
      <c r="AD268" s="3"/>
      <c r="AE268" s="3"/>
    </row>
    <row r="269" spans="1:31" ht="15.75" customHeight="1">
      <c r="A269" s="51"/>
      <c r="B269" s="52"/>
      <c r="C269" s="52"/>
      <c r="D269" s="1"/>
      <c r="E269" s="1"/>
      <c r="F269" s="1"/>
      <c r="G269" s="1"/>
      <c r="H269" s="1"/>
      <c r="I269" s="1"/>
      <c r="J269" s="1"/>
      <c r="K269" s="1"/>
      <c r="L269" s="3"/>
      <c r="M269" s="3"/>
      <c r="N269" s="3"/>
      <c r="O269" s="3"/>
      <c r="P269" s="3"/>
      <c r="Q269" s="3"/>
      <c r="R269" s="3"/>
      <c r="S269" s="3"/>
      <c r="T269" s="3"/>
      <c r="U269" s="3"/>
      <c r="V269" s="3"/>
      <c r="W269" s="3"/>
      <c r="X269" s="3"/>
      <c r="Y269" s="3"/>
      <c r="Z269" s="3"/>
      <c r="AA269" s="3"/>
      <c r="AB269" s="3"/>
      <c r="AC269" s="3"/>
      <c r="AD269" s="3"/>
      <c r="AE269" s="3"/>
    </row>
    <row r="270" spans="1:31" ht="15.75" customHeight="1">
      <c r="A270" s="51"/>
      <c r="B270" s="52"/>
      <c r="C270" s="52"/>
      <c r="D270" s="1"/>
      <c r="E270" s="1"/>
      <c r="F270" s="1"/>
      <c r="G270" s="1"/>
      <c r="H270" s="1"/>
      <c r="I270" s="1"/>
      <c r="J270" s="1"/>
      <c r="K270" s="1"/>
      <c r="L270" s="3"/>
      <c r="M270" s="3"/>
      <c r="N270" s="3"/>
      <c r="O270" s="3"/>
      <c r="P270" s="3"/>
      <c r="Q270" s="3"/>
      <c r="R270" s="3"/>
      <c r="S270" s="3"/>
      <c r="T270" s="3"/>
      <c r="U270" s="3"/>
      <c r="V270" s="3"/>
      <c r="W270" s="3"/>
      <c r="X270" s="3"/>
      <c r="Y270" s="3"/>
      <c r="Z270" s="3"/>
      <c r="AA270" s="3"/>
      <c r="AB270" s="3"/>
      <c r="AC270" s="3"/>
      <c r="AD270" s="3"/>
      <c r="AE270" s="3"/>
    </row>
    <row r="271" spans="1:31" ht="15.75" customHeight="1">
      <c r="A271" s="51"/>
      <c r="B271" s="52"/>
      <c r="C271" s="52"/>
      <c r="D271" s="1"/>
      <c r="E271" s="1"/>
      <c r="F271" s="1"/>
      <c r="G271" s="1"/>
      <c r="H271" s="1"/>
      <c r="I271" s="1"/>
      <c r="J271" s="1"/>
      <c r="K271" s="1"/>
      <c r="L271" s="3"/>
      <c r="M271" s="3"/>
      <c r="N271" s="3"/>
      <c r="O271" s="3"/>
      <c r="P271" s="3"/>
      <c r="Q271" s="3"/>
      <c r="R271" s="3"/>
      <c r="S271" s="3"/>
      <c r="T271" s="3"/>
      <c r="U271" s="3"/>
      <c r="V271" s="3"/>
      <c r="W271" s="3"/>
      <c r="X271" s="3"/>
      <c r="Y271" s="3"/>
      <c r="Z271" s="3"/>
      <c r="AA271" s="3"/>
      <c r="AB271" s="3"/>
      <c r="AC271" s="3"/>
      <c r="AD271" s="3"/>
      <c r="AE271" s="3"/>
    </row>
    <row r="272" spans="1:31" ht="15.75" customHeight="1">
      <c r="A272" s="51"/>
      <c r="B272" s="52"/>
      <c r="C272" s="52"/>
      <c r="D272" s="1"/>
      <c r="E272" s="1"/>
      <c r="F272" s="1"/>
      <c r="G272" s="1"/>
      <c r="H272" s="1"/>
      <c r="I272" s="1"/>
      <c r="J272" s="1"/>
      <c r="K272" s="1"/>
      <c r="L272" s="3"/>
      <c r="M272" s="3"/>
      <c r="N272" s="3"/>
      <c r="O272" s="3"/>
      <c r="P272" s="3"/>
      <c r="Q272" s="3"/>
      <c r="R272" s="3"/>
      <c r="S272" s="3"/>
      <c r="T272" s="3"/>
      <c r="U272" s="3"/>
      <c r="V272" s="3"/>
      <c r="W272" s="3"/>
      <c r="X272" s="3"/>
      <c r="Y272" s="3"/>
      <c r="Z272" s="3"/>
      <c r="AA272" s="3"/>
      <c r="AB272" s="3"/>
      <c r="AC272" s="3"/>
      <c r="AD272" s="3"/>
      <c r="AE272" s="3"/>
    </row>
    <row r="273" spans="1:31" ht="15.75" customHeight="1">
      <c r="A273" s="51"/>
      <c r="B273" s="52"/>
      <c r="C273" s="52"/>
      <c r="D273" s="1"/>
      <c r="E273" s="1"/>
      <c r="F273" s="1"/>
      <c r="G273" s="1"/>
      <c r="H273" s="1"/>
      <c r="I273" s="1"/>
      <c r="J273" s="1"/>
      <c r="K273" s="1"/>
      <c r="L273" s="3"/>
      <c r="M273" s="3"/>
      <c r="N273" s="3"/>
      <c r="O273" s="3"/>
      <c r="P273" s="3"/>
      <c r="Q273" s="3"/>
      <c r="R273" s="3"/>
      <c r="S273" s="3"/>
      <c r="T273" s="3"/>
      <c r="U273" s="3"/>
      <c r="V273" s="3"/>
      <c r="W273" s="3"/>
      <c r="X273" s="3"/>
      <c r="Y273" s="3"/>
      <c r="Z273" s="3"/>
      <c r="AA273" s="3"/>
      <c r="AB273" s="3"/>
      <c r="AC273" s="3"/>
      <c r="AD273" s="3"/>
      <c r="AE273" s="3"/>
    </row>
    <row r="274" spans="1:31" ht="15.75" customHeight="1">
      <c r="A274" s="51"/>
      <c r="B274" s="52"/>
      <c r="C274" s="52"/>
      <c r="D274" s="1"/>
      <c r="E274" s="1"/>
      <c r="F274" s="1"/>
      <c r="G274" s="1"/>
      <c r="H274" s="1"/>
      <c r="I274" s="1"/>
      <c r="J274" s="1"/>
      <c r="K274" s="1"/>
      <c r="L274" s="3"/>
      <c r="M274" s="3"/>
      <c r="N274" s="3"/>
      <c r="O274" s="3"/>
      <c r="P274" s="3"/>
      <c r="Q274" s="3"/>
      <c r="R274" s="3"/>
      <c r="S274" s="3"/>
      <c r="T274" s="3"/>
      <c r="U274" s="3"/>
      <c r="V274" s="3"/>
      <c r="W274" s="3"/>
      <c r="X274" s="3"/>
      <c r="Y274" s="3"/>
      <c r="Z274" s="3"/>
      <c r="AA274" s="3"/>
      <c r="AB274" s="3"/>
      <c r="AC274" s="3"/>
      <c r="AD274" s="3"/>
      <c r="AE274" s="3"/>
    </row>
    <row r="275" spans="1:31" ht="15.75" customHeight="1">
      <c r="A275" s="51"/>
      <c r="B275" s="52"/>
      <c r="C275" s="52"/>
      <c r="D275" s="1"/>
      <c r="E275" s="1"/>
      <c r="F275" s="1"/>
      <c r="G275" s="1"/>
      <c r="H275" s="1"/>
      <c r="I275" s="1"/>
      <c r="J275" s="1"/>
      <c r="K275" s="1"/>
      <c r="L275" s="3"/>
      <c r="M275" s="3"/>
      <c r="N275" s="3"/>
      <c r="O275" s="3"/>
      <c r="P275" s="3"/>
      <c r="Q275" s="3"/>
      <c r="R275" s="3"/>
      <c r="S275" s="3"/>
      <c r="T275" s="3"/>
      <c r="U275" s="3"/>
      <c r="V275" s="3"/>
      <c r="W275" s="3"/>
      <c r="X275" s="3"/>
      <c r="Y275" s="3"/>
      <c r="Z275" s="3"/>
      <c r="AA275" s="3"/>
      <c r="AB275" s="3"/>
      <c r="AC275" s="3"/>
      <c r="AD275" s="3"/>
      <c r="AE275" s="3"/>
    </row>
    <row r="276" spans="1:31" ht="15.75" customHeight="1">
      <c r="A276" s="51"/>
      <c r="B276" s="52"/>
      <c r="C276" s="52"/>
      <c r="D276" s="1"/>
      <c r="E276" s="1"/>
      <c r="F276" s="1"/>
      <c r="G276" s="1"/>
      <c r="H276" s="1"/>
      <c r="I276" s="1"/>
      <c r="J276" s="1"/>
      <c r="K276" s="1"/>
      <c r="L276" s="3"/>
      <c r="M276" s="3"/>
      <c r="N276" s="3"/>
      <c r="O276" s="3"/>
      <c r="P276" s="3"/>
      <c r="Q276" s="3"/>
      <c r="R276" s="3"/>
      <c r="S276" s="3"/>
      <c r="T276" s="3"/>
      <c r="U276" s="3"/>
      <c r="V276" s="3"/>
      <c r="W276" s="3"/>
      <c r="X276" s="3"/>
      <c r="Y276" s="3"/>
      <c r="Z276" s="3"/>
      <c r="AA276" s="3"/>
      <c r="AB276" s="3"/>
      <c r="AC276" s="3"/>
      <c r="AD276" s="3"/>
      <c r="AE276" s="3"/>
    </row>
    <row r="277" spans="1:31" ht="15.75" customHeight="1">
      <c r="A277" s="51"/>
      <c r="B277" s="52"/>
      <c r="C277" s="52"/>
      <c r="D277" s="1"/>
      <c r="E277" s="1"/>
      <c r="F277" s="1"/>
      <c r="G277" s="1"/>
      <c r="H277" s="1"/>
      <c r="I277" s="1"/>
      <c r="J277" s="1"/>
      <c r="K277" s="1"/>
      <c r="L277" s="3"/>
      <c r="M277" s="3"/>
      <c r="N277" s="3"/>
      <c r="O277" s="3"/>
      <c r="P277" s="3"/>
      <c r="Q277" s="3"/>
      <c r="R277" s="3"/>
      <c r="S277" s="3"/>
      <c r="T277" s="3"/>
      <c r="U277" s="3"/>
      <c r="V277" s="3"/>
      <c r="W277" s="3"/>
      <c r="X277" s="3"/>
      <c r="Y277" s="3"/>
      <c r="Z277" s="3"/>
      <c r="AA277" s="3"/>
      <c r="AB277" s="3"/>
      <c r="AC277" s="3"/>
      <c r="AD277" s="3"/>
      <c r="AE277" s="3"/>
    </row>
    <row r="278" spans="1:31" ht="15.75" customHeight="1">
      <c r="A278" s="51"/>
      <c r="B278" s="52"/>
      <c r="C278" s="52"/>
      <c r="D278" s="1"/>
      <c r="E278" s="1"/>
      <c r="F278" s="1"/>
      <c r="G278" s="1"/>
      <c r="H278" s="1"/>
      <c r="I278" s="1"/>
      <c r="J278" s="1"/>
      <c r="K278" s="1"/>
      <c r="L278" s="3"/>
      <c r="M278" s="3"/>
      <c r="N278" s="3"/>
      <c r="O278" s="3"/>
      <c r="P278" s="3"/>
      <c r="Q278" s="3"/>
      <c r="R278" s="3"/>
      <c r="S278" s="3"/>
      <c r="T278" s="3"/>
      <c r="U278" s="3"/>
      <c r="V278" s="3"/>
      <c r="W278" s="3"/>
      <c r="X278" s="3"/>
      <c r="Y278" s="3"/>
      <c r="Z278" s="3"/>
      <c r="AA278" s="3"/>
      <c r="AB278" s="3"/>
      <c r="AC278" s="3"/>
      <c r="AD278" s="3"/>
      <c r="AE278" s="3"/>
    </row>
    <row r="279" spans="1:31" ht="15.75" customHeight="1">
      <c r="A279" s="51"/>
      <c r="B279" s="52"/>
      <c r="C279" s="52"/>
      <c r="D279" s="1"/>
      <c r="E279" s="1"/>
      <c r="F279" s="1"/>
      <c r="G279" s="1"/>
      <c r="H279" s="1"/>
      <c r="I279" s="1"/>
      <c r="J279" s="1"/>
      <c r="K279" s="1"/>
      <c r="L279" s="3"/>
      <c r="M279" s="3"/>
      <c r="N279" s="3"/>
      <c r="O279" s="3"/>
      <c r="P279" s="3"/>
      <c r="Q279" s="3"/>
      <c r="R279" s="3"/>
      <c r="S279" s="3"/>
      <c r="T279" s="3"/>
      <c r="U279" s="3"/>
      <c r="V279" s="3"/>
      <c r="W279" s="3"/>
      <c r="X279" s="3"/>
      <c r="Y279" s="3"/>
      <c r="Z279" s="3"/>
      <c r="AA279" s="3"/>
      <c r="AB279" s="3"/>
      <c r="AC279" s="3"/>
      <c r="AD279" s="3"/>
      <c r="AE279" s="3"/>
    </row>
    <row r="280" spans="1:31" ht="15.75" customHeight="1">
      <c r="A280" s="51"/>
      <c r="B280" s="52"/>
      <c r="C280" s="52"/>
      <c r="D280" s="1"/>
      <c r="E280" s="1"/>
      <c r="F280" s="1"/>
      <c r="G280" s="1"/>
      <c r="H280" s="1"/>
      <c r="I280" s="1"/>
      <c r="J280" s="1"/>
      <c r="K280" s="1"/>
      <c r="L280" s="3"/>
      <c r="M280" s="3"/>
      <c r="N280" s="3"/>
      <c r="O280" s="3"/>
      <c r="P280" s="3"/>
      <c r="Q280" s="3"/>
      <c r="R280" s="3"/>
      <c r="S280" s="3"/>
      <c r="T280" s="3"/>
      <c r="U280" s="3"/>
      <c r="V280" s="3"/>
      <c r="W280" s="3"/>
      <c r="X280" s="3"/>
      <c r="Y280" s="3"/>
      <c r="Z280" s="3"/>
      <c r="AA280" s="3"/>
      <c r="AB280" s="3"/>
      <c r="AC280" s="3"/>
      <c r="AD280" s="3"/>
      <c r="AE280" s="3"/>
    </row>
    <row r="281" spans="1:31" ht="15.75" customHeight="1">
      <c r="A281" s="51"/>
      <c r="B281" s="52"/>
      <c r="C281" s="52"/>
      <c r="D281" s="1"/>
      <c r="E281" s="1"/>
      <c r="F281" s="1"/>
      <c r="G281" s="1"/>
      <c r="H281" s="1"/>
      <c r="I281" s="1"/>
      <c r="J281" s="1"/>
      <c r="K281" s="1"/>
      <c r="L281" s="3"/>
      <c r="M281" s="3"/>
      <c r="N281" s="3"/>
      <c r="O281" s="3"/>
      <c r="P281" s="3"/>
      <c r="Q281" s="3"/>
      <c r="R281" s="3"/>
      <c r="S281" s="3"/>
      <c r="T281" s="3"/>
      <c r="U281" s="3"/>
      <c r="V281" s="3"/>
      <c r="W281" s="3"/>
      <c r="X281" s="3"/>
      <c r="Y281" s="3"/>
      <c r="Z281" s="3"/>
      <c r="AA281" s="3"/>
      <c r="AB281" s="3"/>
      <c r="AC281" s="3"/>
      <c r="AD281" s="3"/>
      <c r="AE281" s="3"/>
    </row>
    <row r="282" spans="1:31" ht="15.75" customHeight="1">
      <c r="A282" s="51"/>
      <c r="B282" s="52"/>
      <c r="C282" s="52"/>
      <c r="D282" s="1"/>
      <c r="E282" s="1"/>
      <c r="F282" s="1"/>
      <c r="G282" s="1"/>
      <c r="H282" s="1"/>
      <c r="I282" s="1"/>
      <c r="J282" s="1"/>
      <c r="K282" s="1"/>
      <c r="L282" s="3"/>
      <c r="M282" s="3"/>
      <c r="N282" s="3"/>
      <c r="O282" s="3"/>
      <c r="P282" s="3"/>
      <c r="Q282" s="3"/>
      <c r="R282" s="3"/>
      <c r="S282" s="3"/>
      <c r="T282" s="3"/>
      <c r="U282" s="3"/>
      <c r="V282" s="3"/>
      <c r="W282" s="3"/>
      <c r="X282" s="3"/>
      <c r="Y282" s="3"/>
      <c r="Z282" s="3"/>
      <c r="AA282" s="3"/>
      <c r="AB282" s="3"/>
      <c r="AC282" s="3"/>
      <c r="AD282" s="3"/>
      <c r="AE282" s="3"/>
    </row>
    <row r="283" spans="1:31" ht="15.75" customHeight="1">
      <c r="A283" s="51"/>
      <c r="B283" s="52"/>
      <c r="C283" s="52"/>
      <c r="D283" s="1"/>
      <c r="E283" s="1"/>
      <c r="F283" s="1"/>
      <c r="G283" s="1"/>
      <c r="H283" s="1"/>
      <c r="I283" s="1"/>
      <c r="J283" s="1"/>
      <c r="K283" s="1"/>
      <c r="L283" s="3"/>
      <c r="M283" s="3"/>
      <c r="N283" s="3"/>
      <c r="O283" s="3"/>
      <c r="P283" s="3"/>
      <c r="Q283" s="3"/>
      <c r="R283" s="3"/>
      <c r="S283" s="3"/>
      <c r="T283" s="3"/>
      <c r="U283" s="3"/>
      <c r="V283" s="3"/>
      <c r="W283" s="3"/>
      <c r="X283" s="3"/>
      <c r="Y283" s="3"/>
      <c r="Z283" s="3"/>
      <c r="AA283" s="3"/>
      <c r="AB283" s="3"/>
      <c r="AC283" s="3"/>
      <c r="AD283" s="3"/>
      <c r="AE283" s="3"/>
    </row>
    <row r="284" spans="1:31" ht="15.75" customHeight="1">
      <c r="A284" s="51"/>
      <c r="B284" s="52"/>
      <c r="C284" s="52"/>
      <c r="D284" s="1"/>
      <c r="E284" s="1"/>
      <c r="F284" s="1"/>
      <c r="G284" s="1"/>
      <c r="H284" s="1"/>
      <c r="I284" s="1"/>
      <c r="J284" s="1"/>
      <c r="K284" s="1"/>
      <c r="L284" s="3"/>
      <c r="M284" s="3"/>
      <c r="N284" s="3"/>
      <c r="O284" s="3"/>
      <c r="P284" s="3"/>
      <c r="Q284" s="3"/>
      <c r="R284" s="3"/>
      <c r="S284" s="3"/>
      <c r="T284" s="3"/>
      <c r="U284" s="3"/>
      <c r="V284" s="3"/>
      <c r="W284" s="3"/>
      <c r="X284" s="3"/>
      <c r="Y284" s="3"/>
      <c r="Z284" s="3"/>
      <c r="AA284" s="3"/>
      <c r="AB284" s="3"/>
      <c r="AC284" s="3"/>
      <c r="AD284" s="3"/>
      <c r="AE284" s="3"/>
    </row>
    <row r="285" spans="1:31" ht="15.75" customHeight="1">
      <c r="A285" s="51"/>
      <c r="B285" s="52"/>
      <c r="C285" s="52"/>
      <c r="D285" s="1"/>
      <c r="E285" s="1"/>
      <c r="F285" s="1"/>
      <c r="G285" s="1"/>
      <c r="H285" s="1"/>
      <c r="I285" s="1"/>
      <c r="J285" s="1"/>
      <c r="K285" s="1"/>
      <c r="L285" s="3"/>
      <c r="M285" s="3"/>
      <c r="N285" s="3"/>
      <c r="O285" s="3"/>
      <c r="P285" s="3"/>
      <c r="Q285" s="3"/>
      <c r="R285" s="3"/>
      <c r="S285" s="3"/>
      <c r="T285" s="3"/>
      <c r="U285" s="3"/>
      <c r="V285" s="3"/>
      <c r="W285" s="3"/>
      <c r="X285" s="3"/>
      <c r="Y285" s="3"/>
      <c r="Z285" s="3"/>
      <c r="AA285" s="3"/>
      <c r="AB285" s="3"/>
      <c r="AC285" s="3"/>
      <c r="AD285" s="3"/>
      <c r="AE285" s="3"/>
    </row>
    <row r="286" spans="1:31" ht="15.75" customHeight="1">
      <c r="A286" s="51"/>
      <c r="B286" s="52"/>
      <c r="C286" s="52"/>
      <c r="D286" s="1"/>
      <c r="E286" s="1"/>
      <c r="F286" s="1"/>
      <c r="G286" s="1"/>
      <c r="H286" s="1"/>
      <c r="I286" s="1"/>
      <c r="J286" s="1"/>
      <c r="K286" s="1"/>
      <c r="L286" s="3"/>
      <c r="M286" s="3"/>
      <c r="N286" s="3"/>
      <c r="O286" s="3"/>
      <c r="P286" s="3"/>
      <c r="Q286" s="3"/>
      <c r="R286" s="3"/>
      <c r="S286" s="3"/>
      <c r="T286" s="3"/>
      <c r="U286" s="3"/>
      <c r="V286" s="3"/>
      <c r="W286" s="3"/>
      <c r="X286" s="3"/>
      <c r="Y286" s="3"/>
      <c r="Z286" s="3"/>
      <c r="AA286" s="3"/>
      <c r="AB286" s="3"/>
      <c r="AC286" s="3"/>
      <c r="AD286" s="3"/>
      <c r="AE286" s="3"/>
    </row>
    <row r="287" spans="1:31" ht="15.75" customHeight="1">
      <c r="A287" s="51"/>
      <c r="B287" s="52"/>
      <c r="C287" s="52"/>
      <c r="D287" s="1"/>
      <c r="E287" s="1"/>
      <c r="F287" s="1"/>
      <c r="G287" s="1"/>
      <c r="H287" s="1"/>
      <c r="I287" s="1"/>
      <c r="J287" s="1"/>
      <c r="K287" s="1"/>
      <c r="L287" s="3"/>
      <c r="M287" s="3"/>
      <c r="N287" s="3"/>
      <c r="O287" s="3"/>
      <c r="P287" s="3"/>
      <c r="Q287" s="3"/>
      <c r="R287" s="3"/>
      <c r="S287" s="3"/>
      <c r="T287" s="3"/>
      <c r="U287" s="3"/>
      <c r="V287" s="3"/>
      <c r="W287" s="3"/>
      <c r="X287" s="3"/>
      <c r="Y287" s="3"/>
      <c r="Z287" s="3"/>
      <c r="AA287" s="3"/>
      <c r="AB287" s="3"/>
      <c r="AC287" s="3"/>
      <c r="AD287" s="3"/>
      <c r="AE287" s="3"/>
    </row>
    <row r="288" spans="1:31" ht="15.75" customHeight="1">
      <c r="A288" s="51"/>
      <c r="B288" s="52"/>
      <c r="C288" s="52"/>
      <c r="D288" s="1"/>
      <c r="E288" s="1"/>
      <c r="F288" s="1"/>
      <c r="G288" s="1"/>
      <c r="H288" s="1"/>
      <c r="I288" s="1"/>
      <c r="J288" s="1"/>
      <c r="K288" s="1"/>
      <c r="L288" s="3"/>
      <c r="M288" s="3"/>
      <c r="N288" s="3"/>
      <c r="O288" s="3"/>
      <c r="P288" s="3"/>
      <c r="Q288" s="3"/>
      <c r="R288" s="3"/>
      <c r="S288" s="3"/>
      <c r="T288" s="3"/>
      <c r="U288" s="3"/>
      <c r="V288" s="3"/>
      <c r="W288" s="3"/>
      <c r="X288" s="3"/>
      <c r="Y288" s="3"/>
      <c r="Z288" s="3"/>
      <c r="AA288" s="3"/>
      <c r="AB288" s="3"/>
      <c r="AC288" s="3"/>
      <c r="AD288" s="3"/>
      <c r="AE288" s="3"/>
    </row>
    <row r="289" spans="1:31" ht="15.75" customHeight="1">
      <c r="A289" s="51"/>
      <c r="B289" s="52"/>
      <c r="C289" s="52"/>
      <c r="D289" s="1"/>
      <c r="E289" s="1"/>
      <c r="F289" s="1"/>
      <c r="G289" s="1"/>
      <c r="H289" s="1"/>
      <c r="I289" s="1"/>
      <c r="J289" s="1"/>
      <c r="K289" s="1"/>
      <c r="L289" s="3"/>
      <c r="M289" s="3"/>
      <c r="N289" s="3"/>
      <c r="O289" s="3"/>
      <c r="P289" s="3"/>
      <c r="Q289" s="3"/>
      <c r="R289" s="3"/>
      <c r="S289" s="3"/>
      <c r="T289" s="3"/>
      <c r="U289" s="3"/>
      <c r="V289" s="3"/>
      <c r="W289" s="3"/>
      <c r="X289" s="3"/>
      <c r="Y289" s="3"/>
      <c r="Z289" s="3"/>
      <c r="AA289" s="3"/>
      <c r="AB289" s="3"/>
      <c r="AC289" s="3"/>
      <c r="AD289" s="3"/>
      <c r="AE289" s="3"/>
    </row>
    <row r="290" spans="1:31" ht="15.75" customHeight="1">
      <c r="A290" s="51"/>
      <c r="B290" s="52"/>
      <c r="C290" s="52"/>
      <c r="D290" s="1"/>
      <c r="E290" s="1"/>
      <c r="F290" s="1"/>
      <c r="G290" s="1"/>
      <c r="H290" s="1"/>
      <c r="I290" s="1"/>
      <c r="J290" s="1"/>
      <c r="K290" s="1"/>
      <c r="L290" s="3"/>
      <c r="M290" s="3"/>
      <c r="N290" s="3"/>
      <c r="O290" s="3"/>
      <c r="P290" s="3"/>
      <c r="Q290" s="3"/>
      <c r="R290" s="3"/>
      <c r="S290" s="3"/>
      <c r="T290" s="3"/>
      <c r="U290" s="3"/>
      <c r="V290" s="3"/>
      <c r="W290" s="3"/>
      <c r="X290" s="3"/>
      <c r="Y290" s="3"/>
      <c r="Z290" s="3"/>
      <c r="AA290" s="3"/>
      <c r="AB290" s="3"/>
      <c r="AC290" s="3"/>
      <c r="AD290" s="3"/>
      <c r="AE290" s="3"/>
    </row>
    <row r="291" spans="1:31" ht="15.75" customHeight="1">
      <c r="A291" s="51"/>
      <c r="B291" s="52"/>
      <c r="C291" s="52"/>
      <c r="D291" s="1"/>
      <c r="E291" s="1"/>
      <c r="F291" s="1"/>
      <c r="G291" s="1"/>
      <c r="H291" s="1"/>
      <c r="I291" s="1"/>
      <c r="J291" s="1"/>
      <c r="K291" s="1"/>
      <c r="L291" s="3"/>
      <c r="M291" s="3"/>
      <c r="N291" s="3"/>
      <c r="O291" s="3"/>
      <c r="P291" s="3"/>
      <c r="Q291" s="3"/>
      <c r="R291" s="3"/>
      <c r="S291" s="3"/>
      <c r="T291" s="3"/>
      <c r="U291" s="3"/>
      <c r="V291" s="3"/>
      <c r="W291" s="3"/>
      <c r="X291" s="3"/>
      <c r="Y291" s="3"/>
      <c r="Z291" s="3"/>
      <c r="AA291" s="3"/>
      <c r="AB291" s="3"/>
      <c r="AC291" s="3"/>
      <c r="AD291" s="3"/>
      <c r="AE291" s="3"/>
    </row>
    <row r="292" spans="1:31" ht="15.75" customHeight="1">
      <c r="A292" s="51"/>
      <c r="B292" s="52"/>
      <c r="C292" s="52"/>
      <c r="D292" s="1"/>
      <c r="E292" s="1"/>
      <c r="F292" s="1"/>
      <c r="G292" s="1"/>
      <c r="H292" s="1"/>
      <c r="I292" s="1"/>
      <c r="J292" s="1"/>
      <c r="K292" s="1"/>
      <c r="L292" s="3"/>
      <c r="M292" s="3"/>
      <c r="N292" s="3"/>
      <c r="O292" s="3"/>
      <c r="P292" s="3"/>
      <c r="Q292" s="3"/>
      <c r="R292" s="3"/>
      <c r="S292" s="3"/>
      <c r="T292" s="3"/>
      <c r="U292" s="3"/>
      <c r="V292" s="3"/>
      <c r="W292" s="3"/>
      <c r="X292" s="3"/>
      <c r="Y292" s="3"/>
      <c r="Z292" s="3"/>
      <c r="AA292" s="3"/>
      <c r="AB292" s="3"/>
      <c r="AC292" s="3"/>
      <c r="AD292" s="3"/>
      <c r="AE292" s="3"/>
    </row>
    <row r="293" spans="1:31" ht="15.75" customHeight="1">
      <c r="A293" s="51"/>
      <c r="B293" s="52"/>
      <c r="C293" s="52"/>
      <c r="D293" s="1"/>
      <c r="E293" s="1"/>
      <c r="F293" s="1"/>
      <c r="G293" s="1"/>
      <c r="H293" s="1"/>
      <c r="I293" s="1"/>
      <c r="J293" s="1"/>
      <c r="K293" s="1"/>
      <c r="L293" s="3"/>
      <c r="M293" s="3"/>
      <c r="N293" s="3"/>
      <c r="O293" s="3"/>
      <c r="P293" s="3"/>
      <c r="Q293" s="3"/>
      <c r="R293" s="3"/>
      <c r="S293" s="3"/>
      <c r="T293" s="3"/>
      <c r="U293" s="3"/>
      <c r="V293" s="3"/>
      <c r="W293" s="3"/>
      <c r="X293" s="3"/>
      <c r="Y293" s="3"/>
      <c r="Z293" s="3"/>
      <c r="AA293" s="3"/>
      <c r="AB293" s="3"/>
      <c r="AC293" s="3"/>
      <c r="AD293" s="3"/>
      <c r="AE293" s="3"/>
    </row>
    <row r="294" spans="1:31" ht="15.75" customHeight="1">
      <c r="A294" s="51"/>
      <c r="B294" s="52"/>
      <c r="C294" s="52"/>
      <c r="D294" s="1"/>
      <c r="E294" s="1"/>
      <c r="F294" s="1"/>
      <c r="G294" s="1"/>
      <c r="H294" s="1"/>
      <c r="I294" s="1"/>
      <c r="J294" s="1"/>
      <c r="K294" s="1"/>
      <c r="L294" s="3"/>
      <c r="M294" s="3"/>
      <c r="N294" s="3"/>
      <c r="O294" s="3"/>
      <c r="P294" s="3"/>
      <c r="Q294" s="3"/>
      <c r="R294" s="3"/>
      <c r="S294" s="3"/>
      <c r="T294" s="3"/>
      <c r="U294" s="3"/>
      <c r="V294" s="3"/>
      <c r="W294" s="3"/>
      <c r="X294" s="3"/>
      <c r="Y294" s="3"/>
      <c r="Z294" s="3"/>
      <c r="AA294" s="3"/>
      <c r="AB294" s="3"/>
      <c r="AC294" s="3"/>
      <c r="AD294" s="3"/>
      <c r="AE294" s="3"/>
    </row>
    <row r="295" spans="1:31" ht="15.75" customHeight="1">
      <c r="A295" s="51"/>
      <c r="B295" s="52"/>
      <c r="C295" s="52"/>
      <c r="D295" s="1"/>
      <c r="E295" s="1"/>
      <c r="F295" s="1"/>
      <c r="G295" s="1"/>
      <c r="H295" s="1"/>
      <c r="I295" s="1"/>
      <c r="J295" s="1"/>
      <c r="K295" s="1"/>
      <c r="L295" s="3"/>
      <c r="M295" s="3"/>
      <c r="N295" s="3"/>
      <c r="O295" s="3"/>
      <c r="P295" s="3"/>
      <c r="Q295" s="3"/>
      <c r="R295" s="3"/>
      <c r="S295" s="3"/>
      <c r="T295" s="3"/>
      <c r="U295" s="3"/>
      <c r="V295" s="3"/>
      <c r="W295" s="3"/>
      <c r="X295" s="3"/>
      <c r="Y295" s="3"/>
      <c r="Z295" s="3"/>
      <c r="AA295" s="3"/>
      <c r="AB295" s="3"/>
      <c r="AC295" s="3"/>
      <c r="AD295" s="3"/>
      <c r="AE295" s="3"/>
    </row>
    <row r="296" spans="1:31" ht="15.75" customHeight="1">
      <c r="A296" s="51"/>
      <c r="B296" s="52"/>
      <c r="C296" s="52"/>
      <c r="D296" s="1"/>
      <c r="E296" s="1"/>
      <c r="F296" s="1"/>
      <c r="G296" s="1"/>
      <c r="H296" s="1"/>
      <c r="I296" s="1"/>
      <c r="J296" s="1"/>
      <c r="K296" s="1"/>
      <c r="L296" s="3"/>
      <c r="M296" s="3"/>
      <c r="N296" s="3"/>
      <c r="O296" s="3"/>
      <c r="P296" s="3"/>
      <c r="Q296" s="3"/>
      <c r="R296" s="3"/>
      <c r="S296" s="3"/>
      <c r="T296" s="3"/>
      <c r="U296" s="3"/>
      <c r="V296" s="3"/>
      <c r="W296" s="3"/>
      <c r="X296" s="3"/>
      <c r="Y296" s="3"/>
      <c r="Z296" s="3"/>
      <c r="AA296" s="3"/>
      <c r="AB296" s="3"/>
      <c r="AC296" s="3"/>
      <c r="AD296" s="3"/>
      <c r="AE296" s="3"/>
    </row>
    <row r="297" spans="1:31" ht="15.75" customHeight="1">
      <c r="A297" s="51"/>
      <c r="B297" s="52"/>
      <c r="C297" s="52"/>
      <c r="D297" s="1"/>
      <c r="E297" s="1"/>
      <c r="F297" s="1"/>
      <c r="G297" s="1"/>
      <c r="H297" s="1"/>
      <c r="I297" s="1"/>
      <c r="J297" s="1"/>
      <c r="K297" s="1"/>
      <c r="L297" s="3"/>
      <c r="M297" s="3"/>
      <c r="N297" s="3"/>
      <c r="O297" s="3"/>
      <c r="P297" s="3"/>
      <c r="Q297" s="3"/>
      <c r="R297" s="3"/>
      <c r="S297" s="3"/>
      <c r="T297" s="3"/>
      <c r="U297" s="3"/>
      <c r="V297" s="3"/>
      <c r="W297" s="3"/>
      <c r="X297" s="3"/>
      <c r="Y297" s="3"/>
      <c r="Z297" s="3"/>
      <c r="AA297" s="3"/>
      <c r="AB297" s="3"/>
      <c r="AC297" s="3"/>
      <c r="AD297" s="3"/>
      <c r="AE297" s="3"/>
    </row>
    <row r="298" spans="1:31" ht="15.75" customHeight="1">
      <c r="A298" s="51"/>
      <c r="B298" s="52"/>
      <c r="C298" s="52"/>
      <c r="D298" s="1"/>
      <c r="E298" s="1"/>
      <c r="F298" s="1"/>
      <c r="G298" s="1"/>
      <c r="H298" s="1"/>
      <c r="I298" s="1"/>
      <c r="J298" s="1"/>
      <c r="K298" s="1"/>
      <c r="L298" s="3"/>
      <c r="M298" s="3"/>
      <c r="N298" s="3"/>
      <c r="O298" s="3"/>
      <c r="P298" s="3"/>
      <c r="Q298" s="3"/>
      <c r="R298" s="3"/>
      <c r="S298" s="3"/>
      <c r="T298" s="3"/>
      <c r="U298" s="3"/>
      <c r="V298" s="3"/>
      <c r="W298" s="3"/>
      <c r="X298" s="3"/>
      <c r="Y298" s="3"/>
      <c r="Z298" s="3"/>
      <c r="AA298" s="3"/>
      <c r="AB298" s="3"/>
      <c r="AC298" s="3"/>
      <c r="AD298" s="3"/>
      <c r="AE298" s="3"/>
    </row>
    <row r="299" spans="1:31" ht="15.75" customHeight="1">
      <c r="A299" s="51"/>
      <c r="B299" s="52"/>
      <c r="C299" s="52"/>
      <c r="D299" s="1"/>
      <c r="E299" s="1"/>
      <c r="F299" s="1"/>
      <c r="G299" s="1"/>
      <c r="H299" s="1"/>
      <c r="I299" s="1"/>
      <c r="J299" s="1"/>
      <c r="K299" s="1"/>
      <c r="L299" s="3"/>
      <c r="M299" s="3"/>
      <c r="N299" s="3"/>
      <c r="O299" s="3"/>
      <c r="P299" s="3"/>
      <c r="Q299" s="3"/>
      <c r="R299" s="3"/>
      <c r="S299" s="3"/>
      <c r="T299" s="3"/>
      <c r="U299" s="3"/>
      <c r="V299" s="3"/>
      <c r="W299" s="3"/>
      <c r="X299" s="3"/>
      <c r="Y299" s="3"/>
      <c r="Z299" s="3"/>
      <c r="AA299" s="3"/>
      <c r="AB299" s="3"/>
      <c r="AC299" s="3"/>
      <c r="AD299" s="3"/>
      <c r="AE299" s="3"/>
    </row>
    <row r="300" spans="1:31" ht="15.75" customHeight="1">
      <c r="A300" s="51"/>
      <c r="B300" s="52"/>
      <c r="C300" s="52"/>
      <c r="D300" s="1"/>
      <c r="E300" s="1"/>
      <c r="F300" s="1"/>
      <c r="G300" s="1"/>
      <c r="H300" s="1"/>
      <c r="I300" s="1"/>
      <c r="J300" s="1"/>
      <c r="K300" s="1"/>
      <c r="L300" s="3"/>
      <c r="M300" s="3"/>
      <c r="N300" s="3"/>
      <c r="O300" s="3"/>
      <c r="P300" s="3"/>
      <c r="Q300" s="3"/>
      <c r="R300" s="3"/>
      <c r="S300" s="3"/>
      <c r="T300" s="3"/>
      <c r="U300" s="3"/>
      <c r="V300" s="3"/>
      <c r="W300" s="3"/>
      <c r="X300" s="3"/>
      <c r="Y300" s="3"/>
      <c r="Z300" s="3"/>
      <c r="AA300" s="3"/>
      <c r="AB300" s="3"/>
      <c r="AC300" s="3"/>
      <c r="AD300" s="3"/>
      <c r="AE300" s="3"/>
    </row>
    <row r="301" spans="1:31" ht="15.75" customHeight="1"/>
    <row r="302" spans="1:31" ht="15.75" customHeight="1"/>
    <row r="303" spans="1:31" ht="15.75" customHeight="1"/>
    <row r="304" spans="1:31"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100:H100"/>
    <mergeCell ref="A2:M2"/>
    <mergeCell ref="A4:M4"/>
    <mergeCell ref="A5:M5"/>
    <mergeCell ref="A6:M6"/>
    <mergeCell ref="A7:M7"/>
    <mergeCell ref="A8:M8"/>
    <mergeCell ref="A9:M9"/>
  </mergeCells>
  <hyperlinks>
    <hyperlink ref="D55" r:id="rId1" xr:uid="{00000000-0004-0000-0A00-000000000000}"/>
    <hyperlink ref="A77" r:id="rId2" xr:uid="{00000000-0004-0000-0A00-000001000000}"/>
    <hyperlink ref="A78" r:id="rId3" xr:uid="{00000000-0004-0000-0A00-000002000000}"/>
  </hyperlinks>
  <pageMargins left="0.75" right="0.75" top="1" bottom="1"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Z1000"/>
  <sheetViews>
    <sheetView workbookViewId="0"/>
  </sheetViews>
  <sheetFormatPr defaultColWidth="14.3984375" defaultRowHeight="15" customHeight="1"/>
  <cols>
    <col min="1" max="1" width="23.73046875" customWidth="1"/>
    <col min="2" max="2" width="30.265625" customWidth="1"/>
    <col min="3" max="3" width="16.86328125" customWidth="1"/>
    <col min="4" max="4" width="22.265625" customWidth="1"/>
    <col min="5" max="5" width="14.1328125" customWidth="1"/>
    <col min="6" max="6" width="20" customWidth="1"/>
    <col min="7" max="7" width="9.73046875" customWidth="1"/>
    <col min="8" max="8" width="12" customWidth="1"/>
    <col min="9" max="9" width="10.1328125" customWidth="1"/>
    <col min="10" max="10" width="8" customWidth="1"/>
    <col min="11" max="11" width="8.265625" customWidth="1"/>
    <col min="12" max="26" width="8" customWidth="1"/>
  </cols>
  <sheetData>
    <row r="1" spans="1:26" ht="14.25">
      <c r="A1" s="51"/>
      <c r="B1" s="52"/>
      <c r="C1" s="52"/>
      <c r="D1" s="52"/>
      <c r="E1" s="1"/>
      <c r="F1" s="1"/>
      <c r="G1" s="3"/>
      <c r="H1" s="3"/>
      <c r="I1" s="3"/>
      <c r="J1" s="3"/>
      <c r="K1" s="3"/>
      <c r="L1" s="3"/>
      <c r="M1" s="3"/>
      <c r="N1" s="3"/>
      <c r="O1" s="3"/>
      <c r="P1" s="3"/>
      <c r="Q1" s="3"/>
      <c r="R1" s="3"/>
      <c r="S1" s="3"/>
      <c r="T1" s="3"/>
      <c r="U1" s="3"/>
      <c r="V1" s="3"/>
      <c r="W1" s="3"/>
      <c r="X1" s="3"/>
      <c r="Y1" s="3"/>
      <c r="Z1" s="3"/>
    </row>
    <row r="2" spans="1:26" ht="29.25" customHeight="1">
      <c r="A2" s="1143" t="s">
        <v>3419</v>
      </c>
      <c r="B2" s="1115"/>
      <c r="C2" s="1115"/>
      <c r="D2" s="1115"/>
      <c r="E2" s="1115"/>
      <c r="F2" s="1115"/>
      <c r="G2" s="1115"/>
      <c r="H2" s="1115"/>
      <c r="I2" s="1115"/>
      <c r="J2" s="1116"/>
      <c r="K2" s="54"/>
      <c r="L2" s="54"/>
      <c r="M2" s="54"/>
      <c r="N2" s="54"/>
      <c r="O2" s="54"/>
      <c r="P2" s="54"/>
      <c r="Q2" s="54"/>
      <c r="R2" s="54"/>
      <c r="S2" s="54"/>
      <c r="T2" s="54"/>
      <c r="U2" s="54"/>
      <c r="V2" s="54"/>
      <c r="W2" s="54"/>
      <c r="X2" s="54"/>
      <c r="Y2" s="54"/>
      <c r="Z2" s="54"/>
    </row>
    <row r="3" spans="1:26" ht="14.25">
      <c r="A3" s="256"/>
      <c r="B3" s="256"/>
      <c r="C3" s="256"/>
      <c r="D3" s="256"/>
      <c r="E3" s="256"/>
      <c r="F3" s="53"/>
      <c r="G3" s="54"/>
      <c r="H3" s="54"/>
      <c r="I3" s="54"/>
      <c r="J3" s="54"/>
      <c r="K3" s="54"/>
      <c r="L3" s="54"/>
      <c r="M3" s="54"/>
      <c r="N3" s="54"/>
      <c r="O3" s="54"/>
      <c r="P3" s="54"/>
      <c r="Q3" s="54"/>
      <c r="R3" s="54"/>
      <c r="S3" s="54"/>
      <c r="T3" s="54"/>
      <c r="U3" s="54"/>
      <c r="V3" s="54"/>
      <c r="W3" s="54"/>
      <c r="X3" s="54"/>
      <c r="Y3" s="54"/>
      <c r="Z3" s="54"/>
    </row>
    <row r="4" spans="1:26" ht="42.75" customHeight="1">
      <c r="A4" s="1110" t="s">
        <v>3420</v>
      </c>
      <c r="B4" s="1111"/>
      <c r="C4" s="1111"/>
      <c r="D4" s="1111"/>
      <c r="E4" s="1111"/>
      <c r="F4" s="1111"/>
      <c r="G4" s="1111"/>
      <c r="H4" s="1111"/>
      <c r="I4" s="1111"/>
      <c r="J4" s="1112"/>
      <c r="K4" s="54"/>
      <c r="L4" s="54"/>
      <c r="M4" s="54"/>
      <c r="N4" s="54"/>
      <c r="O4" s="54"/>
      <c r="P4" s="54"/>
      <c r="Q4" s="54"/>
      <c r="R4" s="54"/>
      <c r="S4" s="54"/>
      <c r="T4" s="54"/>
      <c r="U4" s="54"/>
      <c r="V4" s="54"/>
      <c r="W4" s="54"/>
      <c r="X4" s="54"/>
      <c r="Y4" s="54"/>
      <c r="Z4" s="54"/>
    </row>
    <row r="5" spans="1:26" ht="16.5" customHeight="1">
      <c r="A5" s="1110" t="s">
        <v>3421</v>
      </c>
      <c r="B5" s="1111"/>
      <c r="C5" s="1111"/>
      <c r="D5" s="1111"/>
      <c r="E5" s="1111"/>
      <c r="F5" s="1111"/>
      <c r="G5" s="1111"/>
      <c r="H5" s="1111"/>
      <c r="I5" s="1111"/>
      <c r="J5" s="1112"/>
      <c r="K5" s="54"/>
      <c r="L5" s="54"/>
      <c r="M5" s="54"/>
      <c r="N5" s="54"/>
      <c r="O5" s="54"/>
      <c r="P5" s="54"/>
      <c r="Q5" s="54"/>
      <c r="R5" s="54"/>
      <c r="S5" s="54"/>
      <c r="T5" s="54"/>
      <c r="U5" s="54"/>
      <c r="V5" s="54"/>
      <c r="W5" s="54"/>
      <c r="X5" s="54"/>
      <c r="Y5" s="54"/>
      <c r="Z5" s="54"/>
    </row>
    <row r="6" spans="1:26" ht="14.25" customHeight="1">
      <c r="A6" s="1110" t="s">
        <v>3422</v>
      </c>
      <c r="B6" s="1111"/>
      <c r="C6" s="1111"/>
      <c r="D6" s="1111"/>
      <c r="E6" s="1111"/>
      <c r="F6" s="1111"/>
      <c r="G6" s="1111"/>
      <c r="H6" s="1111"/>
      <c r="I6" s="1111"/>
      <c r="J6" s="1112"/>
      <c r="K6" s="54"/>
      <c r="L6" s="54"/>
      <c r="M6" s="54"/>
      <c r="N6" s="54"/>
      <c r="O6" s="54"/>
      <c r="P6" s="54"/>
      <c r="Q6" s="54"/>
      <c r="R6" s="54"/>
      <c r="S6" s="54"/>
      <c r="T6" s="54"/>
      <c r="U6" s="54"/>
      <c r="V6" s="54"/>
      <c r="W6" s="54"/>
      <c r="X6" s="54"/>
      <c r="Y6" s="54"/>
      <c r="Z6" s="54"/>
    </row>
    <row r="7" spans="1:26" ht="32.25" customHeight="1">
      <c r="A7" s="1110" t="s">
        <v>3423</v>
      </c>
      <c r="B7" s="1111"/>
      <c r="C7" s="1111"/>
      <c r="D7" s="1111"/>
      <c r="E7" s="1111"/>
      <c r="F7" s="1111"/>
      <c r="G7" s="1111"/>
      <c r="H7" s="1111"/>
      <c r="I7" s="1111"/>
      <c r="J7" s="1112"/>
      <c r="K7" s="54"/>
      <c r="L7" s="54"/>
      <c r="M7" s="54"/>
      <c r="N7" s="54"/>
      <c r="O7" s="54"/>
      <c r="P7" s="54"/>
      <c r="Q7" s="54"/>
      <c r="R7" s="54"/>
      <c r="S7" s="54"/>
      <c r="T7" s="54"/>
      <c r="U7" s="54"/>
      <c r="V7" s="54"/>
      <c r="W7" s="54"/>
      <c r="X7" s="54"/>
      <c r="Y7" s="54"/>
      <c r="Z7" s="54"/>
    </row>
    <row r="8" spans="1:26" ht="15" customHeight="1">
      <c r="A8" s="1110" t="s">
        <v>3424</v>
      </c>
      <c r="B8" s="1111"/>
      <c r="C8" s="1111"/>
      <c r="D8" s="1111"/>
      <c r="E8" s="1111"/>
      <c r="F8" s="1111"/>
      <c r="G8" s="1111"/>
      <c r="H8" s="1111"/>
      <c r="I8" s="1111"/>
      <c r="J8" s="1112"/>
      <c r="K8" s="54"/>
      <c r="L8" s="54"/>
      <c r="M8" s="54"/>
      <c r="N8" s="54"/>
      <c r="O8" s="54"/>
      <c r="P8" s="54"/>
      <c r="Q8" s="54"/>
      <c r="R8" s="54"/>
      <c r="S8" s="54"/>
      <c r="T8" s="54"/>
      <c r="U8" s="54"/>
      <c r="V8" s="54"/>
      <c r="W8" s="54"/>
      <c r="X8" s="54"/>
      <c r="Y8" s="54"/>
      <c r="Z8" s="54"/>
    </row>
    <row r="9" spans="1:26" ht="19.5" customHeight="1">
      <c r="A9" s="1110" t="s">
        <v>3425</v>
      </c>
      <c r="B9" s="1111"/>
      <c r="C9" s="1111"/>
      <c r="D9" s="1111"/>
      <c r="E9" s="1111"/>
      <c r="F9" s="1111"/>
      <c r="G9" s="1111"/>
      <c r="H9" s="1111"/>
      <c r="I9" s="1111"/>
      <c r="J9" s="1112"/>
      <c r="K9" s="54"/>
      <c r="L9" s="54"/>
      <c r="M9" s="54"/>
      <c r="N9" s="54"/>
      <c r="O9" s="54"/>
      <c r="P9" s="54"/>
      <c r="Q9" s="54"/>
      <c r="R9" s="54"/>
      <c r="S9" s="54"/>
      <c r="T9" s="54"/>
      <c r="U9" s="54"/>
      <c r="V9" s="54"/>
      <c r="W9" s="54"/>
      <c r="X9" s="54"/>
      <c r="Y9" s="54"/>
      <c r="Z9" s="54"/>
    </row>
    <row r="10" spans="1:26" ht="72.75" customHeight="1">
      <c r="A10" s="1113" t="s">
        <v>3426</v>
      </c>
      <c r="B10" s="1111"/>
      <c r="C10" s="1111"/>
      <c r="D10" s="1111"/>
      <c r="E10" s="1111"/>
      <c r="F10" s="1111"/>
      <c r="G10" s="1111"/>
      <c r="H10" s="1111"/>
      <c r="I10" s="1111"/>
      <c r="J10" s="1112"/>
      <c r="K10" s="54"/>
      <c r="L10" s="54"/>
      <c r="M10" s="54"/>
      <c r="N10" s="54"/>
      <c r="O10" s="54"/>
      <c r="P10" s="54"/>
      <c r="Q10" s="54"/>
      <c r="R10" s="54"/>
      <c r="S10" s="54"/>
      <c r="T10" s="54"/>
      <c r="U10" s="54"/>
      <c r="V10" s="54"/>
      <c r="W10" s="54"/>
      <c r="X10" s="54"/>
      <c r="Y10" s="54"/>
      <c r="Z10" s="54"/>
    </row>
    <row r="11" spans="1:26" ht="14.25">
      <c r="A11" s="51"/>
      <c r="B11" s="52"/>
      <c r="C11" s="52"/>
      <c r="D11" s="52"/>
      <c r="E11" s="1"/>
      <c r="F11" s="1"/>
      <c r="G11" s="54"/>
      <c r="H11" s="54"/>
      <c r="I11" s="54"/>
      <c r="J11" s="54"/>
      <c r="K11" s="54"/>
      <c r="L11" s="54"/>
      <c r="M11" s="54"/>
      <c r="N11" s="54"/>
      <c r="O11" s="54"/>
      <c r="P11" s="54"/>
      <c r="Q11" s="54"/>
      <c r="R11" s="54"/>
      <c r="S11" s="54"/>
      <c r="T11" s="54"/>
      <c r="U11" s="54"/>
      <c r="V11" s="54"/>
      <c r="W11" s="54"/>
      <c r="X11" s="54"/>
      <c r="Y11" s="54"/>
      <c r="Z11" s="54"/>
    </row>
    <row r="12" spans="1:26" ht="38.25" customHeight="1">
      <c r="A12" s="290" t="s">
        <v>5</v>
      </c>
      <c r="B12" s="63" t="s">
        <v>906</v>
      </c>
      <c r="C12" s="63" t="s">
        <v>3427</v>
      </c>
      <c r="D12" s="63" t="s">
        <v>909</v>
      </c>
      <c r="E12" s="61" t="s">
        <v>6</v>
      </c>
      <c r="F12" s="63" t="s">
        <v>3428</v>
      </c>
      <c r="G12" s="59" t="s">
        <v>3429</v>
      </c>
      <c r="H12" s="59" t="s">
        <v>3430</v>
      </c>
      <c r="I12" s="59" t="s">
        <v>914</v>
      </c>
      <c r="J12" s="59" t="s">
        <v>223</v>
      </c>
      <c r="K12" s="64" t="s">
        <v>224</v>
      </c>
      <c r="L12" s="3"/>
      <c r="M12" s="3"/>
      <c r="N12" s="3"/>
      <c r="O12" s="3"/>
      <c r="P12" s="3"/>
      <c r="Q12" s="3"/>
      <c r="R12" s="3"/>
      <c r="S12" s="3"/>
      <c r="T12" s="3"/>
      <c r="U12" s="3"/>
      <c r="V12" s="3"/>
      <c r="W12" s="3"/>
      <c r="X12" s="3"/>
      <c r="Y12" s="3"/>
      <c r="Z12" s="3"/>
    </row>
    <row r="13" spans="1:26" ht="38.25">
      <c r="A13" s="83" t="s">
        <v>56</v>
      </c>
      <c r="B13" s="83" t="s">
        <v>3431</v>
      </c>
      <c r="C13" s="76" t="s">
        <v>3432</v>
      </c>
      <c r="D13" s="126" t="s">
        <v>3433</v>
      </c>
      <c r="E13" s="569" t="s">
        <v>50</v>
      </c>
      <c r="F13" s="539" t="s">
        <v>3434</v>
      </c>
      <c r="G13" s="314">
        <v>44.83</v>
      </c>
      <c r="H13" s="314">
        <v>8130</v>
      </c>
      <c r="I13" s="314">
        <v>200</v>
      </c>
      <c r="J13" s="314">
        <v>200</v>
      </c>
      <c r="K13" s="3" t="s">
        <v>56</v>
      </c>
      <c r="L13" s="3"/>
      <c r="M13" s="3"/>
      <c r="N13" s="3"/>
      <c r="O13" s="3"/>
      <c r="P13" s="3"/>
      <c r="Q13" s="3"/>
      <c r="R13" s="3"/>
      <c r="S13" s="3"/>
      <c r="T13" s="3"/>
      <c r="U13" s="3"/>
      <c r="V13" s="3"/>
      <c r="W13" s="3"/>
      <c r="X13" s="3"/>
      <c r="Y13" s="3"/>
      <c r="Z13" s="3"/>
    </row>
    <row r="14" spans="1:26" ht="114">
      <c r="A14" s="184" t="s">
        <v>102</v>
      </c>
      <c r="B14" s="183" t="s">
        <v>3435</v>
      </c>
      <c r="C14" s="155" t="s">
        <v>3436</v>
      </c>
      <c r="D14" s="155" t="s">
        <v>3437</v>
      </c>
      <c r="E14" s="159" t="s">
        <v>101</v>
      </c>
      <c r="F14" s="159" t="s">
        <v>3438</v>
      </c>
      <c r="G14" s="555">
        <v>6400</v>
      </c>
      <c r="H14" s="555">
        <v>6400</v>
      </c>
      <c r="I14" s="555">
        <v>100</v>
      </c>
      <c r="J14" s="555">
        <v>100</v>
      </c>
      <c r="K14" s="3" t="s">
        <v>3439</v>
      </c>
      <c r="L14" s="3"/>
      <c r="M14" s="3"/>
      <c r="N14" s="3"/>
      <c r="O14" s="3"/>
      <c r="P14" s="3"/>
      <c r="Q14" s="3"/>
      <c r="R14" s="3"/>
      <c r="S14" s="3"/>
      <c r="T14" s="3"/>
      <c r="U14" s="3"/>
      <c r="V14" s="3"/>
      <c r="W14" s="3"/>
      <c r="X14" s="3"/>
      <c r="Y14" s="3"/>
      <c r="Z14" s="3"/>
    </row>
    <row r="15" spans="1:26" ht="51">
      <c r="A15" s="273" t="s">
        <v>932</v>
      </c>
      <c r="B15" s="203" t="s">
        <v>3440</v>
      </c>
      <c r="C15" s="446" t="s">
        <v>3441</v>
      </c>
      <c r="D15" s="446" t="s">
        <v>3442</v>
      </c>
      <c r="E15" s="570" t="s">
        <v>134</v>
      </c>
      <c r="F15" s="571" t="s">
        <v>3443</v>
      </c>
      <c r="G15" s="334">
        <v>314000</v>
      </c>
      <c r="H15" s="235">
        <v>314000</v>
      </c>
      <c r="I15" s="334">
        <v>300</v>
      </c>
      <c r="J15" s="334">
        <v>150</v>
      </c>
      <c r="K15" s="3"/>
      <c r="L15" s="3"/>
      <c r="M15" s="3"/>
      <c r="N15" s="3"/>
      <c r="O15" s="3"/>
      <c r="P15" s="3"/>
      <c r="Q15" s="3"/>
      <c r="R15" s="3"/>
      <c r="S15" s="3"/>
      <c r="T15" s="3"/>
      <c r="U15" s="3"/>
      <c r="V15" s="3"/>
      <c r="W15" s="3"/>
      <c r="X15" s="3"/>
      <c r="Y15" s="3"/>
      <c r="Z15" s="3"/>
    </row>
    <row r="16" spans="1:26" ht="25.5">
      <c r="A16" s="273" t="s">
        <v>932</v>
      </c>
      <c r="B16" s="203" t="s">
        <v>3444</v>
      </c>
      <c r="C16" s="203" t="s">
        <v>3445</v>
      </c>
      <c r="D16" s="427" t="s">
        <v>3446</v>
      </c>
      <c r="E16" s="570" t="s">
        <v>134</v>
      </c>
      <c r="F16" s="571" t="s">
        <v>3447</v>
      </c>
      <c r="G16" s="334">
        <v>60000</v>
      </c>
      <c r="H16" s="334">
        <v>60000</v>
      </c>
      <c r="I16" s="334">
        <v>200</v>
      </c>
      <c r="J16" s="334">
        <v>100</v>
      </c>
      <c r="K16" s="3"/>
      <c r="L16" s="3"/>
      <c r="M16" s="3"/>
      <c r="N16" s="3"/>
      <c r="O16" s="3"/>
      <c r="P16" s="3"/>
      <c r="Q16" s="3"/>
      <c r="R16" s="3"/>
      <c r="S16" s="3"/>
      <c r="T16" s="3"/>
      <c r="U16" s="3"/>
      <c r="V16" s="3"/>
      <c r="W16" s="3"/>
      <c r="X16" s="3"/>
      <c r="Y16" s="3"/>
      <c r="Z16" s="3"/>
    </row>
    <row r="17" spans="1:26" ht="14.25">
      <c r="A17" s="83"/>
      <c r="B17" s="83"/>
      <c r="C17" s="76"/>
      <c r="D17" s="126"/>
      <c r="E17" s="480"/>
      <c r="F17" s="539"/>
      <c r="G17" s="314"/>
      <c r="H17" s="314"/>
      <c r="I17" s="314"/>
      <c r="J17" s="314"/>
      <c r="K17" s="3"/>
      <c r="L17" s="3"/>
      <c r="M17" s="3"/>
      <c r="N17" s="3"/>
      <c r="O17" s="3"/>
      <c r="P17" s="3"/>
      <c r="Q17" s="3"/>
      <c r="R17" s="3"/>
      <c r="S17" s="3"/>
      <c r="T17" s="3"/>
      <c r="U17" s="3"/>
      <c r="V17" s="3"/>
      <c r="W17" s="3"/>
      <c r="X17" s="3"/>
      <c r="Y17" s="3"/>
      <c r="Z17" s="3"/>
    </row>
    <row r="18" spans="1:26" ht="14.25">
      <c r="A18" s="83"/>
      <c r="B18" s="83"/>
      <c r="C18" s="76"/>
      <c r="D18" s="126"/>
      <c r="E18" s="480"/>
      <c r="F18" s="539"/>
      <c r="G18" s="314"/>
      <c r="H18" s="314"/>
      <c r="I18" s="314"/>
      <c r="J18" s="314"/>
      <c r="K18" s="3"/>
      <c r="L18" s="3"/>
      <c r="M18" s="3"/>
      <c r="N18" s="3"/>
      <c r="O18" s="3"/>
      <c r="P18" s="3"/>
      <c r="Q18" s="3"/>
      <c r="R18" s="3"/>
      <c r="S18" s="3"/>
      <c r="T18" s="3"/>
      <c r="U18" s="3"/>
      <c r="V18" s="3"/>
      <c r="W18" s="3"/>
      <c r="X18" s="3"/>
      <c r="Y18" s="3"/>
      <c r="Z18" s="3"/>
    </row>
    <row r="19" spans="1:26" ht="14.25">
      <c r="A19" s="232" t="s">
        <v>183</v>
      </c>
      <c r="B19" s="52"/>
      <c r="C19" s="52"/>
      <c r="D19" s="52"/>
      <c r="E19" s="53"/>
      <c r="F19" s="3"/>
      <c r="G19" s="3"/>
      <c r="H19" s="3"/>
      <c r="I19" s="3"/>
      <c r="J19" s="568">
        <f>SUM(J13:J18)</f>
        <v>550</v>
      </c>
      <c r="K19" s="3"/>
      <c r="L19" s="3"/>
      <c r="M19" s="3"/>
      <c r="N19" s="3"/>
      <c r="O19" s="3"/>
      <c r="P19" s="3"/>
      <c r="Q19" s="3"/>
      <c r="R19" s="3"/>
      <c r="S19" s="3"/>
      <c r="T19" s="3"/>
      <c r="U19" s="3"/>
      <c r="V19" s="3"/>
      <c r="W19" s="3"/>
      <c r="X19" s="3"/>
      <c r="Y19" s="3"/>
      <c r="Z19" s="3"/>
    </row>
    <row r="20" spans="1:26" ht="14.25">
      <c r="A20" s="51"/>
      <c r="B20" s="52"/>
      <c r="C20" s="52"/>
      <c r="D20" s="52"/>
      <c r="E20" s="1"/>
      <c r="F20" s="1"/>
      <c r="G20" s="3"/>
      <c r="H20" s="3"/>
      <c r="I20" s="3"/>
      <c r="J20" s="3"/>
      <c r="K20" s="3"/>
      <c r="L20" s="3"/>
      <c r="M20" s="3"/>
      <c r="N20" s="3"/>
      <c r="O20" s="3"/>
      <c r="P20" s="3"/>
      <c r="Q20" s="3"/>
      <c r="R20" s="3"/>
      <c r="S20" s="3"/>
      <c r="T20" s="3"/>
      <c r="U20" s="3"/>
      <c r="V20" s="3"/>
      <c r="W20" s="3"/>
      <c r="X20" s="3"/>
      <c r="Y20" s="3"/>
      <c r="Z20" s="3"/>
    </row>
    <row r="21" spans="1:26" ht="15.75" customHeight="1">
      <c r="A21" s="1142" t="s">
        <v>842</v>
      </c>
      <c r="B21" s="1115"/>
      <c r="C21" s="1115"/>
      <c r="D21" s="1115"/>
      <c r="E21" s="1115"/>
      <c r="F21" s="1116"/>
      <c r="G21" s="3"/>
      <c r="H21" s="3"/>
      <c r="I21" s="3"/>
      <c r="J21" s="3"/>
      <c r="K21" s="3"/>
      <c r="L21" s="3"/>
      <c r="M21" s="3"/>
      <c r="N21" s="3"/>
      <c r="O21" s="3"/>
      <c r="P21" s="3"/>
      <c r="Q21" s="3"/>
      <c r="R21" s="3"/>
      <c r="S21" s="3"/>
      <c r="T21" s="3"/>
      <c r="U21" s="3"/>
      <c r="V21" s="3"/>
      <c r="W21" s="3"/>
      <c r="X21" s="3"/>
      <c r="Y21" s="3"/>
      <c r="Z21" s="3"/>
    </row>
    <row r="22" spans="1:26" ht="15.75" customHeight="1">
      <c r="A22" s="51"/>
      <c r="B22" s="52"/>
      <c r="C22" s="52"/>
      <c r="D22" s="52"/>
      <c r="E22" s="1"/>
      <c r="F22" s="1"/>
      <c r="G22" s="3"/>
      <c r="H22" s="3"/>
      <c r="I22" s="3"/>
      <c r="J22" s="3"/>
      <c r="K22" s="3"/>
      <c r="L22" s="3"/>
      <c r="M22" s="3"/>
      <c r="N22" s="3"/>
      <c r="O22" s="3"/>
      <c r="P22" s="3"/>
      <c r="Q22" s="3"/>
      <c r="R22" s="3"/>
      <c r="S22" s="3"/>
      <c r="T22" s="3"/>
      <c r="U22" s="3"/>
      <c r="V22" s="3"/>
      <c r="W22" s="3"/>
      <c r="X22" s="3"/>
      <c r="Y22" s="3"/>
      <c r="Z22" s="3"/>
    </row>
    <row r="23" spans="1:26" ht="15.75" customHeight="1">
      <c r="A23" s="51"/>
      <c r="B23" s="52"/>
      <c r="C23" s="52"/>
      <c r="D23" s="52"/>
      <c r="E23" s="1"/>
      <c r="F23" s="1"/>
      <c r="G23" s="3"/>
      <c r="H23" s="3"/>
      <c r="I23" s="3"/>
      <c r="J23" s="3"/>
      <c r="K23" s="3"/>
      <c r="L23" s="3"/>
      <c r="M23" s="3"/>
      <c r="N23" s="3"/>
      <c r="O23" s="3"/>
      <c r="P23" s="3"/>
      <c r="Q23" s="3"/>
      <c r="R23" s="3"/>
      <c r="S23" s="3"/>
      <c r="T23" s="3"/>
      <c r="U23" s="3"/>
      <c r="V23" s="3"/>
      <c r="W23" s="3"/>
      <c r="X23" s="3"/>
      <c r="Y23" s="3"/>
      <c r="Z23" s="3"/>
    </row>
    <row r="24" spans="1:26" ht="15.75" customHeight="1">
      <c r="A24" s="51"/>
      <c r="B24" s="52"/>
      <c r="C24" s="52"/>
      <c r="D24" s="52"/>
      <c r="E24" s="1"/>
      <c r="F24" s="1"/>
      <c r="G24" s="3"/>
      <c r="H24" s="3"/>
      <c r="I24" s="3"/>
      <c r="J24" s="3"/>
      <c r="K24" s="3"/>
      <c r="L24" s="3"/>
      <c r="M24" s="3"/>
      <c r="N24" s="3"/>
      <c r="O24" s="3"/>
      <c r="P24" s="3"/>
      <c r="Q24" s="3"/>
      <c r="R24" s="3"/>
      <c r="S24" s="3"/>
      <c r="T24" s="3"/>
      <c r="U24" s="3"/>
      <c r="V24" s="3"/>
      <c r="W24" s="3"/>
      <c r="X24" s="3"/>
      <c r="Y24" s="3"/>
      <c r="Z24" s="3"/>
    </row>
    <row r="25" spans="1:26" ht="15.75" customHeight="1">
      <c r="A25" s="51"/>
      <c r="B25" s="52"/>
      <c r="C25" s="52"/>
      <c r="D25" s="52"/>
      <c r="E25" s="1"/>
      <c r="F25" s="1"/>
      <c r="G25" s="3"/>
      <c r="H25" s="3"/>
      <c r="I25" s="3"/>
      <c r="J25" s="3"/>
      <c r="K25" s="3"/>
      <c r="L25" s="3"/>
      <c r="M25" s="3"/>
      <c r="N25" s="3"/>
      <c r="O25" s="3"/>
      <c r="P25" s="3"/>
      <c r="Q25" s="3"/>
      <c r="R25" s="3"/>
      <c r="S25" s="3"/>
      <c r="T25" s="3"/>
      <c r="U25" s="3"/>
      <c r="V25" s="3"/>
      <c r="W25" s="3"/>
      <c r="X25" s="3"/>
      <c r="Y25" s="3"/>
      <c r="Z25" s="3"/>
    </row>
    <row r="26" spans="1:26" ht="15.75" customHeight="1">
      <c r="A26" s="51"/>
      <c r="B26" s="52"/>
      <c r="C26" s="52"/>
      <c r="D26" s="52"/>
      <c r="E26" s="1"/>
      <c r="F26" s="1"/>
      <c r="G26" s="3"/>
      <c r="H26" s="3"/>
      <c r="I26" s="3"/>
      <c r="J26" s="3"/>
      <c r="K26" s="3"/>
      <c r="L26" s="3"/>
      <c r="M26" s="3"/>
      <c r="N26" s="3"/>
      <c r="O26" s="3"/>
      <c r="P26" s="3"/>
      <c r="Q26" s="3"/>
      <c r="R26" s="3"/>
      <c r="S26" s="3"/>
      <c r="T26" s="3"/>
      <c r="U26" s="3"/>
      <c r="V26" s="3"/>
      <c r="W26" s="3"/>
      <c r="X26" s="3"/>
      <c r="Y26" s="3"/>
      <c r="Z26" s="3"/>
    </row>
    <row r="27" spans="1:26" ht="15.75" customHeight="1">
      <c r="A27" s="51"/>
      <c r="B27" s="52"/>
      <c r="C27" s="52"/>
      <c r="D27" s="52"/>
      <c r="E27" s="1"/>
      <c r="F27" s="1"/>
      <c r="G27" s="3"/>
      <c r="H27" s="3"/>
      <c r="I27" s="3"/>
      <c r="J27" s="3"/>
      <c r="K27" s="3"/>
      <c r="L27" s="3"/>
      <c r="M27" s="3"/>
      <c r="N27" s="3"/>
      <c r="O27" s="3"/>
      <c r="P27" s="3"/>
      <c r="Q27" s="3"/>
      <c r="R27" s="3"/>
      <c r="S27" s="3"/>
      <c r="T27" s="3"/>
      <c r="U27" s="3"/>
      <c r="V27" s="3"/>
      <c r="W27" s="3"/>
      <c r="X27" s="3"/>
      <c r="Y27" s="3"/>
      <c r="Z27" s="3"/>
    </row>
    <row r="28" spans="1:26" ht="15.75" customHeight="1">
      <c r="A28" s="51"/>
      <c r="B28" s="52"/>
      <c r="C28" s="52"/>
      <c r="D28" s="52"/>
      <c r="E28" s="1"/>
      <c r="F28" s="1"/>
      <c r="G28" s="3"/>
      <c r="H28" s="3"/>
      <c r="I28" s="3"/>
      <c r="J28" s="3"/>
      <c r="K28" s="3"/>
      <c r="L28" s="3"/>
      <c r="M28" s="3"/>
      <c r="N28" s="3"/>
      <c r="O28" s="3"/>
      <c r="P28" s="3"/>
      <c r="Q28" s="3"/>
      <c r="R28" s="3"/>
      <c r="S28" s="3"/>
      <c r="T28" s="3"/>
      <c r="U28" s="3"/>
      <c r="V28" s="3"/>
      <c r="W28" s="3"/>
      <c r="X28" s="3"/>
      <c r="Y28" s="3"/>
      <c r="Z28" s="3"/>
    </row>
    <row r="29" spans="1:26" ht="15.75" customHeight="1">
      <c r="A29" s="51"/>
      <c r="B29" s="52"/>
      <c r="C29" s="52"/>
      <c r="D29" s="52"/>
      <c r="E29" s="1"/>
      <c r="F29" s="1"/>
      <c r="G29" s="3"/>
      <c r="H29" s="3"/>
      <c r="I29" s="3"/>
      <c r="J29" s="3"/>
      <c r="K29" s="3"/>
      <c r="L29" s="3"/>
      <c r="M29" s="3"/>
      <c r="N29" s="3"/>
      <c r="O29" s="3"/>
      <c r="P29" s="3"/>
      <c r="Q29" s="3"/>
      <c r="R29" s="3"/>
      <c r="S29" s="3"/>
      <c r="T29" s="3"/>
      <c r="U29" s="3"/>
      <c r="V29" s="3"/>
      <c r="W29" s="3"/>
      <c r="X29" s="3"/>
      <c r="Y29" s="3"/>
      <c r="Z29" s="3"/>
    </row>
    <row r="30" spans="1:26" ht="15.75" customHeight="1">
      <c r="A30" s="51"/>
      <c r="B30" s="52"/>
      <c r="C30" s="52"/>
      <c r="D30" s="52"/>
      <c r="E30" s="1"/>
      <c r="F30" s="1"/>
      <c r="G30" s="3"/>
      <c r="H30" s="3"/>
      <c r="I30" s="3"/>
      <c r="J30" s="3"/>
      <c r="K30" s="3"/>
      <c r="L30" s="3"/>
      <c r="M30" s="3"/>
      <c r="N30" s="3"/>
      <c r="O30" s="3"/>
      <c r="P30" s="3"/>
      <c r="Q30" s="3"/>
      <c r="R30" s="3"/>
      <c r="S30" s="3"/>
      <c r="T30" s="3"/>
      <c r="U30" s="3"/>
      <c r="V30" s="3"/>
      <c r="W30" s="3"/>
      <c r="X30" s="3"/>
      <c r="Y30" s="3"/>
      <c r="Z30" s="3"/>
    </row>
    <row r="31" spans="1:26" ht="15.75" customHeight="1">
      <c r="A31" s="51"/>
      <c r="B31" s="52"/>
      <c r="C31" s="52"/>
      <c r="D31" s="52"/>
      <c r="E31" s="1"/>
      <c r="F31" s="1"/>
      <c r="G31" s="3"/>
      <c r="H31" s="3"/>
      <c r="I31" s="3"/>
      <c r="J31" s="3"/>
      <c r="K31" s="3"/>
      <c r="L31" s="3"/>
      <c r="M31" s="3"/>
      <c r="N31" s="3"/>
      <c r="O31" s="3"/>
      <c r="P31" s="3"/>
      <c r="Q31" s="3"/>
      <c r="R31" s="3"/>
      <c r="S31" s="3"/>
      <c r="T31" s="3"/>
      <c r="U31" s="3"/>
      <c r="V31" s="3"/>
      <c r="W31" s="3"/>
      <c r="X31" s="3"/>
      <c r="Y31" s="3"/>
      <c r="Z31" s="3"/>
    </row>
    <row r="32" spans="1:26" ht="15.75" customHeight="1">
      <c r="A32" s="51"/>
      <c r="B32" s="52"/>
      <c r="C32" s="52"/>
      <c r="D32" s="52"/>
      <c r="E32" s="1"/>
      <c r="F32" s="1"/>
      <c r="G32" s="3"/>
      <c r="H32" s="3"/>
      <c r="I32" s="3"/>
      <c r="J32" s="3"/>
      <c r="K32" s="3"/>
      <c r="L32" s="3"/>
      <c r="M32" s="3"/>
      <c r="N32" s="3"/>
      <c r="O32" s="3"/>
      <c r="P32" s="3"/>
      <c r="Q32" s="3"/>
      <c r="R32" s="3"/>
      <c r="S32" s="3"/>
      <c r="T32" s="3"/>
      <c r="U32" s="3"/>
      <c r="V32" s="3"/>
      <c r="W32" s="3"/>
      <c r="X32" s="3"/>
      <c r="Y32" s="3"/>
      <c r="Z32" s="3"/>
    </row>
    <row r="33" spans="1:26" ht="15.75" customHeight="1">
      <c r="A33" s="51"/>
      <c r="B33" s="52"/>
      <c r="C33" s="52"/>
      <c r="D33" s="52"/>
      <c r="E33" s="1"/>
      <c r="F33" s="1"/>
      <c r="G33" s="3"/>
      <c r="H33" s="3"/>
      <c r="I33" s="3"/>
      <c r="J33" s="3"/>
      <c r="K33" s="3"/>
      <c r="L33" s="3"/>
      <c r="M33" s="3"/>
      <c r="N33" s="3"/>
      <c r="O33" s="3"/>
      <c r="P33" s="3"/>
      <c r="Q33" s="3"/>
      <c r="R33" s="3"/>
      <c r="S33" s="3"/>
      <c r="T33" s="3"/>
      <c r="U33" s="3"/>
      <c r="V33" s="3"/>
      <c r="W33" s="3"/>
      <c r="X33" s="3"/>
      <c r="Y33" s="3"/>
      <c r="Z33" s="3"/>
    </row>
    <row r="34" spans="1:26" ht="15.75" customHeight="1">
      <c r="A34" s="51"/>
      <c r="B34" s="52"/>
      <c r="C34" s="52"/>
      <c r="D34" s="52"/>
      <c r="E34" s="1"/>
      <c r="F34" s="1"/>
      <c r="G34" s="3"/>
      <c r="H34" s="3"/>
      <c r="I34" s="3"/>
      <c r="J34" s="3"/>
      <c r="K34" s="3"/>
      <c r="L34" s="3"/>
      <c r="M34" s="3"/>
      <c r="N34" s="3"/>
      <c r="O34" s="3"/>
      <c r="P34" s="3"/>
      <c r="Q34" s="3"/>
      <c r="R34" s="3"/>
      <c r="S34" s="3"/>
      <c r="T34" s="3"/>
      <c r="U34" s="3"/>
      <c r="V34" s="3"/>
      <c r="W34" s="3"/>
      <c r="X34" s="3"/>
      <c r="Y34" s="3"/>
      <c r="Z34" s="3"/>
    </row>
    <row r="35" spans="1:26" ht="15.75" customHeight="1">
      <c r="A35" s="51"/>
      <c r="B35" s="52"/>
      <c r="C35" s="52"/>
      <c r="D35" s="52"/>
      <c r="E35" s="1"/>
      <c r="F35" s="1"/>
      <c r="G35" s="3"/>
      <c r="H35" s="3"/>
      <c r="I35" s="3"/>
      <c r="J35" s="3"/>
      <c r="K35" s="3"/>
      <c r="L35" s="3"/>
      <c r="M35" s="3"/>
      <c r="N35" s="3"/>
      <c r="O35" s="3"/>
      <c r="P35" s="3"/>
      <c r="Q35" s="3"/>
      <c r="R35" s="3"/>
      <c r="S35" s="3"/>
      <c r="T35" s="3"/>
      <c r="U35" s="3"/>
      <c r="V35" s="3"/>
      <c r="W35" s="3"/>
      <c r="X35" s="3"/>
      <c r="Y35" s="3"/>
      <c r="Z35" s="3"/>
    </row>
    <row r="36" spans="1:26" ht="15.75" customHeight="1">
      <c r="A36" s="51"/>
      <c r="B36" s="52"/>
      <c r="C36" s="52"/>
      <c r="D36" s="52"/>
      <c r="E36" s="1"/>
      <c r="F36" s="1"/>
      <c r="G36" s="3"/>
      <c r="H36" s="3"/>
      <c r="I36" s="3"/>
      <c r="J36" s="3"/>
      <c r="K36" s="3"/>
      <c r="L36" s="3"/>
      <c r="M36" s="3"/>
      <c r="N36" s="3"/>
      <c r="O36" s="3"/>
      <c r="P36" s="3"/>
      <c r="Q36" s="3"/>
      <c r="R36" s="3"/>
      <c r="S36" s="3"/>
      <c r="T36" s="3"/>
      <c r="U36" s="3"/>
      <c r="V36" s="3"/>
      <c r="W36" s="3"/>
      <c r="X36" s="3"/>
      <c r="Y36" s="3"/>
      <c r="Z36" s="3"/>
    </row>
    <row r="37" spans="1:26" ht="15.75" customHeight="1">
      <c r="A37" s="51"/>
      <c r="B37" s="52"/>
      <c r="C37" s="52"/>
      <c r="D37" s="52"/>
      <c r="E37" s="1"/>
      <c r="F37" s="1"/>
      <c r="G37" s="3"/>
      <c r="H37" s="3"/>
      <c r="I37" s="3"/>
      <c r="J37" s="3"/>
      <c r="K37" s="3"/>
      <c r="L37" s="3"/>
      <c r="M37" s="3"/>
      <c r="N37" s="3"/>
      <c r="O37" s="3"/>
      <c r="P37" s="3"/>
      <c r="Q37" s="3"/>
      <c r="R37" s="3"/>
      <c r="S37" s="3"/>
      <c r="T37" s="3"/>
      <c r="U37" s="3"/>
      <c r="V37" s="3"/>
      <c r="W37" s="3"/>
      <c r="X37" s="3"/>
      <c r="Y37" s="3"/>
      <c r="Z37" s="3"/>
    </row>
    <row r="38" spans="1:26" ht="15.75" customHeight="1">
      <c r="A38" s="51"/>
      <c r="B38" s="52"/>
      <c r="C38" s="52"/>
      <c r="D38" s="52"/>
      <c r="E38" s="1"/>
      <c r="F38" s="1"/>
      <c r="G38" s="3"/>
      <c r="H38" s="3"/>
      <c r="I38" s="3"/>
      <c r="J38" s="3"/>
      <c r="K38" s="3"/>
      <c r="L38" s="3"/>
      <c r="M38" s="3"/>
      <c r="N38" s="3"/>
      <c r="O38" s="3"/>
      <c r="P38" s="3"/>
      <c r="Q38" s="3"/>
      <c r="R38" s="3"/>
      <c r="S38" s="3"/>
      <c r="T38" s="3"/>
      <c r="U38" s="3"/>
      <c r="V38" s="3"/>
      <c r="W38" s="3"/>
      <c r="X38" s="3"/>
      <c r="Y38" s="3"/>
      <c r="Z38" s="3"/>
    </row>
    <row r="39" spans="1:26" ht="15.75" customHeight="1">
      <c r="A39" s="51"/>
      <c r="B39" s="52"/>
      <c r="C39" s="52"/>
      <c r="D39" s="52"/>
      <c r="E39" s="1"/>
      <c r="F39" s="1"/>
      <c r="G39" s="3"/>
      <c r="H39" s="3"/>
      <c r="I39" s="3"/>
      <c r="J39" s="3"/>
      <c r="K39" s="3"/>
      <c r="L39" s="3"/>
      <c r="M39" s="3"/>
      <c r="N39" s="3"/>
      <c r="O39" s="3"/>
      <c r="P39" s="3"/>
      <c r="Q39" s="3"/>
      <c r="R39" s="3"/>
      <c r="S39" s="3"/>
      <c r="T39" s="3"/>
      <c r="U39" s="3"/>
      <c r="V39" s="3"/>
      <c r="W39" s="3"/>
      <c r="X39" s="3"/>
      <c r="Y39" s="3"/>
      <c r="Z39" s="3"/>
    </row>
    <row r="40" spans="1:26" ht="15.75" customHeight="1">
      <c r="A40" s="51"/>
      <c r="B40" s="52"/>
      <c r="C40" s="52"/>
      <c r="D40" s="52"/>
      <c r="E40" s="1"/>
      <c r="F40" s="1"/>
      <c r="G40" s="3"/>
      <c r="H40" s="3"/>
      <c r="I40" s="3"/>
      <c r="J40" s="3"/>
      <c r="K40" s="3"/>
      <c r="L40" s="3"/>
      <c r="M40" s="3"/>
      <c r="N40" s="3"/>
      <c r="O40" s="3"/>
      <c r="P40" s="3"/>
      <c r="Q40" s="3"/>
      <c r="R40" s="3"/>
      <c r="S40" s="3"/>
      <c r="T40" s="3"/>
      <c r="U40" s="3"/>
      <c r="V40" s="3"/>
      <c r="W40" s="3"/>
      <c r="X40" s="3"/>
      <c r="Y40" s="3"/>
      <c r="Z40" s="3"/>
    </row>
    <row r="41" spans="1:26" ht="15.75" customHeight="1">
      <c r="A41" s="51"/>
      <c r="B41" s="52"/>
      <c r="C41" s="52"/>
      <c r="D41" s="52"/>
      <c r="E41" s="1"/>
      <c r="F41" s="1"/>
      <c r="G41" s="3"/>
      <c r="H41" s="3"/>
      <c r="I41" s="3"/>
      <c r="J41" s="3"/>
      <c r="K41" s="3"/>
      <c r="L41" s="3"/>
      <c r="M41" s="3"/>
      <c r="N41" s="3"/>
      <c r="O41" s="3"/>
      <c r="P41" s="3"/>
      <c r="Q41" s="3"/>
      <c r="R41" s="3"/>
      <c r="S41" s="3"/>
      <c r="T41" s="3"/>
      <c r="U41" s="3"/>
      <c r="V41" s="3"/>
      <c r="W41" s="3"/>
      <c r="X41" s="3"/>
      <c r="Y41" s="3"/>
      <c r="Z41" s="3"/>
    </row>
    <row r="42" spans="1:26" ht="15.75" customHeight="1">
      <c r="A42" s="51"/>
      <c r="B42" s="52"/>
      <c r="C42" s="52"/>
      <c r="D42" s="52"/>
      <c r="E42" s="1"/>
      <c r="F42" s="1"/>
      <c r="G42" s="3"/>
      <c r="H42" s="3"/>
      <c r="I42" s="3"/>
      <c r="J42" s="3"/>
      <c r="K42" s="3"/>
      <c r="L42" s="3"/>
      <c r="M42" s="3"/>
      <c r="N42" s="3"/>
      <c r="O42" s="3"/>
      <c r="P42" s="3"/>
      <c r="Q42" s="3"/>
      <c r="R42" s="3"/>
      <c r="S42" s="3"/>
      <c r="T42" s="3"/>
      <c r="U42" s="3"/>
      <c r="V42" s="3"/>
      <c r="W42" s="3"/>
      <c r="X42" s="3"/>
      <c r="Y42" s="3"/>
      <c r="Z42" s="3"/>
    </row>
    <row r="43" spans="1:26" ht="15.75" customHeight="1">
      <c r="A43" s="51"/>
      <c r="B43" s="52"/>
      <c r="C43" s="52"/>
      <c r="D43" s="52"/>
      <c r="E43" s="1"/>
      <c r="F43" s="1"/>
      <c r="G43" s="3"/>
      <c r="H43" s="3"/>
      <c r="I43" s="3"/>
      <c r="J43" s="3"/>
      <c r="K43" s="3"/>
      <c r="L43" s="3"/>
      <c r="M43" s="3"/>
      <c r="N43" s="3"/>
      <c r="O43" s="3"/>
      <c r="P43" s="3"/>
      <c r="Q43" s="3"/>
      <c r="R43" s="3"/>
      <c r="S43" s="3"/>
      <c r="T43" s="3"/>
      <c r="U43" s="3"/>
      <c r="V43" s="3"/>
      <c r="W43" s="3"/>
      <c r="X43" s="3"/>
      <c r="Y43" s="3"/>
      <c r="Z43" s="3"/>
    </row>
    <row r="44" spans="1:26" ht="15.75" customHeight="1">
      <c r="A44" s="51"/>
      <c r="B44" s="52"/>
      <c r="C44" s="52"/>
      <c r="D44" s="52"/>
      <c r="E44" s="1"/>
      <c r="F44" s="1"/>
      <c r="G44" s="3"/>
      <c r="H44" s="3"/>
      <c r="I44" s="3"/>
      <c r="J44" s="3"/>
      <c r="K44" s="3"/>
      <c r="L44" s="3"/>
      <c r="M44" s="3"/>
      <c r="N44" s="3"/>
      <c r="O44" s="3"/>
      <c r="P44" s="3"/>
      <c r="Q44" s="3"/>
      <c r="R44" s="3"/>
      <c r="S44" s="3"/>
      <c r="T44" s="3"/>
      <c r="U44" s="3"/>
      <c r="V44" s="3"/>
      <c r="W44" s="3"/>
      <c r="X44" s="3"/>
      <c r="Y44" s="3"/>
      <c r="Z44" s="3"/>
    </row>
    <row r="45" spans="1:26" ht="15.75" customHeight="1">
      <c r="A45" s="51"/>
      <c r="B45" s="52"/>
      <c r="C45" s="52"/>
      <c r="D45" s="52"/>
      <c r="E45" s="1"/>
      <c r="F45" s="1"/>
      <c r="G45" s="3"/>
      <c r="H45" s="3"/>
      <c r="I45" s="3"/>
      <c r="J45" s="3"/>
      <c r="K45" s="3"/>
      <c r="L45" s="3"/>
      <c r="M45" s="3"/>
      <c r="N45" s="3"/>
      <c r="O45" s="3"/>
      <c r="P45" s="3"/>
      <c r="Q45" s="3"/>
      <c r="R45" s="3"/>
      <c r="S45" s="3"/>
      <c r="T45" s="3"/>
      <c r="U45" s="3"/>
      <c r="V45" s="3"/>
      <c r="W45" s="3"/>
      <c r="X45" s="3"/>
      <c r="Y45" s="3"/>
      <c r="Z45" s="3"/>
    </row>
    <row r="46" spans="1:26" ht="15.75" customHeight="1">
      <c r="A46" s="51"/>
      <c r="B46" s="52"/>
      <c r="C46" s="52"/>
      <c r="D46" s="52"/>
      <c r="E46" s="1"/>
      <c r="F46" s="1"/>
      <c r="G46" s="3"/>
      <c r="H46" s="3"/>
      <c r="I46" s="3"/>
      <c r="J46" s="3"/>
      <c r="K46" s="3"/>
      <c r="L46" s="3"/>
      <c r="M46" s="3"/>
      <c r="N46" s="3"/>
      <c r="O46" s="3"/>
      <c r="P46" s="3"/>
      <c r="Q46" s="3"/>
      <c r="R46" s="3"/>
      <c r="S46" s="3"/>
      <c r="T46" s="3"/>
      <c r="U46" s="3"/>
      <c r="V46" s="3"/>
      <c r="W46" s="3"/>
      <c r="X46" s="3"/>
      <c r="Y46" s="3"/>
      <c r="Z46" s="3"/>
    </row>
    <row r="47" spans="1:26" ht="15.75" customHeight="1">
      <c r="A47" s="51"/>
      <c r="B47" s="52"/>
      <c r="C47" s="52"/>
      <c r="D47" s="52"/>
      <c r="E47" s="1"/>
      <c r="F47" s="1"/>
      <c r="G47" s="3"/>
      <c r="H47" s="3"/>
      <c r="I47" s="3"/>
      <c r="J47" s="3"/>
      <c r="K47" s="3"/>
      <c r="L47" s="3"/>
      <c r="M47" s="3"/>
      <c r="N47" s="3"/>
      <c r="O47" s="3"/>
      <c r="P47" s="3"/>
      <c r="Q47" s="3"/>
      <c r="R47" s="3"/>
      <c r="S47" s="3"/>
      <c r="T47" s="3"/>
      <c r="U47" s="3"/>
      <c r="V47" s="3"/>
      <c r="W47" s="3"/>
      <c r="X47" s="3"/>
      <c r="Y47" s="3"/>
      <c r="Z47" s="3"/>
    </row>
    <row r="48" spans="1:26" ht="15.75" customHeight="1">
      <c r="A48" s="51"/>
      <c r="B48" s="52"/>
      <c r="C48" s="52"/>
      <c r="D48" s="52"/>
      <c r="E48" s="1"/>
      <c r="F48" s="1"/>
      <c r="G48" s="3"/>
      <c r="H48" s="3"/>
      <c r="I48" s="3"/>
      <c r="J48" s="3"/>
      <c r="K48" s="3"/>
      <c r="L48" s="3"/>
      <c r="M48" s="3"/>
      <c r="N48" s="3"/>
      <c r="O48" s="3"/>
      <c r="P48" s="3"/>
      <c r="Q48" s="3"/>
      <c r="R48" s="3"/>
      <c r="S48" s="3"/>
      <c r="T48" s="3"/>
      <c r="U48" s="3"/>
      <c r="V48" s="3"/>
      <c r="W48" s="3"/>
      <c r="X48" s="3"/>
      <c r="Y48" s="3"/>
      <c r="Z48" s="3"/>
    </row>
    <row r="49" spans="1:26" ht="15.75" customHeight="1">
      <c r="A49" s="51"/>
      <c r="B49" s="52"/>
      <c r="C49" s="52"/>
      <c r="D49" s="52"/>
      <c r="E49" s="1"/>
      <c r="F49" s="1"/>
      <c r="G49" s="3"/>
      <c r="H49" s="3"/>
      <c r="I49" s="3"/>
      <c r="J49" s="3"/>
      <c r="K49" s="3"/>
      <c r="L49" s="3"/>
      <c r="M49" s="3"/>
      <c r="N49" s="3"/>
      <c r="O49" s="3"/>
      <c r="P49" s="3"/>
      <c r="Q49" s="3"/>
      <c r="R49" s="3"/>
      <c r="S49" s="3"/>
      <c r="T49" s="3"/>
      <c r="U49" s="3"/>
      <c r="V49" s="3"/>
      <c r="W49" s="3"/>
      <c r="X49" s="3"/>
      <c r="Y49" s="3"/>
      <c r="Z49" s="3"/>
    </row>
    <row r="50" spans="1:26" ht="15.75" customHeight="1">
      <c r="A50" s="51"/>
      <c r="B50" s="52"/>
      <c r="C50" s="52"/>
      <c r="D50" s="52"/>
      <c r="E50" s="1"/>
      <c r="F50" s="1"/>
      <c r="G50" s="3"/>
      <c r="H50" s="3"/>
      <c r="I50" s="3"/>
      <c r="J50" s="3"/>
      <c r="K50" s="3"/>
      <c r="L50" s="3"/>
      <c r="M50" s="3"/>
      <c r="N50" s="3"/>
      <c r="O50" s="3"/>
      <c r="P50" s="3"/>
      <c r="Q50" s="3"/>
      <c r="R50" s="3"/>
      <c r="S50" s="3"/>
      <c r="T50" s="3"/>
      <c r="U50" s="3"/>
      <c r="V50" s="3"/>
      <c r="W50" s="3"/>
      <c r="X50" s="3"/>
      <c r="Y50" s="3"/>
      <c r="Z50" s="3"/>
    </row>
    <row r="51" spans="1:26" ht="15.75" customHeight="1">
      <c r="A51" s="51"/>
      <c r="B51" s="52"/>
      <c r="C51" s="52"/>
      <c r="D51" s="52"/>
      <c r="E51" s="1"/>
      <c r="F51" s="1"/>
      <c r="G51" s="3"/>
      <c r="H51" s="3"/>
      <c r="I51" s="3"/>
      <c r="J51" s="3"/>
      <c r="K51" s="3"/>
      <c r="L51" s="3"/>
      <c r="M51" s="3"/>
      <c r="N51" s="3"/>
      <c r="O51" s="3"/>
      <c r="P51" s="3"/>
      <c r="Q51" s="3"/>
      <c r="R51" s="3"/>
      <c r="S51" s="3"/>
      <c r="T51" s="3"/>
      <c r="U51" s="3"/>
      <c r="V51" s="3"/>
      <c r="W51" s="3"/>
      <c r="X51" s="3"/>
      <c r="Y51" s="3"/>
      <c r="Z51" s="3"/>
    </row>
    <row r="52" spans="1:26" ht="15.75" customHeight="1">
      <c r="A52" s="51"/>
      <c r="B52" s="52"/>
      <c r="C52" s="52"/>
      <c r="D52" s="52"/>
      <c r="E52" s="1"/>
      <c r="F52" s="1"/>
      <c r="G52" s="3"/>
      <c r="H52" s="3"/>
      <c r="I52" s="3"/>
      <c r="J52" s="3"/>
      <c r="K52" s="3"/>
      <c r="L52" s="3"/>
      <c r="M52" s="3"/>
      <c r="N52" s="3"/>
      <c r="O52" s="3"/>
      <c r="P52" s="3"/>
      <c r="Q52" s="3"/>
      <c r="R52" s="3"/>
      <c r="S52" s="3"/>
      <c r="T52" s="3"/>
      <c r="U52" s="3"/>
      <c r="V52" s="3"/>
      <c r="W52" s="3"/>
      <c r="X52" s="3"/>
      <c r="Y52" s="3"/>
      <c r="Z52" s="3"/>
    </row>
    <row r="53" spans="1:26" ht="15.75" customHeight="1">
      <c r="A53" s="51"/>
      <c r="B53" s="52"/>
      <c r="C53" s="52"/>
      <c r="D53" s="52"/>
      <c r="E53" s="1"/>
      <c r="F53" s="1"/>
      <c r="G53" s="3"/>
      <c r="H53" s="3"/>
      <c r="I53" s="3"/>
      <c r="J53" s="3"/>
      <c r="K53" s="3"/>
      <c r="L53" s="3"/>
      <c r="M53" s="3"/>
      <c r="N53" s="3"/>
      <c r="O53" s="3"/>
      <c r="P53" s="3"/>
      <c r="Q53" s="3"/>
      <c r="R53" s="3"/>
      <c r="S53" s="3"/>
      <c r="T53" s="3"/>
      <c r="U53" s="3"/>
      <c r="V53" s="3"/>
      <c r="W53" s="3"/>
      <c r="X53" s="3"/>
      <c r="Y53" s="3"/>
      <c r="Z53" s="3"/>
    </row>
    <row r="54" spans="1:26" ht="15.75" customHeight="1">
      <c r="A54" s="51"/>
      <c r="B54" s="52"/>
      <c r="C54" s="52"/>
      <c r="D54" s="52"/>
      <c r="E54" s="1"/>
      <c r="F54" s="1"/>
      <c r="G54" s="3"/>
      <c r="H54" s="3"/>
      <c r="I54" s="3"/>
      <c r="J54" s="3"/>
      <c r="K54" s="3"/>
      <c r="L54" s="3"/>
      <c r="M54" s="3"/>
      <c r="N54" s="3"/>
      <c r="O54" s="3"/>
      <c r="P54" s="3"/>
      <c r="Q54" s="3"/>
      <c r="R54" s="3"/>
      <c r="S54" s="3"/>
      <c r="T54" s="3"/>
      <c r="U54" s="3"/>
      <c r="V54" s="3"/>
      <c r="W54" s="3"/>
      <c r="X54" s="3"/>
      <c r="Y54" s="3"/>
      <c r="Z54" s="3"/>
    </row>
    <row r="55" spans="1:26" ht="15.75" customHeight="1">
      <c r="A55" s="51"/>
      <c r="B55" s="52"/>
      <c r="C55" s="52"/>
      <c r="D55" s="52"/>
      <c r="E55" s="1"/>
      <c r="F55" s="1"/>
      <c r="G55" s="3"/>
      <c r="H55" s="3"/>
      <c r="I55" s="3"/>
      <c r="J55" s="3"/>
      <c r="K55" s="3"/>
      <c r="L55" s="3"/>
      <c r="M55" s="3"/>
      <c r="N55" s="3"/>
      <c r="O55" s="3"/>
      <c r="P55" s="3"/>
      <c r="Q55" s="3"/>
      <c r="R55" s="3"/>
      <c r="S55" s="3"/>
      <c r="T55" s="3"/>
      <c r="U55" s="3"/>
      <c r="V55" s="3"/>
      <c r="W55" s="3"/>
      <c r="X55" s="3"/>
      <c r="Y55" s="3"/>
      <c r="Z55" s="3"/>
    </row>
    <row r="56" spans="1:26" ht="15.75" customHeight="1">
      <c r="A56" s="51"/>
      <c r="B56" s="52"/>
      <c r="C56" s="52"/>
      <c r="D56" s="52"/>
      <c r="E56" s="1"/>
      <c r="F56" s="1"/>
      <c r="G56" s="3"/>
      <c r="H56" s="3"/>
      <c r="I56" s="3"/>
      <c r="J56" s="3"/>
      <c r="K56" s="3"/>
      <c r="L56" s="3"/>
      <c r="M56" s="3"/>
      <c r="N56" s="3"/>
      <c r="O56" s="3"/>
      <c r="P56" s="3"/>
      <c r="Q56" s="3"/>
      <c r="R56" s="3"/>
      <c r="S56" s="3"/>
      <c r="T56" s="3"/>
      <c r="U56" s="3"/>
      <c r="V56" s="3"/>
      <c r="W56" s="3"/>
      <c r="X56" s="3"/>
      <c r="Y56" s="3"/>
      <c r="Z56" s="3"/>
    </row>
    <row r="57" spans="1:26" ht="15.75" customHeight="1">
      <c r="A57" s="51"/>
      <c r="B57" s="52"/>
      <c r="C57" s="52"/>
      <c r="D57" s="52"/>
      <c r="E57" s="1"/>
      <c r="F57" s="1"/>
      <c r="G57" s="3"/>
      <c r="H57" s="3"/>
      <c r="I57" s="3"/>
      <c r="J57" s="3"/>
      <c r="K57" s="3"/>
      <c r="L57" s="3"/>
      <c r="M57" s="3"/>
      <c r="N57" s="3"/>
      <c r="O57" s="3"/>
      <c r="P57" s="3"/>
      <c r="Q57" s="3"/>
      <c r="R57" s="3"/>
      <c r="S57" s="3"/>
      <c r="T57" s="3"/>
      <c r="U57" s="3"/>
      <c r="V57" s="3"/>
      <c r="W57" s="3"/>
      <c r="X57" s="3"/>
      <c r="Y57" s="3"/>
      <c r="Z57" s="3"/>
    </row>
    <row r="58" spans="1:26" ht="15.75" customHeight="1">
      <c r="A58" s="51"/>
      <c r="B58" s="52"/>
      <c r="C58" s="52"/>
      <c r="D58" s="52"/>
      <c r="E58" s="1"/>
      <c r="F58" s="1"/>
      <c r="G58" s="3"/>
      <c r="H58" s="3"/>
      <c r="I58" s="3"/>
      <c r="J58" s="3"/>
      <c r="K58" s="3"/>
      <c r="L58" s="3"/>
      <c r="M58" s="3"/>
      <c r="N58" s="3"/>
      <c r="O58" s="3"/>
      <c r="P58" s="3"/>
      <c r="Q58" s="3"/>
      <c r="R58" s="3"/>
      <c r="S58" s="3"/>
      <c r="T58" s="3"/>
      <c r="U58" s="3"/>
      <c r="V58" s="3"/>
      <c r="W58" s="3"/>
      <c r="X58" s="3"/>
      <c r="Y58" s="3"/>
      <c r="Z58" s="3"/>
    </row>
    <row r="59" spans="1:26" ht="15.75" customHeight="1">
      <c r="A59" s="51"/>
      <c r="B59" s="52"/>
      <c r="C59" s="52"/>
      <c r="D59" s="52"/>
      <c r="E59" s="1"/>
      <c r="F59" s="1"/>
      <c r="G59" s="3"/>
      <c r="H59" s="3"/>
      <c r="I59" s="3"/>
      <c r="J59" s="3"/>
      <c r="K59" s="3"/>
      <c r="L59" s="3"/>
      <c r="M59" s="3"/>
      <c r="N59" s="3"/>
      <c r="O59" s="3"/>
      <c r="P59" s="3"/>
      <c r="Q59" s="3"/>
      <c r="R59" s="3"/>
      <c r="S59" s="3"/>
      <c r="T59" s="3"/>
      <c r="U59" s="3"/>
      <c r="V59" s="3"/>
      <c r="W59" s="3"/>
      <c r="X59" s="3"/>
      <c r="Y59" s="3"/>
      <c r="Z59" s="3"/>
    </row>
    <row r="60" spans="1:26" ht="15.75" customHeight="1">
      <c r="A60" s="51"/>
      <c r="B60" s="52"/>
      <c r="C60" s="52"/>
      <c r="D60" s="52"/>
      <c r="E60" s="1"/>
      <c r="F60" s="1"/>
      <c r="G60" s="3"/>
      <c r="H60" s="3"/>
      <c r="I60" s="3"/>
      <c r="J60" s="3"/>
      <c r="K60" s="3"/>
      <c r="L60" s="3"/>
      <c r="M60" s="3"/>
      <c r="N60" s="3"/>
      <c r="O60" s="3"/>
      <c r="P60" s="3"/>
      <c r="Q60" s="3"/>
      <c r="R60" s="3"/>
      <c r="S60" s="3"/>
      <c r="T60" s="3"/>
      <c r="U60" s="3"/>
      <c r="V60" s="3"/>
      <c r="W60" s="3"/>
      <c r="X60" s="3"/>
      <c r="Y60" s="3"/>
      <c r="Z60" s="3"/>
    </row>
    <row r="61" spans="1:26" ht="15.75" customHeight="1">
      <c r="A61" s="51"/>
      <c r="B61" s="52"/>
      <c r="C61" s="52"/>
      <c r="D61" s="52"/>
      <c r="E61" s="1"/>
      <c r="F61" s="1"/>
      <c r="G61" s="3"/>
      <c r="H61" s="3"/>
      <c r="I61" s="3"/>
      <c r="J61" s="3"/>
      <c r="K61" s="3"/>
      <c r="L61" s="3"/>
      <c r="M61" s="3"/>
      <c r="N61" s="3"/>
      <c r="O61" s="3"/>
      <c r="P61" s="3"/>
      <c r="Q61" s="3"/>
      <c r="R61" s="3"/>
      <c r="S61" s="3"/>
      <c r="T61" s="3"/>
      <c r="U61" s="3"/>
      <c r="V61" s="3"/>
      <c r="W61" s="3"/>
      <c r="X61" s="3"/>
      <c r="Y61" s="3"/>
      <c r="Z61" s="3"/>
    </row>
    <row r="62" spans="1:26" ht="15.75" customHeight="1">
      <c r="A62" s="51"/>
      <c r="B62" s="52"/>
      <c r="C62" s="52"/>
      <c r="D62" s="52"/>
      <c r="E62" s="1"/>
      <c r="F62" s="1"/>
      <c r="G62" s="3"/>
      <c r="H62" s="3"/>
      <c r="I62" s="3"/>
      <c r="J62" s="3"/>
      <c r="K62" s="3"/>
      <c r="L62" s="3"/>
      <c r="M62" s="3"/>
      <c r="N62" s="3"/>
      <c r="O62" s="3"/>
      <c r="P62" s="3"/>
      <c r="Q62" s="3"/>
      <c r="R62" s="3"/>
      <c r="S62" s="3"/>
      <c r="T62" s="3"/>
      <c r="U62" s="3"/>
      <c r="V62" s="3"/>
      <c r="W62" s="3"/>
      <c r="X62" s="3"/>
      <c r="Y62" s="3"/>
      <c r="Z62" s="3"/>
    </row>
    <row r="63" spans="1:26" ht="15.75" customHeight="1">
      <c r="A63" s="51"/>
      <c r="B63" s="52"/>
      <c r="C63" s="52"/>
      <c r="D63" s="52"/>
      <c r="E63" s="1"/>
      <c r="F63" s="1"/>
      <c r="G63" s="3"/>
      <c r="H63" s="3"/>
      <c r="I63" s="3"/>
      <c r="J63" s="3"/>
      <c r="K63" s="3"/>
      <c r="L63" s="3"/>
      <c r="M63" s="3"/>
      <c r="N63" s="3"/>
      <c r="O63" s="3"/>
      <c r="P63" s="3"/>
      <c r="Q63" s="3"/>
      <c r="R63" s="3"/>
      <c r="S63" s="3"/>
      <c r="T63" s="3"/>
      <c r="U63" s="3"/>
      <c r="V63" s="3"/>
      <c r="W63" s="3"/>
      <c r="X63" s="3"/>
      <c r="Y63" s="3"/>
      <c r="Z63" s="3"/>
    </row>
    <row r="64" spans="1:26" ht="15.75" customHeight="1">
      <c r="A64" s="51"/>
      <c r="B64" s="52"/>
      <c r="C64" s="52"/>
      <c r="D64" s="52"/>
      <c r="E64" s="1"/>
      <c r="F64" s="1"/>
      <c r="G64" s="3"/>
      <c r="H64" s="3"/>
      <c r="I64" s="3"/>
      <c r="J64" s="3"/>
      <c r="K64" s="3"/>
      <c r="L64" s="3"/>
      <c r="M64" s="3"/>
      <c r="N64" s="3"/>
      <c r="O64" s="3"/>
      <c r="P64" s="3"/>
      <c r="Q64" s="3"/>
      <c r="R64" s="3"/>
      <c r="S64" s="3"/>
      <c r="T64" s="3"/>
      <c r="U64" s="3"/>
      <c r="V64" s="3"/>
      <c r="W64" s="3"/>
      <c r="X64" s="3"/>
      <c r="Y64" s="3"/>
      <c r="Z64" s="3"/>
    </row>
    <row r="65" spans="1:26" ht="15.75" customHeight="1">
      <c r="A65" s="51"/>
      <c r="B65" s="52"/>
      <c r="C65" s="52"/>
      <c r="D65" s="52"/>
      <c r="E65" s="1"/>
      <c r="F65" s="1"/>
      <c r="G65" s="3"/>
      <c r="H65" s="3"/>
      <c r="I65" s="3"/>
      <c r="J65" s="3"/>
      <c r="K65" s="3"/>
      <c r="L65" s="3"/>
      <c r="M65" s="3"/>
      <c r="N65" s="3"/>
      <c r="O65" s="3"/>
      <c r="P65" s="3"/>
      <c r="Q65" s="3"/>
      <c r="R65" s="3"/>
      <c r="S65" s="3"/>
      <c r="T65" s="3"/>
      <c r="U65" s="3"/>
      <c r="V65" s="3"/>
      <c r="W65" s="3"/>
      <c r="X65" s="3"/>
      <c r="Y65" s="3"/>
      <c r="Z65" s="3"/>
    </row>
    <row r="66" spans="1:26" ht="15.75" customHeight="1">
      <c r="A66" s="51"/>
      <c r="B66" s="52"/>
      <c r="C66" s="52"/>
      <c r="D66" s="52"/>
      <c r="E66" s="1"/>
      <c r="F66" s="1"/>
      <c r="G66" s="3"/>
      <c r="H66" s="3"/>
      <c r="I66" s="3"/>
      <c r="J66" s="3"/>
      <c r="K66" s="3"/>
      <c r="L66" s="3"/>
      <c r="M66" s="3"/>
      <c r="N66" s="3"/>
      <c r="O66" s="3"/>
      <c r="P66" s="3"/>
      <c r="Q66" s="3"/>
      <c r="R66" s="3"/>
      <c r="S66" s="3"/>
      <c r="T66" s="3"/>
      <c r="U66" s="3"/>
      <c r="V66" s="3"/>
      <c r="W66" s="3"/>
      <c r="X66" s="3"/>
      <c r="Y66" s="3"/>
      <c r="Z66" s="3"/>
    </row>
    <row r="67" spans="1:26" ht="15.75" customHeight="1">
      <c r="A67" s="51"/>
      <c r="B67" s="52"/>
      <c r="C67" s="52"/>
      <c r="D67" s="52"/>
      <c r="E67" s="1"/>
      <c r="F67" s="1"/>
      <c r="G67" s="3"/>
      <c r="H67" s="3"/>
      <c r="I67" s="3"/>
      <c r="J67" s="3"/>
      <c r="K67" s="3"/>
      <c r="L67" s="3"/>
      <c r="M67" s="3"/>
      <c r="N67" s="3"/>
      <c r="O67" s="3"/>
      <c r="P67" s="3"/>
      <c r="Q67" s="3"/>
      <c r="R67" s="3"/>
      <c r="S67" s="3"/>
      <c r="T67" s="3"/>
      <c r="U67" s="3"/>
      <c r="V67" s="3"/>
      <c r="W67" s="3"/>
      <c r="X67" s="3"/>
      <c r="Y67" s="3"/>
      <c r="Z67" s="3"/>
    </row>
    <row r="68" spans="1:26" ht="15.75" customHeight="1">
      <c r="A68" s="51"/>
      <c r="B68" s="52"/>
      <c r="C68" s="52"/>
      <c r="D68" s="52"/>
      <c r="E68" s="1"/>
      <c r="F68" s="1"/>
      <c r="G68" s="3"/>
      <c r="H68" s="3"/>
      <c r="I68" s="3"/>
      <c r="J68" s="3"/>
      <c r="K68" s="3"/>
      <c r="L68" s="3"/>
      <c r="M68" s="3"/>
      <c r="N68" s="3"/>
      <c r="O68" s="3"/>
      <c r="P68" s="3"/>
      <c r="Q68" s="3"/>
      <c r="R68" s="3"/>
      <c r="S68" s="3"/>
      <c r="T68" s="3"/>
      <c r="U68" s="3"/>
      <c r="V68" s="3"/>
      <c r="W68" s="3"/>
      <c r="X68" s="3"/>
      <c r="Y68" s="3"/>
      <c r="Z68" s="3"/>
    </row>
    <row r="69" spans="1:26" ht="15.75" customHeight="1">
      <c r="A69" s="51"/>
      <c r="B69" s="52"/>
      <c r="C69" s="52"/>
      <c r="D69" s="52"/>
      <c r="E69" s="1"/>
      <c r="F69" s="1"/>
      <c r="G69" s="3"/>
      <c r="H69" s="3"/>
      <c r="I69" s="3"/>
      <c r="J69" s="3"/>
      <c r="K69" s="3"/>
      <c r="L69" s="3"/>
      <c r="M69" s="3"/>
      <c r="N69" s="3"/>
      <c r="O69" s="3"/>
      <c r="P69" s="3"/>
      <c r="Q69" s="3"/>
      <c r="R69" s="3"/>
      <c r="S69" s="3"/>
      <c r="T69" s="3"/>
      <c r="U69" s="3"/>
      <c r="V69" s="3"/>
      <c r="W69" s="3"/>
      <c r="X69" s="3"/>
      <c r="Y69" s="3"/>
      <c r="Z69" s="3"/>
    </row>
    <row r="70" spans="1:26" ht="15.75" customHeight="1">
      <c r="A70" s="51"/>
      <c r="B70" s="52"/>
      <c r="C70" s="52"/>
      <c r="D70" s="52"/>
      <c r="E70" s="1"/>
      <c r="F70" s="1"/>
      <c r="G70" s="3"/>
      <c r="H70" s="3"/>
      <c r="I70" s="3"/>
      <c r="J70" s="3"/>
      <c r="K70" s="3"/>
      <c r="L70" s="3"/>
      <c r="M70" s="3"/>
      <c r="N70" s="3"/>
      <c r="O70" s="3"/>
      <c r="P70" s="3"/>
      <c r="Q70" s="3"/>
      <c r="R70" s="3"/>
      <c r="S70" s="3"/>
      <c r="T70" s="3"/>
      <c r="U70" s="3"/>
      <c r="V70" s="3"/>
      <c r="W70" s="3"/>
      <c r="X70" s="3"/>
      <c r="Y70" s="3"/>
      <c r="Z70" s="3"/>
    </row>
    <row r="71" spans="1:26" ht="15.75" customHeight="1">
      <c r="A71" s="51"/>
      <c r="B71" s="52"/>
      <c r="C71" s="52"/>
      <c r="D71" s="52"/>
      <c r="E71" s="1"/>
      <c r="F71" s="1"/>
      <c r="G71" s="3"/>
      <c r="H71" s="3"/>
      <c r="I71" s="3"/>
      <c r="J71" s="3"/>
      <c r="K71" s="3"/>
      <c r="L71" s="3"/>
      <c r="M71" s="3"/>
      <c r="N71" s="3"/>
      <c r="O71" s="3"/>
      <c r="P71" s="3"/>
      <c r="Q71" s="3"/>
      <c r="R71" s="3"/>
      <c r="S71" s="3"/>
      <c r="T71" s="3"/>
      <c r="U71" s="3"/>
      <c r="V71" s="3"/>
      <c r="W71" s="3"/>
      <c r="X71" s="3"/>
      <c r="Y71" s="3"/>
      <c r="Z71" s="3"/>
    </row>
    <row r="72" spans="1:26" ht="15.75" customHeight="1">
      <c r="A72" s="51"/>
      <c r="B72" s="52"/>
      <c r="C72" s="52"/>
      <c r="D72" s="52"/>
      <c r="E72" s="1"/>
      <c r="F72" s="1"/>
      <c r="G72" s="3"/>
      <c r="H72" s="3"/>
      <c r="I72" s="3"/>
      <c r="J72" s="3"/>
      <c r="K72" s="3"/>
      <c r="L72" s="3"/>
      <c r="M72" s="3"/>
      <c r="N72" s="3"/>
      <c r="O72" s="3"/>
      <c r="P72" s="3"/>
      <c r="Q72" s="3"/>
      <c r="R72" s="3"/>
      <c r="S72" s="3"/>
      <c r="T72" s="3"/>
      <c r="U72" s="3"/>
      <c r="V72" s="3"/>
      <c r="W72" s="3"/>
      <c r="X72" s="3"/>
      <c r="Y72" s="3"/>
      <c r="Z72" s="3"/>
    </row>
    <row r="73" spans="1:26" ht="15.75" customHeight="1">
      <c r="A73" s="51"/>
      <c r="B73" s="52"/>
      <c r="C73" s="52"/>
      <c r="D73" s="52"/>
      <c r="E73" s="1"/>
      <c r="F73" s="1"/>
      <c r="G73" s="3"/>
      <c r="H73" s="3"/>
      <c r="I73" s="3"/>
      <c r="J73" s="3"/>
      <c r="K73" s="3"/>
      <c r="L73" s="3"/>
      <c r="M73" s="3"/>
      <c r="N73" s="3"/>
      <c r="O73" s="3"/>
      <c r="P73" s="3"/>
      <c r="Q73" s="3"/>
      <c r="R73" s="3"/>
      <c r="S73" s="3"/>
      <c r="T73" s="3"/>
      <c r="U73" s="3"/>
      <c r="V73" s="3"/>
      <c r="W73" s="3"/>
      <c r="X73" s="3"/>
      <c r="Y73" s="3"/>
      <c r="Z73" s="3"/>
    </row>
    <row r="74" spans="1:26" ht="15.75" customHeight="1">
      <c r="A74" s="51"/>
      <c r="B74" s="52"/>
      <c r="C74" s="52"/>
      <c r="D74" s="52"/>
      <c r="E74" s="1"/>
      <c r="F74" s="1"/>
      <c r="G74" s="3"/>
      <c r="H74" s="3"/>
      <c r="I74" s="3"/>
      <c r="J74" s="3"/>
      <c r="K74" s="3"/>
      <c r="L74" s="3"/>
      <c r="M74" s="3"/>
      <c r="N74" s="3"/>
      <c r="O74" s="3"/>
      <c r="P74" s="3"/>
      <c r="Q74" s="3"/>
      <c r="R74" s="3"/>
      <c r="S74" s="3"/>
      <c r="T74" s="3"/>
      <c r="U74" s="3"/>
      <c r="V74" s="3"/>
      <c r="W74" s="3"/>
      <c r="X74" s="3"/>
      <c r="Y74" s="3"/>
      <c r="Z74" s="3"/>
    </row>
    <row r="75" spans="1:26" ht="15.75" customHeight="1">
      <c r="A75" s="51"/>
      <c r="B75" s="52"/>
      <c r="C75" s="52"/>
      <c r="D75" s="52"/>
      <c r="E75" s="1"/>
      <c r="F75" s="1"/>
      <c r="G75" s="3"/>
      <c r="H75" s="3"/>
      <c r="I75" s="3"/>
      <c r="J75" s="3"/>
      <c r="K75" s="3"/>
      <c r="L75" s="3"/>
      <c r="M75" s="3"/>
      <c r="N75" s="3"/>
      <c r="O75" s="3"/>
      <c r="P75" s="3"/>
      <c r="Q75" s="3"/>
      <c r="R75" s="3"/>
      <c r="S75" s="3"/>
      <c r="T75" s="3"/>
      <c r="U75" s="3"/>
      <c r="V75" s="3"/>
      <c r="W75" s="3"/>
      <c r="X75" s="3"/>
      <c r="Y75" s="3"/>
      <c r="Z75" s="3"/>
    </row>
    <row r="76" spans="1:26" ht="15.75" customHeight="1">
      <c r="A76" s="51"/>
      <c r="B76" s="52"/>
      <c r="C76" s="52"/>
      <c r="D76" s="52"/>
      <c r="E76" s="1"/>
      <c r="F76" s="1"/>
      <c r="G76" s="3"/>
      <c r="H76" s="3"/>
      <c r="I76" s="3"/>
      <c r="J76" s="3"/>
      <c r="K76" s="3"/>
      <c r="L76" s="3"/>
      <c r="M76" s="3"/>
      <c r="N76" s="3"/>
      <c r="O76" s="3"/>
      <c r="P76" s="3"/>
      <c r="Q76" s="3"/>
      <c r="R76" s="3"/>
      <c r="S76" s="3"/>
      <c r="T76" s="3"/>
      <c r="U76" s="3"/>
      <c r="V76" s="3"/>
      <c r="W76" s="3"/>
      <c r="X76" s="3"/>
      <c r="Y76" s="3"/>
      <c r="Z76" s="3"/>
    </row>
    <row r="77" spans="1:26" ht="15.75" customHeight="1">
      <c r="A77" s="51"/>
      <c r="B77" s="52"/>
      <c r="C77" s="52"/>
      <c r="D77" s="52"/>
      <c r="E77" s="1"/>
      <c r="F77" s="1"/>
      <c r="G77" s="3"/>
      <c r="H77" s="3"/>
      <c r="I77" s="3"/>
      <c r="J77" s="3"/>
      <c r="K77" s="3"/>
      <c r="L77" s="3"/>
      <c r="M77" s="3"/>
      <c r="N77" s="3"/>
      <c r="O77" s="3"/>
      <c r="P77" s="3"/>
      <c r="Q77" s="3"/>
      <c r="R77" s="3"/>
      <c r="S77" s="3"/>
      <c r="T77" s="3"/>
      <c r="U77" s="3"/>
      <c r="V77" s="3"/>
      <c r="W77" s="3"/>
      <c r="X77" s="3"/>
      <c r="Y77" s="3"/>
      <c r="Z77" s="3"/>
    </row>
    <row r="78" spans="1:26" ht="15.75" customHeight="1">
      <c r="A78" s="51"/>
      <c r="B78" s="52"/>
      <c r="C78" s="52"/>
      <c r="D78" s="52"/>
      <c r="E78" s="1"/>
      <c r="F78" s="1"/>
      <c r="G78" s="3"/>
      <c r="H78" s="3"/>
      <c r="I78" s="3"/>
      <c r="J78" s="3"/>
      <c r="K78" s="3"/>
      <c r="L78" s="3"/>
      <c r="M78" s="3"/>
      <c r="N78" s="3"/>
      <c r="O78" s="3"/>
      <c r="P78" s="3"/>
      <c r="Q78" s="3"/>
      <c r="R78" s="3"/>
      <c r="S78" s="3"/>
      <c r="T78" s="3"/>
      <c r="U78" s="3"/>
      <c r="V78" s="3"/>
      <c r="W78" s="3"/>
      <c r="X78" s="3"/>
      <c r="Y78" s="3"/>
      <c r="Z78" s="3"/>
    </row>
    <row r="79" spans="1:26" ht="15.75" customHeight="1">
      <c r="A79" s="51"/>
      <c r="B79" s="52"/>
      <c r="C79" s="52"/>
      <c r="D79" s="52"/>
      <c r="E79" s="1"/>
      <c r="F79" s="1"/>
      <c r="G79" s="3"/>
      <c r="H79" s="3"/>
      <c r="I79" s="3"/>
      <c r="J79" s="3"/>
      <c r="K79" s="3"/>
      <c r="L79" s="3"/>
      <c r="M79" s="3"/>
      <c r="N79" s="3"/>
      <c r="O79" s="3"/>
      <c r="P79" s="3"/>
      <c r="Q79" s="3"/>
      <c r="R79" s="3"/>
      <c r="S79" s="3"/>
      <c r="T79" s="3"/>
      <c r="U79" s="3"/>
      <c r="V79" s="3"/>
      <c r="W79" s="3"/>
      <c r="X79" s="3"/>
      <c r="Y79" s="3"/>
      <c r="Z79" s="3"/>
    </row>
    <row r="80" spans="1:26" ht="15.75" customHeight="1">
      <c r="A80" s="51"/>
      <c r="B80" s="52"/>
      <c r="C80" s="52"/>
      <c r="D80" s="52"/>
      <c r="E80" s="1"/>
      <c r="F80" s="1"/>
      <c r="G80" s="3"/>
      <c r="H80" s="3"/>
      <c r="I80" s="3"/>
      <c r="J80" s="3"/>
      <c r="K80" s="3"/>
      <c r="L80" s="3"/>
      <c r="M80" s="3"/>
      <c r="N80" s="3"/>
      <c r="O80" s="3"/>
      <c r="P80" s="3"/>
      <c r="Q80" s="3"/>
      <c r="R80" s="3"/>
      <c r="S80" s="3"/>
      <c r="T80" s="3"/>
      <c r="U80" s="3"/>
      <c r="V80" s="3"/>
      <c r="W80" s="3"/>
      <c r="X80" s="3"/>
      <c r="Y80" s="3"/>
      <c r="Z80" s="3"/>
    </row>
    <row r="81" spans="1:26" ht="15.75" customHeight="1">
      <c r="A81" s="51"/>
      <c r="B81" s="52"/>
      <c r="C81" s="52"/>
      <c r="D81" s="52"/>
      <c r="E81" s="1"/>
      <c r="F81" s="1"/>
      <c r="G81" s="3"/>
      <c r="H81" s="3"/>
      <c r="I81" s="3"/>
      <c r="J81" s="3"/>
      <c r="K81" s="3"/>
      <c r="L81" s="3"/>
      <c r="M81" s="3"/>
      <c r="N81" s="3"/>
      <c r="O81" s="3"/>
      <c r="P81" s="3"/>
      <c r="Q81" s="3"/>
      <c r="R81" s="3"/>
      <c r="S81" s="3"/>
      <c r="T81" s="3"/>
      <c r="U81" s="3"/>
      <c r="V81" s="3"/>
      <c r="W81" s="3"/>
      <c r="X81" s="3"/>
      <c r="Y81" s="3"/>
      <c r="Z81" s="3"/>
    </row>
    <row r="82" spans="1:26" ht="15.75" customHeight="1">
      <c r="A82" s="51"/>
      <c r="B82" s="52"/>
      <c r="C82" s="52"/>
      <c r="D82" s="52"/>
      <c r="E82" s="1"/>
      <c r="F82" s="1"/>
      <c r="G82" s="3"/>
      <c r="H82" s="3"/>
      <c r="I82" s="3"/>
      <c r="J82" s="3"/>
      <c r="K82" s="3"/>
      <c r="L82" s="3"/>
      <c r="M82" s="3"/>
      <c r="N82" s="3"/>
      <c r="O82" s="3"/>
      <c r="P82" s="3"/>
      <c r="Q82" s="3"/>
      <c r="R82" s="3"/>
      <c r="S82" s="3"/>
      <c r="T82" s="3"/>
      <c r="U82" s="3"/>
      <c r="V82" s="3"/>
      <c r="W82" s="3"/>
      <c r="X82" s="3"/>
      <c r="Y82" s="3"/>
      <c r="Z82" s="3"/>
    </row>
    <row r="83" spans="1:26" ht="15.75" customHeight="1">
      <c r="A83" s="51"/>
      <c r="B83" s="52"/>
      <c r="C83" s="52"/>
      <c r="D83" s="52"/>
      <c r="E83" s="1"/>
      <c r="F83" s="1"/>
      <c r="G83" s="3"/>
      <c r="H83" s="3"/>
      <c r="I83" s="3"/>
      <c r="J83" s="3"/>
      <c r="K83" s="3"/>
      <c r="L83" s="3"/>
      <c r="M83" s="3"/>
      <c r="N83" s="3"/>
      <c r="O83" s="3"/>
      <c r="P83" s="3"/>
      <c r="Q83" s="3"/>
      <c r="R83" s="3"/>
      <c r="S83" s="3"/>
      <c r="T83" s="3"/>
      <c r="U83" s="3"/>
      <c r="V83" s="3"/>
      <c r="W83" s="3"/>
      <c r="X83" s="3"/>
      <c r="Y83" s="3"/>
      <c r="Z83" s="3"/>
    </row>
    <row r="84" spans="1:26" ht="15.75" customHeight="1">
      <c r="A84" s="51"/>
      <c r="B84" s="52"/>
      <c r="C84" s="52"/>
      <c r="D84" s="52"/>
      <c r="E84" s="1"/>
      <c r="F84" s="1"/>
      <c r="G84" s="3"/>
      <c r="H84" s="3"/>
      <c r="I84" s="3"/>
      <c r="J84" s="3"/>
      <c r="K84" s="3"/>
      <c r="L84" s="3"/>
      <c r="M84" s="3"/>
      <c r="N84" s="3"/>
      <c r="O84" s="3"/>
      <c r="P84" s="3"/>
      <c r="Q84" s="3"/>
      <c r="R84" s="3"/>
      <c r="S84" s="3"/>
      <c r="T84" s="3"/>
      <c r="U84" s="3"/>
      <c r="V84" s="3"/>
      <c r="W84" s="3"/>
      <c r="X84" s="3"/>
      <c r="Y84" s="3"/>
      <c r="Z84" s="3"/>
    </row>
    <row r="85" spans="1:26" ht="15.75" customHeight="1">
      <c r="A85" s="51"/>
      <c r="B85" s="52"/>
      <c r="C85" s="52"/>
      <c r="D85" s="52"/>
      <c r="E85" s="1"/>
      <c r="F85" s="1"/>
      <c r="G85" s="3"/>
      <c r="H85" s="3"/>
      <c r="I85" s="3"/>
      <c r="J85" s="3"/>
      <c r="K85" s="3"/>
      <c r="L85" s="3"/>
      <c r="M85" s="3"/>
      <c r="N85" s="3"/>
      <c r="O85" s="3"/>
      <c r="P85" s="3"/>
      <c r="Q85" s="3"/>
      <c r="R85" s="3"/>
      <c r="S85" s="3"/>
      <c r="T85" s="3"/>
      <c r="U85" s="3"/>
      <c r="V85" s="3"/>
      <c r="W85" s="3"/>
      <c r="X85" s="3"/>
      <c r="Y85" s="3"/>
      <c r="Z85" s="3"/>
    </row>
    <row r="86" spans="1:26" ht="15.75" customHeight="1">
      <c r="A86" s="51"/>
      <c r="B86" s="52"/>
      <c r="C86" s="52"/>
      <c r="D86" s="52"/>
      <c r="E86" s="1"/>
      <c r="F86" s="1"/>
      <c r="G86" s="3"/>
      <c r="H86" s="3"/>
      <c r="I86" s="3"/>
      <c r="J86" s="3"/>
      <c r="K86" s="3"/>
      <c r="L86" s="3"/>
      <c r="M86" s="3"/>
      <c r="N86" s="3"/>
      <c r="O86" s="3"/>
      <c r="P86" s="3"/>
      <c r="Q86" s="3"/>
      <c r="R86" s="3"/>
      <c r="S86" s="3"/>
      <c r="T86" s="3"/>
      <c r="U86" s="3"/>
      <c r="V86" s="3"/>
      <c r="W86" s="3"/>
      <c r="X86" s="3"/>
      <c r="Y86" s="3"/>
      <c r="Z86" s="3"/>
    </row>
    <row r="87" spans="1:26" ht="15.75" customHeight="1">
      <c r="A87" s="51"/>
      <c r="B87" s="52"/>
      <c r="C87" s="52"/>
      <c r="D87" s="52"/>
      <c r="E87" s="1"/>
      <c r="F87" s="1"/>
      <c r="G87" s="3"/>
      <c r="H87" s="3"/>
      <c r="I87" s="3"/>
      <c r="J87" s="3"/>
      <c r="K87" s="3"/>
      <c r="L87" s="3"/>
      <c r="M87" s="3"/>
      <c r="N87" s="3"/>
      <c r="O87" s="3"/>
      <c r="P87" s="3"/>
      <c r="Q87" s="3"/>
      <c r="R87" s="3"/>
      <c r="S87" s="3"/>
      <c r="T87" s="3"/>
      <c r="U87" s="3"/>
      <c r="V87" s="3"/>
      <c r="W87" s="3"/>
      <c r="X87" s="3"/>
      <c r="Y87" s="3"/>
      <c r="Z87" s="3"/>
    </row>
    <row r="88" spans="1:26" ht="15.75" customHeight="1">
      <c r="A88" s="51"/>
      <c r="B88" s="52"/>
      <c r="C88" s="52"/>
      <c r="D88" s="52"/>
      <c r="E88" s="1"/>
      <c r="F88" s="1"/>
      <c r="G88" s="3"/>
      <c r="H88" s="3"/>
      <c r="I88" s="3"/>
      <c r="J88" s="3"/>
      <c r="K88" s="3"/>
      <c r="L88" s="3"/>
      <c r="M88" s="3"/>
      <c r="N88" s="3"/>
      <c r="O88" s="3"/>
      <c r="P88" s="3"/>
      <c r="Q88" s="3"/>
      <c r="R88" s="3"/>
      <c r="S88" s="3"/>
      <c r="T88" s="3"/>
      <c r="U88" s="3"/>
      <c r="V88" s="3"/>
      <c r="W88" s="3"/>
      <c r="X88" s="3"/>
      <c r="Y88" s="3"/>
      <c r="Z88" s="3"/>
    </row>
    <row r="89" spans="1:26" ht="15.75" customHeight="1">
      <c r="A89" s="51"/>
      <c r="B89" s="52"/>
      <c r="C89" s="52"/>
      <c r="D89" s="52"/>
      <c r="E89" s="1"/>
      <c r="F89" s="1"/>
      <c r="G89" s="3"/>
      <c r="H89" s="3"/>
      <c r="I89" s="3"/>
      <c r="J89" s="3"/>
      <c r="K89" s="3"/>
      <c r="L89" s="3"/>
      <c r="M89" s="3"/>
      <c r="N89" s="3"/>
      <c r="O89" s="3"/>
      <c r="P89" s="3"/>
      <c r="Q89" s="3"/>
      <c r="R89" s="3"/>
      <c r="S89" s="3"/>
      <c r="T89" s="3"/>
      <c r="U89" s="3"/>
      <c r="V89" s="3"/>
      <c r="W89" s="3"/>
      <c r="X89" s="3"/>
      <c r="Y89" s="3"/>
      <c r="Z89" s="3"/>
    </row>
    <row r="90" spans="1:26" ht="15.75" customHeight="1">
      <c r="A90" s="51"/>
      <c r="B90" s="52"/>
      <c r="C90" s="52"/>
      <c r="D90" s="52"/>
      <c r="E90" s="1"/>
      <c r="F90" s="1"/>
      <c r="G90" s="3"/>
      <c r="H90" s="3"/>
      <c r="I90" s="3"/>
      <c r="J90" s="3"/>
      <c r="K90" s="3"/>
      <c r="L90" s="3"/>
      <c r="M90" s="3"/>
      <c r="N90" s="3"/>
      <c r="O90" s="3"/>
      <c r="P90" s="3"/>
      <c r="Q90" s="3"/>
      <c r="R90" s="3"/>
      <c r="S90" s="3"/>
      <c r="T90" s="3"/>
      <c r="U90" s="3"/>
      <c r="V90" s="3"/>
      <c r="W90" s="3"/>
      <c r="X90" s="3"/>
      <c r="Y90" s="3"/>
      <c r="Z90" s="3"/>
    </row>
    <row r="91" spans="1:26" ht="15.75" customHeight="1">
      <c r="A91" s="51"/>
      <c r="B91" s="52"/>
      <c r="C91" s="52"/>
      <c r="D91" s="52"/>
      <c r="E91" s="1"/>
      <c r="F91" s="1"/>
      <c r="G91" s="3"/>
      <c r="H91" s="3"/>
      <c r="I91" s="3"/>
      <c r="J91" s="3"/>
      <c r="K91" s="3"/>
      <c r="L91" s="3"/>
      <c r="M91" s="3"/>
      <c r="N91" s="3"/>
      <c r="O91" s="3"/>
      <c r="P91" s="3"/>
      <c r="Q91" s="3"/>
      <c r="R91" s="3"/>
      <c r="S91" s="3"/>
      <c r="T91" s="3"/>
      <c r="U91" s="3"/>
      <c r="V91" s="3"/>
      <c r="W91" s="3"/>
      <c r="X91" s="3"/>
      <c r="Y91" s="3"/>
      <c r="Z91" s="3"/>
    </row>
    <row r="92" spans="1:26" ht="15.75" customHeight="1">
      <c r="A92" s="51"/>
      <c r="B92" s="52"/>
      <c r="C92" s="52"/>
      <c r="D92" s="52"/>
      <c r="E92" s="1"/>
      <c r="F92" s="1"/>
      <c r="G92" s="3"/>
      <c r="H92" s="3"/>
      <c r="I92" s="3"/>
      <c r="J92" s="3"/>
      <c r="K92" s="3"/>
      <c r="L92" s="3"/>
      <c r="M92" s="3"/>
      <c r="N92" s="3"/>
      <c r="O92" s="3"/>
      <c r="P92" s="3"/>
      <c r="Q92" s="3"/>
      <c r="R92" s="3"/>
      <c r="S92" s="3"/>
      <c r="T92" s="3"/>
      <c r="U92" s="3"/>
      <c r="V92" s="3"/>
      <c r="W92" s="3"/>
      <c r="X92" s="3"/>
      <c r="Y92" s="3"/>
      <c r="Z92" s="3"/>
    </row>
    <row r="93" spans="1:26" ht="15.75" customHeight="1">
      <c r="A93" s="51"/>
      <c r="B93" s="52"/>
      <c r="C93" s="52"/>
      <c r="D93" s="52"/>
      <c r="E93" s="1"/>
      <c r="F93" s="1"/>
      <c r="G93" s="3"/>
      <c r="H93" s="3"/>
      <c r="I93" s="3"/>
      <c r="J93" s="3"/>
      <c r="K93" s="3"/>
      <c r="L93" s="3"/>
      <c r="M93" s="3"/>
      <c r="N93" s="3"/>
      <c r="O93" s="3"/>
      <c r="P93" s="3"/>
      <c r="Q93" s="3"/>
      <c r="R93" s="3"/>
      <c r="S93" s="3"/>
      <c r="T93" s="3"/>
      <c r="U93" s="3"/>
      <c r="V93" s="3"/>
      <c r="W93" s="3"/>
      <c r="X93" s="3"/>
      <c r="Y93" s="3"/>
      <c r="Z93" s="3"/>
    </row>
    <row r="94" spans="1:26" ht="15.75" customHeight="1">
      <c r="A94" s="51"/>
      <c r="B94" s="52"/>
      <c r="C94" s="52"/>
      <c r="D94" s="52"/>
      <c r="E94" s="1"/>
      <c r="F94" s="1"/>
      <c r="G94" s="3"/>
      <c r="H94" s="3"/>
      <c r="I94" s="3"/>
      <c r="J94" s="3"/>
      <c r="K94" s="3"/>
      <c r="L94" s="3"/>
      <c r="M94" s="3"/>
      <c r="N94" s="3"/>
      <c r="O94" s="3"/>
      <c r="P94" s="3"/>
      <c r="Q94" s="3"/>
      <c r="R94" s="3"/>
      <c r="S94" s="3"/>
      <c r="T94" s="3"/>
      <c r="U94" s="3"/>
      <c r="V94" s="3"/>
      <c r="W94" s="3"/>
      <c r="X94" s="3"/>
      <c r="Y94" s="3"/>
      <c r="Z94" s="3"/>
    </row>
    <row r="95" spans="1:26" ht="15.75" customHeight="1">
      <c r="A95" s="51"/>
      <c r="B95" s="52"/>
      <c r="C95" s="52"/>
      <c r="D95" s="52"/>
      <c r="E95" s="1"/>
      <c r="F95" s="1"/>
      <c r="G95" s="3"/>
      <c r="H95" s="3"/>
      <c r="I95" s="3"/>
      <c r="J95" s="3"/>
      <c r="K95" s="3"/>
      <c r="L95" s="3"/>
      <c r="M95" s="3"/>
      <c r="N95" s="3"/>
      <c r="O95" s="3"/>
      <c r="P95" s="3"/>
      <c r="Q95" s="3"/>
      <c r="R95" s="3"/>
      <c r="S95" s="3"/>
      <c r="T95" s="3"/>
      <c r="U95" s="3"/>
      <c r="V95" s="3"/>
      <c r="W95" s="3"/>
      <c r="X95" s="3"/>
      <c r="Y95" s="3"/>
      <c r="Z95" s="3"/>
    </row>
    <row r="96" spans="1:26" ht="15.75" customHeight="1">
      <c r="A96" s="51"/>
      <c r="B96" s="52"/>
      <c r="C96" s="52"/>
      <c r="D96" s="52"/>
      <c r="E96" s="1"/>
      <c r="F96" s="1"/>
      <c r="G96" s="3"/>
      <c r="H96" s="3"/>
      <c r="I96" s="3"/>
      <c r="J96" s="3"/>
      <c r="K96" s="3"/>
      <c r="L96" s="3"/>
      <c r="M96" s="3"/>
      <c r="N96" s="3"/>
      <c r="O96" s="3"/>
      <c r="P96" s="3"/>
      <c r="Q96" s="3"/>
      <c r="R96" s="3"/>
      <c r="S96" s="3"/>
      <c r="T96" s="3"/>
      <c r="U96" s="3"/>
      <c r="V96" s="3"/>
      <c r="W96" s="3"/>
      <c r="X96" s="3"/>
      <c r="Y96" s="3"/>
      <c r="Z96" s="3"/>
    </row>
    <row r="97" spans="1:26" ht="15.75" customHeight="1">
      <c r="A97" s="51"/>
      <c r="B97" s="52"/>
      <c r="C97" s="52"/>
      <c r="D97" s="52"/>
      <c r="E97" s="1"/>
      <c r="F97" s="1"/>
      <c r="G97" s="3"/>
      <c r="H97" s="3"/>
      <c r="I97" s="3"/>
      <c r="J97" s="3"/>
      <c r="K97" s="3"/>
      <c r="L97" s="3"/>
      <c r="M97" s="3"/>
      <c r="N97" s="3"/>
      <c r="O97" s="3"/>
      <c r="P97" s="3"/>
      <c r="Q97" s="3"/>
      <c r="R97" s="3"/>
      <c r="S97" s="3"/>
      <c r="T97" s="3"/>
      <c r="U97" s="3"/>
      <c r="V97" s="3"/>
      <c r="W97" s="3"/>
      <c r="X97" s="3"/>
      <c r="Y97" s="3"/>
      <c r="Z97" s="3"/>
    </row>
    <row r="98" spans="1:26" ht="15.75" customHeight="1">
      <c r="A98" s="51"/>
      <c r="B98" s="52"/>
      <c r="C98" s="52"/>
      <c r="D98" s="52"/>
      <c r="E98" s="1"/>
      <c r="F98" s="1"/>
      <c r="G98" s="3"/>
      <c r="H98" s="3"/>
      <c r="I98" s="3"/>
      <c r="J98" s="3"/>
      <c r="K98" s="3"/>
      <c r="L98" s="3"/>
      <c r="M98" s="3"/>
      <c r="N98" s="3"/>
      <c r="O98" s="3"/>
      <c r="P98" s="3"/>
      <c r="Q98" s="3"/>
      <c r="R98" s="3"/>
      <c r="S98" s="3"/>
      <c r="T98" s="3"/>
      <c r="U98" s="3"/>
      <c r="V98" s="3"/>
      <c r="W98" s="3"/>
      <c r="X98" s="3"/>
      <c r="Y98" s="3"/>
      <c r="Z98" s="3"/>
    </row>
    <row r="99" spans="1:26" ht="15.75" customHeight="1">
      <c r="A99" s="51"/>
      <c r="B99" s="52"/>
      <c r="C99" s="52"/>
      <c r="D99" s="52"/>
      <c r="E99" s="1"/>
      <c r="F99" s="1"/>
      <c r="G99" s="3"/>
      <c r="H99" s="3"/>
      <c r="I99" s="3"/>
      <c r="J99" s="3"/>
      <c r="K99" s="3"/>
      <c r="L99" s="3"/>
      <c r="M99" s="3"/>
      <c r="N99" s="3"/>
      <c r="O99" s="3"/>
      <c r="P99" s="3"/>
      <c r="Q99" s="3"/>
      <c r="R99" s="3"/>
      <c r="S99" s="3"/>
      <c r="T99" s="3"/>
      <c r="U99" s="3"/>
      <c r="V99" s="3"/>
      <c r="W99" s="3"/>
      <c r="X99" s="3"/>
      <c r="Y99" s="3"/>
      <c r="Z99" s="3"/>
    </row>
    <row r="100" spans="1:26" ht="15.75" customHeight="1">
      <c r="A100" s="51"/>
      <c r="B100" s="52"/>
      <c r="C100" s="52"/>
      <c r="D100" s="52"/>
      <c r="E100" s="1"/>
      <c r="F100" s="1"/>
      <c r="G100" s="3"/>
      <c r="H100" s="3"/>
      <c r="I100" s="3"/>
      <c r="J100" s="3"/>
      <c r="K100" s="3"/>
      <c r="L100" s="3"/>
      <c r="M100" s="3"/>
      <c r="N100" s="3"/>
      <c r="O100" s="3"/>
      <c r="P100" s="3"/>
      <c r="Q100" s="3"/>
      <c r="R100" s="3"/>
      <c r="S100" s="3"/>
      <c r="T100" s="3"/>
      <c r="U100" s="3"/>
      <c r="V100" s="3"/>
      <c r="W100" s="3"/>
      <c r="X100" s="3"/>
      <c r="Y100" s="3"/>
      <c r="Z100" s="3"/>
    </row>
    <row r="101" spans="1:26" ht="15.75" customHeight="1">
      <c r="A101" s="51"/>
      <c r="B101" s="52"/>
      <c r="C101" s="52"/>
      <c r="D101" s="52"/>
      <c r="E101" s="1"/>
      <c r="F101" s="1"/>
      <c r="G101" s="3"/>
      <c r="H101" s="3"/>
      <c r="I101" s="3"/>
      <c r="J101" s="3"/>
      <c r="K101" s="3"/>
      <c r="L101" s="3"/>
      <c r="M101" s="3"/>
      <c r="N101" s="3"/>
      <c r="O101" s="3"/>
      <c r="P101" s="3"/>
      <c r="Q101" s="3"/>
      <c r="R101" s="3"/>
      <c r="S101" s="3"/>
      <c r="T101" s="3"/>
      <c r="U101" s="3"/>
      <c r="V101" s="3"/>
      <c r="W101" s="3"/>
      <c r="X101" s="3"/>
      <c r="Y101" s="3"/>
      <c r="Z101" s="3"/>
    </row>
    <row r="102" spans="1:26" ht="15.75" customHeight="1">
      <c r="A102" s="51"/>
      <c r="B102" s="52"/>
      <c r="C102" s="52"/>
      <c r="D102" s="52"/>
      <c r="E102" s="1"/>
      <c r="F102" s="1"/>
      <c r="G102" s="3"/>
      <c r="H102" s="3"/>
      <c r="I102" s="3"/>
      <c r="J102" s="3"/>
      <c r="K102" s="3"/>
      <c r="L102" s="3"/>
      <c r="M102" s="3"/>
      <c r="N102" s="3"/>
      <c r="O102" s="3"/>
      <c r="P102" s="3"/>
      <c r="Q102" s="3"/>
      <c r="R102" s="3"/>
      <c r="S102" s="3"/>
      <c r="T102" s="3"/>
      <c r="U102" s="3"/>
      <c r="V102" s="3"/>
      <c r="W102" s="3"/>
      <c r="X102" s="3"/>
      <c r="Y102" s="3"/>
      <c r="Z102" s="3"/>
    </row>
    <row r="103" spans="1:26" ht="15.75" customHeight="1">
      <c r="A103" s="51"/>
      <c r="B103" s="52"/>
      <c r="C103" s="52"/>
      <c r="D103" s="52"/>
      <c r="E103" s="1"/>
      <c r="F103" s="1"/>
      <c r="G103" s="3"/>
      <c r="H103" s="3"/>
      <c r="I103" s="3"/>
      <c r="J103" s="3"/>
      <c r="K103" s="3"/>
      <c r="L103" s="3"/>
      <c r="M103" s="3"/>
      <c r="N103" s="3"/>
      <c r="O103" s="3"/>
      <c r="P103" s="3"/>
      <c r="Q103" s="3"/>
      <c r="R103" s="3"/>
      <c r="S103" s="3"/>
      <c r="T103" s="3"/>
      <c r="U103" s="3"/>
      <c r="V103" s="3"/>
      <c r="W103" s="3"/>
      <c r="X103" s="3"/>
      <c r="Y103" s="3"/>
      <c r="Z103" s="3"/>
    </row>
    <row r="104" spans="1:26" ht="15.75" customHeight="1">
      <c r="A104" s="51"/>
      <c r="B104" s="52"/>
      <c r="C104" s="52"/>
      <c r="D104" s="52"/>
      <c r="E104" s="1"/>
      <c r="F104" s="1"/>
      <c r="G104" s="3"/>
      <c r="H104" s="3"/>
      <c r="I104" s="3"/>
      <c r="J104" s="3"/>
      <c r="K104" s="3"/>
      <c r="L104" s="3"/>
      <c r="M104" s="3"/>
      <c r="N104" s="3"/>
      <c r="O104" s="3"/>
      <c r="P104" s="3"/>
      <c r="Q104" s="3"/>
      <c r="R104" s="3"/>
      <c r="S104" s="3"/>
      <c r="T104" s="3"/>
      <c r="U104" s="3"/>
      <c r="V104" s="3"/>
      <c r="W104" s="3"/>
      <c r="X104" s="3"/>
      <c r="Y104" s="3"/>
      <c r="Z104" s="3"/>
    </row>
    <row r="105" spans="1:26" ht="15.75" customHeight="1">
      <c r="A105" s="51"/>
      <c r="B105" s="52"/>
      <c r="C105" s="52"/>
      <c r="D105" s="52"/>
      <c r="E105" s="1"/>
      <c r="F105" s="1"/>
      <c r="G105" s="3"/>
      <c r="H105" s="3"/>
      <c r="I105" s="3"/>
      <c r="J105" s="3"/>
      <c r="K105" s="3"/>
      <c r="L105" s="3"/>
      <c r="M105" s="3"/>
      <c r="N105" s="3"/>
      <c r="O105" s="3"/>
      <c r="P105" s="3"/>
      <c r="Q105" s="3"/>
      <c r="R105" s="3"/>
      <c r="S105" s="3"/>
      <c r="T105" s="3"/>
      <c r="U105" s="3"/>
      <c r="V105" s="3"/>
      <c r="W105" s="3"/>
      <c r="X105" s="3"/>
      <c r="Y105" s="3"/>
      <c r="Z105" s="3"/>
    </row>
    <row r="106" spans="1:26" ht="15.75" customHeight="1">
      <c r="A106" s="51"/>
      <c r="B106" s="52"/>
      <c r="C106" s="52"/>
      <c r="D106" s="52"/>
      <c r="E106" s="1"/>
      <c r="F106" s="1"/>
      <c r="G106" s="3"/>
      <c r="H106" s="3"/>
      <c r="I106" s="3"/>
      <c r="J106" s="3"/>
      <c r="K106" s="3"/>
      <c r="L106" s="3"/>
      <c r="M106" s="3"/>
      <c r="N106" s="3"/>
      <c r="O106" s="3"/>
      <c r="P106" s="3"/>
      <c r="Q106" s="3"/>
      <c r="R106" s="3"/>
      <c r="S106" s="3"/>
      <c r="T106" s="3"/>
      <c r="U106" s="3"/>
      <c r="V106" s="3"/>
      <c r="W106" s="3"/>
      <c r="X106" s="3"/>
      <c r="Y106" s="3"/>
      <c r="Z106" s="3"/>
    </row>
    <row r="107" spans="1:26" ht="15.75" customHeight="1">
      <c r="A107" s="51"/>
      <c r="B107" s="52"/>
      <c r="C107" s="52"/>
      <c r="D107" s="52"/>
      <c r="E107" s="1"/>
      <c r="F107" s="1"/>
      <c r="G107" s="3"/>
      <c r="H107" s="3"/>
      <c r="I107" s="3"/>
      <c r="J107" s="3"/>
      <c r="K107" s="3"/>
      <c r="L107" s="3"/>
      <c r="M107" s="3"/>
      <c r="N107" s="3"/>
      <c r="O107" s="3"/>
      <c r="P107" s="3"/>
      <c r="Q107" s="3"/>
      <c r="R107" s="3"/>
      <c r="S107" s="3"/>
      <c r="T107" s="3"/>
      <c r="U107" s="3"/>
      <c r="V107" s="3"/>
      <c r="W107" s="3"/>
      <c r="X107" s="3"/>
      <c r="Y107" s="3"/>
      <c r="Z107" s="3"/>
    </row>
    <row r="108" spans="1:26" ht="15.75" customHeight="1">
      <c r="A108" s="51"/>
      <c r="B108" s="52"/>
      <c r="C108" s="52"/>
      <c r="D108" s="52"/>
      <c r="E108" s="1"/>
      <c r="F108" s="1"/>
      <c r="G108" s="3"/>
      <c r="H108" s="3"/>
      <c r="I108" s="3"/>
      <c r="J108" s="3"/>
      <c r="K108" s="3"/>
      <c r="L108" s="3"/>
      <c r="M108" s="3"/>
      <c r="N108" s="3"/>
      <c r="O108" s="3"/>
      <c r="P108" s="3"/>
      <c r="Q108" s="3"/>
      <c r="R108" s="3"/>
      <c r="S108" s="3"/>
      <c r="T108" s="3"/>
      <c r="U108" s="3"/>
      <c r="V108" s="3"/>
      <c r="W108" s="3"/>
      <c r="X108" s="3"/>
      <c r="Y108" s="3"/>
      <c r="Z108" s="3"/>
    </row>
    <row r="109" spans="1:26" ht="15.75" customHeight="1">
      <c r="A109" s="51"/>
      <c r="B109" s="52"/>
      <c r="C109" s="52"/>
      <c r="D109" s="52"/>
      <c r="E109" s="1"/>
      <c r="F109" s="1"/>
      <c r="G109" s="3"/>
      <c r="H109" s="3"/>
      <c r="I109" s="3"/>
      <c r="J109" s="3"/>
      <c r="K109" s="3"/>
      <c r="L109" s="3"/>
      <c r="M109" s="3"/>
      <c r="N109" s="3"/>
      <c r="O109" s="3"/>
      <c r="P109" s="3"/>
      <c r="Q109" s="3"/>
      <c r="R109" s="3"/>
      <c r="S109" s="3"/>
      <c r="T109" s="3"/>
      <c r="U109" s="3"/>
      <c r="V109" s="3"/>
      <c r="W109" s="3"/>
      <c r="X109" s="3"/>
      <c r="Y109" s="3"/>
      <c r="Z109" s="3"/>
    </row>
    <row r="110" spans="1:26" ht="15.75" customHeight="1">
      <c r="A110" s="51"/>
      <c r="B110" s="52"/>
      <c r="C110" s="52"/>
      <c r="D110" s="52"/>
      <c r="E110" s="1"/>
      <c r="F110" s="1"/>
      <c r="G110" s="3"/>
      <c r="H110" s="3"/>
      <c r="I110" s="3"/>
      <c r="J110" s="3"/>
      <c r="K110" s="3"/>
      <c r="L110" s="3"/>
      <c r="M110" s="3"/>
      <c r="N110" s="3"/>
      <c r="O110" s="3"/>
      <c r="P110" s="3"/>
      <c r="Q110" s="3"/>
      <c r="R110" s="3"/>
      <c r="S110" s="3"/>
      <c r="T110" s="3"/>
      <c r="U110" s="3"/>
      <c r="V110" s="3"/>
      <c r="W110" s="3"/>
      <c r="X110" s="3"/>
      <c r="Y110" s="3"/>
      <c r="Z110" s="3"/>
    </row>
    <row r="111" spans="1:26" ht="15.75" customHeight="1">
      <c r="A111" s="51"/>
      <c r="B111" s="52"/>
      <c r="C111" s="52"/>
      <c r="D111" s="52"/>
      <c r="E111" s="1"/>
      <c r="F111" s="1"/>
      <c r="G111" s="3"/>
      <c r="H111" s="3"/>
      <c r="I111" s="3"/>
      <c r="J111" s="3"/>
      <c r="K111" s="3"/>
      <c r="L111" s="3"/>
      <c r="M111" s="3"/>
      <c r="N111" s="3"/>
      <c r="O111" s="3"/>
      <c r="P111" s="3"/>
      <c r="Q111" s="3"/>
      <c r="R111" s="3"/>
      <c r="S111" s="3"/>
      <c r="T111" s="3"/>
      <c r="U111" s="3"/>
      <c r="V111" s="3"/>
      <c r="W111" s="3"/>
      <c r="X111" s="3"/>
      <c r="Y111" s="3"/>
      <c r="Z111" s="3"/>
    </row>
    <row r="112" spans="1:26" ht="15.75" customHeight="1">
      <c r="A112" s="51"/>
      <c r="B112" s="52"/>
      <c r="C112" s="52"/>
      <c r="D112" s="52"/>
      <c r="E112" s="1"/>
      <c r="F112" s="1"/>
      <c r="G112" s="3"/>
      <c r="H112" s="3"/>
      <c r="I112" s="3"/>
      <c r="J112" s="3"/>
      <c r="K112" s="3"/>
      <c r="L112" s="3"/>
      <c r="M112" s="3"/>
      <c r="N112" s="3"/>
      <c r="O112" s="3"/>
      <c r="P112" s="3"/>
      <c r="Q112" s="3"/>
      <c r="R112" s="3"/>
      <c r="S112" s="3"/>
      <c r="T112" s="3"/>
      <c r="U112" s="3"/>
      <c r="V112" s="3"/>
      <c r="W112" s="3"/>
      <c r="X112" s="3"/>
      <c r="Y112" s="3"/>
      <c r="Z112" s="3"/>
    </row>
    <row r="113" spans="1:26" ht="15.75" customHeight="1">
      <c r="A113" s="51"/>
      <c r="B113" s="52"/>
      <c r="C113" s="52"/>
      <c r="D113" s="52"/>
      <c r="E113" s="1"/>
      <c r="F113" s="1"/>
      <c r="G113" s="3"/>
      <c r="H113" s="3"/>
      <c r="I113" s="3"/>
      <c r="J113" s="3"/>
      <c r="K113" s="3"/>
      <c r="L113" s="3"/>
      <c r="M113" s="3"/>
      <c r="N113" s="3"/>
      <c r="O113" s="3"/>
      <c r="P113" s="3"/>
      <c r="Q113" s="3"/>
      <c r="R113" s="3"/>
      <c r="S113" s="3"/>
      <c r="T113" s="3"/>
      <c r="U113" s="3"/>
      <c r="V113" s="3"/>
      <c r="W113" s="3"/>
      <c r="X113" s="3"/>
      <c r="Y113" s="3"/>
      <c r="Z113" s="3"/>
    </row>
    <row r="114" spans="1:26" ht="15.75" customHeight="1">
      <c r="A114" s="51"/>
      <c r="B114" s="52"/>
      <c r="C114" s="52"/>
      <c r="D114" s="52"/>
      <c r="E114" s="1"/>
      <c r="F114" s="1"/>
      <c r="G114" s="3"/>
      <c r="H114" s="3"/>
      <c r="I114" s="3"/>
      <c r="J114" s="3"/>
      <c r="K114" s="3"/>
      <c r="L114" s="3"/>
      <c r="M114" s="3"/>
      <c r="N114" s="3"/>
      <c r="O114" s="3"/>
      <c r="P114" s="3"/>
      <c r="Q114" s="3"/>
      <c r="R114" s="3"/>
      <c r="S114" s="3"/>
      <c r="T114" s="3"/>
      <c r="U114" s="3"/>
      <c r="V114" s="3"/>
      <c r="W114" s="3"/>
      <c r="X114" s="3"/>
      <c r="Y114" s="3"/>
      <c r="Z114" s="3"/>
    </row>
    <row r="115" spans="1:26" ht="15.75" customHeight="1">
      <c r="A115" s="51"/>
      <c r="B115" s="52"/>
      <c r="C115" s="52"/>
      <c r="D115" s="52"/>
      <c r="E115" s="1"/>
      <c r="F115" s="1"/>
      <c r="G115" s="3"/>
      <c r="H115" s="3"/>
      <c r="I115" s="3"/>
      <c r="J115" s="3"/>
      <c r="K115" s="3"/>
      <c r="L115" s="3"/>
      <c r="M115" s="3"/>
      <c r="N115" s="3"/>
      <c r="O115" s="3"/>
      <c r="P115" s="3"/>
      <c r="Q115" s="3"/>
      <c r="R115" s="3"/>
      <c r="S115" s="3"/>
      <c r="T115" s="3"/>
      <c r="U115" s="3"/>
      <c r="V115" s="3"/>
      <c r="W115" s="3"/>
      <c r="X115" s="3"/>
      <c r="Y115" s="3"/>
      <c r="Z115" s="3"/>
    </row>
    <row r="116" spans="1:26" ht="15.75" customHeight="1">
      <c r="A116" s="51"/>
      <c r="B116" s="52"/>
      <c r="C116" s="52"/>
      <c r="D116" s="52"/>
      <c r="E116" s="1"/>
      <c r="F116" s="1"/>
      <c r="G116" s="3"/>
      <c r="H116" s="3"/>
      <c r="I116" s="3"/>
      <c r="J116" s="3"/>
      <c r="K116" s="3"/>
      <c r="L116" s="3"/>
      <c r="M116" s="3"/>
      <c r="N116" s="3"/>
      <c r="O116" s="3"/>
      <c r="P116" s="3"/>
      <c r="Q116" s="3"/>
      <c r="R116" s="3"/>
      <c r="S116" s="3"/>
      <c r="T116" s="3"/>
      <c r="U116" s="3"/>
      <c r="V116" s="3"/>
      <c r="W116" s="3"/>
      <c r="X116" s="3"/>
      <c r="Y116" s="3"/>
      <c r="Z116" s="3"/>
    </row>
    <row r="117" spans="1:26" ht="15.75" customHeight="1">
      <c r="A117" s="51"/>
      <c r="B117" s="52"/>
      <c r="C117" s="52"/>
      <c r="D117" s="52"/>
      <c r="E117" s="1"/>
      <c r="F117" s="1"/>
      <c r="G117" s="3"/>
      <c r="H117" s="3"/>
      <c r="I117" s="3"/>
      <c r="J117" s="3"/>
      <c r="K117" s="3"/>
      <c r="L117" s="3"/>
      <c r="M117" s="3"/>
      <c r="N117" s="3"/>
      <c r="O117" s="3"/>
      <c r="P117" s="3"/>
      <c r="Q117" s="3"/>
      <c r="R117" s="3"/>
      <c r="S117" s="3"/>
      <c r="T117" s="3"/>
      <c r="U117" s="3"/>
      <c r="V117" s="3"/>
      <c r="W117" s="3"/>
      <c r="X117" s="3"/>
      <c r="Y117" s="3"/>
      <c r="Z117" s="3"/>
    </row>
    <row r="118" spans="1:26" ht="15.75" customHeight="1">
      <c r="A118" s="51"/>
      <c r="B118" s="52"/>
      <c r="C118" s="52"/>
      <c r="D118" s="52"/>
      <c r="E118" s="1"/>
      <c r="F118" s="1"/>
      <c r="G118" s="3"/>
      <c r="H118" s="3"/>
      <c r="I118" s="3"/>
      <c r="J118" s="3"/>
      <c r="K118" s="3"/>
      <c r="L118" s="3"/>
      <c r="M118" s="3"/>
      <c r="N118" s="3"/>
      <c r="O118" s="3"/>
      <c r="P118" s="3"/>
      <c r="Q118" s="3"/>
      <c r="R118" s="3"/>
      <c r="S118" s="3"/>
      <c r="T118" s="3"/>
      <c r="U118" s="3"/>
      <c r="V118" s="3"/>
      <c r="W118" s="3"/>
      <c r="X118" s="3"/>
      <c r="Y118" s="3"/>
      <c r="Z118" s="3"/>
    </row>
    <row r="119" spans="1:26" ht="15.75" customHeight="1">
      <c r="A119" s="51"/>
      <c r="B119" s="52"/>
      <c r="C119" s="52"/>
      <c r="D119" s="52"/>
      <c r="E119" s="1"/>
      <c r="F119" s="1"/>
      <c r="G119" s="3"/>
      <c r="H119" s="3"/>
      <c r="I119" s="3"/>
      <c r="J119" s="3"/>
      <c r="K119" s="3"/>
      <c r="L119" s="3"/>
      <c r="M119" s="3"/>
      <c r="N119" s="3"/>
      <c r="O119" s="3"/>
      <c r="P119" s="3"/>
      <c r="Q119" s="3"/>
      <c r="R119" s="3"/>
      <c r="S119" s="3"/>
      <c r="T119" s="3"/>
      <c r="U119" s="3"/>
      <c r="V119" s="3"/>
      <c r="W119" s="3"/>
      <c r="X119" s="3"/>
      <c r="Y119" s="3"/>
      <c r="Z119" s="3"/>
    </row>
    <row r="120" spans="1:26" ht="15.75" customHeight="1">
      <c r="A120" s="51"/>
      <c r="B120" s="52"/>
      <c r="C120" s="52"/>
      <c r="D120" s="52"/>
      <c r="E120" s="1"/>
      <c r="F120" s="1"/>
      <c r="G120" s="3"/>
      <c r="H120" s="3"/>
      <c r="I120" s="3"/>
      <c r="J120" s="3"/>
      <c r="K120" s="3"/>
      <c r="L120" s="3"/>
      <c r="M120" s="3"/>
      <c r="N120" s="3"/>
      <c r="O120" s="3"/>
      <c r="P120" s="3"/>
      <c r="Q120" s="3"/>
      <c r="R120" s="3"/>
      <c r="S120" s="3"/>
      <c r="T120" s="3"/>
      <c r="U120" s="3"/>
      <c r="V120" s="3"/>
      <c r="W120" s="3"/>
      <c r="X120" s="3"/>
      <c r="Y120" s="3"/>
      <c r="Z120" s="3"/>
    </row>
    <row r="121" spans="1:26" ht="15.75" customHeight="1">
      <c r="A121" s="51"/>
      <c r="B121" s="52"/>
      <c r="C121" s="52"/>
      <c r="D121" s="52"/>
      <c r="E121" s="1"/>
      <c r="F121" s="1"/>
      <c r="G121" s="3"/>
      <c r="H121" s="3"/>
      <c r="I121" s="3"/>
      <c r="J121" s="3"/>
      <c r="K121" s="3"/>
      <c r="L121" s="3"/>
      <c r="M121" s="3"/>
      <c r="N121" s="3"/>
      <c r="O121" s="3"/>
      <c r="P121" s="3"/>
      <c r="Q121" s="3"/>
      <c r="R121" s="3"/>
      <c r="S121" s="3"/>
      <c r="T121" s="3"/>
      <c r="U121" s="3"/>
      <c r="V121" s="3"/>
      <c r="W121" s="3"/>
      <c r="X121" s="3"/>
      <c r="Y121" s="3"/>
      <c r="Z121" s="3"/>
    </row>
    <row r="122" spans="1:26" ht="15.75" customHeight="1">
      <c r="A122" s="51"/>
      <c r="B122" s="52"/>
      <c r="C122" s="52"/>
      <c r="D122" s="52"/>
      <c r="E122" s="1"/>
      <c r="F122" s="1"/>
      <c r="G122" s="3"/>
      <c r="H122" s="3"/>
      <c r="I122" s="3"/>
      <c r="J122" s="3"/>
      <c r="K122" s="3"/>
      <c r="L122" s="3"/>
      <c r="M122" s="3"/>
      <c r="N122" s="3"/>
      <c r="O122" s="3"/>
      <c r="P122" s="3"/>
      <c r="Q122" s="3"/>
      <c r="R122" s="3"/>
      <c r="S122" s="3"/>
      <c r="T122" s="3"/>
      <c r="U122" s="3"/>
      <c r="V122" s="3"/>
      <c r="W122" s="3"/>
      <c r="X122" s="3"/>
      <c r="Y122" s="3"/>
      <c r="Z122" s="3"/>
    </row>
    <row r="123" spans="1:26" ht="15.75" customHeight="1">
      <c r="A123" s="51"/>
      <c r="B123" s="52"/>
      <c r="C123" s="52"/>
      <c r="D123" s="52"/>
      <c r="E123" s="1"/>
      <c r="F123" s="1"/>
      <c r="G123" s="3"/>
      <c r="H123" s="3"/>
      <c r="I123" s="3"/>
      <c r="J123" s="3"/>
      <c r="K123" s="3"/>
      <c r="L123" s="3"/>
      <c r="M123" s="3"/>
      <c r="N123" s="3"/>
      <c r="O123" s="3"/>
      <c r="P123" s="3"/>
      <c r="Q123" s="3"/>
      <c r="R123" s="3"/>
      <c r="S123" s="3"/>
      <c r="T123" s="3"/>
      <c r="U123" s="3"/>
      <c r="V123" s="3"/>
      <c r="W123" s="3"/>
      <c r="X123" s="3"/>
      <c r="Y123" s="3"/>
      <c r="Z123" s="3"/>
    </row>
    <row r="124" spans="1:26" ht="15.75" customHeight="1">
      <c r="A124" s="51"/>
      <c r="B124" s="52"/>
      <c r="C124" s="52"/>
      <c r="D124" s="52"/>
      <c r="E124" s="1"/>
      <c r="F124" s="1"/>
      <c r="G124" s="3"/>
      <c r="H124" s="3"/>
      <c r="I124" s="3"/>
      <c r="J124" s="3"/>
      <c r="K124" s="3"/>
      <c r="L124" s="3"/>
      <c r="M124" s="3"/>
      <c r="N124" s="3"/>
      <c r="O124" s="3"/>
      <c r="P124" s="3"/>
      <c r="Q124" s="3"/>
      <c r="R124" s="3"/>
      <c r="S124" s="3"/>
      <c r="T124" s="3"/>
      <c r="U124" s="3"/>
      <c r="V124" s="3"/>
      <c r="W124" s="3"/>
      <c r="X124" s="3"/>
      <c r="Y124" s="3"/>
      <c r="Z124" s="3"/>
    </row>
    <row r="125" spans="1:26" ht="15.75" customHeight="1">
      <c r="A125" s="51"/>
      <c r="B125" s="52"/>
      <c r="C125" s="52"/>
      <c r="D125" s="52"/>
      <c r="E125" s="1"/>
      <c r="F125" s="1"/>
      <c r="G125" s="3"/>
      <c r="H125" s="3"/>
      <c r="I125" s="3"/>
      <c r="J125" s="3"/>
      <c r="K125" s="3"/>
      <c r="L125" s="3"/>
      <c r="M125" s="3"/>
      <c r="N125" s="3"/>
      <c r="O125" s="3"/>
      <c r="P125" s="3"/>
      <c r="Q125" s="3"/>
      <c r="R125" s="3"/>
      <c r="S125" s="3"/>
      <c r="T125" s="3"/>
      <c r="U125" s="3"/>
      <c r="V125" s="3"/>
      <c r="W125" s="3"/>
      <c r="X125" s="3"/>
      <c r="Y125" s="3"/>
      <c r="Z125" s="3"/>
    </row>
    <row r="126" spans="1:26" ht="15.75" customHeight="1">
      <c r="A126" s="51"/>
      <c r="B126" s="52"/>
      <c r="C126" s="52"/>
      <c r="D126" s="52"/>
      <c r="E126" s="1"/>
      <c r="F126" s="1"/>
      <c r="G126" s="3"/>
      <c r="H126" s="3"/>
      <c r="I126" s="3"/>
      <c r="J126" s="3"/>
      <c r="K126" s="3"/>
      <c r="L126" s="3"/>
      <c r="M126" s="3"/>
      <c r="N126" s="3"/>
      <c r="O126" s="3"/>
      <c r="P126" s="3"/>
      <c r="Q126" s="3"/>
      <c r="R126" s="3"/>
      <c r="S126" s="3"/>
      <c r="T126" s="3"/>
      <c r="U126" s="3"/>
      <c r="V126" s="3"/>
      <c r="W126" s="3"/>
      <c r="X126" s="3"/>
      <c r="Y126" s="3"/>
      <c r="Z126" s="3"/>
    </row>
    <row r="127" spans="1:26" ht="15.75" customHeight="1">
      <c r="A127" s="51"/>
      <c r="B127" s="52"/>
      <c r="C127" s="52"/>
      <c r="D127" s="52"/>
      <c r="E127" s="1"/>
      <c r="F127" s="1"/>
      <c r="G127" s="3"/>
      <c r="H127" s="3"/>
      <c r="I127" s="3"/>
      <c r="J127" s="3"/>
      <c r="K127" s="3"/>
      <c r="L127" s="3"/>
      <c r="M127" s="3"/>
      <c r="N127" s="3"/>
      <c r="O127" s="3"/>
      <c r="P127" s="3"/>
      <c r="Q127" s="3"/>
      <c r="R127" s="3"/>
      <c r="S127" s="3"/>
      <c r="T127" s="3"/>
      <c r="U127" s="3"/>
      <c r="V127" s="3"/>
      <c r="W127" s="3"/>
      <c r="X127" s="3"/>
      <c r="Y127" s="3"/>
      <c r="Z127" s="3"/>
    </row>
    <row r="128" spans="1:26" ht="15.75" customHeight="1">
      <c r="A128" s="51"/>
      <c r="B128" s="52"/>
      <c r="C128" s="52"/>
      <c r="D128" s="52"/>
      <c r="E128" s="1"/>
      <c r="F128" s="1"/>
      <c r="G128" s="3"/>
      <c r="H128" s="3"/>
      <c r="I128" s="3"/>
      <c r="J128" s="3"/>
      <c r="K128" s="3"/>
      <c r="L128" s="3"/>
      <c r="M128" s="3"/>
      <c r="N128" s="3"/>
      <c r="O128" s="3"/>
      <c r="P128" s="3"/>
      <c r="Q128" s="3"/>
      <c r="R128" s="3"/>
      <c r="S128" s="3"/>
      <c r="T128" s="3"/>
      <c r="U128" s="3"/>
      <c r="V128" s="3"/>
      <c r="W128" s="3"/>
      <c r="X128" s="3"/>
      <c r="Y128" s="3"/>
      <c r="Z128" s="3"/>
    </row>
    <row r="129" spans="1:26" ht="15.75" customHeight="1">
      <c r="A129" s="51"/>
      <c r="B129" s="52"/>
      <c r="C129" s="52"/>
      <c r="D129" s="52"/>
      <c r="E129" s="1"/>
      <c r="F129" s="1"/>
      <c r="G129" s="3"/>
      <c r="H129" s="3"/>
      <c r="I129" s="3"/>
      <c r="J129" s="3"/>
      <c r="K129" s="3"/>
      <c r="L129" s="3"/>
      <c r="M129" s="3"/>
      <c r="N129" s="3"/>
      <c r="O129" s="3"/>
      <c r="P129" s="3"/>
      <c r="Q129" s="3"/>
      <c r="R129" s="3"/>
      <c r="S129" s="3"/>
      <c r="T129" s="3"/>
      <c r="U129" s="3"/>
      <c r="V129" s="3"/>
      <c r="W129" s="3"/>
      <c r="X129" s="3"/>
      <c r="Y129" s="3"/>
      <c r="Z129" s="3"/>
    </row>
    <row r="130" spans="1:26" ht="15.75" customHeight="1">
      <c r="A130" s="51"/>
      <c r="B130" s="52"/>
      <c r="C130" s="52"/>
      <c r="D130" s="52"/>
      <c r="E130" s="1"/>
      <c r="F130" s="1"/>
      <c r="G130" s="3"/>
      <c r="H130" s="3"/>
      <c r="I130" s="3"/>
      <c r="J130" s="3"/>
      <c r="K130" s="3"/>
      <c r="L130" s="3"/>
      <c r="M130" s="3"/>
      <c r="N130" s="3"/>
      <c r="O130" s="3"/>
      <c r="P130" s="3"/>
      <c r="Q130" s="3"/>
      <c r="R130" s="3"/>
      <c r="S130" s="3"/>
      <c r="T130" s="3"/>
      <c r="U130" s="3"/>
      <c r="V130" s="3"/>
      <c r="W130" s="3"/>
      <c r="X130" s="3"/>
      <c r="Y130" s="3"/>
      <c r="Z130" s="3"/>
    </row>
    <row r="131" spans="1:26" ht="15.75" customHeight="1">
      <c r="A131" s="51"/>
      <c r="B131" s="52"/>
      <c r="C131" s="52"/>
      <c r="D131" s="52"/>
      <c r="E131" s="1"/>
      <c r="F131" s="1"/>
      <c r="G131" s="3"/>
      <c r="H131" s="3"/>
      <c r="I131" s="3"/>
      <c r="J131" s="3"/>
      <c r="K131" s="3"/>
      <c r="L131" s="3"/>
      <c r="M131" s="3"/>
      <c r="N131" s="3"/>
      <c r="O131" s="3"/>
      <c r="P131" s="3"/>
      <c r="Q131" s="3"/>
      <c r="R131" s="3"/>
      <c r="S131" s="3"/>
      <c r="T131" s="3"/>
      <c r="U131" s="3"/>
      <c r="V131" s="3"/>
      <c r="W131" s="3"/>
      <c r="X131" s="3"/>
      <c r="Y131" s="3"/>
      <c r="Z131" s="3"/>
    </row>
    <row r="132" spans="1:26" ht="15.75" customHeight="1">
      <c r="A132" s="51"/>
      <c r="B132" s="52"/>
      <c r="C132" s="52"/>
      <c r="D132" s="52"/>
      <c r="E132" s="1"/>
      <c r="F132" s="1"/>
      <c r="G132" s="3"/>
      <c r="H132" s="3"/>
      <c r="I132" s="3"/>
      <c r="J132" s="3"/>
      <c r="K132" s="3"/>
      <c r="L132" s="3"/>
      <c r="M132" s="3"/>
      <c r="N132" s="3"/>
      <c r="O132" s="3"/>
      <c r="P132" s="3"/>
      <c r="Q132" s="3"/>
      <c r="R132" s="3"/>
      <c r="S132" s="3"/>
      <c r="T132" s="3"/>
      <c r="U132" s="3"/>
      <c r="V132" s="3"/>
      <c r="W132" s="3"/>
      <c r="X132" s="3"/>
      <c r="Y132" s="3"/>
      <c r="Z132" s="3"/>
    </row>
    <row r="133" spans="1:26" ht="15.75" customHeight="1">
      <c r="A133" s="51"/>
      <c r="B133" s="52"/>
      <c r="C133" s="52"/>
      <c r="D133" s="52"/>
      <c r="E133" s="1"/>
      <c r="F133" s="1"/>
      <c r="G133" s="3"/>
      <c r="H133" s="3"/>
      <c r="I133" s="3"/>
      <c r="J133" s="3"/>
      <c r="K133" s="3"/>
      <c r="L133" s="3"/>
      <c r="M133" s="3"/>
      <c r="N133" s="3"/>
      <c r="O133" s="3"/>
      <c r="P133" s="3"/>
      <c r="Q133" s="3"/>
      <c r="R133" s="3"/>
      <c r="S133" s="3"/>
      <c r="T133" s="3"/>
      <c r="U133" s="3"/>
      <c r="V133" s="3"/>
      <c r="W133" s="3"/>
      <c r="X133" s="3"/>
      <c r="Y133" s="3"/>
      <c r="Z133" s="3"/>
    </row>
    <row r="134" spans="1:26" ht="15.75" customHeight="1">
      <c r="A134" s="51"/>
      <c r="B134" s="52"/>
      <c r="C134" s="52"/>
      <c r="D134" s="52"/>
      <c r="E134" s="1"/>
      <c r="F134" s="1"/>
      <c r="G134" s="3"/>
      <c r="H134" s="3"/>
      <c r="I134" s="3"/>
      <c r="J134" s="3"/>
      <c r="K134" s="3"/>
      <c r="L134" s="3"/>
      <c r="M134" s="3"/>
      <c r="N134" s="3"/>
      <c r="O134" s="3"/>
      <c r="P134" s="3"/>
      <c r="Q134" s="3"/>
      <c r="R134" s="3"/>
      <c r="S134" s="3"/>
      <c r="T134" s="3"/>
      <c r="U134" s="3"/>
      <c r="V134" s="3"/>
      <c r="W134" s="3"/>
      <c r="X134" s="3"/>
      <c r="Y134" s="3"/>
      <c r="Z134" s="3"/>
    </row>
    <row r="135" spans="1:26" ht="15.75" customHeight="1">
      <c r="A135" s="51"/>
      <c r="B135" s="52"/>
      <c r="C135" s="52"/>
      <c r="D135" s="52"/>
      <c r="E135" s="1"/>
      <c r="F135" s="1"/>
      <c r="G135" s="3"/>
      <c r="H135" s="3"/>
      <c r="I135" s="3"/>
      <c r="J135" s="3"/>
      <c r="K135" s="3"/>
      <c r="L135" s="3"/>
      <c r="M135" s="3"/>
      <c r="N135" s="3"/>
      <c r="O135" s="3"/>
      <c r="P135" s="3"/>
      <c r="Q135" s="3"/>
      <c r="R135" s="3"/>
      <c r="S135" s="3"/>
      <c r="T135" s="3"/>
      <c r="U135" s="3"/>
      <c r="V135" s="3"/>
      <c r="W135" s="3"/>
      <c r="X135" s="3"/>
      <c r="Y135" s="3"/>
      <c r="Z135" s="3"/>
    </row>
    <row r="136" spans="1:26" ht="15.75" customHeight="1">
      <c r="A136" s="51"/>
      <c r="B136" s="52"/>
      <c r="C136" s="52"/>
      <c r="D136" s="52"/>
      <c r="E136" s="1"/>
      <c r="F136" s="1"/>
      <c r="G136" s="3"/>
      <c r="H136" s="3"/>
      <c r="I136" s="3"/>
      <c r="J136" s="3"/>
      <c r="K136" s="3"/>
      <c r="L136" s="3"/>
      <c r="M136" s="3"/>
      <c r="N136" s="3"/>
      <c r="O136" s="3"/>
      <c r="P136" s="3"/>
      <c r="Q136" s="3"/>
      <c r="R136" s="3"/>
      <c r="S136" s="3"/>
      <c r="T136" s="3"/>
      <c r="U136" s="3"/>
      <c r="V136" s="3"/>
      <c r="W136" s="3"/>
      <c r="X136" s="3"/>
      <c r="Y136" s="3"/>
      <c r="Z136" s="3"/>
    </row>
    <row r="137" spans="1:26" ht="15.75" customHeight="1">
      <c r="A137" s="51"/>
      <c r="B137" s="52"/>
      <c r="C137" s="52"/>
      <c r="D137" s="52"/>
      <c r="E137" s="1"/>
      <c r="F137" s="1"/>
      <c r="G137" s="3"/>
      <c r="H137" s="3"/>
      <c r="I137" s="3"/>
      <c r="J137" s="3"/>
      <c r="K137" s="3"/>
      <c r="L137" s="3"/>
      <c r="M137" s="3"/>
      <c r="N137" s="3"/>
      <c r="O137" s="3"/>
      <c r="P137" s="3"/>
      <c r="Q137" s="3"/>
      <c r="R137" s="3"/>
      <c r="S137" s="3"/>
      <c r="T137" s="3"/>
      <c r="U137" s="3"/>
      <c r="V137" s="3"/>
      <c r="W137" s="3"/>
      <c r="X137" s="3"/>
      <c r="Y137" s="3"/>
      <c r="Z137" s="3"/>
    </row>
    <row r="138" spans="1:26" ht="15.75" customHeight="1">
      <c r="A138" s="51"/>
      <c r="B138" s="52"/>
      <c r="C138" s="52"/>
      <c r="D138" s="52"/>
      <c r="E138" s="1"/>
      <c r="F138" s="1"/>
      <c r="G138" s="3"/>
      <c r="H138" s="3"/>
      <c r="I138" s="3"/>
      <c r="J138" s="3"/>
      <c r="K138" s="3"/>
      <c r="L138" s="3"/>
      <c r="M138" s="3"/>
      <c r="N138" s="3"/>
      <c r="O138" s="3"/>
      <c r="P138" s="3"/>
      <c r="Q138" s="3"/>
      <c r="R138" s="3"/>
      <c r="S138" s="3"/>
      <c r="T138" s="3"/>
      <c r="U138" s="3"/>
      <c r="V138" s="3"/>
      <c r="W138" s="3"/>
      <c r="X138" s="3"/>
      <c r="Y138" s="3"/>
      <c r="Z138" s="3"/>
    </row>
    <row r="139" spans="1:26" ht="15.75" customHeight="1">
      <c r="A139" s="51"/>
      <c r="B139" s="52"/>
      <c r="C139" s="52"/>
      <c r="D139" s="52"/>
      <c r="E139" s="1"/>
      <c r="F139" s="1"/>
      <c r="G139" s="3"/>
      <c r="H139" s="3"/>
      <c r="I139" s="3"/>
      <c r="J139" s="3"/>
      <c r="K139" s="3"/>
      <c r="L139" s="3"/>
      <c r="M139" s="3"/>
      <c r="N139" s="3"/>
      <c r="O139" s="3"/>
      <c r="P139" s="3"/>
      <c r="Q139" s="3"/>
      <c r="R139" s="3"/>
      <c r="S139" s="3"/>
      <c r="T139" s="3"/>
      <c r="U139" s="3"/>
      <c r="V139" s="3"/>
      <c r="W139" s="3"/>
      <c r="X139" s="3"/>
      <c r="Y139" s="3"/>
      <c r="Z139" s="3"/>
    </row>
    <row r="140" spans="1:26" ht="15.75" customHeight="1">
      <c r="A140" s="51"/>
      <c r="B140" s="52"/>
      <c r="C140" s="52"/>
      <c r="D140" s="52"/>
      <c r="E140" s="1"/>
      <c r="F140" s="1"/>
      <c r="G140" s="3"/>
      <c r="H140" s="3"/>
      <c r="I140" s="3"/>
      <c r="J140" s="3"/>
      <c r="K140" s="3"/>
      <c r="L140" s="3"/>
      <c r="M140" s="3"/>
      <c r="N140" s="3"/>
      <c r="O140" s="3"/>
      <c r="P140" s="3"/>
      <c r="Q140" s="3"/>
      <c r="R140" s="3"/>
      <c r="S140" s="3"/>
      <c r="T140" s="3"/>
      <c r="U140" s="3"/>
      <c r="V140" s="3"/>
      <c r="W140" s="3"/>
      <c r="X140" s="3"/>
      <c r="Y140" s="3"/>
      <c r="Z140" s="3"/>
    </row>
    <row r="141" spans="1:26" ht="15.75" customHeight="1">
      <c r="A141" s="51"/>
      <c r="B141" s="52"/>
      <c r="C141" s="52"/>
      <c r="D141" s="52"/>
      <c r="E141" s="1"/>
      <c r="F141" s="1"/>
      <c r="G141" s="3"/>
      <c r="H141" s="3"/>
      <c r="I141" s="3"/>
      <c r="J141" s="3"/>
      <c r="K141" s="3"/>
      <c r="L141" s="3"/>
      <c r="M141" s="3"/>
      <c r="N141" s="3"/>
      <c r="O141" s="3"/>
      <c r="P141" s="3"/>
      <c r="Q141" s="3"/>
      <c r="R141" s="3"/>
      <c r="S141" s="3"/>
      <c r="T141" s="3"/>
      <c r="U141" s="3"/>
      <c r="V141" s="3"/>
      <c r="W141" s="3"/>
      <c r="X141" s="3"/>
      <c r="Y141" s="3"/>
      <c r="Z141" s="3"/>
    </row>
    <row r="142" spans="1:26" ht="15.75" customHeight="1">
      <c r="A142" s="51"/>
      <c r="B142" s="52"/>
      <c r="C142" s="52"/>
      <c r="D142" s="52"/>
      <c r="E142" s="1"/>
      <c r="F142" s="1"/>
      <c r="G142" s="3"/>
      <c r="H142" s="3"/>
      <c r="I142" s="3"/>
      <c r="J142" s="3"/>
      <c r="K142" s="3"/>
      <c r="L142" s="3"/>
      <c r="M142" s="3"/>
      <c r="N142" s="3"/>
      <c r="O142" s="3"/>
      <c r="P142" s="3"/>
      <c r="Q142" s="3"/>
      <c r="R142" s="3"/>
      <c r="S142" s="3"/>
      <c r="T142" s="3"/>
      <c r="U142" s="3"/>
      <c r="V142" s="3"/>
      <c r="W142" s="3"/>
      <c r="X142" s="3"/>
      <c r="Y142" s="3"/>
      <c r="Z142" s="3"/>
    </row>
    <row r="143" spans="1:26" ht="15.75" customHeight="1">
      <c r="A143" s="51"/>
      <c r="B143" s="52"/>
      <c r="C143" s="52"/>
      <c r="D143" s="52"/>
      <c r="E143" s="1"/>
      <c r="F143" s="1"/>
      <c r="G143" s="3"/>
      <c r="H143" s="3"/>
      <c r="I143" s="3"/>
      <c r="J143" s="3"/>
      <c r="K143" s="3"/>
      <c r="L143" s="3"/>
      <c r="M143" s="3"/>
      <c r="N143" s="3"/>
      <c r="O143" s="3"/>
      <c r="P143" s="3"/>
      <c r="Q143" s="3"/>
      <c r="R143" s="3"/>
      <c r="S143" s="3"/>
      <c r="T143" s="3"/>
      <c r="U143" s="3"/>
      <c r="V143" s="3"/>
      <c r="W143" s="3"/>
      <c r="X143" s="3"/>
      <c r="Y143" s="3"/>
      <c r="Z143" s="3"/>
    </row>
    <row r="144" spans="1:26" ht="15.75" customHeight="1">
      <c r="A144" s="51"/>
      <c r="B144" s="52"/>
      <c r="C144" s="52"/>
      <c r="D144" s="52"/>
      <c r="E144" s="1"/>
      <c r="F144" s="1"/>
      <c r="G144" s="3"/>
      <c r="H144" s="3"/>
      <c r="I144" s="3"/>
      <c r="J144" s="3"/>
      <c r="K144" s="3"/>
      <c r="L144" s="3"/>
      <c r="M144" s="3"/>
      <c r="N144" s="3"/>
      <c r="O144" s="3"/>
      <c r="P144" s="3"/>
      <c r="Q144" s="3"/>
      <c r="R144" s="3"/>
      <c r="S144" s="3"/>
      <c r="T144" s="3"/>
      <c r="U144" s="3"/>
      <c r="V144" s="3"/>
      <c r="W144" s="3"/>
      <c r="X144" s="3"/>
      <c r="Y144" s="3"/>
      <c r="Z144" s="3"/>
    </row>
    <row r="145" spans="1:26" ht="15.75" customHeight="1">
      <c r="A145" s="51"/>
      <c r="B145" s="52"/>
      <c r="C145" s="52"/>
      <c r="D145" s="52"/>
      <c r="E145" s="1"/>
      <c r="F145" s="1"/>
      <c r="G145" s="3"/>
      <c r="H145" s="3"/>
      <c r="I145" s="3"/>
      <c r="J145" s="3"/>
      <c r="K145" s="3"/>
      <c r="L145" s="3"/>
      <c r="M145" s="3"/>
      <c r="N145" s="3"/>
      <c r="O145" s="3"/>
      <c r="P145" s="3"/>
      <c r="Q145" s="3"/>
      <c r="R145" s="3"/>
      <c r="S145" s="3"/>
      <c r="T145" s="3"/>
      <c r="U145" s="3"/>
      <c r="V145" s="3"/>
      <c r="W145" s="3"/>
      <c r="X145" s="3"/>
      <c r="Y145" s="3"/>
      <c r="Z145" s="3"/>
    </row>
    <row r="146" spans="1:26" ht="15.75" customHeight="1">
      <c r="A146" s="51"/>
      <c r="B146" s="52"/>
      <c r="C146" s="52"/>
      <c r="D146" s="52"/>
      <c r="E146" s="1"/>
      <c r="F146" s="1"/>
      <c r="G146" s="3"/>
      <c r="H146" s="3"/>
      <c r="I146" s="3"/>
      <c r="J146" s="3"/>
      <c r="K146" s="3"/>
      <c r="L146" s="3"/>
      <c r="M146" s="3"/>
      <c r="N146" s="3"/>
      <c r="O146" s="3"/>
      <c r="P146" s="3"/>
      <c r="Q146" s="3"/>
      <c r="R146" s="3"/>
      <c r="S146" s="3"/>
      <c r="T146" s="3"/>
      <c r="U146" s="3"/>
      <c r="V146" s="3"/>
      <c r="W146" s="3"/>
      <c r="X146" s="3"/>
      <c r="Y146" s="3"/>
      <c r="Z146" s="3"/>
    </row>
    <row r="147" spans="1:26" ht="15.75" customHeight="1">
      <c r="A147" s="51"/>
      <c r="B147" s="52"/>
      <c r="C147" s="52"/>
      <c r="D147" s="52"/>
      <c r="E147" s="1"/>
      <c r="F147" s="1"/>
      <c r="G147" s="3"/>
      <c r="H147" s="3"/>
      <c r="I147" s="3"/>
      <c r="J147" s="3"/>
      <c r="K147" s="3"/>
      <c r="L147" s="3"/>
      <c r="M147" s="3"/>
      <c r="N147" s="3"/>
      <c r="O147" s="3"/>
      <c r="P147" s="3"/>
      <c r="Q147" s="3"/>
      <c r="R147" s="3"/>
      <c r="S147" s="3"/>
      <c r="T147" s="3"/>
      <c r="U147" s="3"/>
      <c r="V147" s="3"/>
      <c r="W147" s="3"/>
      <c r="X147" s="3"/>
      <c r="Y147" s="3"/>
      <c r="Z147" s="3"/>
    </row>
    <row r="148" spans="1:26" ht="15.75" customHeight="1">
      <c r="A148" s="51"/>
      <c r="B148" s="52"/>
      <c r="C148" s="52"/>
      <c r="D148" s="52"/>
      <c r="E148" s="1"/>
      <c r="F148" s="1"/>
      <c r="G148" s="3"/>
      <c r="H148" s="3"/>
      <c r="I148" s="3"/>
      <c r="J148" s="3"/>
      <c r="K148" s="3"/>
      <c r="L148" s="3"/>
      <c r="M148" s="3"/>
      <c r="N148" s="3"/>
      <c r="O148" s="3"/>
      <c r="P148" s="3"/>
      <c r="Q148" s="3"/>
      <c r="R148" s="3"/>
      <c r="S148" s="3"/>
      <c r="T148" s="3"/>
      <c r="U148" s="3"/>
      <c r="V148" s="3"/>
      <c r="W148" s="3"/>
      <c r="X148" s="3"/>
      <c r="Y148" s="3"/>
      <c r="Z148" s="3"/>
    </row>
    <row r="149" spans="1:26" ht="15.75" customHeight="1">
      <c r="A149" s="51"/>
      <c r="B149" s="52"/>
      <c r="C149" s="52"/>
      <c r="D149" s="52"/>
      <c r="E149" s="1"/>
      <c r="F149" s="1"/>
      <c r="G149" s="3"/>
      <c r="H149" s="3"/>
      <c r="I149" s="3"/>
      <c r="J149" s="3"/>
      <c r="K149" s="3"/>
      <c r="L149" s="3"/>
      <c r="M149" s="3"/>
      <c r="N149" s="3"/>
      <c r="O149" s="3"/>
      <c r="P149" s="3"/>
      <c r="Q149" s="3"/>
      <c r="R149" s="3"/>
      <c r="S149" s="3"/>
      <c r="T149" s="3"/>
      <c r="U149" s="3"/>
      <c r="V149" s="3"/>
      <c r="W149" s="3"/>
      <c r="X149" s="3"/>
      <c r="Y149" s="3"/>
      <c r="Z149" s="3"/>
    </row>
    <row r="150" spans="1:26" ht="15.75" customHeight="1">
      <c r="A150" s="51"/>
      <c r="B150" s="52"/>
      <c r="C150" s="52"/>
      <c r="D150" s="52"/>
      <c r="E150" s="1"/>
      <c r="F150" s="1"/>
      <c r="G150" s="3"/>
      <c r="H150" s="3"/>
      <c r="I150" s="3"/>
      <c r="J150" s="3"/>
      <c r="K150" s="3"/>
      <c r="L150" s="3"/>
      <c r="M150" s="3"/>
      <c r="N150" s="3"/>
      <c r="O150" s="3"/>
      <c r="P150" s="3"/>
      <c r="Q150" s="3"/>
      <c r="R150" s="3"/>
      <c r="S150" s="3"/>
      <c r="T150" s="3"/>
      <c r="U150" s="3"/>
      <c r="V150" s="3"/>
      <c r="W150" s="3"/>
      <c r="X150" s="3"/>
      <c r="Y150" s="3"/>
      <c r="Z150" s="3"/>
    </row>
    <row r="151" spans="1:26" ht="15.75" customHeight="1">
      <c r="A151" s="51"/>
      <c r="B151" s="52"/>
      <c r="C151" s="52"/>
      <c r="D151" s="52"/>
      <c r="E151" s="1"/>
      <c r="F151" s="1"/>
      <c r="G151" s="3"/>
      <c r="H151" s="3"/>
      <c r="I151" s="3"/>
      <c r="J151" s="3"/>
      <c r="K151" s="3"/>
      <c r="L151" s="3"/>
      <c r="M151" s="3"/>
      <c r="N151" s="3"/>
      <c r="O151" s="3"/>
      <c r="P151" s="3"/>
      <c r="Q151" s="3"/>
      <c r="R151" s="3"/>
      <c r="S151" s="3"/>
      <c r="T151" s="3"/>
      <c r="U151" s="3"/>
      <c r="V151" s="3"/>
      <c r="W151" s="3"/>
      <c r="X151" s="3"/>
      <c r="Y151" s="3"/>
      <c r="Z151" s="3"/>
    </row>
    <row r="152" spans="1:26" ht="15.75" customHeight="1">
      <c r="A152" s="51"/>
      <c r="B152" s="52"/>
      <c r="C152" s="52"/>
      <c r="D152" s="52"/>
      <c r="E152" s="1"/>
      <c r="F152" s="1"/>
      <c r="G152" s="3"/>
      <c r="H152" s="3"/>
      <c r="I152" s="3"/>
      <c r="J152" s="3"/>
      <c r="K152" s="3"/>
      <c r="L152" s="3"/>
      <c r="M152" s="3"/>
      <c r="N152" s="3"/>
      <c r="O152" s="3"/>
      <c r="P152" s="3"/>
      <c r="Q152" s="3"/>
      <c r="R152" s="3"/>
      <c r="S152" s="3"/>
      <c r="T152" s="3"/>
      <c r="U152" s="3"/>
      <c r="V152" s="3"/>
      <c r="W152" s="3"/>
      <c r="X152" s="3"/>
      <c r="Y152" s="3"/>
      <c r="Z152" s="3"/>
    </row>
    <row r="153" spans="1:26" ht="15.75" customHeight="1">
      <c r="A153" s="51"/>
      <c r="B153" s="52"/>
      <c r="C153" s="52"/>
      <c r="D153" s="52"/>
      <c r="E153" s="1"/>
      <c r="F153" s="1"/>
      <c r="G153" s="3"/>
      <c r="H153" s="3"/>
      <c r="I153" s="3"/>
      <c r="J153" s="3"/>
      <c r="K153" s="3"/>
      <c r="L153" s="3"/>
      <c r="M153" s="3"/>
      <c r="N153" s="3"/>
      <c r="O153" s="3"/>
      <c r="P153" s="3"/>
      <c r="Q153" s="3"/>
      <c r="R153" s="3"/>
      <c r="S153" s="3"/>
      <c r="T153" s="3"/>
      <c r="U153" s="3"/>
      <c r="V153" s="3"/>
      <c r="W153" s="3"/>
      <c r="X153" s="3"/>
      <c r="Y153" s="3"/>
      <c r="Z153" s="3"/>
    </row>
    <row r="154" spans="1:26" ht="15.75" customHeight="1">
      <c r="A154" s="51"/>
      <c r="B154" s="52"/>
      <c r="C154" s="52"/>
      <c r="D154" s="52"/>
      <c r="E154" s="1"/>
      <c r="F154" s="1"/>
      <c r="G154" s="3"/>
      <c r="H154" s="3"/>
      <c r="I154" s="3"/>
      <c r="J154" s="3"/>
      <c r="K154" s="3"/>
      <c r="L154" s="3"/>
      <c r="M154" s="3"/>
      <c r="N154" s="3"/>
      <c r="O154" s="3"/>
      <c r="P154" s="3"/>
      <c r="Q154" s="3"/>
      <c r="R154" s="3"/>
      <c r="S154" s="3"/>
      <c r="T154" s="3"/>
      <c r="U154" s="3"/>
      <c r="V154" s="3"/>
      <c r="W154" s="3"/>
      <c r="X154" s="3"/>
      <c r="Y154" s="3"/>
      <c r="Z154" s="3"/>
    </row>
    <row r="155" spans="1:26" ht="15.75" customHeight="1">
      <c r="A155" s="51"/>
      <c r="B155" s="52"/>
      <c r="C155" s="52"/>
      <c r="D155" s="52"/>
      <c r="E155" s="1"/>
      <c r="F155" s="1"/>
      <c r="G155" s="3"/>
      <c r="H155" s="3"/>
      <c r="I155" s="3"/>
      <c r="J155" s="3"/>
      <c r="K155" s="3"/>
      <c r="L155" s="3"/>
      <c r="M155" s="3"/>
      <c r="N155" s="3"/>
      <c r="O155" s="3"/>
      <c r="P155" s="3"/>
      <c r="Q155" s="3"/>
      <c r="R155" s="3"/>
      <c r="S155" s="3"/>
      <c r="T155" s="3"/>
      <c r="U155" s="3"/>
      <c r="V155" s="3"/>
      <c r="W155" s="3"/>
      <c r="X155" s="3"/>
      <c r="Y155" s="3"/>
      <c r="Z155" s="3"/>
    </row>
    <row r="156" spans="1:26" ht="15.75" customHeight="1">
      <c r="A156" s="51"/>
      <c r="B156" s="52"/>
      <c r="C156" s="52"/>
      <c r="D156" s="52"/>
      <c r="E156" s="1"/>
      <c r="F156" s="1"/>
      <c r="G156" s="3"/>
      <c r="H156" s="3"/>
      <c r="I156" s="3"/>
      <c r="J156" s="3"/>
      <c r="K156" s="3"/>
      <c r="L156" s="3"/>
      <c r="M156" s="3"/>
      <c r="N156" s="3"/>
      <c r="O156" s="3"/>
      <c r="P156" s="3"/>
      <c r="Q156" s="3"/>
      <c r="R156" s="3"/>
      <c r="S156" s="3"/>
      <c r="T156" s="3"/>
      <c r="U156" s="3"/>
      <c r="V156" s="3"/>
      <c r="W156" s="3"/>
      <c r="X156" s="3"/>
      <c r="Y156" s="3"/>
      <c r="Z156" s="3"/>
    </row>
    <row r="157" spans="1:26" ht="15.75" customHeight="1">
      <c r="A157" s="51"/>
      <c r="B157" s="52"/>
      <c r="C157" s="52"/>
      <c r="D157" s="52"/>
      <c r="E157" s="1"/>
      <c r="F157" s="1"/>
      <c r="G157" s="3"/>
      <c r="H157" s="3"/>
      <c r="I157" s="3"/>
      <c r="J157" s="3"/>
      <c r="K157" s="3"/>
      <c r="L157" s="3"/>
      <c r="M157" s="3"/>
      <c r="N157" s="3"/>
      <c r="O157" s="3"/>
      <c r="P157" s="3"/>
      <c r="Q157" s="3"/>
      <c r="R157" s="3"/>
      <c r="S157" s="3"/>
      <c r="T157" s="3"/>
      <c r="U157" s="3"/>
      <c r="V157" s="3"/>
      <c r="W157" s="3"/>
      <c r="X157" s="3"/>
      <c r="Y157" s="3"/>
      <c r="Z157" s="3"/>
    </row>
    <row r="158" spans="1:26" ht="15.75" customHeight="1">
      <c r="A158" s="51"/>
      <c r="B158" s="52"/>
      <c r="C158" s="52"/>
      <c r="D158" s="52"/>
      <c r="E158" s="1"/>
      <c r="F158" s="1"/>
      <c r="G158" s="3"/>
      <c r="H158" s="3"/>
      <c r="I158" s="3"/>
      <c r="J158" s="3"/>
      <c r="K158" s="3"/>
      <c r="L158" s="3"/>
      <c r="M158" s="3"/>
      <c r="N158" s="3"/>
      <c r="O158" s="3"/>
      <c r="P158" s="3"/>
      <c r="Q158" s="3"/>
      <c r="R158" s="3"/>
      <c r="S158" s="3"/>
      <c r="T158" s="3"/>
      <c r="U158" s="3"/>
      <c r="V158" s="3"/>
      <c r="W158" s="3"/>
      <c r="X158" s="3"/>
      <c r="Y158" s="3"/>
      <c r="Z158" s="3"/>
    </row>
    <row r="159" spans="1:26" ht="15.75" customHeight="1">
      <c r="A159" s="51"/>
      <c r="B159" s="52"/>
      <c r="C159" s="52"/>
      <c r="D159" s="52"/>
      <c r="E159" s="1"/>
      <c r="F159" s="1"/>
      <c r="G159" s="3"/>
      <c r="H159" s="3"/>
      <c r="I159" s="3"/>
      <c r="J159" s="3"/>
      <c r="K159" s="3"/>
      <c r="L159" s="3"/>
      <c r="M159" s="3"/>
      <c r="N159" s="3"/>
      <c r="O159" s="3"/>
      <c r="P159" s="3"/>
      <c r="Q159" s="3"/>
      <c r="R159" s="3"/>
      <c r="S159" s="3"/>
      <c r="T159" s="3"/>
      <c r="U159" s="3"/>
      <c r="V159" s="3"/>
      <c r="W159" s="3"/>
      <c r="X159" s="3"/>
      <c r="Y159" s="3"/>
      <c r="Z159" s="3"/>
    </row>
    <row r="160" spans="1:26" ht="15.75" customHeight="1">
      <c r="A160" s="51"/>
      <c r="B160" s="52"/>
      <c r="C160" s="52"/>
      <c r="D160" s="52"/>
      <c r="E160" s="1"/>
      <c r="F160" s="1"/>
      <c r="G160" s="3"/>
      <c r="H160" s="3"/>
      <c r="I160" s="3"/>
      <c r="J160" s="3"/>
      <c r="K160" s="3"/>
      <c r="L160" s="3"/>
      <c r="M160" s="3"/>
      <c r="N160" s="3"/>
      <c r="O160" s="3"/>
      <c r="P160" s="3"/>
      <c r="Q160" s="3"/>
      <c r="R160" s="3"/>
      <c r="S160" s="3"/>
      <c r="T160" s="3"/>
      <c r="U160" s="3"/>
      <c r="V160" s="3"/>
      <c r="W160" s="3"/>
      <c r="X160" s="3"/>
      <c r="Y160" s="3"/>
      <c r="Z160" s="3"/>
    </row>
    <row r="161" spans="1:26" ht="15.75" customHeight="1">
      <c r="A161" s="51"/>
      <c r="B161" s="52"/>
      <c r="C161" s="52"/>
      <c r="D161" s="52"/>
      <c r="E161" s="1"/>
      <c r="F161" s="1"/>
      <c r="G161" s="3"/>
      <c r="H161" s="3"/>
      <c r="I161" s="3"/>
      <c r="J161" s="3"/>
      <c r="K161" s="3"/>
      <c r="L161" s="3"/>
      <c r="M161" s="3"/>
      <c r="N161" s="3"/>
      <c r="O161" s="3"/>
      <c r="P161" s="3"/>
      <c r="Q161" s="3"/>
      <c r="R161" s="3"/>
      <c r="S161" s="3"/>
      <c r="T161" s="3"/>
      <c r="U161" s="3"/>
      <c r="V161" s="3"/>
      <c r="W161" s="3"/>
      <c r="X161" s="3"/>
      <c r="Y161" s="3"/>
      <c r="Z161" s="3"/>
    </row>
    <row r="162" spans="1:26" ht="15.75" customHeight="1">
      <c r="A162" s="51"/>
      <c r="B162" s="52"/>
      <c r="C162" s="52"/>
      <c r="D162" s="52"/>
      <c r="E162" s="1"/>
      <c r="F162" s="1"/>
      <c r="G162" s="3"/>
      <c r="H162" s="3"/>
      <c r="I162" s="3"/>
      <c r="J162" s="3"/>
      <c r="K162" s="3"/>
      <c r="L162" s="3"/>
      <c r="M162" s="3"/>
      <c r="N162" s="3"/>
      <c r="O162" s="3"/>
      <c r="P162" s="3"/>
      <c r="Q162" s="3"/>
      <c r="R162" s="3"/>
      <c r="S162" s="3"/>
      <c r="T162" s="3"/>
      <c r="U162" s="3"/>
      <c r="V162" s="3"/>
      <c r="W162" s="3"/>
      <c r="X162" s="3"/>
      <c r="Y162" s="3"/>
      <c r="Z162" s="3"/>
    </row>
    <row r="163" spans="1:26" ht="15.75" customHeight="1">
      <c r="A163" s="51"/>
      <c r="B163" s="52"/>
      <c r="C163" s="52"/>
      <c r="D163" s="52"/>
      <c r="E163" s="1"/>
      <c r="F163" s="1"/>
      <c r="G163" s="3"/>
      <c r="H163" s="3"/>
      <c r="I163" s="3"/>
      <c r="J163" s="3"/>
      <c r="K163" s="3"/>
      <c r="L163" s="3"/>
      <c r="M163" s="3"/>
      <c r="N163" s="3"/>
      <c r="O163" s="3"/>
      <c r="P163" s="3"/>
      <c r="Q163" s="3"/>
      <c r="R163" s="3"/>
      <c r="S163" s="3"/>
      <c r="T163" s="3"/>
      <c r="U163" s="3"/>
      <c r="V163" s="3"/>
      <c r="W163" s="3"/>
      <c r="X163" s="3"/>
      <c r="Y163" s="3"/>
      <c r="Z163" s="3"/>
    </row>
    <row r="164" spans="1:26" ht="15.75" customHeight="1">
      <c r="A164" s="51"/>
      <c r="B164" s="52"/>
      <c r="C164" s="52"/>
      <c r="D164" s="52"/>
      <c r="E164" s="1"/>
      <c r="F164" s="1"/>
      <c r="G164" s="3"/>
      <c r="H164" s="3"/>
      <c r="I164" s="3"/>
      <c r="J164" s="3"/>
      <c r="K164" s="3"/>
      <c r="L164" s="3"/>
      <c r="M164" s="3"/>
      <c r="N164" s="3"/>
      <c r="O164" s="3"/>
      <c r="P164" s="3"/>
      <c r="Q164" s="3"/>
      <c r="R164" s="3"/>
      <c r="S164" s="3"/>
      <c r="T164" s="3"/>
      <c r="U164" s="3"/>
      <c r="V164" s="3"/>
      <c r="W164" s="3"/>
      <c r="X164" s="3"/>
      <c r="Y164" s="3"/>
      <c r="Z164" s="3"/>
    </row>
    <row r="165" spans="1:26" ht="15.75" customHeight="1">
      <c r="A165" s="51"/>
      <c r="B165" s="52"/>
      <c r="C165" s="52"/>
      <c r="D165" s="52"/>
      <c r="E165" s="1"/>
      <c r="F165" s="1"/>
      <c r="G165" s="3"/>
      <c r="H165" s="3"/>
      <c r="I165" s="3"/>
      <c r="J165" s="3"/>
      <c r="K165" s="3"/>
      <c r="L165" s="3"/>
      <c r="M165" s="3"/>
      <c r="N165" s="3"/>
      <c r="O165" s="3"/>
      <c r="P165" s="3"/>
      <c r="Q165" s="3"/>
      <c r="R165" s="3"/>
      <c r="S165" s="3"/>
      <c r="T165" s="3"/>
      <c r="U165" s="3"/>
      <c r="V165" s="3"/>
      <c r="W165" s="3"/>
      <c r="X165" s="3"/>
      <c r="Y165" s="3"/>
      <c r="Z165" s="3"/>
    </row>
    <row r="166" spans="1:26" ht="15.75" customHeight="1">
      <c r="A166" s="51"/>
      <c r="B166" s="52"/>
      <c r="C166" s="52"/>
      <c r="D166" s="52"/>
      <c r="E166" s="1"/>
      <c r="F166" s="1"/>
      <c r="G166" s="3"/>
      <c r="H166" s="3"/>
      <c r="I166" s="3"/>
      <c r="J166" s="3"/>
      <c r="K166" s="3"/>
      <c r="L166" s="3"/>
      <c r="M166" s="3"/>
      <c r="N166" s="3"/>
      <c r="O166" s="3"/>
      <c r="P166" s="3"/>
      <c r="Q166" s="3"/>
      <c r="R166" s="3"/>
      <c r="S166" s="3"/>
      <c r="T166" s="3"/>
      <c r="U166" s="3"/>
      <c r="V166" s="3"/>
      <c r="W166" s="3"/>
      <c r="X166" s="3"/>
      <c r="Y166" s="3"/>
      <c r="Z166" s="3"/>
    </row>
    <row r="167" spans="1:26" ht="15.75" customHeight="1">
      <c r="A167" s="51"/>
      <c r="B167" s="52"/>
      <c r="C167" s="52"/>
      <c r="D167" s="52"/>
      <c r="E167" s="1"/>
      <c r="F167" s="1"/>
      <c r="G167" s="3"/>
      <c r="H167" s="3"/>
      <c r="I167" s="3"/>
      <c r="J167" s="3"/>
      <c r="K167" s="3"/>
      <c r="L167" s="3"/>
      <c r="M167" s="3"/>
      <c r="N167" s="3"/>
      <c r="O167" s="3"/>
      <c r="P167" s="3"/>
      <c r="Q167" s="3"/>
      <c r="R167" s="3"/>
      <c r="S167" s="3"/>
      <c r="T167" s="3"/>
      <c r="U167" s="3"/>
      <c r="V167" s="3"/>
      <c r="W167" s="3"/>
      <c r="X167" s="3"/>
      <c r="Y167" s="3"/>
      <c r="Z167" s="3"/>
    </row>
    <row r="168" spans="1:26" ht="15.75" customHeight="1">
      <c r="A168" s="51"/>
      <c r="B168" s="52"/>
      <c r="C168" s="52"/>
      <c r="D168" s="52"/>
      <c r="E168" s="1"/>
      <c r="F168" s="1"/>
      <c r="G168" s="3"/>
      <c r="H168" s="3"/>
      <c r="I168" s="3"/>
      <c r="J168" s="3"/>
      <c r="K168" s="3"/>
      <c r="L168" s="3"/>
      <c r="M168" s="3"/>
      <c r="N168" s="3"/>
      <c r="O168" s="3"/>
      <c r="P168" s="3"/>
      <c r="Q168" s="3"/>
      <c r="R168" s="3"/>
      <c r="S168" s="3"/>
      <c r="T168" s="3"/>
      <c r="U168" s="3"/>
      <c r="V168" s="3"/>
      <c r="W168" s="3"/>
      <c r="X168" s="3"/>
      <c r="Y168" s="3"/>
      <c r="Z168" s="3"/>
    </row>
    <row r="169" spans="1:26" ht="15.75" customHeight="1">
      <c r="A169" s="51"/>
      <c r="B169" s="52"/>
      <c r="C169" s="52"/>
      <c r="D169" s="52"/>
      <c r="E169" s="1"/>
      <c r="F169" s="1"/>
      <c r="G169" s="3"/>
      <c r="H169" s="3"/>
      <c r="I169" s="3"/>
      <c r="J169" s="3"/>
      <c r="K169" s="3"/>
      <c r="L169" s="3"/>
      <c r="M169" s="3"/>
      <c r="N169" s="3"/>
      <c r="O169" s="3"/>
      <c r="P169" s="3"/>
      <c r="Q169" s="3"/>
      <c r="R169" s="3"/>
      <c r="S169" s="3"/>
      <c r="T169" s="3"/>
      <c r="U169" s="3"/>
      <c r="V169" s="3"/>
      <c r="W169" s="3"/>
      <c r="X169" s="3"/>
      <c r="Y169" s="3"/>
      <c r="Z169" s="3"/>
    </row>
    <row r="170" spans="1:26" ht="15.75" customHeight="1">
      <c r="A170" s="51"/>
      <c r="B170" s="52"/>
      <c r="C170" s="52"/>
      <c r="D170" s="52"/>
      <c r="E170" s="1"/>
      <c r="F170" s="1"/>
      <c r="G170" s="3"/>
      <c r="H170" s="3"/>
      <c r="I170" s="3"/>
      <c r="J170" s="3"/>
      <c r="K170" s="3"/>
      <c r="L170" s="3"/>
      <c r="M170" s="3"/>
      <c r="N170" s="3"/>
      <c r="O170" s="3"/>
      <c r="P170" s="3"/>
      <c r="Q170" s="3"/>
      <c r="R170" s="3"/>
      <c r="S170" s="3"/>
      <c r="T170" s="3"/>
      <c r="U170" s="3"/>
      <c r="V170" s="3"/>
      <c r="W170" s="3"/>
      <c r="X170" s="3"/>
      <c r="Y170" s="3"/>
      <c r="Z170" s="3"/>
    </row>
    <row r="171" spans="1:26" ht="15.75" customHeight="1">
      <c r="A171" s="51"/>
      <c r="B171" s="52"/>
      <c r="C171" s="52"/>
      <c r="D171" s="52"/>
      <c r="E171" s="1"/>
      <c r="F171" s="1"/>
      <c r="G171" s="3"/>
      <c r="H171" s="3"/>
      <c r="I171" s="3"/>
      <c r="J171" s="3"/>
      <c r="K171" s="3"/>
      <c r="L171" s="3"/>
      <c r="M171" s="3"/>
      <c r="N171" s="3"/>
      <c r="O171" s="3"/>
      <c r="P171" s="3"/>
      <c r="Q171" s="3"/>
      <c r="R171" s="3"/>
      <c r="S171" s="3"/>
      <c r="T171" s="3"/>
      <c r="U171" s="3"/>
      <c r="V171" s="3"/>
      <c r="W171" s="3"/>
      <c r="X171" s="3"/>
      <c r="Y171" s="3"/>
      <c r="Z171" s="3"/>
    </row>
    <row r="172" spans="1:26" ht="15.75" customHeight="1">
      <c r="A172" s="51"/>
      <c r="B172" s="52"/>
      <c r="C172" s="52"/>
      <c r="D172" s="52"/>
      <c r="E172" s="1"/>
      <c r="F172" s="1"/>
      <c r="G172" s="3"/>
      <c r="H172" s="3"/>
      <c r="I172" s="3"/>
      <c r="J172" s="3"/>
      <c r="K172" s="3"/>
      <c r="L172" s="3"/>
      <c r="M172" s="3"/>
      <c r="N172" s="3"/>
      <c r="O172" s="3"/>
      <c r="P172" s="3"/>
      <c r="Q172" s="3"/>
      <c r="R172" s="3"/>
      <c r="S172" s="3"/>
      <c r="T172" s="3"/>
      <c r="U172" s="3"/>
      <c r="V172" s="3"/>
      <c r="W172" s="3"/>
      <c r="X172" s="3"/>
      <c r="Y172" s="3"/>
      <c r="Z172" s="3"/>
    </row>
    <row r="173" spans="1:26" ht="15.75" customHeight="1">
      <c r="A173" s="51"/>
      <c r="B173" s="52"/>
      <c r="C173" s="52"/>
      <c r="D173" s="52"/>
      <c r="E173" s="1"/>
      <c r="F173" s="1"/>
      <c r="G173" s="3"/>
      <c r="H173" s="3"/>
      <c r="I173" s="3"/>
      <c r="J173" s="3"/>
      <c r="K173" s="3"/>
      <c r="L173" s="3"/>
      <c r="M173" s="3"/>
      <c r="N173" s="3"/>
      <c r="O173" s="3"/>
      <c r="P173" s="3"/>
      <c r="Q173" s="3"/>
      <c r="R173" s="3"/>
      <c r="S173" s="3"/>
      <c r="T173" s="3"/>
      <c r="U173" s="3"/>
      <c r="V173" s="3"/>
      <c r="W173" s="3"/>
      <c r="X173" s="3"/>
      <c r="Y173" s="3"/>
      <c r="Z173" s="3"/>
    </row>
    <row r="174" spans="1:26" ht="15.75" customHeight="1">
      <c r="A174" s="51"/>
      <c r="B174" s="52"/>
      <c r="C174" s="52"/>
      <c r="D174" s="52"/>
      <c r="E174" s="1"/>
      <c r="F174" s="1"/>
      <c r="G174" s="3"/>
      <c r="H174" s="3"/>
      <c r="I174" s="3"/>
      <c r="J174" s="3"/>
      <c r="K174" s="3"/>
      <c r="L174" s="3"/>
      <c r="M174" s="3"/>
      <c r="N174" s="3"/>
      <c r="O174" s="3"/>
      <c r="P174" s="3"/>
      <c r="Q174" s="3"/>
      <c r="R174" s="3"/>
      <c r="S174" s="3"/>
      <c r="T174" s="3"/>
      <c r="U174" s="3"/>
      <c r="V174" s="3"/>
      <c r="W174" s="3"/>
      <c r="X174" s="3"/>
      <c r="Y174" s="3"/>
      <c r="Z174" s="3"/>
    </row>
    <row r="175" spans="1:26" ht="15.75" customHeight="1">
      <c r="A175" s="51"/>
      <c r="B175" s="52"/>
      <c r="C175" s="52"/>
      <c r="D175" s="52"/>
      <c r="E175" s="1"/>
      <c r="F175" s="1"/>
      <c r="G175" s="3"/>
      <c r="H175" s="3"/>
      <c r="I175" s="3"/>
      <c r="J175" s="3"/>
      <c r="K175" s="3"/>
      <c r="L175" s="3"/>
      <c r="M175" s="3"/>
      <c r="N175" s="3"/>
      <c r="O175" s="3"/>
      <c r="P175" s="3"/>
      <c r="Q175" s="3"/>
      <c r="R175" s="3"/>
      <c r="S175" s="3"/>
      <c r="T175" s="3"/>
      <c r="U175" s="3"/>
      <c r="V175" s="3"/>
      <c r="W175" s="3"/>
      <c r="X175" s="3"/>
      <c r="Y175" s="3"/>
      <c r="Z175" s="3"/>
    </row>
    <row r="176" spans="1:26" ht="15.75" customHeight="1">
      <c r="A176" s="51"/>
      <c r="B176" s="52"/>
      <c r="C176" s="52"/>
      <c r="D176" s="52"/>
      <c r="E176" s="1"/>
      <c r="F176" s="1"/>
      <c r="G176" s="3"/>
      <c r="H176" s="3"/>
      <c r="I176" s="3"/>
      <c r="J176" s="3"/>
      <c r="K176" s="3"/>
      <c r="L176" s="3"/>
      <c r="M176" s="3"/>
      <c r="N176" s="3"/>
      <c r="O176" s="3"/>
      <c r="P176" s="3"/>
      <c r="Q176" s="3"/>
      <c r="R176" s="3"/>
      <c r="S176" s="3"/>
      <c r="T176" s="3"/>
      <c r="U176" s="3"/>
      <c r="V176" s="3"/>
      <c r="W176" s="3"/>
      <c r="X176" s="3"/>
      <c r="Y176" s="3"/>
      <c r="Z176" s="3"/>
    </row>
    <row r="177" spans="1:26" ht="15.75" customHeight="1">
      <c r="A177" s="51"/>
      <c r="B177" s="52"/>
      <c r="C177" s="52"/>
      <c r="D177" s="52"/>
      <c r="E177" s="1"/>
      <c r="F177" s="1"/>
      <c r="G177" s="3"/>
      <c r="H177" s="3"/>
      <c r="I177" s="3"/>
      <c r="J177" s="3"/>
      <c r="K177" s="3"/>
      <c r="L177" s="3"/>
      <c r="M177" s="3"/>
      <c r="N177" s="3"/>
      <c r="O177" s="3"/>
      <c r="P177" s="3"/>
      <c r="Q177" s="3"/>
      <c r="R177" s="3"/>
      <c r="S177" s="3"/>
      <c r="T177" s="3"/>
      <c r="U177" s="3"/>
      <c r="V177" s="3"/>
      <c r="W177" s="3"/>
      <c r="X177" s="3"/>
      <c r="Y177" s="3"/>
      <c r="Z177" s="3"/>
    </row>
    <row r="178" spans="1:26" ht="15.75" customHeight="1">
      <c r="A178" s="51"/>
      <c r="B178" s="52"/>
      <c r="C178" s="52"/>
      <c r="D178" s="52"/>
      <c r="E178" s="1"/>
      <c r="F178" s="1"/>
      <c r="G178" s="3"/>
      <c r="H178" s="3"/>
      <c r="I178" s="3"/>
      <c r="J178" s="3"/>
      <c r="K178" s="3"/>
      <c r="L178" s="3"/>
      <c r="M178" s="3"/>
      <c r="N178" s="3"/>
      <c r="O178" s="3"/>
      <c r="P178" s="3"/>
      <c r="Q178" s="3"/>
      <c r="R178" s="3"/>
      <c r="S178" s="3"/>
      <c r="T178" s="3"/>
      <c r="U178" s="3"/>
      <c r="V178" s="3"/>
      <c r="W178" s="3"/>
      <c r="X178" s="3"/>
      <c r="Y178" s="3"/>
      <c r="Z178" s="3"/>
    </row>
    <row r="179" spans="1:26" ht="15.75" customHeight="1">
      <c r="A179" s="51"/>
      <c r="B179" s="52"/>
      <c r="C179" s="52"/>
      <c r="D179" s="52"/>
      <c r="E179" s="1"/>
      <c r="F179" s="1"/>
      <c r="G179" s="3"/>
      <c r="H179" s="3"/>
      <c r="I179" s="3"/>
      <c r="J179" s="3"/>
      <c r="K179" s="3"/>
      <c r="L179" s="3"/>
      <c r="M179" s="3"/>
      <c r="N179" s="3"/>
      <c r="O179" s="3"/>
      <c r="P179" s="3"/>
      <c r="Q179" s="3"/>
      <c r="R179" s="3"/>
      <c r="S179" s="3"/>
      <c r="T179" s="3"/>
      <c r="U179" s="3"/>
      <c r="V179" s="3"/>
      <c r="W179" s="3"/>
      <c r="X179" s="3"/>
      <c r="Y179" s="3"/>
      <c r="Z179" s="3"/>
    </row>
    <row r="180" spans="1:26" ht="15.75" customHeight="1">
      <c r="A180" s="51"/>
      <c r="B180" s="52"/>
      <c r="C180" s="52"/>
      <c r="D180" s="52"/>
      <c r="E180" s="1"/>
      <c r="F180" s="1"/>
      <c r="G180" s="3"/>
      <c r="H180" s="3"/>
      <c r="I180" s="3"/>
      <c r="J180" s="3"/>
      <c r="K180" s="3"/>
      <c r="L180" s="3"/>
      <c r="M180" s="3"/>
      <c r="N180" s="3"/>
      <c r="O180" s="3"/>
      <c r="P180" s="3"/>
      <c r="Q180" s="3"/>
      <c r="R180" s="3"/>
      <c r="S180" s="3"/>
      <c r="T180" s="3"/>
      <c r="U180" s="3"/>
      <c r="V180" s="3"/>
      <c r="W180" s="3"/>
      <c r="X180" s="3"/>
      <c r="Y180" s="3"/>
      <c r="Z180" s="3"/>
    </row>
    <row r="181" spans="1:26" ht="15.75" customHeight="1">
      <c r="A181" s="51"/>
      <c r="B181" s="52"/>
      <c r="C181" s="52"/>
      <c r="D181" s="52"/>
      <c r="E181" s="1"/>
      <c r="F181" s="1"/>
      <c r="G181" s="3"/>
      <c r="H181" s="3"/>
      <c r="I181" s="3"/>
      <c r="J181" s="3"/>
      <c r="K181" s="3"/>
      <c r="L181" s="3"/>
      <c r="M181" s="3"/>
      <c r="N181" s="3"/>
      <c r="O181" s="3"/>
      <c r="P181" s="3"/>
      <c r="Q181" s="3"/>
      <c r="R181" s="3"/>
      <c r="S181" s="3"/>
      <c r="T181" s="3"/>
      <c r="U181" s="3"/>
      <c r="V181" s="3"/>
      <c r="W181" s="3"/>
      <c r="X181" s="3"/>
      <c r="Y181" s="3"/>
      <c r="Z181" s="3"/>
    </row>
    <row r="182" spans="1:26" ht="15.75" customHeight="1">
      <c r="A182" s="51"/>
      <c r="B182" s="52"/>
      <c r="C182" s="52"/>
      <c r="D182" s="52"/>
      <c r="E182" s="1"/>
      <c r="F182" s="1"/>
      <c r="G182" s="3"/>
      <c r="H182" s="3"/>
      <c r="I182" s="3"/>
      <c r="J182" s="3"/>
      <c r="K182" s="3"/>
      <c r="L182" s="3"/>
      <c r="M182" s="3"/>
      <c r="N182" s="3"/>
      <c r="O182" s="3"/>
      <c r="P182" s="3"/>
      <c r="Q182" s="3"/>
      <c r="R182" s="3"/>
      <c r="S182" s="3"/>
      <c r="T182" s="3"/>
      <c r="U182" s="3"/>
      <c r="V182" s="3"/>
      <c r="W182" s="3"/>
      <c r="X182" s="3"/>
      <c r="Y182" s="3"/>
      <c r="Z182" s="3"/>
    </row>
    <row r="183" spans="1:26" ht="15.75" customHeight="1">
      <c r="A183" s="51"/>
      <c r="B183" s="52"/>
      <c r="C183" s="52"/>
      <c r="D183" s="52"/>
      <c r="E183" s="1"/>
      <c r="F183" s="1"/>
      <c r="G183" s="3"/>
      <c r="H183" s="3"/>
      <c r="I183" s="3"/>
      <c r="J183" s="3"/>
      <c r="K183" s="3"/>
      <c r="L183" s="3"/>
      <c r="M183" s="3"/>
      <c r="N183" s="3"/>
      <c r="O183" s="3"/>
      <c r="P183" s="3"/>
      <c r="Q183" s="3"/>
      <c r="R183" s="3"/>
      <c r="S183" s="3"/>
      <c r="T183" s="3"/>
      <c r="U183" s="3"/>
      <c r="V183" s="3"/>
      <c r="W183" s="3"/>
      <c r="X183" s="3"/>
      <c r="Y183" s="3"/>
      <c r="Z183" s="3"/>
    </row>
    <row r="184" spans="1:26" ht="15.75" customHeight="1">
      <c r="A184" s="51"/>
      <c r="B184" s="52"/>
      <c r="C184" s="52"/>
      <c r="D184" s="52"/>
      <c r="E184" s="1"/>
      <c r="F184" s="1"/>
      <c r="G184" s="3"/>
      <c r="H184" s="3"/>
      <c r="I184" s="3"/>
      <c r="J184" s="3"/>
      <c r="K184" s="3"/>
      <c r="L184" s="3"/>
      <c r="M184" s="3"/>
      <c r="N184" s="3"/>
      <c r="O184" s="3"/>
      <c r="P184" s="3"/>
      <c r="Q184" s="3"/>
      <c r="R184" s="3"/>
      <c r="S184" s="3"/>
      <c r="T184" s="3"/>
      <c r="U184" s="3"/>
      <c r="V184" s="3"/>
      <c r="W184" s="3"/>
      <c r="X184" s="3"/>
      <c r="Y184" s="3"/>
      <c r="Z184" s="3"/>
    </row>
    <row r="185" spans="1:26" ht="15.75" customHeight="1">
      <c r="A185" s="51"/>
      <c r="B185" s="52"/>
      <c r="C185" s="52"/>
      <c r="D185" s="52"/>
      <c r="E185" s="1"/>
      <c r="F185" s="1"/>
      <c r="G185" s="3"/>
      <c r="H185" s="3"/>
      <c r="I185" s="3"/>
      <c r="J185" s="3"/>
      <c r="K185" s="3"/>
      <c r="L185" s="3"/>
      <c r="M185" s="3"/>
      <c r="N185" s="3"/>
      <c r="O185" s="3"/>
      <c r="P185" s="3"/>
      <c r="Q185" s="3"/>
      <c r="R185" s="3"/>
      <c r="S185" s="3"/>
      <c r="T185" s="3"/>
      <c r="U185" s="3"/>
      <c r="V185" s="3"/>
      <c r="W185" s="3"/>
      <c r="X185" s="3"/>
      <c r="Y185" s="3"/>
      <c r="Z185" s="3"/>
    </row>
    <row r="186" spans="1:26" ht="15.75" customHeight="1">
      <c r="A186" s="51"/>
      <c r="B186" s="52"/>
      <c r="C186" s="52"/>
      <c r="D186" s="52"/>
      <c r="E186" s="1"/>
      <c r="F186" s="1"/>
      <c r="G186" s="3"/>
      <c r="H186" s="3"/>
      <c r="I186" s="3"/>
      <c r="J186" s="3"/>
      <c r="K186" s="3"/>
      <c r="L186" s="3"/>
      <c r="M186" s="3"/>
      <c r="N186" s="3"/>
      <c r="O186" s="3"/>
      <c r="P186" s="3"/>
      <c r="Q186" s="3"/>
      <c r="R186" s="3"/>
      <c r="S186" s="3"/>
      <c r="T186" s="3"/>
      <c r="U186" s="3"/>
      <c r="V186" s="3"/>
      <c r="W186" s="3"/>
      <c r="X186" s="3"/>
      <c r="Y186" s="3"/>
      <c r="Z186" s="3"/>
    </row>
    <row r="187" spans="1:26" ht="15.75" customHeight="1">
      <c r="A187" s="51"/>
      <c r="B187" s="52"/>
      <c r="C187" s="52"/>
      <c r="D187" s="52"/>
      <c r="E187" s="1"/>
      <c r="F187" s="1"/>
      <c r="G187" s="3"/>
      <c r="H187" s="3"/>
      <c r="I187" s="3"/>
      <c r="J187" s="3"/>
      <c r="K187" s="3"/>
      <c r="L187" s="3"/>
      <c r="M187" s="3"/>
      <c r="N187" s="3"/>
      <c r="O187" s="3"/>
      <c r="P187" s="3"/>
      <c r="Q187" s="3"/>
      <c r="R187" s="3"/>
      <c r="S187" s="3"/>
      <c r="T187" s="3"/>
      <c r="U187" s="3"/>
      <c r="V187" s="3"/>
      <c r="W187" s="3"/>
      <c r="X187" s="3"/>
      <c r="Y187" s="3"/>
      <c r="Z187" s="3"/>
    </row>
    <row r="188" spans="1:26" ht="15.75" customHeight="1">
      <c r="A188" s="51"/>
      <c r="B188" s="52"/>
      <c r="C188" s="52"/>
      <c r="D188" s="52"/>
      <c r="E188" s="1"/>
      <c r="F188" s="1"/>
      <c r="G188" s="3"/>
      <c r="H188" s="3"/>
      <c r="I188" s="3"/>
      <c r="J188" s="3"/>
      <c r="K188" s="3"/>
      <c r="L188" s="3"/>
      <c r="M188" s="3"/>
      <c r="N188" s="3"/>
      <c r="O188" s="3"/>
      <c r="P188" s="3"/>
      <c r="Q188" s="3"/>
      <c r="R188" s="3"/>
      <c r="S188" s="3"/>
      <c r="T188" s="3"/>
      <c r="U188" s="3"/>
      <c r="V188" s="3"/>
      <c r="W188" s="3"/>
      <c r="X188" s="3"/>
      <c r="Y188" s="3"/>
      <c r="Z188" s="3"/>
    </row>
    <row r="189" spans="1:26" ht="15.75" customHeight="1">
      <c r="A189" s="51"/>
      <c r="B189" s="52"/>
      <c r="C189" s="52"/>
      <c r="D189" s="52"/>
      <c r="E189" s="1"/>
      <c r="F189" s="1"/>
      <c r="G189" s="3"/>
      <c r="H189" s="3"/>
      <c r="I189" s="3"/>
      <c r="J189" s="3"/>
      <c r="K189" s="3"/>
      <c r="L189" s="3"/>
      <c r="M189" s="3"/>
      <c r="N189" s="3"/>
      <c r="O189" s="3"/>
      <c r="P189" s="3"/>
      <c r="Q189" s="3"/>
      <c r="R189" s="3"/>
      <c r="S189" s="3"/>
      <c r="T189" s="3"/>
      <c r="U189" s="3"/>
      <c r="V189" s="3"/>
      <c r="W189" s="3"/>
      <c r="X189" s="3"/>
      <c r="Y189" s="3"/>
      <c r="Z189" s="3"/>
    </row>
    <row r="190" spans="1:26" ht="15.75" customHeight="1">
      <c r="A190" s="51"/>
      <c r="B190" s="52"/>
      <c r="C190" s="52"/>
      <c r="D190" s="52"/>
      <c r="E190" s="1"/>
      <c r="F190" s="1"/>
      <c r="G190" s="3"/>
      <c r="H190" s="3"/>
      <c r="I190" s="3"/>
      <c r="J190" s="3"/>
      <c r="K190" s="3"/>
      <c r="L190" s="3"/>
      <c r="M190" s="3"/>
      <c r="N190" s="3"/>
      <c r="O190" s="3"/>
      <c r="P190" s="3"/>
      <c r="Q190" s="3"/>
      <c r="R190" s="3"/>
      <c r="S190" s="3"/>
      <c r="T190" s="3"/>
      <c r="U190" s="3"/>
      <c r="V190" s="3"/>
      <c r="W190" s="3"/>
      <c r="X190" s="3"/>
      <c r="Y190" s="3"/>
      <c r="Z190" s="3"/>
    </row>
    <row r="191" spans="1:26" ht="15.75" customHeight="1">
      <c r="A191" s="51"/>
      <c r="B191" s="52"/>
      <c r="C191" s="52"/>
      <c r="D191" s="52"/>
      <c r="E191" s="1"/>
      <c r="F191" s="1"/>
      <c r="G191" s="3"/>
      <c r="H191" s="3"/>
      <c r="I191" s="3"/>
      <c r="J191" s="3"/>
      <c r="K191" s="3"/>
      <c r="L191" s="3"/>
      <c r="M191" s="3"/>
      <c r="N191" s="3"/>
      <c r="O191" s="3"/>
      <c r="P191" s="3"/>
      <c r="Q191" s="3"/>
      <c r="R191" s="3"/>
      <c r="S191" s="3"/>
      <c r="T191" s="3"/>
      <c r="U191" s="3"/>
      <c r="V191" s="3"/>
      <c r="W191" s="3"/>
      <c r="X191" s="3"/>
      <c r="Y191" s="3"/>
      <c r="Z191" s="3"/>
    </row>
    <row r="192" spans="1:26" ht="15.75" customHeight="1">
      <c r="A192" s="51"/>
      <c r="B192" s="52"/>
      <c r="C192" s="52"/>
      <c r="D192" s="52"/>
      <c r="E192" s="1"/>
      <c r="F192" s="1"/>
      <c r="G192" s="3"/>
      <c r="H192" s="3"/>
      <c r="I192" s="3"/>
      <c r="J192" s="3"/>
      <c r="K192" s="3"/>
      <c r="L192" s="3"/>
      <c r="M192" s="3"/>
      <c r="N192" s="3"/>
      <c r="O192" s="3"/>
      <c r="P192" s="3"/>
      <c r="Q192" s="3"/>
      <c r="R192" s="3"/>
      <c r="S192" s="3"/>
      <c r="T192" s="3"/>
      <c r="U192" s="3"/>
      <c r="V192" s="3"/>
      <c r="W192" s="3"/>
      <c r="X192" s="3"/>
      <c r="Y192" s="3"/>
      <c r="Z192" s="3"/>
    </row>
    <row r="193" spans="1:26" ht="15.75" customHeight="1">
      <c r="A193" s="51"/>
      <c r="B193" s="52"/>
      <c r="C193" s="52"/>
      <c r="D193" s="52"/>
      <c r="E193" s="1"/>
      <c r="F193" s="1"/>
      <c r="G193" s="3"/>
      <c r="H193" s="3"/>
      <c r="I193" s="3"/>
      <c r="J193" s="3"/>
      <c r="K193" s="3"/>
      <c r="L193" s="3"/>
      <c r="M193" s="3"/>
      <c r="N193" s="3"/>
      <c r="O193" s="3"/>
      <c r="P193" s="3"/>
      <c r="Q193" s="3"/>
      <c r="R193" s="3"/>
      <c r="S193" s="3"/>
      <c r="T193" s="3"/>
      <c r="U193" s="3"/>
      <c r="V193" s="3"/>
      <c r="W193" s="3"/>
      <c r="X193" s="3"/>
      <c r="Y193" s="3"/>
      <c r="Z193" s="3"/>
    </row>
    <row r="194" spans="1:26" ht="15.75" customHeight="1">
      <c r="A194" s="51"/>
      <c r="B194" s="52"/>
      <c r="C194" s="52"/>
      <c r="D194" s="52"/>
      <c r="E194" s="1"/>
      <c r="F194" s="1"/>
      <c r="G194" s="3"/>
      <c r="H194" s="3"/>
      <c r="I194" s="3"/>
      <c r="J194" s="3"/>
      <c r="K194" s="3"/>
      <c r="L194" s="3"/>
      <c r="M194" s="3"/>
      <c r="N194" s="3"/>
      <c r="O194" s="3"/>
      <c r="P194" s="3"/>
      <c r="Q194" s="3"/>
      <c r="R194" s="3"/>
      <c r="S194" s="3"/>
      <c r="T194" s="3"/>
      <c r="U194" s="3"/>
      <c r="V194" s="3"/>
      <c r="W194" s="3"/>
      <c r="X194" s="3"/>
      <c r="Y194" s="3"/>
      <c r="Z194" s="3"/>
    </row>
    <row r="195" spans="1:26" ht="15.75" customHeight="1">
      <c r="A195" s="51"/>
      <c r="B195" s="52"/>
      <c r="C195" s="52"/>
      <c r="D195" s="52"/>
      <c r="E195" s="1"/>
      <c r="F195" s="1"/>
      <c r="G195" s="3"/>
      <c r="H195" s="3"/>
      <c r="I195" s="3"/>
      <c r="J195" s="3"/>
      <c r="K195" s="3"/>
      <c r="L195" s="3"/>
      <c r="M195" s="3"/>
      <c r="N195" s="3"/>
      <c r="O195" s="3"/>
      <c r="P195" s="3"/>
      <c r="Q195" s="3"/>
      <c r="R195" s="3"/>
      <c r="S195" s="3"/>
      <c r="T195" s="3"/>
      <c r="U195" s="3"/>
      <c r="V195" s="3"/>
      <c r="W195" s="3"/>
      <c r="X195" s="3"/>
      <c r="Y195" s="3"/>
      <c r="Z195" s="3"/>
    </row>
    <row r="196" spans="1:26" ht="15.75" customHeight="1">
      <c r="A196" s="51"/>
      <c r="B196" s="52"/>
      <c r="C196" s="52"/>
      <c r="D196" s="52"/>
      <c r="E196" s="1"/>
      <c r="F196" s="1"/>
      <c r="G196" s="3"/>
      <c r="H196" s="3"/>
      <c r="I196" s="3"/>
      <c r="J196" s="3"/>
      <c r="K196" s="3"/>
      <c r="L196" s="3"/>
      <c r="M196" s="3"/>
      <c r="N196" s="3"/>
      <c r="O196" s="3"/>
      <c r="P196" s="3"/>
      <c r="Q196" s="3"/>
      <c r="R196" s="3"/>
      <c r="S196" s="3"/>
      <c r="T196" s="3"/>
      <c r="U196" s="3"/>
      <c r="V196" s="3"/>
      <c r="W196" s="3"/>
      <c r="X196" s="3"/>
      <c r="Y196" s="3"/>
      <c r="Z196" s="3"/>
    </row>
    <row r="197" spans="1:26" ht="15.75" customHeight="1">
      <c r="A197" s="51"/>
      <c r="B197" s="52"/>
      <c r="C197" s="52"/>
      <c r="D197" s="52"/>
      <c r="E197" s="1"/>
      <c r="F197" s="1"/>
      <c r="G197" s="3"/>
      <c r="H197" s="3"/>
      <c r="I197" s="3"/>
      <c r="J197" s="3"/>
      <c r="K197" s="3"/>
      <c r="L197" s="3"/>
      <c r="M197" s="3"/>
      <c r="N197" s="3"/>
      <c r="O197" s="3"/>
      <c r="P197" s="3"/>
      <c r="Q197" s="3"/>
      <c r="R197" s="3"/>
      <c r="S197" s="3"/>
      <c r="T197" s="3"/>
      <c r="U197" s="3"/>
      <c r="V197" s="3"/>
      <c r="W197" s="3"/>
      <c r="X197" s="3"/>
      <c r="Y197" s="3"/>
      <c r="Z197" s="3"/>
    </row>
    <row r="198" spans="1:26" ht="15.75" customHeight="1">
      <c r="A198" s="51"/>
      <c r="B198" s="52"/>
      <c r="C198" s="52"/>
      <c r="D198" s="52"/>
      <c r="E198" s="1"/>
      <c r="F198" s="1"/>
      <c r="G198" s="3"/>
      <c r="H198" s="3"/>
      <c r="I198" s="3"/>
      <c r="J198" s="3"/>
      <c r="K198" s="3"/>
      <c r="L198" s="3"/>
      <c r="M198" s="3"/>
      <c r="N198" s="3"/>
      <c r="O198" s="3"/>
      <c r="P198" s="3"/>
      <c r="Q198" s="3"/>
      <c r="R198" s="3"/>
      <c r="S198" s="3"/>
      <c r="T198" s="3"/>
      <c r="U198" s="3"/>
      <c r="V198" s="3"/>
      <c r="W198" s="3"/>
      <c r="X198" s="3"/>
      <c r="Y198" s="3"/>
      <c r="Z198" s="3"/>
    </row>
    <row r="199" spans="1:26" ht="15.75" customHeight="1">
      <c r="A199" s="51"/>
      <c r="B199" s="52"/>
      <c r="C199" s="52"/>
      <c r="D199" s="52"/>
      <c r="E199" s="1"/>
      <c r="F199" s="1"/>
      <c r="G199" s="3"/>
      <c r="H199" s="3"/>
      <c r="I199" s="3"/>
      <c r="J199" s="3"/>
      <c r="K199" s="3"/>
      <c r="L199" s="3"/>
      <c r="M199" s="3"/>
      <c r="N199" s="3"/>
      <c r="O199" s="3"/>
      <c r="P199" s="3"/>
      <c r="Q199" s="3"/>
      <c r="R199" s="3"/>
      <c r="S199" s="3"/>
      <c r="T199" s="3"/>
      <c r="U199" s="3"/>
      <c r="V199" s="3"/>
      <c r="W199" s="3"/>
      <c r="X199" s="3"/>
      <c r="Y199" s="3"/>
      <c r="Z199" s="3"/>
    </row>
    <row r="200" spans="1:26" ht="15.75" customHeight="1">
      <c r="A200" s="51"/>
      <c r="B200" s="52"/>
      <c r="C200" s="52"/>
      <c r="D200" s="52"/>
      <c r="E200" s="1"/>
      <c r="F200" s="1"/>
      <c r="G200" s="3"/>
      <c r="H200" s="3"/>
      <c r="I200" s="3"/>
      <c r="J200" s="3"/>
      <c r="K200" s="3"/>
      <c r="L200" s="3"/>
      <c r="M200" s="3"/>
      <c r="N200" s="3"/>
      <c r="O200" s="3"/>
      <c r="P200" s="3"/>
      <c r="Q200" s="3"/>
      <c r="R200" s="3"/>
      <c r="S200" s="3"/>
      <c r="T200" s="3"/>
      <c r="U200" s="3"/>
      <c r="V200" s="3"/>
      <c r="W200" s="3"/>
      <c r="X200" s="3"/>
      <c r="Y200" s="3"/>
      <c r="Z200" s="3"/>
    </row>
    <row r="201" spans="1:26" ht="15.75" customHeight="1">
      <c r="A201" s="51"/>
      <c r="B201" s="52"/>
      <c r="C201" s="52"/>
      <c r="D201" s="52"/>
      <c r="E201" s="1"/>
      <c r="F201" s="1"/>
      <c r="G201" s="3"/>
      <c r="H201" s="3"/>
      <c r="I201" s="3"/>
      <c r="J201" s="3"/>
      <c r="K201" s="3"/>
      <c r="L201" s="3"/>
      <c r="M201" s="3"/>
      <c r="N201" s="3"/>
      <c r="O201" s="3"/>
      <c r="P201" s="3"/>
      <c r="Q201" s="3"/>
      <c r="R201" s="3"/>
      <c r="S201" s="3"/>
      <c r="T201" s="3"/>
      <c r="U201" s="3"/>
      <c r="V201" s="3"/>
      <c r="W201" s="3"/>
      <c r="X201" s="3"/>
      <c r="Y201" s="3"/>
      <c r="Z201" s="3"/>
    </row>
    <row r="202" spans="1:26" ht="15.75" customHeight="1">
      <c r="A202" s="51"/>
      <c r="B202" s="52"/>
      <c r="C202" s="52"/>
      <c r="D202" s="52"/>
      <c r="E202" s="1"/>
      <c r="F202" s="1"/>
      <c r="G202" s="3"/>
      <c r="H202" s="3"/>
      <c r="I202" s="3"/>
      <c r="J202" s="3"/>
      <c r="K202" s="3"/>
      <c r="L202" s="3"/>
      <c r="M202" s="3"/>
      <c r="N202" s="3"/>
      <c r="O202" s="3"/>
      <c r="P202" s="3"/>
      <c r="Q202" s="3"/>
      <c r="R202" s="3"/>
      <c r="S202" s="3"/>
      <c r="T202" s="3"/>
      <c r="U202" s="3"/>
      <c r="V202" s="3"/>
      <c r="W202" s="3"/>
      <c r="X202" s="3"/>
      <c r="Y202" s="3"/>
      <c r="Z202" s="3"/>
    </row>
    <row r="203" spans="1:26" ht="15.75" customHeight="1">
      <c r="A203" s="51"/>
      <c r="B203" s="52"/>
      <c r="C203" s="52"/>
      <c r="D203" s="52"/>
      <c r="E203" s="1"/>
      <c r="F203" s="1"/>
      <c r="G203" s="3"/>
      <c r="H203" s="3"/>
      <c r="I203" s="3"/>
      <c r="J203" s="3"/>
      <c r="K203" s="3"/>
      <c r="L203" s="3"/>
      <c r="M203" s="3"/>
      <c r="N203" s="3"/>
      <c r="O203" s="3"/>
      <c r="P203" s="3"/>
      <c r="Q203" s="3"/>
      <c r="R203" s="3"/>
      <c r="S203" s="3"/>
      <c r="T203" s="3"/>
      <c r="U203" s="3"/>
      <c r="V203" s="3"/>
      <c r="W203" s="3"/>
      <c r="X203" s="3"/>
      <c r="Y203" s="3"/>
      <c r="Z203" s="3"/>
    </row>
    <row r="204" spans="1:26" ht="15.75" customHeight="1">
      <c r="A204" s="51"/>
      <c r="B204" s="52"/>
      <c r="C204" s="52"/>
      <c r="D204" s="52"/>
      <c r="E204" s="1"/>
      <c r="F204" s="1"/>
      <c r="G204" s="3"/>
      <c r="H204" s="3"/>
      <c r="I204" s="3"/>
      <c r="J204" s="3"/>
      <c r="K204" s="3"/>
      <c r="L204" s="3"/>
      <c r="M204" s="3"/>
      <c r="N204" s="3"/>
      <c r="O204" s="3"/>
      <c r="P204" s="3"/>
      <c r="Q204" s="3"/>
      <c r="R204" s="3"/>
      <c r="S204" s="3"/>
      <c r="T204" s="3"/>
      <c r="U204" s="3"/>
      <c r="V204" s="3"/>
      <c r="W204" s="3"/>
      <c r="X204" s="3"/>
      <c r="Y204" s="3"/>
      <c r="Z204" s="3"/>
    </row>
    <row r="205" spans="1:26" ht="15.75" customHeight="1">
      <c r="A205" s="51"/>
      <c r="B205" s="52"/>
      <c r="C205" s="52"/>
      <c r="D205" s="52"/>
      <c r="E205" s="1"/>
      <c r="F205" s="1"/>
      <c r="G205" s="3"/>
      <c r="H205" s="3"/>
      <c r="I205" s="3"/>
      <c r="J205" s="3"/>
      <c r="K205" s="3"/>
      <c r="L205" s="3"/>
      <c r="M205" s="3"/>
      <c r="N205" s="3"/>
      <c r="O205" s="3"/>
      <c r="P205" s="3"/>
      <c r="Q205" s="3"/>
      <c r="R205" s="3"/>
      <c r="S205" s="3"/>
      <c r="T205" s="3"/>
      <c r="U205" s="3"/>
      <c r="V205" s="3"/>
      <c r="W205" s="3"/>
      <c r="X205" s="3"/>
      <c r="Y205" s="3"/>
      <c r="Z205" s="3"/>
    </row>
    <row r="206" spans="1:26" ht="15.75" customHeight="1">
      <c r="A206" s="51"/>
      <c r="B206" s="52"/>
      <c r="C206" s="52"/>
      <c r="D206" s="52"/>
      <c r="E206" s="1"/>
      <c r="F206" s="1"/>
      <c r="G206" s="3"/>
      <c r="H206" s="3"/>
      <c r="I206" s="3"/>
      <c r="J206" s="3"/>
      <c r="K206" s="3"/>
      <c r="L206" s="3"/>
      <c r="M206" s="3"/>
      <c r="N206" s="3"/>
      <c r="O206" s="3"/>
      <c r="P206" s="3"/>
      <c r="Q206" s="3"/>
      <c r="R206" s="3"/>
      <c r="S206" s="3"/>
      <c r="T206" s="3"/>
      <c r="U206" s="3"/>
      <c r="V206" s="3"/>
      <c r="W206" s="3"/>
      <c r="X206" s="3"/>
      <c r="Y206" s="3"/>
      <c r="Z206" s="3"/>
    </row>
    <row r="207" spans="1:26" ht="15.75" customHeight="1">
      <c r="A207" s="51"/>
      <c r="B207" s="52"/>
      <c r="C207" s="52"/>
      <c r="D207" s="52"/>
      <c r="E207" s="1"/>
      <c r="F207" s="1"/>
      <c r="G207" s="3"/>
      <c r="H207" s="3"/>
      <c r="I207" s="3"/>
      <c r="J207" s="3"/>
      <c r="K207" s="3"/>
      <c r="L207" s="3"/>
      <c r="M207" s="3"/>
      <c r="N207" s="3"/>
      <c r="O207" s="3"/>
      <c r="P207" s="3"/>
      <c r="Q207" s="3"/>
      <c r="R207" s="3"/>
      <c r="S207" s="3"/>
      <c r="T207" s="3"/>
      <c r="U207" s="3"/>
      <c r="V207" s="3"/>
      <c r="W207" s="3"/>
      <c r="X207" s="3"/>
      <c r="Y207" s="3"/>
      <c r="Z207" s="3"/>
    </row>
    <row r="208" spans="1:26" ht="15.75" customHeight="1">
      <c r="A208" s="51"/>
      <c r="B208" s="52"/>
      <c r="C208" s="52"/>
      <c r="D208" s="52"/>
      <c r="E208" s="1"/>
      <c r="F208" s="1"/>
      <c r="G208" s="3"/>
      <c r="H208" s="3"/>
      <c r="I208" s="3"/>
      <c r="J208" s="3"/>
      <c r="K208" s="3"/>
      <c r="L208" s="3"/>
      <c r="M208" s="3"/>
      <c r="N208" s="3"/>
      <c r="O208" s="3"/>
      <c r="P208" s="3"/>
      <c r="Q208" s="3"/>
      <c r="R208" s="3"/>
      <c r="S208" s="3"/>
      <c r="T208" s="3"/>
      <c r="U208" s="3"/>
      <c r="V208" s="3"/>
      <c r="W208" s="3"/>
      <c r="X208" s="3"/>
      <c r="Y208" s="3"/>
      <c r="Z208" s="3"/>
    </row>
    <row r="209" spans="1:26" ht="15.75" customHeight="1">
      <c r="A209" s="51"/>
      <c r="B209" s="52"/>
      <c r="C209" s="52"/>
      <c r="D209" s="52"/>
      <c r="E209" s="1"/>
      <c r="F209" s="1"/>
      <c r="G209" s="3"/>
      <c r="H209" s="3"/>
      <c r="I209" s="3"/>
      <c r="J209" s="3"/>
      <c r="K209" s="3"/>
      <c r="L209" s="3"/>
      <c r="M209" s="3"/>
      <c r="N209" s="3"/>
      <c r="O209" s="3"/>
      <c r="P209" s="3"/>
      <c r="Q209" s="3"/>
      <c r="R209" s="3"/>
      <c r="S209" s="3"/>
      <c r="T209" s="3"/>
      <c r="U209" s="3"/>
      <c r="V209" s="3"/>
      <c r="W209" s="3"/>
      <c r="X209" s="3"/>
      <c r="Y209" s="3"/>
      <c r="Z209" s="3"/>
    </row>
    <row r="210" spans="1:26" ht="15.75" customHeight="1">
      <c r="A210" s="51"/>
      <c r="B210" s="52"/>
      <c r="C210" s="52"/>
      <c r="D210" s="52"/>
      <c r="E210" s="1"/>
      <c r="F210" s="1"/>
      <c r="G210" s="3"/>
      <c r="H210" s="3"/>
      <c r="I210" s="3"/>
      <c r="J210" s="3"/>
      <c r="K210" s="3"/>
      <c r="L210" s="3"/>
      <c r="M210" s="3"/>
      <c r="N210" s="3"/>
      <c r="O210" s="3"/>
      <c r="P210" s="3"/>
      <c r="Q210" s="3"/>
      <c r="R210" s="3"/>
      <c r="S210" s="3"/>
      <c r="T210" s="3"/>
      <c r="U210" s="3"/>
      <c r="V210" s="3"/>
      <c r="W210" s="3"/>
      <c r="X210" s="3"/>
      <c r="Y210" s="3"/>
      <c r="Z210" s="3"/>
    </row>
    <row r="211" spans="1:26" ht="15.75" customHeight="1">
      <c r="A211" s="51"/>
      <c r="B211" s="52"/>
      <c r="C211" s="52"/>
      <c r="D211" s="52"/>
      <c r="E211" s="1"/>
      <c r="F211" s="1"/>
      <c r="G211" s="3"/>
      <c r="H211" s="3"/>
      <c r="I211" s="3"/>
      <c r="J211" s="3"/>
      <c r="K211" s="3"/>
      <c r="L211" s="3"/>
      <c r="M211" s="3"/>
      <c r="N211" s="3"/>
      <c r="O211" s="3"/>
      <c r="P211" s="3"/>
      <c r="Q211" s="3"/>
      <c r="R211" s="3"/>
      <c r="S211" s="3"/>
      <c r="T211" s="3"/>
      <c r="U211" s="3"/>
      <c r="V211" s="3"/>
      <c r="W211" s="3"/>
      <c r="X211" s="3"/>
      <c r="Y211" s="3"/>
      <c r="Z211" s="3"/>
    </row>
    <row r="212" spans="1:26" ht="15.75" customHeight="1">
      <c r="A212" s="51"/>
      <c r="B212" s="52"/>
      <c r="C212" s="52"/>
      <c r="D212" s="52"/>
      <c r="E212" s="1"/>
      <c r="F212" s="1"/>
      <c r="G212" s="3"/>
      <c r="H212" s="3"/>
      <c r="I212" s="3"/>
      <c r="J212" s="3"/>
      <c r="K212" s="3"/>
      <c r="L212" s="3"/>
      <c r="M212" s="3"/>
      <c r="N212" s="3"/>
      <c r="O212" s="3"/>
      <c r="P212" s="3"/>
      <c r="Q212" s="3"/>
      <c r="R212" s="3"/>
      <c r="S212" s="3"/>
      <c r="T212" s="3"/>
      <c r="U212" s="3"/>
      <c r="V212" s="3"/>
      <c r="W212" s="3"/>
      <c r="X212" s="3"/>
      <c r="Y212" s="3"/>
      <c r="Z212" s="3"/>
    </row>
    <row r="213" spans="1:26" ht="15.75" customHeight="1">
      <c r="A213" s="51"/>
      <c r="B213" s="52"/>
      <c r="C213" s="52"/>
      <c r="D213" s="52"/>
      <c r="E213" s="1"/>
      <c r="F213" s="1"/>
      <c r="G213" s="3"/>
      <c r="H213" s="3"/>
      <c r="I213" s="3"/>
      <c r="J213" s="3"/>
      <c r="K213" s="3"/>
      <c r="L213" s="3"/>
      <c r="M213" s="3"/>
      <c r="N213" s="3"/>
      <c r="O213" s="3"/>
      <c r="P213" s="3"/>
      <c r="Q213" s="3"/>
      <c r="R213" s="3"/>
      <c r="S213" s="3"/>
      <c r="T213" s="3"/>
      <c r="U213" s="3"/>
      <c r="V213" s="3"/>
      <c r="W213" s="3"/>
      <c r="X213" s="3"/>
      <c r="Y213" s="3"/>
      <c r="Z213" s="3"/>
    </row>
    <row r="214" spans="1:26" ht="15.75" customHeight="1">
      <c r="A214" s="51"/>
      <c r="B214" s="52"/>
      <c r="C214" s="52"/>
      <c r="D214" s="52"/>
      <c r="E214" s="1"/>
      <c r="F214" s="1"/>
      <c r="G214" s="3"/>
      <c r="H214" s="3"/>
      <c r="I214" s="3"/>
      <c r="J214" s="3"/>
      <c r="K214" s="3"/>
      <c r="L214" s="3"/>
      <c r="M214" s="3"/>
      <c r="N214" s="3"/>
      <c r="O214" s="3"/>
      <c r="P214" s="3"/>
      <c r="Q214" s="3"/>
      <c r="R214" s="3"/>
      <c r="S214" s="3"/>
      <c r="T214" s="3"/>
      <c r="U214" s="3"/>
      <c r="V214" s="3"/>
      <c r="W214" s="3"/>
      <c r="X214" s="3"/>
      <c r="Y214" s="3"/>
      <c r="Z214" s="3"/>
    </row>
    <row r="215" spans="1:26" ht="15.75" customHeight="1">
      <c r="A215" s="51"/>
      <c r="B215" s="52"/>
      <c r="C215" s="52"/>
      <c r="D215" s="52"/>
      <c r="E215" s="1"/>
      <c r="F215" s="1"/>
      <c r="G215" s="3"/>
      <c r="H215" s="3"/>
      <c r="I215" s="3"/>
      <c r="J215" s="3"/>
      <c r="K215" s="3"/>
      <c r="L215" s="3"/>
      <c r="M215" s="3"/>
      <c r="N215" s="3"/>
      <c r="O215" s="3"/>
      <c r="P215" s="3"/>
      <c r="Q215" s="3"/>
      <c r="R215" s="3"/>
      <c r="S215" s="3"/>
      <c r="T215" s="3"/>
      <c r="U215" s="3"/>
      <c r="V215" s="3"/>
      <c r="W215" s="3"/>
      <c r="X215" s="3"/>
      <c r="Y215" s="3"/>
      <c r="Z215" s="3"/>
    </row>
    <row r="216" spans="1:26" ht="15.75" customHeight="1">
      <c r="A216" s="51"/>
      <c r="B216" s="52"/>
      <c r="C216" s="52"/>
      <c r="D216" s="52"/>
      <c r="E216" s="1"/>
      <c r="F216" s="1"/>
      <c r="G216" s="3"/>
      <c r="H216" s="3"/>
      <c r="I216" s="3"/>
      <c r="J216" s="3"/>
      <c r="K216" s="3"/>
      <c r="L216" s="3"/>
      <c r="M216" s="3"/>
      <c r="N216" s="3"/>
      <c r="O216" s="3"/>
      <c r="P216" s="3"/>
      <c r="Q216" s="3"/>
      <c r="R216" s="3"/>
      <c r="S216" s="3"/>
      <c r="T216" s="3"/>
      <c r="U216" s="3"/>
      <c r="V216" s="3"/>
      <c r="W216" s="3"/>
      <c r="X216" s="3"/>
      <c r="Y216" s="3"/>
      <c r="Z216" s="3"/>
    </row>
    <row r="217" spans="1:26" ht="15.75" customHeight="1">
      <c r="A217" s="51"/>
      <c r="B217" s="52"/>
      <c r="C217" s="52"/>
      <c r="D217" s="52"/>
      <c r="E217" s="1"/>
      <c r="F217" s="1"/>
      <c r="G217" s="3"/>
      <c r="H217" s="3"/>
      <c r="I217" s="3"/>
      <c r="J217" s="3"/>
      <c r="K217" s="3"/>
      <c r="L217" s="3"/>
      <c r="M217" s="3"/>
      <c r="N217" s="3"/>
      <c r="O217" s="3"/>
      <c r="P217" s="3"/>
      <c r="Q217" s="3"/>
      <c r="R217" s="3"/>
      <c r="S217" s="3"/>
      <c r="T217" s="3"/>
      <c r="U217" s="3"/>
      <c r="V217" s="3"/>
      <c r="W217" s="3"/>
      <c r="X217" s="3"/>
      <c r="Y217" s="3"/>
      <c r="Z217" s="3"/>
    </row>
    <row r="218" spans="1:26" ht="15.75" customHeight="1">
      <c r="A218" s="51"/>
      <c r="B218" s="52"/>
      <c r="C218" s="52"/>
      <c r="D218" s="52"/>
      <c r="E218" s="1"/>
      <c r="F218" s="1"/>
      <c r="G218" s="3"/>
      <c r="H218" s="3"/>
      <c r="I218" s="3"/>
      <c r="J218" s="3"/>
      <c r="K218" s="3"/>
      <c r="L218" s="3"/>
      <c r="M218" s="3"/>
      <c r="N218" s="3"/>
      <c r="O218" s="3"/>
      <c r="P218" s="3"/>
      <c r="Q218" s="3"/>
      <c r="R218" s="3"/>
      <c r="S218" s="3"/>
      <c r="T218" s="3"/>
      <c r="U218" s="3"/>
      <c r="V218" s="3"/>
      <c r="W218" s="3"/>
      <c r="X218" s="3"/>
      <c r="Y218" s="3"/>
      <c r="Z218" s="3"/>
    </row>
    <row r="219" spans="1:26" ht="15.75" customHeight="1">
      <c r="A219" s="51"/>
      <c r="B219" s="52"/>
      <c r="C219" s="52"/>
      <c r="D219" s="52"/>
      <c r="E219" s="1"/>
      <c r="F219" s="1"/>
      <c r="G219" s="3"/>
      <c r="H219" s="3"/>
      <c r="I219" s="3"/>
      <c r="J219" s="3"/>
      <c r="K219" s="3"/>
      <c r="L219" s="3"/>
      <c r="M219" s="3"/>
      <c r="N219" s="3"/>
      <c r="O219" s="3"/>
      <c r="P219" s="3"/>
      <c r="Q219" s="3"/>
      <c r="R219" s="3"/>
      <c r="S219" s="3"/>
      <c r="T219" s="3"/>
      <c r="U219" s="3"/>
      <c r="V219" s="3"/>
      <c r="W219" s="3"/>
      <c r="X219" s="3"/>
      <c r="Y219" s="3"/>
      <c r="Z219" s="3"/>
    </row>
    <row r="220" spans="1:26" ht="15.75" customHeight="1">
      <c r="A220" s="51"/>
      <c r="B220" s="52"/>
      <c r="C220" s="52"/>
      <c r="D220" s="52"/>
      <c r="E220" s="1"/>
      <c r="F220" s="1"/>
      <c r="G220" s="3"/>
      <c r="H220" s="3"/>
      <c r="I220" s="3"/>
      <c r="J220" s="3"/>
      <c r="K220" s="3"/>
      <c r="L220" s="3"/>
      <c r="M220" s="3"/>
      <c r="N220" s="3"/>
      <c r="O220" s="3"/>
      <c r="P220" s="3"/>
      <c r="Q220" s="3"/>
      <c r="R220" s="3"/>
      <c r="S220" s="3"/>
      <c r="T220" s="3"/>
      <c r="U220" s="3"/>
      <c r="V220" s="3"/>
      <c r="W220" s="3"/>
      <c r="X220" s="3"/>
      <c r="Y220" s="3"/>
      <c r="Z220" s="3"/>
    </row>
    <row r="221" spans="1:26" ht="15.75" customHeight="1">
      <c r="A221" s="51"/>
      <c r="B221" s="52"/>
      <c r="C221" s="52"/>
      <c r="D221" s="52"/>
      <c r="E221" s="1"/>
      <c r="F221" s="1"/>
      <c r="G221" s="3"/>
      <c r="H221" s="3"/>
      <c r="I221" s="3"/>
      <c r="J221" s="3"/>
      <c r="K221" s="3"/>
      <c r="L221" s="3"/>
      <c r="M221" s="3"/>
      <c r="N221" s="3"/>
      <c r="O221" s="3"/>
      <c r="P221" s="3"/>
      <c r="Q221" s="3"/>
      <c r="R221" s="3"/>
      <c r="S221" s="3"/>
      <c r="T221" s="3"/>
      <c r="U221" s="3"/>
      <c r="V221" s="3"/>
      <c r="W221" s="3"/>
      <c r="X221" s="3"/>
      <c r="Y221" s="3"/>
      <c r="Z221" s="3"/>
    </row>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J10"/>
    <mergeCell ref="A21:F21"/>
    <mergeCell ref="A2:J2"/>
    <mergeCell ref="A4:J4"/>
    <mergeCell ref="A5:J5"/>
    <mergeCell ref="A6:J6"/>
    <mergeCell ref="A7:J7"/>
    <mergeCell ref="A8:J8"/>
    <mergeCell ref="A9:J9"/>
  </mergeCells>
  <pageMargins left="0.75" right="0.75" top="1" bottom="1"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Z1000"/>
  <sheetViews>
    <sheetView workbookViewId="0"/>
  </sheetViews>
  <sheetFormatPr defaultColWidth="14.3984375" defaultRowHeight="15" customHeight="1"/>
  <cols>
    <col min="1" max="1" width="23.73046875" customWidth="1"/>
    <col min="2" max="2" width="10.265625" customWidth="1"/>
    <col min="3" max="3" width="27.73046875" customWidth="1"/>
    <col min="4" max="4" width="23.265625" customWidth="1"/>
    <col min="5" max="5" width="15.265625" customWidth="1"/>
    <col min="6" max="6" width="26.265625" customWidth="1"/>
    <col min="7" max="7" width="10.73046875" customWidth="1"/>
    <col min="8" max="8" width="16.1328125" customWidth="1"/>
    <col min="9" max="11" width="8" customWidth="1"/>
    <col min="12" max="12" width="8.73046875" customWidth="1"/>
    <col min="13" max="26" width="8" customWidth="1"/>
  </cols>
  <sheetData>
    <row r="1" spans="1:26" ht="14.25">
      <c r="A1" s="51"/>
      <c r="B1" s="52"/>
      <c r="C1" s="52"/>
      <c r="D1" s="52"/>
      <c r="E1" s="52"/>
      <c r="F1" s="52"/>
      <c r="G1" s="52"/>
      <c r="H1" s="1"/>
      <c r="I1" s="3"/>
      <c r="J1" s="3"/>
      <c r="K1" s="3"/>
      <c r="L1" s="3"/>
      <c r="M1" s="3"/>
      <c r="N1" s="3"/>
      <c r="O1" s="3"/>
      <c r="P1" s="3"/>
      <c r="Q1" s="3"/>
      <c r="R1" s="3"/>
      <c r="S1" s="3"/>
      <c r="T1" s="3"/>
      <c r="U1" s="3"/>
      <c r="V1" s="3"/>
      <c r="W1" s="3"/>
      <c r="X1" s="3"/>
      <c r="Y1" s="3"/>
      <c r="Z1" s="3"/>
    </row>
    <row r="2" spans="1:26" ht="15.75" customHeight="1">
      <c r="A2" s="1143" t="s">
        <v>3448</v>
      </c>
      <c r="B2" s="1115"/>
      <c r="C2" s="1115"/>
      <c r="D2" s="1115"/>
      <c r="E2" s="1115"/>
      <c r="F2" s="1115"/>
      <c r="G2" s="1115"/>
      <c r="H2" s="1115"/>
      <c r="I2" s="1115"/>
      <c r="J2" s="1115"/>
      <c r="K2" s="1116"/>
      <c r="L2" s="54"/>
      <c r="M2" s="54"/>
      <c r="N2" s="54"/>
      <c r="O2" s="54"/>
      <c r="P2" s="54"/>
      <c r="Q2" s="54"/>
      <c r="R2" s="54"/>
      <c r="S2" s="54"/>
      <c r="T2" s="54"/>
      <c r="U2" s="54"/>
      <c r="V2" s="54"/>
      <c r="W2" s="54"/>
      <c r="X2" s="54"/>
      <c r="Y2" s="54"/>
      <c r="Z2" s="54"/>
    </row>
    <row r="3" spans="1:26" ht="14.25">
      <c r="A3" s="256"/>
      <c r="B3" s="256"/>
      <c r="C3" s="256"/>
      <c r="D3" s="256"/>
      <c r="E3" s="256"/>
      <c r="F3" s="256"/>
      <c r="G3" s="256"/>
      <c r="H3" s="53"/>
      <c r="I3" s="54"/>
      <c r="J3" s="54"/>
      <c r="K3" s="54"/>
      <c r="L3" s="54"/>
      <c r="M3" s="54"/>
      <c r="N3" s="54"/>
      <c r="O3" s="54"/>
      <c r="P3" s="54"/>
      <c r="Q3" s="54"/>
      <c r="R3" s="54"/>
      <c r="S3" s="54"/>
      <c r="T3" s="54"/>
      <c r="U3" s="54"/>
      <c r="V3" s="54"/>
      <c r="W3" s="54"/>
      <c r="X3" s="54"/>
      <c r="Y3" s="54"/>
      <c r="Z3" s="54"/>
    </row>
    <row r="4" spans="1:26" ht="27.75" customHeight="1">
      <c r="A4" s="1110" t="s">
        <v>3449</v>
      </c>
      <c r="B4" s="1111"/>
      <c r="C4" s="1111"/>
      <c r="D4" s="1111"/>
      <c r="E4" s="1111"/>
      <c r="F4" s="1111"/>
      <c r="G4" s="1111"/>
      <c r="H4" s="1111"/>
      <c r="I4" s="1111"/>
      <c r="J4" s="1111"/>
      <c r="K4" s="1112"/>
      <c r="L4" s="255"/>
      <c r="M4" s="255"/>
      <c r="N4" s="255"/>
      <c r="O4" s="255"/>
      <c r="P4" s="255"/>
      <c r="Q4" s="255"/>
      <c r="R4" s="255"/>
      <c r="S4" s="255"/>
      <c r="T4" s="255"/>
      <c r="U4" s="255"/>
      <c r="V4" s="255"/>
      <c r="W4" s="255"/>
      <c r="X4" s="255"/>
      <c r="Y4" s="255"/>
      <c r="Z4" s="255"/>
    </row>
    <row r="5" spans="1:26" ht="28.5" customHeight="1">
      <c r="A5" s="1110" t="s">
        <v>3450</v>
      </c>
      <c r="B5" s="1111"/>
      <c r="C5" s="1111"/>
      <c r="D5" s="1111"/>
      <c r="E5" s="1111"/>
      <c r="F5" s="1111"/>
      <c r="G5" s="1111"/>
      <c r="H5" s="1111"/>
      <c r="I5" s="1111"/>
      <c r="J5" s="1111"/>
      <c r="K5" s="1112"/>
      <c r="L5" s="255"/>
      <c r="M5" s="255"/>
      <c r="N5" s="255"/>
      <c r="O5" s="255"/>
      <c r="P5" s="255"/>
      <c r="Q5" s="255"/>
      <c r="R5" s="255"/>
      <c r="S5" s="255"/>
      <c r="T5" s="255"/>
      <c r="U5" s="255"/>
      <c r="V5" s="255"/>
      <c r="W5" s="255"/>
      <c r="X5" s="255"/>
      <c r="Y5" s="255"/>
      <c r="Z5" s="255"/>
    </row>
    <row r="6" spans="1:26" ht="18" customHeight="1">
      <c r="A6" s="1110" t="s">
        <v>3451</v>
      </c>
      <c r="B6" s="1111"/>
      <c r="C6" s="1111"/>
      <c r="D6" s="1111"/>
      <c r="E6" s="1111"/>
      <c r="F6" s="1111"/>
      <c r="G6" s="1111"/>
      <c r="H6" s="1111"/>
      <c r="I6" s="1111"/>
      <c r="J6" s="1111"/>
      <c r="K6" s="1112"/>
      <c r="L6" s="255"/>
      <c r="M6" s="255"/>
      <c r="N6" s="255"/>
      <c r="O6" s="255"/>
      <c r="P6" s="255"/>
      <c r="Q6" s="255"/>
      <c r="R6" s="255"/>
      <c r="S6" s="255"/>
      <c r="T6" s="255"/>
      <c r="U6" s="255"/>
      <c r="V6" s="255"/>
      <c r="W6" s="255"/>
      <c r="X6" s="255"/>
      <c r="Y6" s="255"/>
      <c r="Z6" s="255"/>
    </row>
    <row r="7" spans="1:26" ht="14.25" customHeight="1">
      <c r="A7" s="1110" t="s">
        <v>3452</v>
      </c>
      <c r="B7" s="1111"/>
      <c r="C7" s="1111"/>
      <c r="D7" s="1111"/>
      <c r="E7" s="1111"/>
      <c r="F7" s="1111"/>
      <c r="G7" s="1111"/>
      <c r="H7" s="1111"/>
      <c r="I7" s="1111"/>
      <c r="J7" s="1111"/>
      <c r="K7" s="1112"/>
      <c r="L7" s="255"/>
      <c r="M7" s="255"/>
      <c r="N7" s="255"/>
      <c r="O7" s="255"/>
      <c r="P7" s="255"/>
      <c r="Q7" s="255"/>
      <c r="R7" s="255"/>
      <c r="S7" s="255"/>
      <c r="T7" s="255"/>
      <c r="U7" s="255"/>
      <c r="V7" s="255"/>
      <c r="W7" s="255"/>
      <c r="X7" s="255"/>
      <c r="Y7" s="255"/>
      <c r="Z7" s="255"/>
    </row>
    <row r="8" spans="1:26" ht="25.5" customHeight="1">
      <c r="A8" s="1110" t="s">
        <v>3453</v>
      </c>
      <c r="B8" s="1111"/>
      <c r="C8" s="1111"/>
      <c r="D8" s="1111"/>
      <c r="E8" s="1111"/>
      <c r="F8" s="1111"/>
      <c r="G8" s="1111"/>
      <c r="H8" s="1111"/>
      <c r="I8" s="1111"/>
      <c r="J8" s="1111"/>
      <c r="K8" s="1112"/>
      <c r="L8" s="255"/>
      <c r="M8" s="255"/>
      <c r="N8" s="255"/>
      <c r="O8" s="255"/>
      <c r="P8" s="255"/>
      <c r="Q8" s="255"/>
      <c r="R8" s="255"/>
      <c r="S8" s="255"/>
      <c r="T8" s="255"/>
      <c r="U8" s="255"/>
      <c r="V8" s="255"/>
      <c r="W8" s="255"/>
      <c r="X8" s="255"/>
      <c r="Y8" s="255"/>
      <c r="Z8" s="255"/>
    </row>
    <row r="9" spans="1:26" ht="26.25" customHeight="1">
      <c r="A9" s="1110" t="s">
        <v>3454</v>
      </c>
      <c r="B9" s="1111"/>
      <c r="C9" s="1111"/>
      <c r="D9" s="1111"/>
      <c r="E9" s="1111"/>
      <c r="F9" s="1111"/>
      <c r="G9" s="1111"/>
      <c r="H9" s="1111"/>
      <c r="I9" s="1111"/>
      <c r="J9" s="1111"/>
      <c r="K9" s="1112"/>
      <c r="L9" s="255"/>
      <c r="M9" s="255"/>
      <c r="N9" s="255"/>
      <c r="O9" s="255"/>
      <c r="P9" s="255"/>
      <c r="Q9" s="255"/>
      <c r="R9" s="255"/>
      <c r="S9" s="255"/>
      <c r="T9" s="255"/>
      <c r="U9" s="255"/>
      <c r="V9" s="255"/>
      <c r="W9" s="255"/>
      <c r="X9" s="255"/>
      <c r="Y9" s="255"/>
      <c r="Z9" s="255"/>
    </row>
    <row r="10" spans="1:26" ht="15.75" customHeight="1">
      <c r="A10" s="1121" t="s">
        <v>993</v>
      </c>
      <c r="B10" s="1111"/>
      <c r="C10" s="1111"/>
      <c r="D10" s="1111"/>
      <c r="E10" s="1111"/>
      <c r="F10" s="1111"/>
      <c r="G10" s="1111"/>
      <c r="H10" s="1111"/>
      <c r="I10" s="1111"/>
      <c r="J10" s="1111"/>
      <c r="K10" s="1112"/>
      <c r="L10" s="255"/>
      <c r="M10" s="255"/>
      <c r="N10" s="255"/>
      <c r="O10" s="255"/>
      <c r="P10" s="255"/>
      <c r="Q10" s="255"/>
      <c r="R10" s="255"/>
      <c r="S10" s="255"/>
      <c r="T10" s="255"/>
      <c r="U10" s="255"/>
      <c r="V10" s="255"/>
      <c r="W10" s="255"/>
      <c r="X10" s="255"/>
      <c r="Y10" s="255"/>
      <c r="Z10" s="255"/>
    </row>
    <row r="11" spans="1:26" ht="14.25" customHeight="1">
      <c r="A11" s="1110" t="s">
        <v>3455</v>
      </c>
      <c r="B11" s="1111"/>
      <c r="C11" s="1111"/>
      <c r="D11" s="1111"/>
      <c r="E11" s="1111"/>
      <c r="F11" s="1111"/>
      <c r="G11" s="1111"/>
      <c r="H11" s="1111"/>
      <c r="I11" s="1111"/>
      <c r="J11" s="1111"/>
      <c r="K11" s="1112"/>
      <c r="L11" s="255"/>
      <c r="M11" s="255"/>
      <c r="N11" s="255"/>
      <c r="O11" s="255"/>
      <c r="P11" s="255"/>
      <c r="Q11" s="255"/>
      <c r="R11" s="255"/>
      <c r="S11" s="255"/>
      <c r="T11" s="255"/>
      <c r="U11" s="255"/>
      <c r="V11" s="255"/>
      <c r="W11" s="255"/>
      <c r="X11" s="255"/>
      <c r="Y11" s="255"/>
      <c r="Z11" s="255"/>
    </row>
    <row r="12" spans="1:26" ht="41.25" customHeight="1">
      <c r="A12" s="1113" t="s">
        <v>3456</v>
      </c>
      <c r="B12" s="1111"/>
      <c r="C12" s="1111"/>
      <c r="D12" s="1111"/>
      <c r="E12" s="1111"/>
      <c r="F12" s="1111"/>
      <c r="G12" s="1111"/>
      <c r="H12" s="1111"/>
      <c r="I12" s="1111"/>
      <c r="J12" s="1111"/>
      <c r="K12" s="1112"/>
      <c r="L12" s="255"/>
      <c r="M12" s="255"/>
      <c r="N12" s="255"/>
      <c r="O12" s="255"/>
      <c r="P12" s="255"/>
      <c r="Q12" s="255"/>
      <c r="R12" s="255"/>
      <c r="S12" s="255"/>
      <c r="T12" s="255"/>
      <c r="U12" s="255"/>
      <c r="V12" s="255"/>
      <c r="W12" s="255"/>
      <c r="X12" s="255"/>
      <c r="Y12" s="255"/>
      <c r="Z12" s="255"/>
    </row>
    <row r="13" spans="1:26" ht="14.25">
      <c r="A13" s="57"/>
      <c r="B13" s="58"/>
      <c r="C13" s="58"/>
      <c r="D13" s="58"/>
      <c r="E13" s="58"/>
      <c r="F13" s="58"/>
      <c r="G13" s="58"/>
      <c r="H13" s="53"/>
      <c r="I13" s="54"/>
      <c r="J13" s="54"/>
      <c r="K13" s="54"/>
      <c r="L13" s="54"/>
      <c r="M13" s="54"/>
      <c r="N13" s="54"/>
      <c r="O13" s="54"/>
      <c r="P13" s="54"/>
      <c r="Q13" s="54"/>
      <c r="R13" s="54"/>
      <c r="S13" s="54"/>
      <c r="T13" s="54"/>
      <c r="U13" s="54"/>
      <c r="V13" s="54"/>
      <c r="W13" s="54"/>
      <c r="X13" s="54"/>
      <c r="Y13" s="54"/>
      <c r="Z13" s="54"/>
    </row>
    <row r="14" spans="1:26" ht="61.5" customHeight="1">
      <c r="A14" s="258" t="s">
        <v>997</v>
      </c>
      <c r="B14" s="61" t="s">
        <v>3457</v>
      </c>
      <c r="C14" s="61" t="s">
        <v>6</v>
      </c>
      <c r="D14" s="289" t="s">
        <v>3458</v>
      </c>
      <c r="E14" s="290" t="s">
        <v>1000</v>
      </c>
      <c r="F14" s="289" t="s">
        <v>3459</v>
      </c>
      <c r="G14" s="60" t="s">
        <v>1002</v>
      </c>
      <c r="H14" s="60" t="s">
        <v>217</v>
      </c>
      <c r="I14" s="60" t="s">
        <v>218</v>
      </c>
      <c r="J14" s="59" t="s">
        <v>219</v>
      </c>
      <c r="K14" s="258" t="s">
        <v>223</v>
      </c>
      <c r="L14" s="64" t="s">
        <v>224</v>
      </c>
      <c r="M14" s="54"/>
      <c r="N14" s="54"/>
      <c r="O14" s="54"/>
      <c r="P14" s="54"/>
      <c r="Q14" s="54"/>
      <c r="R14" s="54"/>
      <c r="S14" s="54"/>
      <c r="T14" s="54"/>
      <c r="U14" s="54"/>
      <c r="V14" s="54"/>
      <c r="W14" s="54"/>
      <c r="X14" s="54"/>
      <c r="Y14" s="54"/>
      <c r="Z14" s="54"/>
    </row>
    <row r="15" spans="1:26" ht="213.75">
      <c r="A15" s="83" t="s">
        <v>1003</v>
      </c>
      <c r="B15" s="76" t="s">
        <v>3460</v>
      </c>
      <c r="C15" s="76" t="s">
        <v>50</v>
      </c>
      <c r="D15" s="203" t="s">
        <v>3461</v>
      </c>
      <c r="E15" s="84" t="s">
        <v>3462</v>
      </c>
      <c r="F15" s="203" t="s">
        <v>2608</v>
      </c>
      <c r="G15" s="203">
        <v>1</v>
      </c>
      <c r="H15" s="340">
        <v>1</v>
      </c>
      <c r="I15" s="572">
        <v>1</v>
      </c>
      <c r="J15" s="572">
        <v>20</v>
      </c>
      <c r="K15" s="572">
        <v>20</v>
      </c>
      <c r="L15" s="54" t="s">
        <v>49</v>
      </c>
      <c r="M15" s="54"/>
      <c r="N15" s="54"/>
      <c r="O15" s="54"/>
      <c r="P15" s="54"/>
      <c r="Q15" s="54"/>
      <c r="R15" s="54"/>
      <c r="S15" s="54"/>
      <c r="T15" s="54"/>
      <c r="U15" s="54"/>
      <c r="V15" s="54"/>
      <c r="W15" s="54"/>
      <c r="X15" s="54"/>
      <c r="Y15" s="54"/>
      <c r="Z15" s="54"/>
    </row>
    <row r="16" spans="1:26" ht="114.75">
      <c r="A16" s="225" t="s">
        <v>1003</v>
      </c>
      <c r="B16" s="122" t="s">
        <v>3463</v>
      </c>
      <c r="C16" s="438" t="s">
        <v>50</v>
      </c>
      <c r="D16" s="204" t="s">
        <v>3464</v>
      </c>
      <c r="E16" s="573" t="s">
        <v>3465</v>
      </c>
      <c r="F16" s="204" t="s">
        <v>3466</v>
      </c>
      <c r="G16" s="574">
        <v>1</v>
      </c>
      <c r="H16" s="575">
        <v>1</v>
      </c>
      <c r="I16" s="576">
        <v>1</v>
      </c>
      <c r="J16" s="576">
        <v>20</v>
      </c>
      <c r="K16" s="576">
        <v>20</v>
      </c>
      <c r="L16" s="351" t="s">
        <v>49</v>
      </c>
      <c r="M16" s="54"/>
      <c r="N16" s="54"/>
      <c r="O16" s="54"/>
      <c r="P16" s="54"/>
      <c r="Q16" s="54"/>
      <c r="R16" s="54"/>
      <c r="S16" s="54"/>
      <c r="T16" s="54"/>
      <c r="U16" s="54"/>
      <c r="V16" s="54"/>
      <c r="W16" s="54"/>
      <c r="X16" s="54"/>
      <c r="Y16" s="54"/>
      <c r="Z16" s="54"/>
    </row>
    <row r="17" spans="1:26" ht="171">
      <c r="A17" s="225" t="s">
        <v>1003</v>
      </c>
      <c r="B17" s="122" t="s">
        <v>3467</v>
      </c>
      <c r="C17" s="438" t="s">
        <v>50</v>
      </c>
      <c r="D17" s="203" t="s">
        <v>3468</v>
      </c>
      <c r="E17" s="84" t="s">
        <v>3469</v>
      </c>
      <c r="F17" s="84" t="s">
        <v>3470</v>
      </c>
      <c r="G17" s="577">
        <v>1</v>
      </c>
      <c r="H17" s="539">
        <v>1</v>
      </c>
      <c r="I17" s="576">
        <v>1</v>
      </c>
      <c r="J17" s="576">
        <v>20</v>
      </c>
      <c r="K17" s="576">
        <v>20</v>
      </c>
      <c r="L17" s="351" t="s">
        <v>49</v>
      </c>
      <c r="M17" s="54"/>
      <c r="N17" s="54"/>
      <c r="O17" s="54"/>
      <c r="P17" s="54"/>
      <c r="Q17" s="54"/>
      <c r="R17" s="54"/>
      <c r="S17" s="54"/>
      <c r="T17" s="54"/>
      <c r="U17" s="54"/>
      <c r="V17" s="54"/>
      <c r="W17" s="54"/>
      <c r="X17" s="54"/>
      <c r="Y17" s="54"/>
      <c r="Z17" s="54"/>
    </row>
    <row r="18" spans="1:26" ht="204">
      <c r="A18" s="225" t="s">
        <v>1003</v>
      </c>
      <c r="B18" s="122" t="s">
        <v>3471</v>
      </c>
      <c r="C18" s="438" t="s">
        <v>50</v>
      </c>
      <c r="D18" s="203" t="s">
        <v>3468</v>
      </c>
      <c r="E18" s="84" t="s">
        <v>3469</v>
      </c>
      <c r="F18" s="84" t="s">
        <v>3470</v>
      </c>
      <c r="G18" s="577">
        <v>1</v>
      </c>
      <c r="H18" s="539">
        <v>1</v>
      </c>
      <c r="I18" s="576">
        <v>1</v>
      </c>
      <c r="J18" s="576">
        <v>20</v>
      </c>
      <c r="K18" s="576">
        <v>20</v>
      </c>
      <c r="L18" s="351" t="s">
        <v>49</v>
      </c>
      <c r="M18" s="351"/>
      <c r="N18" s="351"/>
      <c r="O18" s="351"/>
      <c r="P18" s="351"/>
      <c r="Q18" s="351"/>
      <c r="R18" s="351"/>
      <c r="S18" s="351"/>
      <c r="T18" s="351"/>
      <c r="U18" s="351"/>
      <c r="V18" s="351"/>
      <c r="W18" s="351"/>
      <c r="X18" s="351"/>
      <c r="Y18" s="351"/>
      <c r="Z18" s="351"/>
    </row>
    <row r="19" spans="1:26" ht="204">
      <c r="A19" s="225" t="s">
        <v>1003</v>
      </c>
      <c r="B19" s="122" t="s">
        <v>3472</v>
      </c>
      <c r="C19" s="438" t="s">
        <v>50</v>
      </c>
      <c r="D19" s="438" t="s">
        <v>3468</v>
      </c>
      <c r="E19" s="84" t="s">
        <v>3469</v>
      </c>
      <c r="F19" s="84" t="s">
        <v>3473</v>
      </c>
      <c r="G19" s="123">
        <v>1</v>
      </c>
      <c r="H19" s="578">
        <v>1</v>
      </c>
      <c r="I19" s="576">
        <v>1</v>
      </c>
      <c r="J19" s="576">
        <v>20</v>
      </c>
      <c r="K19" s="576">
        <v>20</v>
      </c>
      <c r="L19" s="351" t="s">
        <v>49</v>
      </c>
      <c r="M19" s="351"/>
      <c r="N19" s="351"/>
      <c r="O19" s="351"/>
      <c r="P19" s="351"/>
      <c r="Q19" s="351"/>
      <c r="R19" s="351"/>
      <c r="S19" s="351"/>
      <c r="T19" s="351"/>
      <c r="U19" s="351"/>
      <c r="V19" s="351"/>
      <c r="W19" s="351"/>
      <c r="X19" s="351"/>
      <c r="Y19" s="351"/>
      <c r="Z19" s="351"/>
    </row>
    <row r="20" spans="1:26" ht="191.25">
      <c r="A20" s="225" t="s">
        <v>1003</v>
      </c>
      <c r="B20" s="122" t="s">
        <v>3474</v>
      </c>
      <c r="C20" s="438" t="s">
        <v>50</v>
      </c>
      <c r="D20" s="438" t="s">
        <v>3475</v>
      </c>
      <c r="E20" s="84" t="s">
        <v>3476</v>
      </c>
      <c r="F20" s="84" t="s">
        <v>3476</v>
      </c>
      <c r="G20" s="123">
        <v>1</v>
      </c>
      <c r="H20" s="578">
        <v>1</v>
      </c>
      <c r="I20" s="576">
        <v>1</v>
      </c>
      <c r="J20" s="576">
        <v>20</v>
      </c>
      <c r="K20" s="576">
        <v>20</v>
      </c>
      <c r="L20" s="351" t="s">
        <v>49</v>
      </c>
      <c r="M20" s="351"/>
      <c r="N20" s="351"/>
      <c r="O20" s="351"/>
      <c r="P20" s="351"/>
      <c r="Q20" s="351"/>
      <c r="R20" s="351"/>
      <c r="S20" s="351"/>
      <c r="T20" s="351"/>
      <c r="U20" s="351"/>
      <c r="V20" s="351"/>
      <c r="W20" s="351"/>
      <c r="X20" s="351"/>
      <c r="Y20" s="351"/>
      <c r="Z20" s="351"/>
    </row>
    <row r="21" spans="1:26" ht="15.75" customHeight="1">
      <c r="A21" s="225" t="s">
        <v>1003</v>
      </c>
      <c r="B21" s="122" t="s">
        <v>3477</v>
      </c>
      <c r="C21" s="438" t="s">
        <v>50</v>
      </c>
      <c r="D21" s="438" t="s">
        <v>3478</v>
      </c>
      <c r="E21" s="84" t="s">
        <v>3479</v>
      </c>
      <c r="F21" s="84" t="s">
        <v>3480</v>
      </c>
      <c r="G21" s="123">
        <v>1</v>
      </c>
      <c r="H21" s="578">
        <v>1</v>
      </c>
      <c r="I21" s="576">
        <v>1</v>
      </c>
      <c r="J21" s="576">
        <v>20</v>
      </c>
      <c r="K21" s="576">
        <v>20</v>
      </c>
      <c r="L21" s="351" t="s">
        <v>49</v>
      </c>
      <c r="M21" s="54"/>
      <c r="N21" s="54"/>
      <c r="O21" s="54"/>
      <c r="P21" s="54"/>
      <c r="Q21" s="54"/>
      <c r="R21" s="54"/>
      <c r="S21" s="54"/>
      <c r="T21" s="54"/>
      <c r="U21" s="54"/>
      <c r="V21" s="54"/>
      <c r="W21" s="54"/>
      <c r="X21" s="54"/>
      <c r="Y21" s="54"/>
      <c r="Z21" s="54"/>
    </row>
    <row r="22" spans="1:26" ht="15.75" customHeight="1">
      <c r="A22" s="225" t="s">
        <v>1003</v>
      </c>
      <c r="B22" s="122" t="s">
        <v>3463</v>
      </c>
      <c r="C22" s="438" t="s">
        <v>50</v>
      </c>
      <c r="D22" s="438" t="s">
        <v>3481</v>
      </c>
      <c r="E22" s="84" t="s">
        <v>3482</v>
      </c>
      <c r="F22" s="84" t="s">
        <v>3483</v>
      </c>
      <c r="G22" s="123">
        <v>1</v>
      </c>
      <c r="H22" s="578">
        <v>1</v>
      </c>
      <c r="I22" s="576">
        <v>1</v>
      </c>
      <c r="J22" s="576">
        <v>20</v>
      </c>
      <c r="K22" s="576">
        <v>20</v>
      </c>
      <c r="L22" s="351" t="s">
        <v>49</v>
      </c>
      <c r="M22" s="351"/>
      <c r="N22" s="351"/>
      <c r="O22" s="351"/>
      <c r="P22" s="351"/>
      <c r="Q22" s="351"/>
      <c r="R22" s="351"/>
      <c r="S22" s="351"/>
      <c r="T22" s="351"/>
      <c r="U22" s="351"/>
      <c r="V22" s="351"/>
      <c r="W22" s="351"/>
      <c r="X22" s="351"/>
      <c r="Y22" s="351"/>
      <c r="Z22" s="351"/>
    </row>
    <row r="23" spans="1:26" ht="15.75" customHeight="1">
      <c r="A23" s="225" t="s">
        <v>1003</v>
      </c>
      <c r="B23" s="122" t="s">
        <v>3484</v>
      </c>
      <c r="C23" s="438" t="s">
        <v>50</v>
      </c>
      <c r="D23" s="438" t="s">
        <v>3481</v>
      </c>
      <c r="E23" s="84" t="s">
        <v>3482</v>
      </c>
      <c r="F23" s="84" t="s">
        <v>3483</v>
      </c>
      <c r="G23" s="123">
        <v>1</v>
      </c>
      <c r="H23" s="578">
        <v>1</v>
      </c>
      <c r="I23" s="576">
        <v>1</v>
      </c>
      <c r="J23" s="576">
        <v>20</v>
      </c>
      <c r="K23" s="576">
        <v>20</v>
      </c>
      <c r="L23" s="351" t="s">
        <v>49</v>
      </c>
      <c r="M23" s="351"/>
      <c r="N23" s="351"/>
      <c r="O23" s="351"/>
      <c r="P23" s="351"/>
      <c r="Q23" s="351"/>
      <c r="R23" s="351"/>
      <c r="S23" s="351"/>
      <c r="T23" s="351"/>
      <c r="U23" s="351"/>
      <c r="V23" s="351"/>
      <c r="W23" s="351"/>
      <c r="X23" s="351"/>
      <c r="Y23" s="351"/>
      <c r="Z23" s="351"/>
    </row>
    <row r="24" spans="1:26" ht="15.75" customHeight="1">
      <c r="A24" s="225" t="s">
        <v>1003</v>
      </c>
      <c r="B24" s="122" t="s">
        <v>3485</v>
      </c>
      <c r="C24" s="438" t="s">
        <v>50</v>
      </c>
      <c r="D24" s="438" t="s">
        <v>3486</v>
      </c>
      <c r="E24" s="84" t="s">
        <v>3487</v>
      </c>
      <c r="F24" s="84"/>
      <c r="G24" s="123">
        <v>1</v>
      </c>
      <c r="H24" s="578">
        <v>1</v>
      </c>
      <c r="I24" s="576">
        <v>1</v>
      </c>
      <c r="J24" s="576">
        <v>20</v>
      </c>
      <c r="K24" s="576">
        <v>20</v>
      </c>
      <c r="L24" s="351" t="s">
        <v>49</v>
      </c>
      <c r="M24" s="351"/>
      <c r="N24" s="351"/>
      <c r="O24" s="351"/>
      <c r="P24" s="351"/>
      <c r="Q24" s="351"/>
      <c r="R24" s="351"/>
      <c r="S24" s="351"/>
      <c r="T24" s="351"/>
      <c r="U24" s="351"/>
      <c r="V24" s="351"/>
      <c r="W24" s="351"/>
      <c r="X24" s="351"/>
      <c r="Y24" s="351"/>
      <c r="Z24" s="351"/>
    </row>
    <row r="25" spans="1:26" ht="15.75" customHeight="1">
      <c r="A25" s="225" t="s">
        <v>1003</v>
      </c>
      <c r="B25" s="122" t="s">
        <v>3463</v>
      </c>
      <c r="C25" s="438" t="s">
        <v>50</v>
      </c>
      <c r="D25" s="438" t="s">
        <v>3488</v>
      </c>
      <c r="E25" s="84" t="s">
        <v>3489</v>
      </c>
      <c r="F25" s="438"/>
      <c r="G25" s="123">
        <v>1</v>
      </c>
      <c r="H25" s="578">
        <v>1</v>
      </c>
      <c r="I25" s="314"/>
      <c r="J25" s="314">
        <v>10</v>
      </c>
      <c r="K25" s="314">
        <v>10</v>
      </c>
      <c r="L25" s="351" t="s">
        <v>49</v>
      </c>
      <c r="M25" s="54"/>
      <c r="N25" s="54"/>
      <c r="O25" s="54"/>
      <c r="P25" s="54"/>
      <c r="Q25" s="54"/>
      <c r="R25" s="54"/>
      <c r="S25" s="54"/>
      <c r="T25" s="54"/>
      <c r="U25" s="54"/>
      <c r="V25" s="54"/>
      <c r="W25" s="54"/>
      <c r="X25" s="54"/>
      <c r="Y25" s="54"/>
      <c r="Z25" s="54"/>
    </row>
    <row r="26" spans="1:26" ht="15.75" customHeight="1">
      <c r="A26" s="83" t="s">
        <v>1018</v>
      </c>
      <c r="B26" s="92" t="s">
        <v>3490</v>
      </c>
      <c r="C26" s="76" t="s">
        <v>50</v>
      </c>
      <c r="D26" s="234" t="s">
        <v>3491</v>
      </c>
      <c r="E26" s="203" t="s">
        <v>3480</v>
      </c>
      <c r="F26" s="203"/>
      <c r="G26" s="76">
        <v>1</v>
      </c>
      <c r="H26" s="443">
        <v>1</v>
      </c>
      <c r="I26" s="579">
        <v>1</v>
      </c>
      <c r="J26" s="580">
        <v>10</v>
      </c>
      <c r="K26" s="581">
        <v>10</v>
      </c>
      <c r="L26" s="54" t="s">
        <v>59</v>
      </c>
      <c r="M26" s="351"/>
      <c r="N26" s="351"/>
      <c r="O26" s="351"/>
      <c r="P26" s="351"/>
      <c r="Q26" s="351"/>
      <c r="R26" s="351"/>
      <c r="S26" s="351"/>
      <c r="T26" s="351"/>
      <c r="U26" s="351"/>
      <c r="V26" s="351"/>
      <c r="W26" s="351"/>
      <c r="X26" s="351"/>
      <c r="Y26" s="351"/>
      <c r="Z26" s="351"/>
    </row>
    <row r="27" spans="1:26" ht="15.75" customHeight="1">
      <c r="A27" s="234" t="s">
        <v>3492</v>
      </c>
      <c r="B27" s="582" t="s">
        <v>3493</v>
      </c>
      <c r="C27" s="122" t="s">
        <v>50</v>
      </c>
      <c r="D27" s="234" t="s">
        <v>3494</v>
      </c>
      <c r="E27" s="203" t="s">
        <v>3480</v>
      </c>
      <c r="F27" s="204"/>
      <c r="G27" s="583">
        <v>5</v>
      </c>
      <c r="H27" s="575">
        <v>1</v>
      </c>
      <c r="I27" s="218">
        <v>5</v>
      </c>
      <c r="J27" s="538">
        <v>10</v>
      </c>
      <c r="K27" s="218">
        <v>2</v>
      </c>
      <c r="L27" s="351" t="s">
        <v>59</v>
      </c>
      <c r="M27" s="351"/>
      <c r="N27" s="351"/>
      <c r="O27" s="351"/>
      <c r="P27" s="351"/>
      <c r="Q27" s="351"/>
      <c r="R27" s="351"/>
      <c r="S27" s="351"/>
      <c r="T27" s="351"/>
      <c r="U27" s="351"/>
      <c r="V27" s="351"/>
      <c r="W27" s="351"/>
      <c r="X27" s="351"/>
      <c r="Y27" s="351"/>
      <c r="Z27" s="351"/>
    </row>
    <row r="28" spans="1:26" ht="15.75" customHeight="1">
      <c r="A28" s="225" t="s">
        <v>3495</v>
      </c>
      <c r="B28" s="83" t="s">
        <v>3496</v>
      </c>
      <c r="C28" s="122" t="s">
        <v>50</v>
      </c>
      <c r="D28" s="234" t="s">
        <v>3497</v>
      </c>
      <c r="E28" s="203" t="s">
        <v>3480</v>
      </c>
      <c r="F28" s="203"/>
      <c r="G28" s="77">
        <v>1</v>
      </c>
      <c r="H28" s="539">
        <v>1</v>
      </c>
      <c r="I28" s="218">
        <v>1</v>
      </c>
      <c r="J28" s="218">
        <v>10</v>
      </c>
      <c r="K28" s="218">
        <v>10</v>
      </c>
      <c r="L28" s="351" t="s">
        <v>59</v>
      </c>
      <c r="M28" s="351"/>
      <c r="N28" s="351"/>
      <c r="O28" s="351"/>
      <c r="P28" s="351"/>
      <c r="Q28" s="351"/>
      <c r="R28" s="351"/>
      <c r="S28" s="351"/>
      <c r="T28" s="351"/>
      <c r="U28" s="351"/>
      <c r="V28" s="351"/>
      <c r="W28" s="351"/>
      <c r="X28" s="351"/>
      <c r="Y28" s="351"/>
      <c r="Z28" s="351"/>
    </row>
    <row r="29" spans="1:26" ht="15.75" customHeight="1">
      <c r="A29" s="83" t="s">
        <v>1073</v>
      </c>
      <c r="B29" s="67" t="s">
        <v>1074</v>
      </c>
      <c r="C29" s="76" t="s">
        <v>50</v>
      </c>
      <c r="D29" s="83" t="s">
        <v>3498</v>
      </c>
      <c r="E29" s="200" t="s">
        <v>3499</v>
      </c>
      <c r="F29" s="83" t="s">
        <v>3500</v>
      </c>
      <c r="G29" s="203"/>
      <c r="H29" s="115">
        <v>1</v>
      </c>
      <c r="I29" s="584"/>
      <c r="J29" s="584">
        <v>20</v>
      </c>
      <c r="K29" s="584">
        <v>10</v>
      </c>
      <c r="L29" s="54" t="s">
        <v>62</v>
      </c>
      <c r="M29" s="54"/>
      <c r="N29" s="54"/>
      <c r="O29" s="54"/>
      <c r="P29" s="54"/>
      <c r="Q29" s="54"/>
      <c r="R29" s="54"/>
      <c r="S29" s="54"/>
      <c r="T29" s="54"/>
      <c r="U29" s="54"/>
      <c r="V29" s="54"/>
      <c r="W29" s="54"/>
      <c r="X29" s="54"/>
      <c r="Y29" s="54"/>
      <c r="Z29" s="54"/>
    </row>
    <row r="30" spans="1:26" ht="15.75" customHeight="1">
      <c r="A30" s="83" t="s">
        <v>1073</v>
      </c>
      <c r="B30" s="67" t="s">
        <v>1074</v>
      </c>
      <c r="C30" s="68" t="s">
        <v>50</v>
      </c>
      <c r="D30" s="83" t="s">
        <v>3501</v>
      </c>
      <c r="E30" s="585" t="s">
        <v>3502</v>
      </c>
      <c r="F30" s="126" t="s">
        <v>3503</v>
      </c>
      <c r="G30" s="574"/>
      <c r="H30" s="586">
        <v>1</v>
      </c>
      <c r="I30" s="587"/>
      <c r="J30" s="587">
        <v>20</v>
      </c>
      <c r="K30" s="587">
        <v>10</v>
      </c>
      <c r="L30" s="351" t="s">
        <v>62</v>
      </c>
      <c r="M30" s="54"/>
      <c r="N30" s="54"/>
      <c r="O30" s="54"/>
      <c r="P30" s="54"/>
      <c r="Q30" s="54"/>
      <c r="R30" s="54"/>
      <c r="S30" s="54"/>
      <c r="T30" s="54"/>
      <c r="U30" s="54"/>
      <c r="V30" s="54"/>
      <c r="W30" s="54"/>
      <c r="X30" s="54"/>
      <c r="Y30" s="54"/>
      <c r="Z30" s="54"/>
    </row>
    <row r="31" spans="1:26" ht="15.75" customHeight="1">
      <c r="A31" s="83" t="s">
        <v>1073</v>
      </c>
      <c r="B31" s="67" t="s">
        <v>1074</v>
      </c>
      <c r="C31" s="76" t="s">
        <v>50</v>
      </c>
      <c r="D31" s="83" t="s">
        <v>3504</v>
      </c>
      <c r="E31" s="338" t="s">
        <v>3505</v>
      </c>
      <c r="F31" s="126" t="s">
        <v>3503</v>
      </c>
      <c r="G31" s="577"/>
      <c r="H31" s="115"/>
      <c r="I31" s="587"/>
      <c r="J31" s="587">
        <v>20</v>
      </c>
      <c r="K31" s="587">
        <v>10</v>
      </c>
      <c r="L31" s="351" t="s">
        <v>62</v>
      </c>
      <c r="M31" s="351"/>
      <c r="N31" s="351"/>
      <c r="O31" s="351"/>
      <c r="P31" s="351"/>
      <c r="Q31" s="351"/>
      <c r="R31" s="351"/>
      <c r="S31" s="351"/>
      <c r="T31" s="351"/>
      <c r="U31" s="351"/>
      <c r="V31" s="351"/>
      <c r="W31" s="351"/>
      <c r="X31" s="351"/>
      <c r="Y31" s="351"/>
      <c r="Z31" s="351"/>
    </row>
    <row r="32" spans="1:26" ht="15.75" customHeight="1">
      <c r="A32" s="234" t="s">
        <v>3506</v>
      </c>
      <c r="B32" s="83" t="s">
        <v>3507</v>
      </c>
      <c r="C32" s="76" t="s">
        <v>50</v>
      </c>
      <c r="D32" s="83" t="s">
        <v>3508</v>
      </c>
      <c r="E32" s="76" t="s">
        <v>3509</v>
      </c>
      <c r="F32" s="126" t="s">
        <v>3510</v>
      </c>
      <c r="G32" s="577"/>
      <c r="H32" s="115">
        <v>1</v>
      </c>
      <c r="I32" s="587">
        <v>4</v>
      </c>
      <c r="J32" s="587">
        <v>20</v>
      </c>
      <c r="K32" s="587">
        <v>10</v>
      </c>
      <c r="L32" s="351" t="s">
        <v>62</v>
      </c>
      <c r="M32" s="351"/>
      <c r="N32" s="351"/>
      <c r="O32" s="351"/>
      <c r="P32" s="351"/>
      <c r="Q32" s="351"/>
      <c r="R32" s="351"/>
      <c r="S32" s="351"/>
      <c r="T32" s="351"/>
      <c r="U32" s="351"/>
      <c r="V32" s="351"/>
      <c r="W32" s="351"/>
      <c r="X32" s="351"/>
      <c r="Y32" s="351"/>
      <c r="Z32" s="351"/>
    </row>
    <row r="33" spans="1:26" ht="15.75" customHeight="1">
      <c r="A33" s="208" t="s">
        <v>3511</v>
      </c>
      <c r="B33" s="328" t="s">
        <v>3512</v>
      </c>
      <c r="C33" s="76" t="s">
        <v>50</v>
      </c>
      <c r="D33" s="83" t="s">
        <v>3513</v>
      </c>
      <c r="E33" s="95" t="s">
        <v>3514</v>
      </c>
      <c r="F33" s="126" t="s">
        <v>3510</v>
      </c>
      <c r="G33" s="123"/>
      <c r="H33" s="588">
        <v>1</v>
      </c>
      <c r="I33" s="587"/>
      <c r="J33" s="587">
        <v>20</v>
      </c>
      <c r="K33" s="587">
        <v>10</v>
      </c>
      <c r="L33" s="351" t="s">
        <v>62</v>
      </c>
      <c r="M33" s="351"/>
      <c r="N33" s="351"/>
      <c r="O33" s="351"/>
      <c r="P33" s="351"/>
      <c r="Q33" s="351"/>
      <c r="R33" s="351"/>
      <c r="S33" s="351"/>
      <c r="T33" s="351"/>
      <c r="U33" s="351"/>
      <c r="V33" s="351"/>
      <c r="W33" s="351"/>
      <c r="X33" s="351"/>
      <c r="Y33" s="351"/>
      <c r="Z33" s="351"/>
    </row>
    <row r="34" spans="1:26" ht="15.75" customHeight="1">
      <c r="A34" s="83" t="s">
        <v>64</v>
      </c>
      <c r="B34" s="76" t="s">
        <v>3515</v>
      </c>
      <c r="C34" s="76" t="s">
        <v>50</v>
      </c>
      <c r="D34" s="203" t="s">
        <v>3516</v>
      </c>
      <c r="E34" s="203"/>
      <c r="F34" s="203"/>
      <c r="G34" s="203"/>
      <c r="H34" s="340"/>
      <c r="I34" s="572"/>
      <c r="J34" s="572">
        <v>10</v>
      </c>
      <c r="K34" s="572">
        <v>10</v>
      </c>
      <c r="L34" s="54" t="s">
        <v>64</v>
      </c>
      <c r="M34" s="54"/>
      <c r="N34" s="54"/>
      <c r="O34" s="54"/>
      <c r="P34" s="54"/>
      <c r="Q34" s="54"/>
      <c r="R34" s="54"/>
      <c r="S34" s="54"/>
      <c r="T34" s="54"/>
      <c r="U34" s="54"/>
      <c r="V34" s="54"/>
      <c r="W34" s="54"/>
      <c r="X34" s="54"/>
      <c r="Y34" s="54"/>
      <c r="Z34" s="54"/>
    </row>
    <row r="35" spans="1:26" ht="15.75" customHeight="1">
      <c r="A35" s="83" t="s">
        <v>64</v>
      </c>
      <c r="B35" s="122" t="s">
        <v>3517</v>
      </c>
      <c r="C35" s="76" t="s">
        <v>50</v>
      </c>
      <c r="D35" s="203" t="s">
        <v>3518</v>
      </c>
      <c r="E35" s="204"/>
      <c r="F35" s="204"/>
      <c r="G35" s="574"/>
      <c r="H35" s="575"/>
      <c r="I35" s="576"/>
      <c r="J35" s="576">
        <v>10</v>
      </c>
      <c r="K35" s="576">
        <v>10</v>
      </c>
      <c r="L35" s="351" t="s">
        <v>64</v>
      </c>
      <c r="M35" s="351"/>
      <c r="N35" s="351"/>
      <c r="O35" s="351"/>
      <c r="P35" s="351"/>
      <c r="Q35" s="351"/>
      <c r="R35" s="351"/>
      <c r="S35" s="351"/>
      <c r="T35" s="351"/>
      <c r="U35" s="351"/>
      <c r="V35" s="351"/>
      <c r="W35" s="351"/>
      <c r="X35" s="351"/>
      <c r="Y35" s="351"/>
      <c r="Z35" s="351"/>
    </row>
    <row r="36" spans="1:26" ht="15.75" customHeight="1">
      <c r="A36" s="83" t="s">
        <v>64</v>
      </c>
      <c r="B36" s="122" t="s">
        <v>3519</v>
      </c>
      <c r="C36" s="76" t="s">
        <v>50</v>
      </c>
      <c r="D36" s="203" t="s">
        <v>3520</v>
      </c>
      <c r="E36" s="203"/>
      <c r="F36" s="203"/>
      <c r="G36" s="577"/>
      <c r="H36" s="539"/>
      <c r="I36" s="576"/>
      <c r="J36" s="576">
        <v>10</v>
      </c>
      <c r="K36" s="576">
        <v>10</v>
      </c>
      <c r="L36" s="351" t="s">
        <v>64</v>
      </c>
      <c r="M36" s="54"/>
      <c r="N36" s="54"/>
      <c r="O36" s="54"/>
      <c r="P36" s="54"/>
      <c r="Q36" s="54"/>
      <c r="R36" s="54"/>
      <c r="S36" s="54"/>
      <c r="T36" s="54"/>
      <c r="U36" s="54"/>
      <c r="V36" s="54"/>
      <c r="W36" s="54"/>
      <c r="X36" s="54"/>
      <c r="Y36" s="54"/>
      <c r="Z36" s="54"/>
    </row>
    <row r="37" spans="1:26" ht="15.75" customHeight="1">
      <c r="A37" s="83" t="s">
        <v>1087</v>
      </c>
      <c r="B37" s="76" t="s">
        <v>1088</v>
      </c>
      <c r="C37" s="76" t="s">
        <v>50</v>
      </c>
      <c r="D37" s="76" t="s">
        <v>3521</v>
      </c>
      <c r="E37" s="76" t="s">
        <v>3522</v>
      </c>
      <c r="F37" s="76" t="s">
        <v>3523</v>
      </c>
      <c r="G37" s="70">
        <v>1</v>
      </c>
      <c r="H37" s="70">
        <v>1</v>
      </c>
      <c r="I37" s="70">
        <v>2</v>
      </c>
      <c r="J37" s="294">
        <v>10</v>
      </c>
      <c r="K37" s="88">
        <v>10</v>
      </c>
      <c r="L37" s="54" t="s">
        <v>66</v>
      </c>
      <c r="M37" s="54"/>
      <c r="N37" s="54"/>
      <c r="O37" s="54"/>
      <c r="P37" s="54"/>
      <c r="Q37" s="54"/>
      <c r="R37" s="54"/>
      <c r="S37" s="54"/>
      <c r="T37" s="54"/>
      <c r="U37" s="54"/>
      <c r="V37" s="54"/>
      <c r="W37" s="54"/>
      <c r="X37" s="54"/>
      <c r="Y37" s="54"/>
      <c r="Z37" s="54"/>
    </row>
    <row r="38" spans="1:26" ht="15.75" customHeight="1">
      <c r="A38" s="83" t="s">
        <v>1087</v>
      </c>
      <c r="B38" s="76" t="s">
        <v>1088</v>
      </c>
      <c r="C38" s="76" t="s">
        <v>50</v>
      </c>
      <c r="D38" s="76" t="s">
        <v>3524</v>
      </c>
      <c r="E38" s="76" t="s">
        <v>3525</v>
      </c>
      <c r="F38" s="76" t="s">
        <v>3525</v>
      </c>
      <c r="G38" s="70">
        <v>1</v>
      </c>
      <c r="H38" s="70">
        <v>1</v>
      </c>
      <c r="I38" s="70">
        <v>2</v>
      </c>
      <c r="J38" s="294">
        <v>10</v>
      </c>
      <c r="K38" s="88">
        <v>10</v>
      </c>
      <c r="L38" s="351" t="s">
        <v>66</v>
      </c>
      <c r="M38" s="54"/>
      <c r="N38" s="54"/>
      <c r="O38" s="54"/>
      <c r="P38" s="54"/>
      <c r="Q38" s="54"/>
      <c r="R38" s="54"/>
      <c r="S38" s="54"/>
      <c r="T38" s="54"/>
      <c r="U38" s="54"/>
      <c r="V38" s="54"/>
      <c r="W38" s="54"/>
      <c r="X38" s="54"/>
      <c r="Y38" s="54"/>
      <c r="Z38" s="54"/>
    </row>
    <row r="39" spans="1:26" ht="15.75" customHeight="1">
      <c r="A39" s="83" t="s">
        <v>312</v>
      </c>
      <c r="B39" s="76" t="s">
        <v>3526</v>
      </c>
      <c r="C39" s="76" t="s">
        <v>50</v>
      </c>
      <c r="D39" s="203" t="s">
        <v>3527</v>
      </c>
      <c r="E39" s="351" t="s">
        <v>3528</v>
      </c>
      <c r="F39" s="203" t="s">
        <v>3529</v>
      </c>
      <c r="G39" s="203">
        <v>1</v>
      </c>
      <c r="H39" s="340">
        <v>1</v>
      </c>
      <c r="I39" s="572">
        <v>1</v>
      </c>
      <c r="J39" s="572">
        <v>20</v>
      </c>
      <c r="K39" s="572">
        <v>20</v>
      </c>
      <c r="L39" s="54" t="s">
        <v>3530</v>
      </c>
      <c r="M39" s="54"/>
      <c r="N39" s="54"/>
      <c r="O39" s="54"/>
      <c r="P39" s="54"/>
      <c r="Q39" s="54"/>
      <c r="R39" s="54"/>
      <c r="S39" s="54"/>
      <c r="T39" s="54"/>
      <c r="U39" s="54"/>
      <c r="V39" s="54"/>
      <c r="W39" s="54"/>
      <c r="X39" s="54"/>
      <c r="Y39" s="54"/>
      <c r="Z39" s="54"/>
    </row>
    <row r="40" spans="1:26" ht="15.75" customHeight="1">
      <c r="A40" s="83" t="s">
        <v>312</v>
      </c>
      <c r="B40" s="122" t="s">
        <v>3531</v>
      </c>
      <c r="C40" s="76" t="s">
        <v>50</v>
      </c>
      <c r="D40" s="203" t="s">
        <v>3527</v>
      </c>
      <c r="E40" s="351" t="s">
        <v>3528</v>
      </c>
      <c r="F40" s="204" t="s">
        <v>3529</v>
      </c>
      <c r="G40" s="574">
        <v>1</v>
      </c>
      <c r="H40" s="575">
        <v>1</v>
      </c>
      <c r="I40" s="576">
        <v>1</v>
      </c>
      <c r="J40" s="576">
        <v>20</v>
      </c>
      <c r="K40" s="576">
        <v>20</v>
      </c>
      <c r="L40" s="351" t="s">
        <v>3530</v>
      </c>
      <c r="M40" s="54"/>
      <c r="N40" s="54"/>
      <c r="O40" s="54"/>
      <c r="P40" s="54"/>
      <c r="Q40" s="54"/>
      <c r="R40" s="54"/>
      <c r="S40" s="54"/>
      <c r="T40" s="54"/>
      <c r="U40" s="54"/>
      <c r="V40" s="54"/>
      <c r="W40" s="54"/>
      <c r="X40" s="54"/>
      <c r="Y40" s="54"/>
      <c r="Z40" s="54"/>
    </row>
    <row r="41" spans="1:26" ht="15.75" customHeight="1">
      <c r="A41" s="83" t="s">
        <v>312</v>
      </c>
      <c r="B41" s="122" t="s">
        <v>3532</v>
      </c>
      <c r="C41" s="76" t="s">
        <v>50</v>
      </c>
      <c r="D41" s="203" t="s">
        <v>3527</v>
      </c>
      <c r="E41" s="351" t="s">
        <v>3528</v>
      </c>
      <c r="F41" s="203" t="s">
        <v>3529</v>
      </c>
      <c r="G41" s="577">
        <v>1</v>
      </c>
      <c r="H41" s="539">
        <v>1</v>
      </c>
      <c r="I41" s="576">
        <v>1</v>
      </c>
      <c r="J41" s="576">
        <v>20</v>
      </c>
      <c r="K41" s="576">
        <v>20</v>
      </c>
      <c r="L41" s="351" t="s">
        <v>3530</v>
      </c>
      <c r="M41" s="54"/>
      <c r="N41" s="54"/>
      <c r="O41" s="54"/>
      <c r="P41" s="54"/>
      <c r="Q41" s="54"/>
      <c r="R41" s="54"/>
      <c r="S41" s="54"/>
      <c r="T41" s="54"/>
      <c r="U41" s="54"/>
      <c r="V41" s="54"/>
      <c r="W41" s="54"/>
      <c r="X41" s="54"/>
      <c r="Y41" s="54"/>
      <c r="Z41" s="54"/>
    </row>
    <row r="42" spans="1:26" ht="15.75" customHeight="1">
      <c r="A42" s="83" t="s">
        <v>312</v>
      </c>
      <c r="B42" s="122" t="s">
        <v>3533</v>
      </c>
      <c r="C42" s="76" t="s">
        <v>50</v>
      </c>
      <c r="D42" s="203" t="s">
        <v>3527</v>
      </c>
      <c r="E42" s="351" t="s">
        <v>3528</v>
      </c>
      <c r="F42" s="203" t="s">
        <v>3529</v>
      </c>
      <c r="G42" s="577">
        <v>1</v>
      </c>
      <c r="H42" s="539">
        <v>1</v>
      </c>
      <c r="I42" s="576">
        <v>1</v>
      </c>
      <c r="J42" s="576">
        <v>20</v>
      </c>
      <c r="K42" s="576">
        <v>20</v>
      </c>
      <c r="L42" s="351" t="s">
        <v>3530</v>
      </c>
      <c r="M42" s="351"/>
      <c r="N42" s="351"/>
      <c r="O42" s="351"/>
      <c r="P42" s="351"/>
      <c r="Q42" s="351"/>
      <c r="R42" s="351"/>
      <c r="S42" s="351"/>
      <c r="T42" s="351"/>
      <c r="U42" s="351"/>
      <c r="V42" s="351"/>
      <c r="W42" s="351"/>
      <c r="X42" s="351"/>
      <c r="Y42" s="351"/>
      <c r="Z42" s="351"/>
    </row>
    <row r="43" spans="1:26" ht="15.75" customHeight="1">
      <c r="A43" s="83" t="s">
        <v>312</v>
      </c>
      <c r="B43" s="122" t="s">
        <v>3534</v>
      </c>
      <c r="C43" s="76" t="s">
        <v>50</v>
      </c>
      <c r="D43" s="203" t="s">
        <v>3527</v>
      </c>
      <c r="E43" s="351" t="s">
        <v>3528</v>
      </c>
      <c r="F43" s="203" t="s">
        <v>3529</v>
      </c>
      <c r="G43" s="123">
        <v>2</v>
      </c>
      <c r="H43" s="578">
        <v>1</v>
      </c>
      <c r="I43" s="576">
        <v>2</v>
      </c>
      <c r="J43" s="576">
        <v>20</v>
      </c>
      <c r="K43" s="576">
        <v>10</v>
      </c>
      <c r="L43" s="351" t="s">
        <v>3530</v>
      </c>
      <c r="M43" s="351"/>
      <c r="N43" s="351"/>
      <c r="O43" s="351"/>
      <c r="P43" s="351"/>
      <c r="Q43" s="351"/>
      <c r="R43" s="351"/>
      <c r="S43" s="351"/>
      <c r="T43" s="351"/>
      <c r="U43" s="351"/>
      <c r="V43" s="351"/>
      <c r="W43" s="351"/>
      <c r="X43" s="351"/>
      <c r="Y43" s="351"/>
      <c r="Z43" s="351"/>
    </row>
    <row r="44" spans="1:26" ht="15.75" customHeight="1">
      <c r="A44" s="83" t="s">
        <v>312</v>
      </c>
      <c r="B44" s="122" t="s">
        <v>3535</v>
      </c>
      <c r="C44" s="76" t="s">
        <v>50</v>
      </c>
      <c r="D44" s="203" t="s">
        <v>3527</v>
      </c>
      <c r="E44" s="351" t="s">
        <v>3528</v>
      </c>
      <c r="F44" s="203" t="s">
        <v>3529</v>
      </c>
      <c r="G44" s="123">
        <v>2</v>
      </c>
      <c r="H44" s="578">
        <v>1</v>
      </c>
      <c r="I44" s="576">
        <v>2</v>
      </c>
      <c r="J44" s="576">
        <v>20</v>
      </c>
      <c r="K44" s="576">
        <v>10</v>
      </c>
      <c r="L44" s="351" t="s">
        <v>3530</v>
      </c>
      <c r="M44" s="351"/>
      <c r="N44" s="351"/>
      <c r="O44" s="351"/>
      <c r="P44" s="351"/>
      <c r="Q44" s="351"/>
      <c r="R44" s="351"/>
      <c r="S44" s="351"/>
      <c r="T44" s="351"/>
      <c r="U44" s="351"/>
      <c r="V44" s="351"/>
      <c r="W44" s="351"/>
      <c r="X44" s="351"/>
      <c r="Y44" s="351"/>
      <c r="Z44" s="351"/>
    </row>
    <row r="45" spans="1:26" ht="15.75" customHeight="1">
      <c r="A45" s="83" t="s">
        <v>312</v>
      </c>
      <c r="B45" s="122" t="s">
        <v>3536</v>
      </c>
      <c r="C45" s="76" t="s">
        <v>50</v>
      </c>
      <c r="D45" s="203" t="s">
        <v>3527</v>
      </c>
      <c r="E45" s="589" t="s">
        <v>3528</v>
      </c>
      <c r="F45" s="203" t="s">
        <v>3529</v>
      </c>
      <c r="G45" s="123">
        <v>2</v>
      </c>
      <c r="H45" s="578">
        <v>1</v>
      </c>
      <c r="I45" s="576">
        <v>2</v>
      </c>
      <c r="J45" s="576">
        <v>20</v>
      </c>
      <c r="K45" s="576">
        <v>10</v>
      </c>
      <c r="L45" s="351" t="s">
        <v>3530</v>
      </c>
      <c r="M45" s="54"/>
      <c r="N45" s="54"/>
      <c r="O45" s="54"/>
      <c r="P45" s="54"/>
      <c r="Q45" s="54"/>
      <c r="R45" s="54"/>
      <c r="S45" s="54"/>
      <c r="T45" s="54"/>
      <c r="U45" s="54"/>
      <c r="V45" s="54"/>
      <c r="W45" s="54"/>
      <c r="X45" s="54"/>
      <c r="Y45" s="54"/>
      <c r="Z45" s="54"/>
    </row>
    <row r="46" spans="1:26" ht="15.75" customHeight="1">
      <c r="A46" s="83" t="s">
        <v>3537</v>
      </c>
      <c r="B46" s="342" t="s">
        <v>3538</v>
      </c>
      <c r="C46" s="76" t="s">
        <v>50</v>
      </c>
      <c r="D46" s="203" t="s">
        <v>3539</v>
      </c>
      <c r="E46" s="84" t="s">
        <v>3540</v>
      </c>
      <c r="F46" s="203" t="s">
        <v>3541</v>
      </c>
      <c r="G46" s="203">
        <v>3</v>
      </c>
      <c r="H46" s="340">
        <v>3</v>
      </c>
      <c r="I46" s="572">
        <v>3</v>
      </c>
      <c r="J46" s="572">
        <v>20</v>
      </c>
      <c r="K46" s="572">
        <v>6.66</v>
      </c>
      <c r="L46" s="54" t="s">
        <v>77</v>
      </c>
      <c r="M46" s="351"/>
      <c r="N46" s="351"/>
      <c r="O46" s="351"/>
      <c r="P46" s="351"/>
      <c r="Q46" s="351"/>
      <c r="R46" s="351"/>
      <c r="S46" s="351"/>
      <c r="T46" s="351"/>
      <c r="U46" s="351"/>
      <c r="V46" s="351"/>
      <c r="W46" s="351"/>
      <c r="X46" s="351"/>
      <c r="Y46" s="351"/>
      <c r="Z46" s="351"/>
    </row>
    <row r="47" spans="1:26" ht="15.75" customHeight="1">
      <c r="A47" s="225" t="s">
        <v>1151</v>
      </c>
      <c r="B47" s="342" t="s">
        <v>3542</v>
      </c>
      <c r="C47" s="438" t="s">
        <v>50</v>
      </c>
      <c r="D47" s="204" t="s">
        <v>3543</v>
      </c>
      <c r="E47" s="573" t="s">
        <v>3544</v>
      </c>
      <c r="F47" s="204"/>
      <c r="G47" s="574">
        <v>1</v>
      </c>
      <c r="H47" s="575">
        <v>1</v>
      </c>
      <c r="I47" s="576">
        <v>1</v>
      </c>
      <c r="J47" s="576">
        <v>20</v>
      </c>
      <c r="K47" s="576">
        <v>20</v>
      </c>
      <c r="L47" s="351" t="s">
        <v>77</v>
      </c>
      <c r="M47" s="351"/>
      <c r="N47" s="351"/>
      <c r="O47" s="351"/>
      <c r="P47" s="351"/>
      <c r="Q47" s="351"/>
      <c r="R47" s="351"/>
      <c r="S47" s="351"/>
      <c r="T47" s="351"/>
      <c r="U47" s="351"/>
      <c r="V47" s="351"/>
      <c r="W47" s="351"/>
      <c r="X47" s="351"/>
      <c r="Y47" s="351"/>
      <c r="Z47" s="351"/>
    </row>
    <row r="48" spans="1:26" ht="15.75" customHeight="1">
      <c r="A48" s="225" t="s">
        <v>1151</v>
      </c>
      <c r="B48" s="342" t="s">
        <v>3545</v>
      </c>
      <c r="C48" s="438" t="s">
        <v>50</v>
      </c>
      <c r="D48" s="203" t="s">
        <v>3546</v>
      </c>
      <c r="E48" s="84" t="s">
        <v>3547</v>
      </c>
      <c r="F48" s="203" t="s">
        <v>3548</v>
      </c>
      <c r="G48" s="577">
        <v>1</v>
      </c>
      <c r="H48" s="539">
        <v>1</v>
      </c>
      <c r="I48" s="576">
        <v>1</v>
      </c>
      <c r="J48" s="576">
        <v>10</v>
      </c>
      <c r="K48" s="576">
        <v>10</v>
      </c>
      <c r="L48" s="351" t="s">
        <v>77</v>
      </c>
      <c r="M48" s="351"/>
      <c r="N48" s="351"/>
      <c r="O48" s="351"/>
      <c r="P48" s="351"/>
      <c r="Q48" s="351"/>
      <c r="R48" s="351"/>
      <c r="S48" s="351"/>
      <c r="T48" s="351"/>
      <c r="U48" s="351"/>
      <c r="V48" s="351"/>
      <c r="W48" s="351"/>
      <c r="X48" s="351"/>
      <c r="Y48" s="351"/>
      <c r="Z48" s="351"/>
    </row>
    <row r="49" spans="1:26" ht="15.75" customHeight="1">
      <c r="A49" s="225" t="s">
        <v>1151</v>
      </c>
      <c r="B49" s="342" t="s">
        <v>3549</v>
      </c>
      <c r="C49" s="438" t="s">
        <v>50</v>
      </c>
      <c r="D49" s="203" t="s">
        <v>3546</v>
      </c>
      <c r="E49" s="84" t="s">
        <v>3550</v>
      </c>
      <c r="F49" s="203" t="s">
        <v>3548</v>
      </c>
      <c r="G49" s="577">
        <v>1</v>
      </c>
      <c r="H49" s="539">
        <v>1</v>
      </c>
      <c r="I49" s="576">
        <v>1</v>
      </c>
      <c r="J49" s="576">
        <v>10</v>
      </c>
      <c r="K49" s="576">
        <v>10</v>
      </c>
      <c r="L49" s="351" t="s">
        <v>77</v>
      </c>
      <c r="M49" s="54"/>
      <c r="N49" s="54"/>
      <c r="O49" s="54"/>
      <c r="P49" s="54"/>
      <c r="Q49" s="54"/>
      <c r="R49" s="54"/>
      <c r="S49" s="54"/>
      <c r="T49" s="54"/>
      <c r="U49" s="54"/>
      <c r="V49" s="54"/>
      <c r="W49" s="54"/>
      <c r="X49" s="54"/>
      <c r="Y49" s="54"/>
      <c r="Z49" s="54"/>
    </row>
    <row r="50" spans="1:26" ht="15.75" customHeight="1">
      <c r="A50" s="225" t="s">
        <v>3551</v>
      </c>
      <c r="B50" s="122" t="s">
        <v>3552</v>
      </c>
      <c r="C50" s="438"/>
      <c r="D50" s="438" t="s">
        <v>3553</v>
      </c>
      <c r="E50" s="84" t="s">
        <v>3554</v>
      </c>
      <c r="F50" s="438"/>
      <c r="G50" s="123">
        <v>2</v>
      </c>
      <c r="H50" s="578">
        <v>1</v>
      </c>
      <c r="I50" s="576">
        <v>2</v>
      </c>
      <c r="J50" s="576">
        <v>10</v>
      </c>
      <c r="K50" s="576">
        <v>5</v>
      </c>
      <c r="L50" s="351" t="s">
        <v>77</v>
      </c>
      <c r="M50" s="351"/>
      <c r="N50" s="351"/>
      <c r="O50" s="351"/>
      <c r="P50" s="351"/>
      <c r="Q50" s="351"/>
      <c r="R50" s="351"/>
      <c r="S50" s="351"/>
      <c r="T50" s="351"/>
      <c r="U50" s="351"/>
      <c r="V50" s="351"/>
      <c r="W50" s="351"/>
      <c r="X50" s="351"/>
      <c r="Y50" s="351"/>
      <c r="Z50" s="351"/>
    </row>
    <row r="51" spans="1:26" ht="15.75" customHeight="1">
      <c r="A51" s="225" t="s">
        <v>3551</v>
      </c>
      <c r="B51" s="342" t="s">
        <v>3555</v>
      </c>
      <c r="C51" s="438" t="s">
        <v>50</v>
      </c>
      <c r="D51" s="438" t="s">
        <v>3556</v>
      </c>
      <c r="E51" s="84" t="s">
        <v>3557</v>
      </c>
      <c r="F51" s="438" t="s">
        <v>3558</v>
      </c>
      <c r="G51" s="123">
        <v>2</v>
      </c>
      <c r="H51" s="578">
        <v>1</v>
      </c>
      <c r="I51" s="314">
        <v>2</v>
      </c>
      <c r="J51" s="314">
        <v>20</v>
      </c>
      <c r="K51" s="314">
        <v>10</v>
      </c>
      <c r="L51" s="3" t="s">
        <v>77</v>
      </c>
      <c r="M51" s="351"/>
      <c r="N51" s="351"/>
      <c r="O51" s="351"/>
      <c r="P51" s="351"/>
      <c r="Q51" s="351"/>
      <c r="R51" s="351"/>
      <c r="S51" s="351"/>
      <c r="T51" s="351"/>
      <c r="U51" s="351"/>
      <c r="V51" s="351"/>
      <c r="W51" s="351"/>
      <c r="X51" s="351"/>
      <c r="Y51" s="351"/>
      <c r="Z51" s="351"/>
    </row>
    <row r="52" spans="1:26" ht="15.75" customHeight="1">
      <c r="A52" s="208" t="s">
        <v>3559</v>
      </c>
      <c r="B52" s="590" t="s">
        <v>3560</v>
      </c>
      <c r="C52" s="135" t="s">
        <v>81</v>
      </c>
      <c r="D52" s="334" t="s">
        <v>3561</v>
      </c>
      <c r="E52" s="591" t="s">
        <v>3562</v>
      </c>
      <c r="F52" s="334" t="s">
        <v>3563</v>
      </c>
      <c r="G52" s="334">
        <v>2</v>
      </c>
      <c r="H52" s="592">
        <v>2</v>
      </c>
      <c r="I52" s="572">
        <v>2</v>
      </c>
      <c r="J52" s="572">
        <v>20</v>
      </c>
      <c r="K52" s="572">
        <v>10</v>
      </c>
      <c r="L52" s="220" t="s">
        <v>1171</v>
      </c>
      <c r="M52" s="351"/>
      <c r="N52" s="351"/>
      <c r="O52" s="351"/>
      <c r="P52" s="351"/>
      <c r="Q52" s="351"/>
      <c r="R52" s="351"/>
      <c r="S52" s="351"/>
      <c r="T52" s="351"/>
      <c r="U52" s="351"/>
      <c r="V52" s="351"/>
      <c r="W52" s="351"/>
      <c r="X52" s="351"/>
      <c r="Y52" s="351"/>
      <c r="Z52" s="351"/>
    </row>
    <row r="53" spans="1:26" ht="15.75" customHeight="1">
      <c r="A53" s="208" t="s">
        <v>3564</v>
      </c>
      <c r="B53" s="590" t="s">
        <v>1167</v>
      </c>
      <c r="C53" s="135" t="s">
        <v>81</v>
      </c>
      <c r="D53" s="334" t="s">
        <v>3565</v>
      </c>
      <c r="E53" s="591" t="s">
        <v>3566</v>
      </c>
      <c r="F53" s="334" t="s">
        <v>3567</v>
      </c>
      <c r="G53" s="334">
        <v>3</v>
      </c>
      <c r="H53" s="592">
        <v>2</v>
      </c>
      <c r="I53" s="572">
        <v>3</v>
      </c>
      <c r="J53" s="572">
        <v>20</v>
      </c>
      <c r="K53" s="572">
        <v>6.6</v>
      </c>
      <c r="L53" s="220" t="s">
        <v>1171</v>
      </c>
      <c r="M53" s="54"/>
      <c r="N53" s="54"/>
      <c r="O53" s="54"/>
      <c r="P53" s="54"/>
      <c r="Q53" s="54"/>
      <c r="R53" s="54"/>
      <c r="S53" s="54"/>
      <c r="T53" s="54"/>
      <c r="U53" s="54"/>
      <c r="V53" s="54"/>
      <c r="W53" s="54"/>
      <c r="X53" s="54"/>
      <c r="Y53" s="54"/>
      <c r="Z53" s="54"/>
    </row>
    <row r="54" spans="1:26" ht="15.75" customHeight="1">
      <c r="A54" s="208" t="s">
        <v>3568</v>
      </c>
      <c r="B54" s="593" t="s">
        <v>3569</v>
      </c>
      <c r="C54" s="135" t="s">
        <v>81</v>
      </c>
      <c r="D54" s="334" t="s">
        <v>3570</v>
      </c>
      <c r="E54" s="591" t="s">
        <v>3571</v>
      </c>
      <c r="F54" s="334" t="s">
        <v>3572</v>
      </c>
      <c r="G54" s="334">
        <v>3</v>
      </c>
      <c r="H54" s="592">
        <v>2</v>
      </c>
      <c r="I54" s="572">
        <v>3</v>
      </c>
      <c r="J54" s="572">
        <v>20</v>
      </c>
      <c r="K54" s="572">
        <v>6.6</v>
      </c>
      <c r="L54" s="220" t="s">
        <v>1171</v>
      </c>
      <c r="M54" s="54"/>
      <c r="N54" s="54"/>
      <c r="O54" s="54"/>
      <c r="P54" s="54"/>
      <c r="Q54" s="54"/>
      <c r="R54" s="54"/>
      <c r="S54" s="54"/>
      <c r="T54" s="54"/>
      <c r="U54" s="54"/>
      <c r="V54" s="54"/>
      <c r="W54" s="54"/>
      <c r="X54" s="54"/>
      <c r="Y54" s="54"/>
      <c r="Z54" s="54"/>
    </row>
    <row r="55" spans="1:26" ht="15.75" customHeight="1">
      <c r="A55" s="208" t="s">
        <v>3573</v>
      </c>
      <c r="B55" s="590"/>
      <c r="C55" s="135" t="s">
        <v>81</v>
      </c>
      <c r="D55" s="334" t="s">
        <v>3574</v>
      </c>
      <c r="E55" s="591" t="s">
        <v>3575</v>
      </c>
      <c r="F55" s="334" t="s">
        <v>3576</v>
      </c>
      <c r="G55" s="334">
        <v>1</v>
      </c>
      <c r="H55" s="592">
        <v>1</v>
      </c>
      <c r="I55" s="572">
        <v>2</v>
      </c>
      <c r="J55" s="572">
        <v>20</v>
      </c>
      <c r="K55" s="572">
        <v>20</v>
      </c>
      <c r="L55" s="220" t="s">
        <v>1171</v>
      </c>
      <c r="M55" s="351"/>
      <c r="N55" s="351"/>
      <c r="O55" s="351"/>
      <c r="P55" s="351"/>
      <c r="Q55" s="351"/>
      <c r="R55" s="351"/>
      <c r="S55" s="351"/>
      <c r="T55" s="351"/>
      <c r="U55" s="351"/>
      <c r="V55" s="351"/>
      <c r="W55" s="351"/>
      <c r="X55" s="351"/>
      <c r="Y55" s="351"/>
      <c r="Z55" s="351"/>
    </row>
    <row r="56" spans="1:26" ht="15.75" customHeight="1">
      <c r="A56" s="208" t="s">
        <v>3577</v>
      </c>
      <c r="B56" s="590" t="s">
        <v>3578</v>
      </c>
      <c r="C56" s="135" t="s">
        <v>81</v>
      </c>
      <c r="D56" s="334" t="s">
        <v>3579</v>
      </c>
      <c r="E56" s="591" t="s">
        <v>3580</v>
      </c>
      <c r="F56" s="594" t="s">
        <v>3581</v>
      </c>
      <c r="G56" s="334">
        <v>1</v>
      </c>
      <c r="H56" s="592">
        <v>1</v>
      </c>
      <c r="I56" s="572">
        <v>478</v>
      </c>
      <c r="J56" s="572">
        <v>20</v>
      </c>
      <c r="K56" s="572">
        <v>20</v>
      </c>
      <c r="L56" s="220" t="s">
        <v>375</v>
      </c>
      <c r="M56" s="351"/>
      <c r="N56" s="351"/>
      <c r="O56" s="351"/>
      <c r="P56" s="351"/>
      <c r="Q56" s="351"/>
      <c r="R56" s="351"/>
      <c r="S56" s="351"/>
      <c r="T56" s="351"/>
      <c r="U56" s="351"/>
      <c r="V56" s="351"/>
      <c r="W56" s="351"/>
      <c r="X56" s="351"/>
      <c r="Y56" s="351"/>
      <c r="Z56" s="351"/>
    </row>
    <row r="57" spans="1:26" ht="15.75" customHeight="1">
      <c r="A57" s="208" t="s">
        <v>3582</v>
      </c>
      <c r="B57" s="590" t="s">
        <v>3583</v>
      </c>
      <c r="C57" s="135" t="s">
        <v>81</v>
      </c>
      <c r="D57" s="334" t="s">
        <v>3584</v>
      </c>
      <c r="E57" s="591" t="s">
        <v>3585</v>
      </c>
      <c r="F57" s="334" t="s">
        <v>3586</v>
      </c>
      <c r="G57" s="334">
        <v>1</v>
      </c>
      <c r="H57" s="592">
        <v>1</v>
      </c>
      <c r="I57" s="572">
        <v>1</v>
      </c>
      <c r="J57" s="572">
        <v>10</v>
      </c>
      <c r="K57" s="572">
        <v>10</v>
      </c>
      <c r="L57" s="220" t="s">
        <v>375</v>
      </c>
      <c r="M57" s="351"/>
      <c r="N57" s="351"/>
      <c r="O57" s="351"/>
      <c r="P57" s="351"/>
      <c r="Q57" s="351"/>
      <c r="R57" s="351"/>
      <c r="S57" s="351"/>
      <c r="T57" s="351"/>
      <c r="U57" s="351"/>
      <c r="V57" s="351"/>
      <c r="W57" s="351"/>
      <c r="X57" s="351"/>
      <c r="Y57" s="351"/>
      <c r="Z57" s="351"/>
    </row>
    <row r="58" spans="1:26" ht="15.75" customHeight="1">
      <c r="A58" s="208" t="s">
        <v>3582</v>
      </c>
      <c r="B58" s="590" t="s">
        <v>3583</v>
      </c>
      <c r="C58" s="135" t="s">
        <v>81</v>
      </c>
      <c r="D58" s="334" t="s">
        <v>3587</v>
      </c>
      <c r="E58" s="591" t="s">
        <v>3588</v>
      </c>
      <c r="F58" s="334" t="s">
        <v>3589</v>
      </c>
      <c r="G58" s="334">
        <v>1</v>
      </c>
      <c r="H58" s="592">
        <v>1</v>
      </c>
      <c r="I58" s="572">
        <v>1</v>
      </c>
      <c r="J58" s="572">
        <v>10</v>
      </c>
      <c r="K58" s="572">
        <v>10</v>
      </c>
      <c r="L58" s="220" t="s">
        <v>375</v>
      </c>
      <c r="M58" s="54"/>
      <c r="N58" s="54"/>
      <c r="O58" s="54"/>
      <c r="P58" s="54"/>
      <c r="Q58" s="54"/>
      <c r="R58" s="54"/>
      <c r="S58" s="54"/>
      <c r="T58" s="54"/>
      <c r="U58" s="54"/>
      <c r="V58" s="54"/>
      <c r="W58" s="54"/>
      <c r="X58" s="54"/>
      <c r="Y58" s="54"/>
      <c r="Z58" s="54"/>
    </row>
    <row r="59" spans="1:26" ht="15.75" customHeight="1">
      <c r="A59" s="208" t="s">
        <v>3590</v>
      </c>
      <c r="B59" s="590" t="s">
        <v>3591</v>
      </c>
      <c r="C59" s="135" t="s">
        <v>81</v>
      </c>
      <c r="D59" s="334" t="s">
        <v>3592</v>
      </c>
      <c r="E59" s="591" t="s">
        <v>3593</v>
      </c>
      <c r="F59" s="334" t="s">
        <v>2614</v>
      </c>
      <c r="G59" s="334">
        <v>2</v>
      </c>
      <c r="H59" s="592">
        <v>2</v>
      </c>
      <c r="I59" s="572">
        <v>2</v>
      </c>
      <c r="J59" s="572">
        <v>10</v>
      </c>
      <c r="K59" s="572">
        <v>5</v>
      </c>
      <c r="L59" s="220" t="s">
        <v>375</v>
      </c>
      <c r="M59" s="351"/>
      <c r="N59" s="351"/>
      <c r="O59" s="351"/>
      <c r="P59" s="351"/>
      <c r="Q59" s="351"/>
      <c r="R59" s="351"/>
      <c r="S59" s="351"/>
      <c r="T59" s="351"/>
      <c r="U59" s="351"/>
      <c r="V59" s="351"/>
      <c r="W59" s="351"/>
      <c r="X59" s="351"/>
      <c r="Y59" s="351"/>
      <c r="Z59" s="351"/>
    </row>
    <row r="60" spans="1:26" ht="15.75" customHeight="1">
      <c r="A60" s="208" t="s">
        <v>3594</v>
      </c>
      <c r="B60" s="590" t="s">
        <v>1362</v>
      </c>
      <c r="C60" s="135" t="s">
        <v>81</v>
      </c>
      <c r="D60" s="334" t="s">
        <v>3595</v>
      </c>
      <c r="E60" s="591" t="s">
        <v>3596</v>
      </c>
      <c r="F60" s="334" t="s">
        <v>3597</v>
      </c>
      <c r="G60" s="334">
        <v>2</v>
      </c>
      <c r="H60" s="592">
        <v>2</v>
      </c>
      <c r="I60" s="572">
        <v>2</v>
      </c>
      <c r="J60" s="572">
        <v>10</v>
      </c>
      <c r="K60" s="572">
        <v>5</v>
      </c>
      <c r="L60" s="220" t="s">
        <v>90</v>
      </c>
      <c r="M60" s="54"/>
      <c r="N60" s="54"/>
      <c r="O60" s="54"/>
      <c r="P60" s="54"/>
      <c r="Q60" s="54"/>
      <c r="R60" s="54"/>
      <c r="S60" s="54"/>
      <c r="T60" s="54"/>
      <c r="U60" s="54"/>
      <c r="V60" s="54"/>
      <c r="W60" s="54"/>
      <c r="X60" s="54"/>
      <c r="Y60" s="54"/>
      <c r="Z60" s="54"/>
    </row>
    <row r="61" spans="1:26" ht="15.75" customHeight="1">
      <c r="A61" s="208" t="s">
        <v>3598</v>
      </c>
      <c r="B61" s="590" t="s">
        <v>1362</v>
      </c>
      <c r="C61" s="135" t="s">
        <v>81</v>
      </c>
      <c r="D61" s="334" t="s">
        <v>3599</v>
      </c>
      <c r="E61" s="591" t="s">
        <v>3600</v>
      </c>
      <c r="F61" s="334" t="s">
        <v>2603</v>
      </c>
      <c r="G61" s="334">
        <v>2</v>
      </c>
      <c r="H61" s="592">
        <v>2</v>
      </c>
      <c r="I61" s="572">
        <v>2</v>
      </c>
      <c r="J61" s="572">
        <v>10</v>
      </c>
      <c r="K61" s="572">
        <v>5</v>
      </c>
      <c r="L61" s="220" t="s">
        <v>90</v>
      </c>
      <c r="M61" s="54"/>
      <c r="N61" s="54"/>
      <c r="O61" s="54"/>
      <c r="P61" s="54"/>
      <c r="Q61" s="54"/>
      <c r="R61" s="54"/>
      <c r="S61" s="54"/>
      <c r="T61" s="54"/>
      <c r="U61" s="54"/>
      <c r="V61" s="54"/>
      <c r="W61" s="54"/>
      <c r="X61" s="54"/>
      <c r="Y61" s="54"/>
      <c r="Z61" s="54"/>
    </row>
    <row r="62" spans="1:26" ht="15.75" customHeight="1">
      <c r="A62" s="208" t="s">
        <v>3601</v>
      </c>
      <c r="B62" s="590" t="s">
        <v>1444</v>
      </c>
      <c r="C62" s="135" t="s">
        <v>81</v>
      </c>
      <c r="D62" s="334" t="s">
        <v>3602</v>
      </c>
      <c r="E62" s="591" t="s">
        <v>3603</v>
      </c>
      <c r="F62" s="594" t="s">
        <v>3604</v>
      </c>
      <c r="G62" s="334">
        <v>1</v>
      </c>
      <c r="H62" s="592">
        <v>1</v>
      </c>
      <c r="I62" s="572">
        <v>4</v>
      </c>
      <c r="J62" s="572">
        <v>20</v>
      </c>
      <c r="K62" s="572">
        <v>20</v>
      </c>
      <c r="L62" s="220" t="s">
        <v>95</v>
      </c>
      <c r="M62" s="54"/>
      <c r="N62" s="54"/>
      <c r="O62" s="54"/>
      <c r="P62" s="54"/>
      <c r="Q62" s="54"/>
      <c r="R62" s="54"/>
      <c r="S62" s="54"/>
      <c r="T62" s="54"/>
      <c r="U62" s="54"/>
      <c r="V62" s="54"/>
      <c r="W62" s="54"/>
      <c r="X62" s="54"/>
      <c r="Y62" s="54"/>
      <c r="Z62" s="54"/>
    </row>
    <row r="63" spans="1:26" ht="15.75" customHeight="1">
      <c r="A63" s="208" t="s">
        <v>3605</v>
      </c>
      <c r="B63" s="590" t="s">
        <v>1444</v>
      </c>
      <c r="C63" s="135" t="s">
        <v>81</v>
      </c>
      <c r="D63" s="334" t="s">
        <v>3606</v>
      </c>
      <c r="E63" s="591" t="s">
        <v>3607</v>
      </c>
      <c r="F63" s="334" t="s">
        <v>3608</v>
      </c>
      <c r="G63" s="334">
        <v>1</v>
      </c>
      <c r="H63" s="592">
        <v>1</v>
      </c>
      <c r="I63" s="572">
        <v>4</v>
      </c>
      <c r="J63" s="572">
        <v>20</v>
      </c>
      <c r="K63" s="572">
        <v>20</v>
      </c>
      <c r="L63" s="220" t="s">
        <v>95</v>
      </c>
      <c r="M63" s="351"/>
      <c r="N63" s="351"/>
      <c r="O63" s="351"/>
      <c r="P63" s="351"/>
      <c r="Q63" s="351"/>
      <c r="R63" s="351"/>
      <c r="S63" s="351"/>
      <c r="T63" s="351"/>
      <c r="U63" s="351"/>
      <c r="V63" s="351"/>
      <c r="W63" s="351"/>
      <c r="X63" s="351"/>
      <c r="Y63" s="351"/>
      <c r="Z63" s="351"/>
    </row>
    <row r="64" spans="1:26" ht="15.75" customHeight="1">
      <c r="A64" s="208" t="s">
        <v>3609</v>
      </c>
      <c r="B64" s="590" t="s">
        <v>1403</v>
      </c>
      <c r="C64" s="135" t="s">
        <v>81</v>
      </c>
      <c r="D64" s="334" t="s">
        <v>3610</v>
      </c>
      <c r="E64" s="591" t="s">
        <v>3611</v>
      </c>
      <c r="F64" s="334" t="s">
        <v>3612</v>
      </c>
      <c r="G64" s="334">
        <v>4</v>
      </c>
      <c r="H64" s="592">
        <v>1</v>
      </c>
      <c r="I64" s="572">
        <v>6</v>
      </c>
      <c r="J64" s="572">
        <v>10</v>
      </c>
      <c r="K64" s="572">
        <v>2.5</v>
      </c>
      <c r="L64" s="220" t="s">
        <v>95</v>
      </c>
      <c r="M64" s="351"/>
      <c r="N64" s="351"/>
      <c r="O64" s="351"/>
      <c r="P64" s="351"/>
      <c r="Q64" s="351"/>
      <c r="R64" s="351"/>
      <c r="S64" s="351"/>
      <c r="T64" s="351"/>
      <c r="U64" s="351"/>
      <c r="V64" s="351"/>
      <c r="W64" s="351"/>
      <c r="X64" s="351"/>
      <c r="Y64" s="351"/>
      <c r="Z64" s="351"/>
    </row>
    <row r="65" spans="1:26" ht="15.75" customHeight="1">
      <c r="A65" s="208" t="s">
        <v>3613</v>
      </c>
      <c r="B65" s="590" t="s">
        <v>3614</v>
      </c>
      <c r="C65" s="135" t="s">
        <v>81</v>
      </c>
      <c r="D65" s="334" t="s">
        <v>3615</v>
      </c>
      <c r="E65" s="591" t="s">
        <v>3616</v>
      </c>
      <c r="F65" s="334" t="s">
        <v>3617</v>
      </c>
      <c r="G65" s="334">
        <v>1</v>
      </c>
      <c r="H65" s="592">
        <v>1</v>
      </c>
      <c r="I65" s="572">
        <v>1</v>
      </c>
      <c r="J65" s="572">
        <v>20</v>
      </c>
      <c r="K65" s="572">
        <v>20</v>
      </c>
      <c r="L65" s="220" t="s">
        <v>95</v>
      </c>
      <c r="M65" s="351"/>
      <c r="N65" s="351"/>
      <c r="O65" s="351"/>
      <c r="P65" s="351"/>
      <c r="Q65" s="351"/>
      <c r="R65" s="351"/>
      <c r="S65" s="351"/>
      <c r="T65" s="351"/>
      <c r="U65" s="351"/>
      <c r="V65" s="351"/>
      <c r="W65" s="351"/>
      <c r="X65" s="351"/>
      <c r="Y65" s="351"/>
      <c r="Z65" s="351"/>
    </row>
    <row r="66" spans="1:26" ht="15.75" customHeight="1">
      <c r="A66" s="208" t="s">
        <v>3618</v>
      </c>
      <c r="B66" s="590" t="s">
        <v>3619</v>
      </c>
      <c r="C66" s="135" t="s">
        <v>81</v>
      </c>
      <c r="D66" s="334" t="s">
        <v>3620</v>
      </c>
      <c r="E66" s="591" t="s">
        <v>3621</v>
      </c>
      <c r="F66" s="334"/>
      <c r="G66" s="334">
        <v>1</v>
      </c>
      <c r="H66" s="592">
        <v>1</v>
      </c>
      <c r="I66" s="572">
        <v>5</v>
      </c>
      <c r="J66" s="572">
        <v>20</v>
      </c>
      <c r="K66" s="572">
        <v>20</v>
      </c>
      <c r="L66" s="220" t="s">
        <v>95</v>
      </c>
      <c r="M66" s="54"/>
      <c r="N66" s="54"/>
      <c r="O66" s="54"/>
      <c r="P66" s="54"/>
      <c r="Q66" s="54"/>
      <c r="R66" s="54"/>
      <c r="S66" s="54"/>
      <c r="T66" s="54"/>
      <c r="U66" s="54"/>
      <c r="V66" s="54"/>
      <c r="W66" s="54"/>
      <c r="X66" s="54"/>
      <c r="Y66" s="54"/>
      <c r="Z66" s="54"/>
    </row>
    <row r="67" spans="1:26" ht="15.75" customHeight="1">
      <c r="A67" s="208" t="s">
        <v>3622</v>
      </c>
      <c r="B67" s="590" t="s">
        <v>3623</v>
      </c>
      <c r="C67" s="135" t="s">
        <v>81</v>
      </c>
      <c r="D67" s="334" t="s">
        <v>3624</v>
      </c>
      <c r="E67" s="591" t="s">
        <v>3625</v>
      </c>
      <c r="F67" s="334" t="s">
        <v>3608</v>
      </c>
      <c r="G67" s="334">
        <v>3</v>
      </c>
      <c r="H67" s="592">
        <v>2</v>
      </c>
      <c r="I67" s="572">
        <v>4</v>
      </c>
      <c r="J67" s="572">
        <v>10</v>
      </c>
      <c r="K67" s="572">
        <v>3.33</v>
      </c>
      <c r="L67" s="220" t="s">
        <v>95</v>
      </c>
      <c r="M67" s="351"/>
      <c r="N67" s="351"/>
      <c r="O67" s="351"/>
      <c r="P67" s="351"/>
      <c r="Q67" s="351"/>
      <c r="R67" s="351"/>
      <c r="S67" s="351"/>
      <c r="T67" s="351"/>
      <c r="U67" s="351"/>
      <c r="V67" s="351"/>
      <c r="W67" s="351"/>
      <c r="X67" s="351"/>
      <c r="Y67" s="351"/>
      <c r="Z67" s="351"/>
    </row>
    <row r="68" spans="1:26" ht="15.75" customHeight="1">
      <c r="A68" s="208" t="s">
        <v>3626</v>
      </c>
      <c r="B68" s="590" t="s">
        <v>3627</v>
      </c>
      <c r="C68" s="135" t="s">
        <v>81</v>
      </c>
      <c r="D68" s="334" t="s">
        <v>3628</v>
      </c>
      <c r="E68" s="591" t="s">
        <v>3629</v>
      </c>
      <c r="F68" s="334" t="s">
        <v>3107</v>
      </c>
      <c r="G68" s="334">
        <v>1</v>
      </c>
      <c r="H68" s="592">
        <v>1</v>
      </c>
      <c r="I68" s="572">
        <v>2</v>
      </c>
      <c r="J68" s="572">
        <v>20</v>
      </c>
      <c r="K68" s="572">
        <v>20</v>
      </c>
      <c r="L68" s="220" t="s">
        <v>95</v>
      </c>
      <c r="M68" s="351"/>
      <c r="N68" s="351"/>
      <c r="O68" s="351"/>
      <c r="P68" s="351"/>
      <c r="Q68" s="351"/>
      <c r="R68" s="351"/>
      <c r="S68" s="351"/>
      <c r="T68" s="351"/>
      <c r="U68" s="351"/>
      <c r="V68" s="351"/>
      <c r="W68" s="351"/>
      <c r="X68" s="351"/>
      <c r="Y68" s="351"/>
      <c r="Z68" s="351"/>
    </row>
    <row r="69" spans="1:26" ht="15.75" customHeight="1">
      <c r="A69" s="208" t="s">
        <v>3630</v>
      </c>
      <c r="B69" s="590" t="s">
        <v>3627</v>
      </c>
      <c r="C69" s="135" t="s">
        <v>81</v>
      </c>
      <c r="D69" s="334" t="s">
        <v>3631</v>
      </c>
      <c r="E69" s="591" t="s">
        <v>3632</v>
      </c>
      <c r="F69" s="334" t="s">
        <v>3608</v>
      </c>
      <c r="G69" s="334">
        <v>1</v>
      </c>
      <c r="H69" s="592">
        <v>1</v>
      </c>
      <c r="I69" s="572">
        <v>2</v>
      </c>
      <c r="J69" s="572">
        <v>10</v>
      </c>
      <c r="K69" s="572">
        <v>10</v>
      </c>
      <c r="L69" s="220" t="s">
        <v>95</v>
      </c>
      <c r="M69" s="351"/>
      <c r="N69" s="351"/>
      <c r="O69" s="351"/>
      <c r="P69" s="351"/>
      <c r="Q69" s="351"/>
      <c r="R69" s="351"/>
      <c r="S69" s="351"/>
      <c r="T69" s="351"/>
      <c r="U69" s="351"/>
      <c r="V69" s="351"/>
      <c r="W69" s="351"/>
      <c r="X69" s="351"/>
      <c r="Y69" s="351"/>
      <c r="Z69" s="351"/>
    </row>
    <row r="70" spans="1:26" ht="15.75" customHeight="1">
      <c r="A70" s="208" t="s">
        <v>1463</v>
      </c>
      <c r="B70" s="590" t="s">
        <v>1459</v>
      </c>
      <c r="C70" s="135" t="s">
        <v>81</v>
      </c>
      <c r="D70" s="334" t="s">
        <v>3633</v>
      </c>
      <c r="E70" s="591" t="s">
        <v>3634</v>
      </c>
      <c r="F70" s="334" t="s">
        <v>3635</v>
      </c>
      <c r="G70" s="334">
        <v>2</v>
      </c>
      <c r="H70" s="592">
        <v>1</v>
      </c>
      <c r="I70" s="572">
        <v>3</v>
      </c>
      <c r="J70" s="572">
        <v>20</v>
      </c>
      <c r="K70" s="572">
        <v>10</v>
      </c>
      <c r="L70" s="220" t="s">
        <v>96</v>
      </c>
      <c r="M70" s="54"/>
      <c r="N70" s="54"/>
      <c r="O70" s="54"/>
      <c r="P70" s="54"/>
      <c r="Q70" s="54"/>
      <c r="R70" s="54"/>
      <c r="S70" s="54"/>
      <c r="T70" s="54"/>
      <c r="U70" s="54"/>
      <c r="V70" s="54"/>
      <c r="W70" s="54"/>
      <c r="X70" s="54"/>
      <c r="Y70" s="54"/>
      <c r="Z70" s="54"/>
    </row>
    <row r="71" spans="1:26" ht="15.75" customHeight="1">
      <c r="A71" s="208" t="s">
        <v>1463</v>
      </c>
      <c r="B71" s="590" t="s">
        <v>1459</v>
      </c>
      <c r="C71" s="135" t="s">
        <v>81</v>
      </c>
      <c r="D71" s="334" t="s">
        <v>3636</v>
      </c>
      <c r="E71" s="591" t="s">
        <v>3637</v>
      </c>
      <c r="F71" s="334" t="s">
        <v>3638</v>
      </c>
      <c r="G71" s="334">
        <v>2</v>
      </c>
      <c r="H71" s="592" t="s">
        <v>1574</v>
      </c>
      <c r="I71" s="572">
        <v>3</v>
      </c>
      <c r="J71" s="572">
        <v>20</v>
      </c>
      <c r="K71" s="572">
        <v>10</v>
      </c>
      <c r="L71" s="220" t="s">
        <v>96</v>
      </c>
      <c r="M71" s="351"/>
      <c r="N71" s="351"/>
      <c r="O71" s="351"/>
      <c r="P71" s="351"/>
      <c r="Q71" s="351"/>
      <c r="R71" s="351"/>
      <c r="S71" s="351"/>
      <c r="T71" s="351"/>
      <c r="U71" s="351"/>
      <c r="V71" s="351"/>
      <c r="W71" s="351"/>
      <c r="X71" s="351"/>
      <c r="Y71" s="351"/>
      <c r="Z71" s="351"/>
    </row>
    <row r="72" spans="1:26" ht="15.75" customHeight="1">
      <c r="A72" s="208" t="s">
        <v>1463</v>
      </c>
      <c r="B72" s="590" t="s">
        <v>1459</v>
      </c>
      <c r="C72" s="135" t="s">
        <v>81</v>
      </c>
      <c r="D72" s="334" t="s">
        <v>3639</v>
      </c>
      <c r="E72" s="591" t="s">
        <v>3640</v>
      </c>
      <c r="F72" s="334" t="s">
        <v>3641</v>
      </c>
      <c r="G72" s="334">
        <v>2</v>
      </c>
      <c r="H72" s="592" t="s">
        <v>1574</v>
      </c>
      <c r="I72" s="572">
        <v>3</v>
      </c>
      <c r="J72" s="572">
        <v>10</v>
      </c>
      <c r="K72" s="572">
        <v>5</v>
      </c>
      <c r="L72" s="220" t="s">
        <v>96</v>
      </c>
      <c r="M72" s="351"/>
      <c r="N72" s="351"/>
      <c r="O72" s="351"/>
      <c r="P72" s="351"/>
      <c r="Q72" s="351"/>
      <c r="R72" s="351"/>
      <c r="S72" s="351"/>
      <c r="T72" s="351"/>
      <c r="U72" s="351"/>
      <c r="V72" s="351"/>
      <c r="W72" s="351"/>
      <c r="X72" s="351"/>
      <c r="Y72" s="351"/>
      <c r="Z72" s="351"/>
    </row>
    <row r="73" spans="1:26" ht="15.75" customHeight="1">
      <c r="A73" s="208" t="s">
        <v>1463</v>
      </c>
      <c r="B73" s="590" t="s">
        <v>1459</v>
      </c>
      <c r="C73" s="135" t="s">
        <v>81</v>
      </c>
      <c r="D73" s="334" t="s">
        <v>3642</v>
      </c>
      <c r="E73" s="591" t="s">
        <v>3643</v>
      </c>
      <c r="F73" s="334" t="s">
        <v>3644</v>
      </c>
      <c r="G73" s="334">
        <v>2</v>
      </c>
      <c r="H73" s="592" t="s">
        <v>1574</v>
      </c>
      <c r="I73" s="572">
        <v>3</v>
      </c>
      <c r="J73" s="572">
        <v>10</v>
      </c>
      <c r="K73" s="572">
        <v>5</v>
      </c>
      <c r="L73" s="220" t="s">
        <v>96</v>
      </c>
      <c r="M73" s="351"/>
      <c r="N73" s="351"/>
      <c r="O73" s="351"/>
      <c r="P73" s="351"/>
      <c r="Q73" s="351"/>
      <c r="R73" s="351"/>
      <c r="S73" s="351"/>
      <c r="T73" s="351"/>
      <c r="U73" s="351"/>
      <c r="V73" s="351"/>
      <c r="W73" s="351"/>
      <c r="X73" s="351"/>
      <c r="Y73" s="351"/>
      <c r="Z73" s="351"/>
    </row>
    <row r="74" spans="1:26" ht="15.75" customHeight="1">
      <c r="A74" s="208" t="s">
        <v>3645</v>
      </c>
      <c r="B74" s="590" t="s">
        <v>3646</v>
      </c>
      <c r="C74" s="135" t="s">
        <v>81</v>
      </c>
      <c r="D74" s="334" t="s">
        <v>3647</v>
      </c>
      <c r="E74" s="591" t="s">
        <v>3648</v>
      </c>
      <c r="F74" s="334" t="s">
        <v>3649</v>
      </c>
      <c r="G74" s="334">
        <v>2</v>
      </c>
      <c r="H74" s="592" t="s">
        <v>1574</v>
      </c>
      <c r="I74" s="572">
        <v>2</v>
      </c>
      <c r="J74" s="572">
        <v>20</v>
      </c>
      <c r="K74" s="572">
        <v>10</v>
      </c>
      <c r="L74" s="220" t="s">
        <v>96</v>
      </c>
      <c r="M74" s="54"/>
      <c r="N74" s="54"/>
      <c r="O74" s="54"/>
      <c r="P74" s="54"/>
      <c r="Q74" s="54"/>
      <c r="R74" s="54"/>
      <c r="S74" s="54"/>
      <c r="T74" s="54"/>
      <c r="U74" s="54"/>
      <c r="V74" s="54"/>
      <c r="W74" s="54"/>
      <c r="X74" s="54"/>
      <c r="Y74" s="54"/>
      <c r="Z74" s="54"/>
    </row>
    <row r="75" spans="1:26" ht="15.75" customHeight="1">
      <c r="A75" s="208" t="s">
        <v>3650</v>
      </c>
      <c r="B75" s="590" t="s">
        <v>3646</v>
      </c>
      <c r="C75" s="135" t="s">
        <v>81</v>
      </c>
      <c r="D75" s="334" t="s">
        <v>3651</v>
      </c>
      <c r="E75" s="591" t="s">
        <v>3652</v>
      </c>
      <c r="F75" s="334" t="s">
        <v>3653</v>
      </c>
      <c r="G75" s="334">
        <v>2</v>
      </c>
      <c r="H75" s="592" t="s">
        <v>1574</v>
      </c>
      <c r="I75" s="572">
        <v>2</v>
      </c>
      <c r="J75" s="572">
        <v>10</v>
      </c>
      <c r="K75" s="572">
        <v>5</v>
      </c>
      <c r="L75" s="220" t="s">
        <v>96</v>
      </c>
      <c r="M75" s="54"/>
      <c r="N75" s="54"/>
      <c r="O75" s="54"/>
      <c r="P75" s="54"/>
      <c r="Q75" s="54"/>
      <c r="R75" s="54"/>
      <c r="S75" s="54"/>
      <c r="T75" s="54"/>
      <c r="U75" s="54"/>
      <c r="V75" s="54"/>
      <c r="W75" s="54"/>
      <c r="X75" s="54"/>
      <c r="Y75" s="54"/>
      <c r="Z75" s="54"/>
    </row>
    <row r="76" spans="1:26" ht="15.75" customHeight="1">
      <c r="A76" s="208" t="s">
        <v>3650</v>
      </c>
      <c r="B76" s="590" t="s">
        <v>3646</v>
      </c>
      <c r="C76" s="135" t="s">
        <v>81</v>
      </c>
      <c r="D76" s="334" t="s">
        <v>3654</v>
      </c>
      <c r="E76" s="591" t="s">
        <v>3655</v>
      </c>
      <c r="F76" s="334" t="s">
        <v>3656</v>
      </c>
      <c r="G76" s="334">
        <v>2</v>
      </c>
      <c r="H76" s="592" t="s">
        <v>1574</v>
      </c>
      <c r="I76" s="572">
        <v>2</v>
      </c>
      <c r="J76" s="572">
        <v>10</v>
      </c>
      <c r="K76" s="572">
        <v>5</v>
      </c>
      <c r="L76" s="220" t="s">
        <v>96</v>
      </c>
      <c r="M76" s="351"/>
      <c r="N76" s="351"/>
      <c r="O76" s="351"/>
      <c r="P76" s="351"/>
      <c r="Q76" s="351"/>
      <c r="R76" s="351"/>
      <c r="S76" s="351"/>
      <c r="T76" s="351"/>
      <c r="U76" s="351"/>
      <c r="V76" s="351"/>
      <c r="W76" s="351"/>
      <c r="X76" s="351"/>
      <c r="Y76" s="351"/>
      <c r="Z76" s="351"/>
    </row>
    <row r="77" spans="1:26" ht="15.75" customHeight="1">
      <c r="A77" s="208" t="s">
        <v>3657</v>
      </c>
      <c r="B77" s="590" t="s">
        <v>3658</v>
      </c>
      <c r="C77" s="135" t="s">
        <v>81</v>
      </c>
      <c r="D77" s="334" t="s">
        <v>3659</v>
      </c>
      <c r="E77" s="591" t="s">
        <v>3634</v>
      </c>
      <c r="F77" s="334" t="s">
        <v>3635</v>
      </c>
      <c r="G77" s="334">
        <v>2</v>
      </c>
      <c r="H77" s="592" t="s">
        <v>1574</v>
      </c>
      <c r="I77" s="572">
        <v>2</v>
      </c>
      <c r="J77" s="572">
        <v>20</v>
      </c>
      <c r="K77" s="572">
        <v>10</v>
      </c>
      <c r="L77" s="220" t="s">
        <v>96</v>
      </c>
      <c r="M77" s="351"/>
      <c r="N77" s="351"/>
      <c r="O77" s="351"/>
      <c r="P77" s="351"/>
      <c r="Q77" s="351"/>
      <c r="R77" s="351"/>
      <c r="S77" s="351"/>
      <c r="T77" s="351"/>
      <c r="U77" s="351"/>
      <c r="V77" s="351"/>
      <c r="W77" s="351"/>
      <c r="X77" s="351"/>
      <c r="Y77" s="351"/>
      <c r="Z77" s="351"/>
    </row>
    <row r="78" spans="1:26" ht="15.75" customHeight="1">
      <c r="A78" s="208" t="s">
        <v>1483</v>
      </c>
      <c r="B78" s="590" t="s">
        <v>1484</v>
      </c>
      <c r="C78" s="135" t="s">
        <v>81</v>
      </c>
      <c r="D78" s="334" t="s">
        <v>1454</v>
      </c>
      <c r="E78" s="591" t="s">
        <v>3660</v>
      </c>
      <c r="F78" s="334" t="s">
        <v>3661</v>
      </c>
      <c r="G78" s="334">
        <v>4</v>
      </c>
      <c r="H78" s="592" t="s">
        <v>3234</v>
      </c>
      <c r="I78" s="572">
        <v>4</v>
      </c>
      <c r="J78" s="572">
        <v>10</v>
      </c>
      <c r="K78" s="572">
        <v>2.5</v>
      </c>
      <c r="L78" s="220" t="s">
        <v>96</v>
      </c>
      <c r="M78" s="351"/>
      <c r="N78" s="351"/>
      <c r="O78" s="351"/>
      <c r="P78" s="351"/>
      <c r="Q78" s="351"/>
      <c r="R78" s="351"/>
      <c r="S78" s="351"/>
      <c r="T78" s="351"/>
      <c r="U78" s="351"/>
      <c r="V78" s="351"/>
      <c r="W78" s="351"/>
      <c r="X78" s="351"/>
      <c r="Y78" s="351"/>
      <c r="Z78" s="351"/>
    </row>
    <row r="79" spans="1:26" ht="15.75" customHeight="1">
      <c r="A79" s="208" t="s">
        <v>1339</v>
      </c>
      <c r="B79" s="590" t="s">
        <v>1340</v>
      </c>
      <c r="C79" s="135" t="s">
        <v>81</v>
      </c>
      <c r="D79" s="334" t="s">
        <v>3662</v>
      </c>
      <c r="E79" s="591" t="s">
        <v>3593</v>
      </c>
      <c r="F79" s="334" t="s">
        <v>2614</v>
      </c>
      <c r="G79" s="334">
        <v>2</v>
      </c>
      <c r="H79" s="592" t="s">
        <v>3233</v>
      </c>
      <c r="I79" s="572">
        <v>2</v>
      </c>
      <c r="J79" s="572">
        <v>20</v>
      </c>
      <c r="K79" s="572">
        <v>10</v>
      </c>
      <c r="L79" s="220" t="s">
        <v>96</v>
      </c>
      <c r="M79" s="54"/>
      <c r="N79" s="54"/>
      <c r="O79" s="54"/>
      <c r="P79" s="54"/>
      <c r="Q79" s="54"/>
      <c r="R79" s="54"/>
      <c r="S79" s="54"/>
      <c r="T79" s="54"/>
      <c r="U79" s="54"/>
      <c r="V79" s="54"/>
      <c r="W79" s="54"/>
      <c r="X79" s="54"/>
      <c r="Y79" s="54"/>
      <c r="Z79" s="54"/>
    </row>
    <row r="80" spans="1:26" ht="15.75" customHeight="1">
      <c r="A80" s="208" t="s">
        <v>3663</v>
      </c>
      <c r="B80" s="590" t="s">
        <v>3664</v>
      </c>
      <c r="C80" s="135" t="s">
        <v>81</v>
      </c>
      <c r="D80" s="334" t="s">
        <v>3665</v>
      </c>
      <c r="E80" s="591" t="s">
        <v>3666</v>
      </c>
      <c r="F80" s="334" t="s">
        <v>3667</v>
      </c>
      <c r="G80" s="334">
        <v>1</v>
      </c>
      <c r="H80" s="592" t="s">
        <v>1574</v>
      </c>
      <c r="I80" s="572">
        <v>8</v>
      </c>
      <c r="J80" s="572">
        <v>10</v>
      </c>
      <c r="K80" s="572">
        <v>10</v>
      </c>
      <c r="L80" s="220" t="s">
        <v>96</v>
      </c>
      <c r="M80" s="351"/>
      <c r="N80" s="351"/>
      <c r="O80" s="351"/>
      <c r="P80" s="351"/>
      <c r="Q80" s="351"/>
      <c r="R80" s="351"/>
      <c r="S80" s="351"/>
      <c r="T80" s="351"/>
      <c r="U80" s="351"/>
      <c r="V80" s="351"/>
      <c r="W80" s="351"/>
      <c r="X80" s="351"/>
      <c r="Y80" s="351"/>
      <c r="Z80" s="351"/>
    </row>
    <row r="81" spans="1:26" ht="15.75" customHeight="1">
      <c r="A81" s="208" t="s">
        <v>3663</v>
      </c>
      <c r="B81" s="590" t="s">
        <v>3664</v>
      </c>
      <c r="C81" s="135" t="s">
        <v>81</v>
      </c>
      <c r="D81" s="334" t="s">
        <v>3659</v>
      </c>
      <c r="E81" s="591" t="s">
        <v>3634</v>
      </c>
      <c r="F81" s="334" t="s">
        <v>3635</v>
      </c>
      <c r="G81" s="334">
        <v>1</v>
      </c>
      <c r="H81" s="592" t="s">
        <v>1574</v>
      </c>
      <c r="I81" s="572">
        <v>8</v>
      </c>
      <c r="J81" s="572">
        <v>20</v>
      </c>
      <c r="K81" s="572">
        <v>20</v>
      </c>
      <c r="L81" s="220" t="s">
        <v>96</v>
      </c>
      <c r="M81" s="54"/>
      <c r="N81" s="54"/>
      <c r="O81" s="54"/>
      <c r="P81" s="54"/>
      <c r="Q81" s="54"/>
      <c r="R81" s="54"/>
      <c r="S81" s="54"/>
      <c r="T81" s="54"/>
      <c r="U81" s="54"/>
      <c r="V81" s="54"/>
      <c r="W81" s="54"/>
      <c r="X81" s="54"/>
      <c r="Y81" s="54"/>
      <c r="Z81" s="54"/>
    </row>
    <row r="82" spans="1:26" ht="15.75" customHeight="1">
      <c r="A82" s="196" t="s">
        <v>1510</v>
      </c>
      <c r="B82" s="196" t="s">
        <v>1511</v>
      </c>
      <c r="C82" s="196" t="s">
        <v>81</v>
      </c>
      <c r="D82" s="196" t="s">
        <v>3668</v>
      </c>
      <c r="E82" s="342" t="s">
        <v>3669</v>
      </c>
      <c r="F82" s="342" t="s">
        <v>3670</v>
      </c>
      <c r="G82" s="196">
        <v>0</v>
      </c>
      <c r="H82" s="196">
        <v>2</v>
      </c>
      <c r="I82" s="595">
        <v>2</v>
      </c>
      <c r="J82" s="595">
        <v>20</v>
      </c>
      <c r="K82" s="595">
        <v>10</v>
      </c>
      <c r="L82" s="220" t="s">
        <v>3671</v>
      </c>
      <c r="M82" s="54"/>
      <c r="N82" s="54"/>
      <c r="O82" s="54"/>
      <c r="P82" s="54"/>
      <c r="Q82" s="54"/>
      <c r="R82" s="54"/>
      <c r="S82" s="54"/>
      <c r="T82" s="54"/>
      <c r="U82" s="54"/>
      <c r="V82" s="54"/>
      <c r="W82" s="54"/>
      <c r="X82" s="54"/>
      <c r="Y82" s="54"/>
      <c r="Z82" s="54"/>
    </row>
    <row r="83" spans="1:26" ht="15.75" customHeight="1">
      <c r="A83" s="196" t="s">
        <v>1510</v>
      </c>
      <c r="B83" s="196" t="s">
        <v>1511</v>
      </c>
      <c r="C83" s="196" t="s">
        <v>81</v>
      </c>
      <c r="D83" s="196" t="s">
        <v>3672</v>
      </c>
      <c r="E83" s="350" t="s">
        <v>3673</v>
      </c>
      <c r="F83" s="350" t="s">
        <v>3674</v>
      </c>
      <c r="G83" s="196">
        <v>0</v>
      </c>
      <c r="H83" s="196">
        <v>2</v>
      </c>
      <c r="I83" s="595">
        <v>2</v>
      </c>
      <c r="J83" s="595">
        <v>20</v>
      </c>
      <c r="K83" s="595">
        <v>10</v>
      </c>
      <c r="L83" s="220" t="s">
        <v>3671</v>
      </c>
      <c r="M83" s="54"/>
      <c r="N83" s="54"/>
      <c r="O83" s="54"/>
      <c r="P83" s="54"/>
      <c r="Q83" s="54"/>
      <c r="R83" s="54"/>
      <c r="S83" s="54"/>
      <c r="T83" s="54"/>
      <c r="U83" s="54"/>
      <c r="V83" s="54"/>
      <c r="W83" s="54"/>
      <c r="X83" s="54"/>
      <c r="Y83" s="54"/>
      <c r="Z83" s="54"/>
    </row>
    <row r="84" spans="1:26" ht="15.75" customHeight="1">
      <c r="A84" s="196" t="s">
        <v>1510</v>
      </c>
      <c r="B84" s="196" t="s">
        <v>1511</v>
      </c>
      <c r="C84" s="196" t="s">
        <v>81</v>
      </c>
      <c r="D84" s="196" t="s">
        <v>3675</v>
      </c>
      <c r="E84" s="350" t="s">
        <v>3676</v>
      </c>
      <c r="F84" s="350" t="s">
        <v>3677</v>
      </c>
      <c r="G84" s="196">
        <v>0</v>
      </c>
      <c r="H84" s="196">
        <v>2</v>
      </c>
      <c r="I84" s="595">
        <v>2</v>
      </c>
      <c r="J84" s="595">
        <v>20</v>
      </c>
      <c r="K84" s="595">
        <v>10</v>
      </c>
      <c r="L84" s="220" t="s">
        <v>3671</v>
      </c>
      <c r="M84" s="351"/>
      <c r="N84" s="351"/>
      <c r="O84" s="351"/>
      <c r="P84" s="351"/>
      <c r="Q84" s="351"/>
      <c r="R84" s="351"/>
      <c r="S84" s="351"/>
      <c r="T84" s="351"/>
      <c r="U84" s="351"/>
      <c r="V84" s="351"/>
      <c r="W84" s="351"/>
      <c r="X84" s="351"/>
      <c r="Y84" s="351"/>
      <c r="Z84" s="351"/>
    </row>
    <row r="85" spans="1:26" ht="15.75" customHeight="1">
      <c r="A85" s="196" t="s">
        <v>1510</v>
      </c>
      <c r="B85" s="196" t="s">
        <v>1511</v>
      </c>
      <c r="C85" s="196" t="s">
        <v>81</v>
      </c>
      <c r="D85" s="196" t="s">
        <v>3678</v>
      </c>
      <c r="E85" s="350" t="s">
        <v>3679</v>
      </c>
      <c r="F85" s="350" t="s">
        <v>3680</v>
      </c>
      <c r="G85" s="196">
        <v>0</v>
      </c>
      <c r="H85" s="196">
        <v>2</v>
      </c>
      <c r="I85" s="595">
        <v>2</v>
      </c>
      <c r="J85" s="595">
        <v>20</v>
      </c>
      <c r="K85" s="595">
        <v>10</v>
      </c>
      <c r="L85" s="220" t="s">
        <v>3671</v>
      </c>
      <c r="M85" s="351"/>
      <c r="N85" s="351"/>
      <c r="O85" s="351"/>
      <c r="P85" s="351"/>
      <c r="Q85" s="351"/>
      <c r="R85" s="351"/>
      <c r="S85" s="351"/>
      <c r="T85" s="351"/>
      <c r="U85" s="351"/>
      <c r="V85" s="351"/>
      <c r="W85" s="351"/>
      <c r="X85" s="351"/>
      <c r="Y85" s="351"/>
      <c r="Z85" s="351"/>
    </row>
    <row r="86" spans="1:26" ht="15.75" customHeight="1">
      <c r="A86" s="196" t="s">
        <v>1510</v>
      </c>
      <c r="B86" s="196" t="s">
        <v>1511</v>
      </c>
      <c r="C86" s="196" t="s">
        <v>81</v>
      </c>
      <c r="D86" s="196" t="s">
        <v>3681</v>
      </c>
      <c r="E86" s="350" t="s">
        <v>3682</v>
      </c>
      <c r="F86" s="350" t="s">
        <v>3680</v>
      </c>
      <c r="G86" s="196">
        <v>0</v>
      </c>
      <c r="H86" s="196">
        <v>2</v>
      </c>
      <c r="I86" s="595">
        <v>2</v>
      </c>
      <c r="J86" s="595">
        <v>20</v>
      </c>
      <c r="K86" s="595">
        <v>10</v>
      </c>
      <c r="L86" s="220" t="s">
        <v>3671</v>
      </c>
      <c r="M86" s="351"/>
      <c r="N86" s="351"/>
      <c r="O86" s="351"/>
      <c r="P86" s="351"/>
      <c r="Q86" s="351"/>
      <c r="R86" s="351"/>
      <c r="S86" s="351"/>
      <c r="T86" s="351"/>
      <c r="U86" s="351"/>
      <c r="V86" s="351"/>
      <c r="W86" s="351"/>
      <c r="X86" s="351"/>
      <c r="Y86" s="351"/>
      <c r="Z86" s="351"/>
    </row>
    <row r="87" spans="1:26" ht="15.75" customHeight="1">
      <c r="A87" s="196" t="s">
        <v>1510</v>
      </c>
      <c r="B87" s="196" t="s">
        <v>1511</v>
      </c>
      <c r="C87" s="196" t="s">
        <v>81</v>
      </c>
      <c r="D87" s="196" t="s">
        <v>3683</v>
      </c>
      <c r="E87" s="350" t="s">
        <v>3684</v>
      </c>
      <c r="F87" s="350" t="s">
        <v>3685</v>
      </c>
      <c r="G87" s="196">
        <v>0</v>
      </c>
      <c r="H87" s="196">
        <v>2</v>
      </c>
      <c r="I87" s="595">
        <v>2</v>
      </c>
      <c r="J87" s="595">
        <v>20</v>
      </c>
      <c r="K87" s="595">
        <v>10</v>
      </c>
      <c r="L87" s="220" t="s">
        <v>3671</v>
      </c>
      <c r="M87" s="54"/>
      <c r="N87" s="54"/>
      <c r="O87" s="54"/>
      <c r="P87" s="54"/>
      <c r="Q87" s="54"/>
      <c r="R87" s="54"/>
      <c r="S87" s="54"/>
      <c r="T87" s="54"/>
      <c r="U87" s="54"/>
      <c r="V87" s="54"/>
      <c r="W87" s="54"/>
      <c r="X87" s="54"/>
      <c r="Y87" s="54"/>
      <c r="Z87" s="54"/>
    </row>
    <row r="88" spans="1:26" ht="15.75" customHeight="1">
      <c r="A88" s="196" t="s">
        <v>1510</v>
      </c>
      <c r="B88" s="196" t="s">
        <v>1511</v>
      </c>
      <c r="C88" s="196" t="s">
        <v>81</v>
      </c>
      <c r="D88" s="196" t="s">
        <v>3686</v>
      </c>
      <c r="E88" s="350" t="s">
        <v>3687</v>
      </c>
      <c r="F88" s="350" t="s">
        <v>3688</v>
      </c>
      <c r="G88" s="349">
        <v>0</v>
      </c>
      <c r="H88" s="349">
        <v>2</v>
      </c>
      <c r="I88" s="3">
        <v>2</v>
      </c>
      <c r="J88" s="3">
        <v>20</v>
      </c>
      <c r="K88" s="3">
        <v>10</v>
      </c>
      <c r="L88" s="220" t="s">
        <v>3671</v>
      </c>
      <c r="M88" s="351"/>
      <c r="N88" s="351"/>
      <c r="O88" s="351"/>
      <c r="P88" s="351"/>
      <c r="Q88" s="351"/>
      <c r="R88" s="351"/>
      <c r="S88" s="351"/>
      <c r="T88" s="351"/>
      <c r="U88" s="351"/>
      <c r="V88" s="351"/>
      <c r="W88" s="351"/>
      <c r="X88" s="351"/>
      <c r="Y88" s="351"/>
      <c r="Z88" s="351"/>
    </row>
    <row r="89" spans="1:26" ht="15.75" customHeight="1">
      <c r="A89" s="196" t="s">
        <v>3689</v>
      </c>
      <c r="B89" s="196" t="s">
        <v>1535</v>
      </c>
      <c r="C89" s="196" t="s">
        <v>81</v>
      </c>
      <c r="D89" s="196" t="s">
        <v>3690</v>
      </c>
      <c r="E89" s="350" t="s">
        <v>3691</v>
      </c>
      <c r="F89" s="350" t="s">
        <v>3685</v>
      </c>
      <c r="G89" s="349">
        <v>0</v>
      </c>
      <c r="H89" s="349">
        <v>2</v>
      </c>
      <c r="I89" s="3">
        <v>2</v>
      </c>
      <c r="J89" s="3">
        <v>20</v>
      </c>
      <c r="K89" s="3">
        <v>10</v>
      </c>
      <c r="L89" s="220" t="s">
        <v>3671</v>
      </c>
      <c r="M89" s="351"/>
      <c r="N89" s="351"/>
      <c r="O89" s="351"/>
      <c r="P89" s="351"/>
      <c r="Q89" s="351"/>
      <c r="R89" s="351"/>
      <c r="S89" s="351"/>
      <c r="T89" s="351"/>
      <c r="U89" s="351"/>
      <c r="V89" s="351"/>
      <c r="W89" s="351"/>
      <c r="X89" s="351"/>
      <c r="Y89" s="351"/>
      <c r="Z89" s="351"/>
    </row>
    <row r="90" spans="1:26" ht="15.75" customHeight="1">
      <c r="A90" s="196" t="s">
        <v>1510</v>
      </c>
      <c r="B90" s="196" t="s">
        <v>3692</v>
      </c>
      <c r="C90" s="196" t="s">
        <v>81</v>
      </c>
      <c r="D90" s="196" t="s">
        <v>3693</v>
      </c>
      <c r="E90" s="196" t="s">
        <v>3694</v>
      </c>
      <c r="F90" s="196" t="s">
        <v>3695</v>
      </c>
      <c r="G90" s="349">
        <v>0</v>
      </c>
      <c r="H90" s="349">
        <v>2</v>
      </c>
      <c r="I90" s="3">
        <v>2</v>
      </c>
      <c r="J90" s="3">
        <v>20</v>
      </c>
      <c r="K90" s="3">
        <v>10</v>
      </c>
      <c r="L90" s="220" t="s">
        <v>3671</v>
      </c>
      <c r="M90" s="351"/>
      <c r="N90" s="351"/>
      <c r="O90" s="351"/>
      <c r="P90" s="351"/>
      <c r="Q90" s="351"/>
      <c r="R90" s="351"/>
      <c r="S90" s="351"/>
      <c r="T90" s="351"/>
      <c r="U90" s="351"/>
      <c r="V90" s="351"/>
      <c r="W90" s="351"/>
      <c r="X90" s="351"/>
      <c r="Y90" s="351"/>
      <c r="Z90" s="351"/>
    </row>
    <row r="91" spans="1:26" ht="15.75" customHeight="1">
      <c r="A91" s="196" t="s">
        <v>3696</v>
      </c>
      <c r="B91" s="196" t="s">
        <v>3697</v>
      </c>
      <c r="C91" s="196" t="s">
        <v>81</v>
      </c>
      <c r="D91" s="196" t="s">
        <v>3698</v>
      </c>
      <c r="E91" s="196" t="s">
        <v>3699</v>
      </c>
      <c r="F91" s="196" t="s">
        <v>3680</v>
      </c>
      <c r="G91" s="349">
        <v>0</v>
      </c>
      <c r="H91" s="349">
        <v>1</v>
      </c>
      <c r="I91" s="3">
        <v>1</v>
      </c>
      <c r="J91" s="3">
        <v>20</v>
      </c>
      <c r="K91" s="3">
        <v>20</v>
      </c>
      <c r="L91" s="220" t="s">
        <v>3671</v>
      </c>
      <c r="M91" s="54"/>
      <c r="N91" s="54"/>
      <c r="O91" s="54"/>
      <c r="P91" s="54"/>
      <c r="Q91" s="54"/>
      <c r="R91" s="54"/>
      <c r="S91" s="54"/>
      <c r="T91" s="54"/>
      <c r="U91" s="54"/>
      <c r="V91" s="54"/>
      <c r="W91" s="54"/>
      <c r="X91" s="54"/>
      <c r="Y91" s="54"/>
      <c r="Z91" s="54"/>
    </row>
    <row r="92" spans="1:26" ht="15.75" customHeight="1">
      <c r="A92" s="196" t="s">
        <v>1510</v>
      </c>
      <c r="B92" s="196" t="s">
        <v>1511</v>
      </c>
      <c r="C92" s="196" t="s">
        <v>81</v>
      </c>
      <c r="D92" s="348" t="s">
        <v>3700</v>
      </c>
      <c r="E92" s="342" t="s">
        <v>3701</v>
      </c>
      <c r="F92" s="342" t="s">
        <v>3702</v>
      </c>
      <c r="G92" s="349">
        <v>0</v>
      </c>
      <c r="H92" s="349">
        <v>2</v>
      </c>
      <c r="I92" s="3">
        <v>2</v>
      </c>
      <c r="J92" s="3">
        <v>20</v>
      </c>
      <c r="K92" s="3">
        <v>10</v>
      </c>
      <c r="L92" s="220" t="s">
        <v>3671</v>
      </c>
      <c r="M92" s="351"/>
      <c r="N92" s="351"/>
      <c r="O92" s="351"/>
      <c r="P92" s="351"/>
      <c r="Q92" s="351"/>
      <c r="R92" s="351"/>
      <c r="S92" s="351"/>
      <c r="T92" s="351"/>
      <c r="U92" s="351"/>
      <c r="V92" s="351"/>
      <c r="W92" s="351"/>
      <c r="X92" s="351"/>
      <c r="Y92" s="351"/>
      <c r="Z92" s="351"/>
    </row>
    <row r="93" spans="1:26" ht="15.75" customHeight="1">
      <c r="A93" s="196" t="s">
        <v>1510</v>
      </c>
      <c r="B93" s="196" t="s">
        <v>3703</v>
      </c>
      <c r="C93" s="196" t="s">
        <v>81</v>
      </c>
      <c r="D93" s="196" t="s">
        <v>3704</v>
      </c>
      <c r="E93" s="350" t="s">
        <v>3705</v>
      </c>
      <c r="F93" s="350" t="s">
        <v>3706</v>
      </c>
      <c r="G93" s="349">
        <v>0</v>
      </c>
      <c r="H93" s="349">
        <v>2</v>
      </c>
      <c r="I93" s="3">
        <v>2</v>
      </c>
      <c r="J93" s="3">
        <v>20</v>
      </c>
      <c r="K93" s="3">
        <v>10</v>
      </c>
      <c r="L93" s="220" t="s">
        <v>3671</v>
      </c>
      <c r="M93" s="351"/>
      <c r="N93" s="351"/>
      <c r="O93" s="351"/>
      <c r="P93" s="351"/>
      <c r="Q93" s="351"/>
      <c r="R93" s="351"/>
      <c r="S93" s="351"/>
      <c r="T93" s="351"/>
      <c r="U93" s="351"/>
      <c r="V93" s="351"/>
      <c r="W93" s="351"/>
      <c r="X93" s="351"/>
      <c r="Y93" s="351"/>
      <c r="Z93" s="351"/>
    </row>
    <row r="94" spans="1:26" ht="15.75" customHeight="1">
      <c r="A94" s="196" t="s">
        <v>1510</v>
      </c>
      <c r="B94" s="196" t="s">
        <v>3703</v>
      </c>
      <c r="C94" s="196" t="s">
        <v>81</v>
      </c>
      <c r="D94" s="196" t="s">
        <v>3707</v>
      </c>
      <c r="E94" s="350" t="s">
        <v>3708</v>
      </c>
      <c r="F94" s="350" t="s">
        <v>3706</v>
      </c>
      <c r="G94" s="349">
        <v>0</v>
      </c>
      <c r="H94" s="349">
        <v>2</v>
      </c>
      <c r="I94" s="3">
        <v>2</v>
      </c>
      <c r="J94" s="3">
        <v>20</v>
      </c>
      <c r="K94" s="3">
        <v>10</v>
      </c>
      <c r="L94" s="220" t="s">
        <v>3671</v>
      </c>
      <c r="M94" s="351"/>
      <c r="N94" s="351"/>
      <c r="O94" s="351"/>
      <c r="P94" s="351"/>
      <c r="Q94" s="351"/>
      <c r="R94" s="351"/>
      <c r="S94" s="351"/>
      <c r="T94" s="351"/>
      <c r="U94" s="351"/>
      <c r="V94" s="351"/>
      <c r="W94" s="351"/>
      <c r="X94" s="351"/>
      <c r="Y94" s="351"/>
      <c r="Z94" s="351"/>
    </row>
    <row r="95" spans="1:26" ht="15.75" customHeight="1">
      <c r="A95" s="196" t="s">
        <v>1510</v>
      </c>
      <c r="B95" s="196" t="s">
        <v>3703</v>
      </c>
      <c r="C95" s="196" t="s">
        <v>81</v>
      </c>
      <c r="D95" s="196" t="s">
        <v>3709</v>
      </c>
      <c r="E95" s="350" t="s">
        <v>3710</v>
      </c>
      <c r="F95" s="350" t="s">
        <v>3706</v>
      </c>
      <c r="G95" s="349">
        <v>0</v>
      </c>
      <c r="H95" s="349">
        <v>2</v>
      </c>
      <c r="I95" s="3">
        <v>2</v>
      </c>
      <c r="J95" s="3">
        <v>20</v>
      </c>
      <c r="K95" s="3">
        <v>10</v>
      </c>
      <c r="L95" s="220" t="s">
        <v>3671</v>
      </c>
      <c r="M95" s="54"/>
      <c r="N95" s="54"/>
      <c r="O95" s="54"/>
      <c r="P95" s="54"/>
      <c r="Q95" s="54"/>
      <c r="R95" s="54"/>
      <c r="S95" s="54"/>
      <c r="T95" s="54"/>
      <c r="U95" s="54"/>
      <c r="V95" s="54"/>
      <c r="W95" s="54"/>
      <c r="X95" s="54"/>
      <c r="Y95" s="54"/>
      <c r="Z95" s="54"/>
    </row>
    <row r="96" spans="1:26" ht="15.75" customHeight="1">
      <c r="A96" s="196" t="s">
        <v>1510</v>
      </c>
      <c r="B96" s="196" t="s">
        <v>3703</v>
      </c>
      <c r="C96" s="196" t="s">
        <v>81</v>
      </c>
      <c r="D96" s="196" t="s">
        <v>3711</v>
      </c>
      <c r="E96" s="350" t="s">
        <v>3712</v>
      </c>
      <c r="F96" s="350" t="s">
        <v>3706</v>
      </c>
      <c r="G96" s="349">
        <v>0</v>
      </c>
      <c r="H96" s="349">
        <v>2</v>
      </c>
      <c r="I96" s="3">
        <v>2</v>
      </c>
      <c r="J96" s="3">
        <v>20</v>
      </c>
      <c r="K96" s="3">
        <v>10</v>
      </c>
      <c r="L96" s="220" t="s">
        <v>3671</v>
      </c>
      <c r="M96" s="54"/>
      <c r="N96" s="54"/>
      <c r="O96" s="54"/>
      <c r="P96" s="54"/>
      <c r="Q96" s="54"/>
      <c r="R96" s="54"/>
      <c r="S96" s="54"/>
      <c r="T96" s="54"/>
      <c r="U96" s="54"/>
      <c r="V96" s="54"/>
      <c r="W96" s="54"/>
      <c r="X96" s="54"/>
      <c r="Y96" s="54"/>
      <c r="Z96" s="54"/>
    </row>
    <row r="97" spans="1:26" ht="15.75" customHeight="1">
      <c r="A97" s="196" t="s">
        <v>1510</v>
      </c>
      <c r="B97" s="196" t="s">
        <v>3713</v>
      </c>
      <c r="C97" s="196" t="s">
        <v>81</v>
      </c>
      <c r="D97" s="196" t="s">
        <v>3693</v>
      </c>
      <c r="E97" s="196" t="s">
        <v>3694</v>
      </c>
      <c r="F97" s="196" t="s">
        <v>3714</v>
      </c>
      <c r="G97" s="349">
        <v>0</v>
      </c>
      <c r="H97" s="349">
        <v>2</v>
      </c>
      <c r="I97" s="3">
        <v>2</v>
      </c>
      <c r="J97" s="3">
        <v>20</v>
      </c>
      <c r="K97" s="3">
        <v>10</v>
      </c>
      <c r="L97" s="220" t="s">
        <v>3671</v>
      </c>
      <c r="M97" s="351"/>
      <c r="N97" s="351"/>
      <c r="O97" s="351"/>
      <c r="P97" s="351"/>
      <c r="Q97" s="351"/>
      <c r="R97" s="351"/>
      <c r="S97" s="351"/>
      <c r="T97" s="351"/>
      <c r="U97" s="351"/>
      <c r="V97" s="351"/>
      <c r="W97" s="351"/>
      <c r="X97" s="351"/>
      <c r="Y97" s="351"/>
      <c r="Z97" s="351"/>
    </row>
    <row r="98" spans="1:26" ht="15.75" customHeight="1">
      <c r="A98" s="196" t="s">
        <v>1534</v>
      </c>
      <c r="B98" s="196" t="s">
        <v>3715</v>
      </c>
      <c r="C98" s="196" t="s">
        <v>81</v>
      </c>
      <c r="D98" s="196" t="s">
        <v>3716</v>
      </c>
      <c r="E98" s="196" t="s">
        <v>3562</v>
      </c>
      <c r="F98" s="196" t="s">
        <v>3717</v>
      </c>
      <c r="G98" s="349">
        <v>0</v>
      </c>
      <c r="H98" s="349">
        <v>1</v>
      </c>
      <c r="I98" s="3">
        <v>1</v>
      </c>
      <c r="J98" s="3">
        <v>20</v>
      </c>
      <c r="K98" s="3">
        <v>20</v>
      </c>
      <c r="L98" s="220" t="s">
        <v>3671</v>
      </c>
      <c r="M98" s="351"/>
      <c r="N98" s="351"/>
      <c r="O98" s="351"/>
      <c r="P98" s="351"/>
      <c r="Q98" s="351"/>
      <c r="R98" s="351"/>
      <c r="S98" s="351"/>
      <c r="T98" s="351"/>
      <c r="U98" s="351"/>
      <c r="V98" s="351"/>
      <c r="W98" s="351"/>
      <c r="X98" s="351"/>
      <c r="Y98" s="351"/>
      <c r="Z98" s="351"/>
    </row>
    <row r="99" spans="1:26" ht="15.75" customHeight="1">
      <c r="A99" s="196" t="s">
        <v>1534</v>
      </c>
      <c r="B99" s="196" t="s">
        <v>3718</v>
      </c>
      <c r="C99" s="196" t="s">
        <v>81</v>
      </c>
      <c r="D99" s="196" t="s">
        <v>3719</v>
      </c>
      <c r="E99" s="196" t="s">
        <v>3720</v>
      </c>
      <c r="F99" s="196" t="s">
        <v>3685</v>
      </c>
      <c r="G99" s="349">
        <v>0</v>
      </c>
      <c r="H99" s="349">
        <v>1</v>
      </c>
      <c r="I99" s="3">
        <v>1</v>
      </c>
      <c r="J99" s="3">
        <v>20</v>
      </c>
      <c r="K99" s="3">
        <v>20</v>
      </c>
      <c r="L99" s="220" t="s">
        <v>3671</v>
      </c>
      <c r="M99" s="351"/>
      <c r="N99" s="351"/>
      <c r="O99" s="351"/>
      <c r="P99" s="351"/>
      <c r="Q99" s="351"/>
      <c r="R99" s="351"/>
      <c r="S99" s="351"/>
      <c r="T99" s="351"/>
      <c r="U99" s="351"/>
      <c r="V99" s="351"/>
      <c r="W99" s="351"/>
      <c r="X99" s="351"/>
      <c r="Y99" s="351"/>
      <c r="Z99" s="351"/>
    </row>
    <row r="100" spans="1:26" ht="15.75" customHeight="1">
      <c r="A100" s="208" t="s">
        <v>3721</v>
      </c>
      <c r="B100" s="590" t="s">
        <v>1362</v>
      </c>
      <c r="C100" s="135" t="s">
        <v>81</v>
      </c>
      <c r="D100" s="334" t="s">
        <v>3722</v>
      </c>
      <c r="E100" s="591" t="s">
        <v>3596</v>
      </c>
      <c r="F100" s="334" t="s">
        <v>3597</v>
      </c>
      <c r="G100" s="334">
        <v>2</v>
      </c>
      <c r="H100" s="592">
        <v>2</v>
      </c>
      <c r="I100" s="572">
        <v>2</v>
      </c>
      <c r="J100" s="572">
        <v>10</v>
      </c>
      <c r="K100" s="572">
        <v>5</v>
      </c>
      <c r="L100" s="220" t="s">
        <v>99</v>
      </c>
      <c r="M100" s="54"/>
      <c r="N100" s="54"/>
      <c r="O100" s="54"/>
      <c r="P100" s="54"/>
      <c r="Q100" s="54"/>
      <c r="R100" s="54"/>
      <c r="S100" s="54"/>
      <c r="T100" s="54"/>
      <c r="U100" s="54"/>
      <c r="V100" s="54"/>
      <c r="W100" s="54"/>
      <c r="X100" s="54"/>
      <c r="Y100" s="54"/>
      <c r="Z100" s="54"/>
    </row>
    <row r="101" spans="1:26" ht="15.75" customHeight="1">
      <c r="A101" s="196" t="s">
        <v>3582</v>
      </c>
      <c r="B101" s="196" t="s">
        <v>3583</v>
      </c>
      <c r="C101" s="196" t="s">
        <v>81</v>
      </c>
      <c r="D101" s="196" t="s">
        <v>3723</v>
      </c>
      <c r="E101" s="342" t="s">
        <v>3724</v>
      </c>
      <c r="F101" s="196" t="s">
        <v>3725</v>
      </c>
      <c r="G101" s="196">
        <v>1</v>
      </c>
      <c r="H101" s="196">
        <v>1</v>
      </c>
      <c r="I101" s="196">
        <v>1</v>
      </c>
      <c r="J101" s="3">
        <v>10</v>
      </c>
      <c r="K101" s="220">
        <v>10</v>
      </c>
      <c r="L101" s="596" t="s">
        <v>375</v>
      </c>
      <c r="M101" s="351"/>
      <c r="N101" s="351"/>
      <c r="O101" s="351"/>
      <c r="P101" s="351"/>
      <c r="Q101" s="351"/>
      <c r="R101" s="351"/>
      <c r="S101" s="351"/>
      <c r="T101" s="351"/>
      <c r="U101" s="351"/>
      <c r="V101" s="351"/>
      <c r="W101" s="351"/>
      <c r="X101" s="351"/>
      <c r="Y101" s="351"/>
      <c r="Z101" s="351"/>
    </row>
    <row r="102" spans="1:26" ht="15.75" customHeight="1">
      <c r="A102" s="196" t="s">
        <v>3726</v>
      </c>
      <c r="B102" s="196" t="s">
        <v>3727</v>
      </c>
      <c r="C102" s="196" t="s">
        <v>81</v>
      </c>
      <c r="D102" s="348" t="s">
        <v>3728</v>
      </c>
      <c r="E102" s="342" t="s">
        <v>3729</v>
      </c>
      <c r="F102" s="196" t="s">
        <v>3661</v>
      </c>
      <c r="G102" s="196">
        <v>1</v>
      </c>
      <c r="H102" s="196">
        <v>1</v>
      </c>
      <c r="I102" s="595">
        <v>1</v>
      </c>
      <c r="J102" s="595">
        <v>10</v>
      </c>
      <c r="K102" s="595">
        <v>10</v>
      </c>
      <c r="L102" s="595" t="s">
        <v>3247</v>
      </c>
      <c r="M102" s="351"/>
      <c r="N102" s="351"/>
      <c r="O102" s="351"/>
      <c r="P102" s="351"/>
      <c r="Q102" s="351"/>
      <c r="R102" s="351"/>
      <c r="S102" s="351"/>
      <c r="T102" s="351"/>
      <c r="U102" s="351"/>
      <c r="V102" s="351"/>
      <c r="W102" s="351"/>
      <c r="X102" s="351"/>
      <c r="Y102" s="351"/>
      <c r="Z102" s="351"/>
    </row>
    <row r="103" spans="1:26" ht="15.75" customHeight="1">
      <c r="A103" s="196" t="s">
        <v>3726</v>
      </c>
      <c r="B103" s="196" t="s">
        <v>3727</v>
      </c>
      <c r="C103" s="196" t="s">
        <v>81</v>
      </c>
      <c r="D103" s="348" t="s">
        <v>3730</v>
      </c>
      <c r="E103" s="342" t="s">
        <v>3731</v>
      </c>
      <c r="F103" s="196" t="s">
        <v>3661</v>
      </c>
      <c r="G103" s="349">
        <v>1</v>
      </c>
      <c r="H103" s="349">
        <v>1</v>
      </c>
      <c r="I103" s="3">
        <v>1</v>
      </c>
      <c r="J103" s="3">
        <v>10</v>
      </c>
      <c r="K103" s="3">
        <v>10</v>
      </c>
      <c r="L103" s="595" t="s">
        <v>3247</v>
      </c>
      <c r="M103" s="351"/>
      <c r="N103" s="351"/>
      <c r="O103" s="351"/>
      <c r="P103" s="351"/>
      <c r="Q103" s="351"/>
      <c r="R103" s="351"/>
      <c r="S103" s="351"/>
      <c r="T103" s="351"/>
      <c r="U103" s="351"/>
      <c r="V103" s="351"/>
      <c r="W103" s="351"/>
      <c r="X103" s="351"/>
      <c r="Y103" s="351"/>
      <c r="Z103" s="351"/>
    </row>
    <row r="104" spans="1:26" ht="15.75" customHeight="1">
      <c r="A104" s="196" t="s">
        <v>3732</v>
      </c>
      <c r="B104" s="196" t="s">
        <v>3733</v>
      </c>
      <c r="C104" s="196" t="s">
        <v>81</v>
      </c>
      <c r="D104" s="348" t="s">
        <v>3734</v>
      </c>
      <c r="E104" s="342" t="s">
        <v>3735</v>
      </c>
      <c r="F104" s="196" t="s">
        <v>3661</v>
      </c>
      <c r="G104" s="349">
        <v>1</v>
      </c>
      <c r="H104" s="349">
        <v>1</v>
      </c>
      <c r="I104" s="3">
        <v>1</v>
      </c>
      <c r="J104" s="3">
        <v>10</v>
      </c>
      <c r="K104" s="3">
        <v>10</v>
      </c>
      <c r="L104" s="595" t="s">
        <v>3247</v>
      </c>
      <c r="M104" s="54"/>
      <c r="N104" s="54"/>
      <c r="O104" s="54"/>
      <c r="P104" s="54"/>
      <c r="Q104" s="54"/>
      <c r="R104" s="54"/>
      <c r="S104" s="54"/>
      <c r="T104" s="54"/>
      <c r="U104" s="54"/>
      <c r="V104" s="54"/>
      <c r="W104" s="54"/>
      <c r="X104" s="54"/>
      <c r="Y104" s="54"/>
      <c r="Z104" s="54"/>
    </row>
    <row r="105" spans="1:26" ht="15.75" customHeight="1">
      <c r="A105" s="196" t="s">
        <v>3736</v>
      </c>
      <c r="B105" s="196" t="s">
        <v>3737</v>
      </c>
      <c r="C105" s="196" t="s">
        <v>81</v>
      </c>
      <c r="D105" s="348" t="s">
        <v>3738</v>
      </c>
      <c r="E105" s="342" t="s">
        <v>3739</v>
      </c>
      <c r="F105" s="196" t="s">
        <v>3740</v>
      </c>
      <c r="G105" s="349">
        <v>1</v>
      </c>
      <c r="H105" s="349">
        <v>1</v>
      </c>
      <c r="I105" s="3">
        <v>1</v>
      </c>
      <c r="J105" s="3">
        <v>10</v>
      </c>
      <c r="K105" s="3">
        <v>10</v>
      </c>
      <c r="L105" s="595" t="s">
        <v>3247</v>
      </c>
      <c r="M105" s="351"/>
      <c r="N105" s="351"/>
      <c r="O105" s="351"/>
      <c r="P105" s="351"/>
      <c r="Q105" s="351"/>
      <c r="R105" s="351"/>
      <c r="S105" s="351"/>
      <c r="T105" s="351"/>
      <c r="U105" s="351"/>
      <c r="V105" s="351"/>
      <c r="W105" s="351"/>
      <c r="X105" s="351"/>
      <c r="Y105" s="351"/>
      <c r="Z105" s="351"/>
    </row>
    <row r="106" spans="1:26" ht="15.75" customHeight="1">
      <c r="A106" s="196" t="s">
        <v>3736</v>
      </c>
      <c r="B106" s="196" t="s">
        <v>3741</v>
      </c>
      <c r="C106" s="196" t="s">
        <v>81</v>
      </c>
      <c r="D106" s="348" t="s">
        <v>3730</v>
      </c>
      <c r="E106" s="342" t="s">
        <v>3731</v>
      </c>
      <c r="F106" s="196" t="s">
        <v>3661</v>
      </c>
      <c r="G106" s="349">
        <v>1</v>
      </c>
      <c r="H106" s="349">
        <v>1</v>
      </c>
      <c r="I106" s="3">
        <v>1</v>
      </c>
      <c r="J106" s="3">
        <v>10</v>
      </c>
      <c r="K106" s="3">
        <v>10</v>
      </c>
      <c r="L106" s="595" t="s">
        <v>3247</v>
      </c>
      <c r="M106" s="351"/>
      <c r="N106" s="351"/>
      <c r="O106" s="351"/>
      <c r="P106" s="351"/>
      <c r="Q106" s="351"/>
      <c r="R106" s="351"/>
      <c r="S106" s="351"/>
      <c r="T106" s="351"/>
      <c r="U106" s="351"/>
      <c r="V106" s="351"/>
      <c r="W106" s="351"/>
      <c r="X106" s="351"/>
      <c r="Y106" s="351"/>
      <c r="Z106" s="351"/>
    </row>
    <row r="107" spans="1:26" ht="15.75" customHeight="1">
      <c r="A107" s="196" t="s">
        <v>3742</v>
      </c>
      <c r="B107" s="196" t="s">
        <v>3743</v>
      </c>
      <c r="C107" s="196" t="s">
        <v>81</v>
      </c>
      <c r="D107" s="196" t="s">
        <v>3744</v>
      </c>
      <c r="E107" s="342" t="s">
        <v>3745</v>
      </c>
      <c r="F107" s="196" t="s">
        <v>3746</v>
      </c>
      <c r="G107" s="349">
        <v>1</v>
      </c>
      <c r="H107" s="349">
        <v>1</v>
      </c>
      <c r="I107" s="3">
        <v>1</v>
      </c>
      <c r="J107" s="3">
        <v>20</v>
      </c>
      <c r="K107" s="3">
        <v>20</v>
      </c>
      <c r="L107" s="595" t="s">
        <v>3247</v>
      </c>
      <c r="M107" s="351"/>
      <c r="N107" s="351"/>
      <c r="O107" s="351"/>
      <c r="P107" s="351"/>
      <c r="Q107" s="351"/>
      <c r="R107" s="351"/>
      <c r="S107" s="351"/>
      <c r="T107" s="351"/>
      <c r="U107" s="351"/>
      <c r="V107" s="351"/>
      <c r="W107" s="351"/>
      <c r="X107" s="351"/>
      <c r="Y107" s="351"/>
      <c r="Z107" s="351"/>
    </row>
    <row r="108" spans="1:26" ht="15.75" customHeight="1">
      <c r="A108" s="196" t="s">
        <v>3721</v>
      </c>
      <c r="B108" s="196" t="s">
        <v>1362</v>
      </c>
      <c r="C108" s="196" t="s">
        <v>81</v>
      </c>
      <c r="D108" s="196" t="s">
        <v>3747</v>
      </c>
      <c r="E108" s="196" t="s">
        <v>3600</v>
      </c>
      <c r="F108" s="196"/>
      <c r="G108" s="349">
        <v>2</v>
      </c>
      <c r="H108" s="349">
        <v>2</v>
      </c>
      <c r="I108" s="3">
        <v>2</v>
      </c>
      <c r="J108" s="3">
        <v>10</v>
      </c>
      <c r="K108" s="3">
        <v>5</v>
      </c>
      <c r="L108" s="220" t="s">
        <v>99</v>
      </c>
      <c r="M108" s="54"/>
      <c r="N108" s="54"/>
      <c r="O108" s="54"/>
      <c r="P108" s="54"/>
      <c r="Q108" s="54"/>
      <c r="R108" s="54"/>
      <c r="S108" s="54"/>
      <c r="T108" s="54"/>
      <c r="U108" s="54"/>
      <c r="V108" s="54"/>
      <c r="W108" s="54"/>
      <c r="X108" s="54"/>
      <c r="Y108" s="54"/>
      <c r="Z108" s="54"/>
    </row>
    <row r="109" spans="1:26" ht="15.75" customHeight="1">
      <c r="A109" s="597" t="s">
        <v>3748</v>
      </c>
      <c r="B109" s="598" t="s">
        <v>3749</v>
      </c>
      <c r="C109" s="598" t="s">
        <v>101</v>
      </c>
      <c r="D109" s="599" t="s">
        <v>3750</v>
      </c>
      <c r="E109" s="599" t="s">
        <v>3751</v>
      </c>
      <c r="F109" s="600" t="s">
        <v>3752</v>
      </c>
      <c r="G109" s="600">
        <v>2</v>
      </c>
      <c r="H109" s="601">
        <v>2</v>
      </c>
      <c r="I109" s="602">
        <v>20</v>
      </c>
      <c r="J109" s="602">
        <v>10</v>
      </c>
      <c r="K109" s="576">
        <v>10</v>
      </c>
      <c r="L109" s="602" t="s">
        <v>3439</v>
      </c>
      <c r="M109" s="351"/>
      <c r="N109" s="351"/>
      <c r="O109" s="351"/>
      <c r="P109" s="351"/>
      <c r="Q109" s="351"/>
      <c r="R109" s="351"/>
      <c r="S109" s="351"/>
      <c r="T109" s="351"/>
      <c r="U109" s="351"/>
      <c r="V109" s="351"/>
      <c r="W109" s="351"/>
      <c r="X109" s="351"/>
      <c r="Y109" s="351"/>
      <c r="Z109" s="351"/>
    </row>
    <row r="110" spans="1:26" ht="15.75" customHeight="1">
      <c r="A110" s="603" t="s">
        <v>3753</v>
      </c>
      <c r="B110" s="604" t="s">
        <v>3754</v>
      </c>
      <c r="C110" s="605" t="s">
        <v>101</v>
      </c>
      <c r="D110" s="606" t="s">
        <v>3755</v>
      </c>
      <c r="E110" s="607" t="s">
        <v>3756</v>
      </c>
      <c r="F110" s="607" t="s">
        <v>3756</v>
      </c>
      <c r="G110" s="608">
        <v>1</v>
      </c>
      <c r="H110" s="609">
        <v>1</v>
      </c>
      <c r="I110" s="610">
        <v>20</v>
      </c>
      <c r="J110" s="610">
        <v>20</v>
      </c>
      <c r="K110" s="576">
        <v>20</v>
      </c>
      <c r="L110" s="610" t="s">
        <v>3439</v>
      </c>
      <c r="M110" s="351"/>
      <c r="N110" s="351"/>
      <c r="O110" s="351"/>
      <c r="P110" s="351"/>
      <c r="Q110" s="351"/>
      <c r="R110" s="351"/>
      <c r="S110" s="351"/>
      <c r="T110" s="351"/>
      <c r="U110" s="351"/>
      <c r="V110" s="351"/>
      <c r="W110" s="351"/>
      <c r="X110" s="351"/>
      <c r="Y110" s="351"/>
      <c r="Z110" s="351"/>
    </row>
    <row r="111" spans="1:26" ht="15.75" customHeight="1">
      <c r="A111" s="611" t="s">
        <v>107</v>
      </c>
      <c r="B111" s="598" t="s">
        <v>3757</v>
      </c>
      <c r="C111" s="598" t="s">
        <v>1570</v>
      </c>
      <c r="D111" s="598" t="s">
        <v>3758</v>
      </c>
      <c r="E111" s="612" t="s">
        <v>3759</v>
      </c>
      <c r="F111" s="598" t="s">
        <v>3760</v>
      </c>
      <c r="G111" s="613">
        <v>1</v>
      </c>
      <c r="H111" s="613" t="s">
        <v>1574</v>
      </c>
      <c r="I111" s="614">
        <v>1</v>
      </c>
      <c r="J111" s="614">
        <v>20</v>
      </c>
      <c r="K111" s="576">
        <v>20</v>
      </c>
      <c r="L111" s="615" t="s">
        <v>461</v>
      </c>
      <c r="M111" s="351"/>
      <c r="N111" s="351"/>
      <c r="O111" s="351"/>
      <c r="P111" s="351"/>
      <c r="Q111" s="351"/>
      <c r="R111" s="351"/>
      <c r="S111" s="351"/>
      <c r="T111" s="351"/>
      <c r="U111" s="351"/>
      <c r="V111" s="351"/>
      <c r="W111" s="351"/>
      <c r="X111" s="351"/>
      <c r="Y111" s="351"/>
      <c r="Z111" s="351"/>
    </row>
    <row r="112" spans="1:26" ht="15.75" customHeight="1">
      <c r="A112" s="616" t="s">
        <v>3761</v>
      </c>
      <c r="B112" s="155" t="s">
        <v>3762</v>
      </c>
      <c r="C112" s="155" t="s">
        <v>101</v>
      </c>
      <c r="D112" s="158" t="s">
        <v>3763</v>
      </c>
      <c r="E112" s="169" t="s">
        <v>3764</v>
      </c>
      <c r="F112" s="158" t="s">
        <v>3765</v>
      </c>
      <c r="G112" s="158">
        <v>1</v>
      </c>
      <c r="H112" s="352">
        <v>1</v>
      </c>
      <c r="I112" s="617">
        <v>1</v>
      </c>
      <c r="J112" s="617">
        <v>20</v>
      </c>
      <c r="K112" s="572">
        <v>20</v>
      </c>
      <c r="L112" s="615" t="s">
        <v>480</v>
      </c>
      <c r="M112" s="54"/>
      <c r="N112" s="54"/>
      <c r="O112" s="54"/>
      <c r="P112" s="54"/>
      <c r="Q112" s="54"/>
      <c r="R112" s="54"/>
      <c r="S112" s="54"/>
      <c r="T112" s="54"/>
      <c r="U112" s="54"/>
      <c r="V112" s="54"/>
      <c r="W112" s="54"/>
      <c r="X112" s="54"/>
      <c r="Y112" s="54"/>
      <c r="Z112" s="54"/>
    </row>
    <row r="113" spans="1:26" ht="15.75" customHeight="1">
      <c r="A113" s="618" t="s">
        <v>3761</v>
      </c>
      <c r="B113" s="191" t="s">
        <v>3762</v>
      </c>
      <c r="C113" s="191" t="s">
        <v>101</v>
      </c>
      <c r="D113" s="619" t="s">
        <v>3766</v>
      </c>
      <c r="E113" s="620" t="s">
        <v>3767</v>
      </c>
      <c r="F113" s="152" t="s">
        <v>3768</v>
      </c>
      <c r="G113" s="621">
        <v>1</v>
      </c>
      <c r="H113" s="622" t="s">
        <v>1574</v>
      </c>
      <c r="I113" s="623">
        <v>1</v>
      </c>
      <c r="J113" s="623">
        <v>20</v>
      </c>
      <c r="K113" s="576">
        <v>20</v>
      </c>
      <c r="L113" s="615" t="s">
        <v>480</v>
      </c>
      <c r="M113" s="351"/>
      <c r="N113" s="351"/>
      <c r="O113" s="351"/>
      <c r="P113" s="351"/>
      <c r="Q113" s="351"/>
      <c r="R113" s="351"/>
      <c r="S113" s="351"/>
      <c r="T113" s="351"/>
      <c r="U113" s="351"/>
      <c r="V113" s="351"/>
      <c r="W113" s="351"/>
      <c r="X113" s="351"/>
      <c r="Y113" s="351"/>
      <c r="Z113" s="351"/>
    </row>
    <row r="114" spans="1:26" ht="15.75" customHeight="1">
      <c r="A114" s="618" t="s">
        <v>3761</v>
      </c>
      <c r="B114" s="191" t="s">
        <v>3762</v>
      </c>
      <c r="C114" s="191" t="s">
        <v>101</v>
      </c>
      <c r="D114" s="624" t="s">
        <v>3769</v>
      </c>
      <c r="E114" s="192" t="s">
        <v>3770</v>
      </c>
      <c r="F114" s="152" t="s">
        <v>3771</v>
      </c>
      <c r="G114" s="621">
        <v>1</v>
      </c>
      <c r="H114" s="622" t="s">
        <v>1574</v>
      </c>
      <c r="I114" s="623">
        <v>1</v>
      </c>
      <c r="J114" s="623">
        <v>20</v>
      </c>
      <c r="K114" s="576">
        <v>20</v>
      </c>
      <c r="L114" s="615" t="s">
        <v>480</v>
      </c>
      <c r="M114" s="351"/>
      <c r="N114" s="351"/>
      <c r="O114" s="351"/>
      <c r="P114" s="351"/>
      <c r="Q114" s="351"/>
      <c r="R114" s="351"/>
      <c r="S114" s="351"/>
      <c r="T114" s="351"/>
      <c r="U114" s="351"/>
      <c r="V114" s="351"/>
      <c r="W114" s="351"/>
      <c r="X114" s="351"/>
      <c r="Y114" s="351"/>
      <c r="Z114" s="351"/>
    </row>
    <row r="115" spans="1:26" ht="15.75" customHeight="1">
      <c r="A115" s="618" t="s">
        <v>3761</v>
      </c>
      <c r="B115" s="191" t="s">
        <v>3772</v>
      </c>
      <c r="C115" s="191" t="s">
        <v>101</v>
      </c>
      <c r="D115" s="624" t="s">
        <v>3773</v>
      </c>
      <c r="E115" s="625" t="s">
        <v>3774</v>
      </c>
      <c r="F115" s="152" t="s">
        <v>3775</v>
      </c>
      <c r="G115" s="621">
        <v>1</v>
      </c>
      <c r="H115" s="622" t="s">
        <v>1574</v>
      </c>
      <c r="I115" s="623">
        <v>1</v>
      </c>
      <c r="J115" s="623">
        <v>20</v>
      </c>
      <c r="K115" s="576">
        <v>20</v>
      </c>
      <c r="L115" s="615" t="s">
        <v>480</v>
      </c>
      <c r="M115" s="351"/>
      <c r="N115" s="351"/>
      <c r="O115" s="351"/>
      <c r="P115" s="351"/>
      <c r="Q115" s="351"/>
      <c r="R115" s="351"/>
      <c r="S115" s="351"/>
      <c r="T115" s="351"/>
      <c r="U115" s="351"/>
      <c r="V115" s="351"/>
      <c r="W115" s="351"/>
      <c r="X115" s="351"/>
      <c r="Y115" s="351"/>
      <c r="Z115" s="351"/>
    </row>
    <row r="116" spans="1:26" ht="15.75" customHeight="1">
      <c r="A116" s="618" t="s">
        <v>3761</v>
      </c>
      <c r="B116" s="191" t="s">
        <v>3776</v>
      </c>
      <c r="C116" s="191" t="s">
        <v>101</v>
      </c>
      <c r="D116" s="626" t="s">
        <v>3777</v>
      </c>
      <c r="E116" s="625" t="s">
        <v>3778</v>
      </c>
      <c r="F116" s="506" t="s">
        <v>3779</v>
      </c>
      <c r="G116" s="621">
        <v>1</v>
      </c>
      <c r="H116" s="622" t="s">
        <v>1574</v>
      </c>
      <c r="I116" s="623">
        <v>1</v>
      </c>
      <c r="J116" s="623">
        <v>20</v>
      </c>
      <c r="K116" s="576">
        <v>20</v>
      </c>
      <c r="L116" s="615" t="s">
        <v>480</v>
      </c>
      <c r="M116" s="351"/>
      <c r="N116" s="351"/>
      <c r="O116" s="351"/>
      <c r="P116" s="351"/>
      <c r="Q116" s="351"/>
      <c r="R116" s="351"/>
      <c r="S116" s="351"/>
      <c r="T116" s="351"/>
      <c r="U116" s="351"/>
      <c r="V116" s="351"/>
      <c r="W116" s="351"/>
      <c r="X116" s="351"/>
      <c r="Y116" s="351"/>
      <c r="Z116" s="351"/>
    </row>
    <row r="117" spans="1:26" ht="15.75" customHeight="1">
      <c r="A117" s="618" t="s">
        <v>3761</v>
      </c>
      <c r="B117" s="191" t="s">
        <v>3780</v>
      </c>
      <c r="C117" s="191" t="s">
        <v>101</v>
      </c>
      <c r="D117" s="626" t="s">
        <v>3781</v>
      </c>
      <c r="E117" s="192" t="s">
        <v>3782</v>
      </c>
      <c r="F117" s="506" t="s">
        <v>3783</v>
      </c>
      <c r="G117" s="621">
        <v>1</v>
      </c>
      <c r="H117" s="622" t="s">
        <v>1574</v>
      </c>
      <c r="I117" s="623">
        <v>1</v>
      </c>
      <c r="J117" s="623">
        <v>20</v>
      </c>
      <c r="K117" s="576">
        <v>20</v>
      </c>
      <c r="L117" s="615" t="s">
        <v>480</v>
      </c>
      <c r="M117" s="351"/>
      <c r="N117" s="351"/>
      <c r="O117" s="351"/>
      <c r="P117" s="351"/>
      <c r="Q117" s="351"/>
      <c r="R117" s="351"/>
      <c r="S117" s="351"/>
      <c r="T117" s="351"/>
      <c r="U117" s="351"/>
      <c r="V117" s="351"/>
      <c r="W117" s="351"/>
      <c r="X117" s="351"/>
      <c r="Y117" s="351"/>
      <c r="Z117" s="351"/>
    </row>
    <row r="118" spans="1:26" ht="15.75" customHeight="1">
      <c r="A118" s="618" t="s">
        <v>3761</v>
      </c>
      <c r="B118" s="191" t="s">
        <v>3784</v>
      </c>
      <c r="C118" s="191" t="s">
        <v>101</v>
      </c>
      <c r="D118" s="626" t="s">
        <v>3785</v>
      </c>
      <c r="E118" s="192" t="s">
        <v>3786</v>
      </c>
      <c r="F118" s="506" t="s">
        <v>3787</v>
      </c>
      <c r="G118" s="621">
        <v>1</v>
      </c>
      <c r="H118" s="622" t="s">
        <v>1574</v>
      </c>
      <c r="I118" s="623">
        <v>1</v>
      </c>
      <c r="J118" s="623">
        <v>20</v>
      </c>
      <c r="K118" s="576">
        <v>20</v>
      </c>
      <c r="L118" s="615" t="s">
        <v>480</v>
      </c>
      <c r="M118" s="351"/>
      <c r="N118" s="351"/>
      <c r="O118" s="351"/>
      <c r="P118" s="351"/>
      <c r="Q118" s="351"/>
      <c r="R118" s="351"/>
      <c r="S118" s="351"/>
      <c r="T118" s="351"/>
      <c r="U118" s="351"/>
      <c r="V118" s="351"/>
      <c r="W118" s="351"/>
      <c r="X118" s="351"/>
      <c r="Y118" s="351"/>
      <c r="Z118" s="351"/>
    </row>
    <row r="119" spans="1:26" ht="15.75" customHeight="1">
      <c r="A119" s="618" t="s">
        <v>3788</v>
      </c>
      <c r="B119" s="191" t="s">
        <v>3789</v>
      </c>
      <c r="C119" s="191" t="s">
        <v>101</v>
      </c>
      <c r="D119" s="626" t="s">
        <v>3790</v>
      </c>
      <c r="E119" s="625" t="s">
        <v>3791</v>
      </c>
      <c r="F119" s="506" t="s">
        <v>3792</v>
      </c>
      <c r="G119" s="621">
        <v>2</v>
      </c>
      <c r="H119" s="622" t="s">
        <v>3233</v>
      </c>
      <c r="I119" s="623">
        <v>2</v>
      </c>
      <c r="J119" s="623">
        <v>20</v>
      </c>
      <c r="K119" s="572">
        <v>10</v>
      </c>
      <c r="L119" s="615" t="s">
        <v>480</v>
      </c>
      <c r="M119" s="54"/>
      <c r="N119" s="54"/>
      <c r="O119" s="54"/>
      <c r="P119" s="54"/>
      <c r="Q119" s="54"/>
      <c r="R119" s="54"/>
      <c r="S119" s="54"/>
      <c r="T119" s="54"/>
      <c r="U119" s="54"/>
      <c r="V119" s="54"/>
      <c r="W119" s="54"/>
      <c r="X119" s="54"/>
      <c r="Y119" s="54"/>
      <c r="Z119" s="54"/>
    </row>
    <row r="120" spans="1:26" ht="15.75" customHeight="1">
      <c r="A120" s="618" t="s">
        <v>3788</v>
      </c>
      <c r="B120" s="191" t="s">
        <v>3789</v>
      </c>
      <c r="C120" s="191" t="s">
        <v>101</v>
      </c>
      <c r="D120" s="626" t="s">
        <v>3793</v>
      </c>
      <c r="E120" s="192" t="s">
        <v>3794</v>
      </c>
      <c r="F120" s="506" t="s">
        <v>3795</v>
      </c>
      <c r="G120" s="621">
        <v>2</v>
      </c>
      <c r="H120" s="622" t="s">
        <v>3233</v>
      </c>
      <c r="I120" s="623">
        <v>2</v>
      </c>
      <c r="J120" s="623">
        <v>20</v>
      </c>
      <c r="K120" s="576">
        <v>10</v>
      </c>
      <c r="L120" s="615" t="s">
        <v>480</v>
      </c>
      <c r="M120" s="351"/>
      <c r="N120" s="351"/>
      <c r="O120" s="351"/>
      <c r="P120" s="351"/>
      <c r="Q120" s="351"/>
      <c r="R120" s="351"/>
      <c r="S120" s="351"/>
      <c r="T120" s="351"/>
      <c r="U120" s="351"/>
      <c r="V120" s="351"/>
      <c r="W120" s="351"/>
      <c r="X120" s="351"/>
      <c r="Y120" s="351"/>
      <c r="Z120" s="351"/>
    </row>
    <row r="121" spans="1:26" ht="15.75" customHeight="1">
      <c r="A121" s="618" t="s">
        <v>3788</v>
      </c>
      <c r="B121" s="191" t="s">
        <v>3789</v>
      </c>
      <c r="C121" s="191" t="s">
        <v>101</v>
      </c>
      <c r="D121" s="626" t="s">
        <v>3796</v>
      </c>
      <c r="E121" s="192" t="s">
        <v>3797</v>
      </c>
      <c r="F121" s="506" t="s">
        <v>3798</v>
      </c>
      <c r="G121" s="621">
        <v>2</v>
      </c>
      <c r="H121" s="622" t="s">
        <v>3233</v>
      </c>
      <c r="I121" s="623">
        <v>2</v>
      </c>
      <c r="J121" s="623">
        <v>20</v>
      </c>
      <c r="K121" s="576">
        <v>10</v>
      </c>
      <c r="L121" s="615" t="s">
        <v>480</v>
      </c>
      <c r="M121" s="351"/>
      <c r="N121" s="351"/>
      <c r="O121" s="351"/>
      <c r="P121" s="351"/>
      <c r="Q121" s="351"/>
      <c r="R121" s="351"/>
      <c r="S121" s="351"/>
      <c r="T121" s="351"/>
      <c r="U121" s="351"/>
      <c r="V121" s="351"/>
      <c r="W121" s="351"/>
      <c r="X121" s="351"/>
      <c r="Y121" s="351"/>
      <c r="Z121" s="351"/>
    </row>
    <row r="122" spans="1:26" ht="15.75" customHeight="1">
      <c r="A122" s="618" t="s">
        <v>3788</v>
      </c>
      <c r="B122" s="191" t="s">
        <v>3789</v>
      </c>
      <c r="C122" s="191" t="s">
        <v>101</v>
      </c>
      <c r="D122" s="626" t="s">
        <v>3799</v>
      </c>
      <c r="E122" s="192" t="s">
        <v>3800</v>
      </c>
      <c r="F122" s="506" t="s">
        <v>3801</v>
      </c>
      <c r="G122" s="621">
        <v>2</v>
      </c>
      <c r="H122" s="622" t="s">
        <v>3233</v>
      </c>
      <c r="I122" s="623">
        <v>2</v>
      </c>
      <c r="J122" s="623">
        <v>20</v>
      </c>
      <c r="K122" s="576">
        <v>10</v>
      </c>
      <c r="L122" s="615" t="s">
        <v>480</v>
      </c>
      <c r="M122" s="351"/>
      <c r="N122" s="351"/>
      <c r="O122" s="351"/>
      <c r="P122" s="351"/>
      <c r="Q122" s="351"/>
      <c r="R122" s="351"/>
      <c r="S122" s="351"/>
      <c r="T122" s="351"/>
      <c r="U122" s="351"/>
      <c r="V122" s="351"/>
      <c r="W122" s="351"/>
      <c r="X122" s="351"/>
      <c r="Y122" s="351"/>
      <c r="Z122" s="351"/>
    </row>
    <row r="123" spans="1:26" ht="15.75" customHeight="1">
      <c r="A123" s="618" t="s">
        <v>3788</v>
      </c>
      <c r="B123" s="191" t="s">
        <v>3789</v>
      </c>
      <c r="C123" s="191" t="s">
        <v>101</v>
      </c>
      <c r="D123" s="626" t="s">
        <v>3802</v>
      </c>
      <c r="E123" s="625" t="s">
        <v>3803</v>
      </c>
      <c r="F123" s="506" t="s">
        <v>3804</v>
      </c>
      <c r="G123" s="621">
        <v>2</v>
      </c>
      <c r="H123" s="622" t="s">
        <v>3233</v>
      </c>
      <c r="I123" s="623">
        <v>2</v>
      </c>
      <c r="J123" s="623">
        <v>20</v>
      </c>
      <c r="K123" s="576">
        <v>10</v>
      </c>
      <c r="L123" s="615" t="s">
        <v>480</v>
      </c>
      <c r="M123" s="351"/>
      <c r="N123" s="351"/>
      <c r="O123" s="351"/>
      <c r="P123" s="351"/>
      <c r="Q123" s="351"/>
      <c r="R123" s="351"/>
      <c r="S123" s="351"/>
      <c r="T123" s="351"/>
      <c r="U123" s="351"/>
      <c r="V123" s="351"/>
      <c r="W123" s="351"/>
      <c r="X123" s="351"/>
      <c r="Y123" s="351"/>
      <c r="Z123" s="351"/>
    </row>
    <row r="124" spans="1:26" ht="15.75" customHeight="1">
      <c r="A124" s="618" t="s">
        <v>3788</v>
      </c>
      <c r="B124" s="191" t="s">
        <v>3805</v>
      </c>
      <c r="C124" s="191" t="s">
        <v>101</v>
      </c>
      <c r="D124" s="626" t="s">
        <v>3806</v>
      </c>
      <c r="E124" s="192" t="s">
        <v>3807</v>
      </c>
      <c r="F124" s="152" t="s">
        <v>3661</v>
      </c>
      <c r="G124" s="621">
        <v>2</v>
      </c>
      <c r="H124" s="622" t="s">
        <v>3233</v>
      </c>
      <c r="I124" s="623">
        <v>2</v>
      </c>
      <c r="J124" s="623">
        <v>20</v>
      </c>
      <c r="K124" s="576">
        <v>10</v>
      </c>
      <c r="L124" s="615" t="s">
        <v>480</v>
      </c>
      <c r="M124" s="351"/>
      <c r="N124" s="351"/>
      <c r="O124" s="351"/>
      <c r="P124" s="351"/>
      <c r="Q124" s="351"/>
      <c r="R124" s="351"/>
      <c r="S124" s="351"/>
      <c r="T124" s="351"/>
      <c r="U124" s="351"/>
      <c r="V124" s="351"/>
      <c r="W124" s="351"/>
      <c r="X124" s="351"/>
      <c r="Y124" s="351"/>
      <c r="Z124" s="351"/>
    </row>
    <row r="125" spans="1:26" ht="15.75" customHeight="1">
      <c r="A125" s="618" t="s">
        <v>3761</v>
      </c>
      <c r="B125" s="191" t="s">
        <v>3808</v>
      </c>
      <c r="C125" s="191" t="s">
        <v>101</v>
      </c>
      <c r="D125" s="626" t="s">
        <v>3809</v>
      </c>
      <c r="E125" s="192" t="s">
        <v>3810</v>
      </c>
      <c r="F125" s="152" t="s">
        <v>3661</v>
      </c>
      <c r="G125" s="621">
        <v>1</v>
      </c>
      <c r="H125" s="622" t="s">
        <v>1574</v>
      </c>
      <c r="I125" s="623">
        <v>1</v>
      </c>
      <c r="J125" s="623">
        <v>10</v>
      </c>
      <c r="K125" s="576">
        <v>10</v>
      </c>
      <c r="L125" s="615" t="s">
        <v>480</v>
      </c>
      <c r="M125" s="351"/>
      <c r="N125" s="351"/>
      <c r="O125" s="351"/>
      <c r="P125" s="351"/>
      <c r="Q125" s="351"/>
      <c r="R125" s="351"/>
      <c r="S125" s="351"/>
      <c r="T125" s="351"/>
      <c r="U125" s="351"/>
      <c r="V125" s="351"/>
      <c r="W125" s="351"/>
      <c r="X125" s="351"/>
      <c r="Y125" s="351"/>
      <c r="Z125" s="351"/>
    </row>
    <row r="126" spans="1:26" ht="15.75" customHeight="1">
      <c r="A126" s="618" t="s">
        <v>3761</v>
      </c>
      <c r="B126" s="191" t="s">
        <v>3776</v>
      </c>
      <c r="C126" s="191" t="s">
        <v>101</v>
      </c>
      <c r="D126" s="624" t="s">
        <v>3811</v>
      </c>
      <c r="E126" s="192" t="s">
        <v>3812</v>
      </c>
      <c r="F126" s="152" t="s">
        <v>3661</v>
      </c>
      <c r="G126" s="621">
        <v>1</v>
      </c>
      <c r="H126" s="622" t="s">
        <v>1574</v>
      </c>
      <c r="I126" s="623">
        <v>1</v>
      </c>
      <c r="J126" s="623">
        <v>10</v>
      </c>
      <c r="K126" s="576">
        <v>10</v>
      </c>
      <c r="L126" s="615" t="s">
        <v>480</v>
      </c>
      <c r="M126" s="351"/>
      <c r="N126" s="351"/>
      <c r="O126" s="351"/>
      <c r="P126" s="351"/>
      <c r="Q126" s="351"/>
      <c r="R126" s="351"/>
      <c r="S126" s="351"/>
      <c r="T126" s="351"/>
      <c r="U126" s="351"/>
      <c r="V126" s="351"/>
      <c r="W126" s="351"/>
      <c r="X126" s="351"/>
      <c r="Y126" s="351"/>
      <c r="Z126" s="351"/>
    </row>
    <row r="127" spans="1:26" ht="15.75" customHeight="1">
      <c r="A127" s="618" t="s">
        <v>3761</v>
      </c>
      <c r="B127" s="191" t="s">
        <v>3813</v>
      </c>
      <c r="C127" s="191" t="s">
        <v>101</v>
      </c>
      <c r="D127" s="626" t="s">
        <v>3814</v>
      </c>
      <c r="E127" s="192" t="s">
        <v>3815</v>
      </c>
      <c r="F127" s="152" t="s">
        <v>3661</v>
      </c>
      <c r="G127" s="621">
        <v>1</v>
      </c>
      <c r="H127" s="622" t="s">
        <v>1574</v>
      </c>
      <c r="I127" s="623">
        <v>1</v>
      </c>
      <c r="J127" s="623">
        <v>10</v>
      </c>
      <c r="K127" s="572">
        <v>10</v>
      </c>
      <c r="L127" s="615" t="s">
        <v>480</v>
      </c>
      <c r="M127" s="54"/>
      <c r="N127" s="54"/>
      <c r="O127" s="54"/>
      <c r="P127" s="54"/>
      <c r="Q127" s="54"/>
      <c r="R127" s="54"/>
      <c r="S127" s="54"/>
      <c r="T127" s="54"/>
      <c r="U127" s="54"/>
      <c r="V127" s="54"/>
      <c r="W127" s="54"/>
      <c r="X127" s="54"/>
      <c r="Y127" s="54"/>
      <c r="Z127" s="54"/>
    </row>
    <row r="128" spans="1:26" ht="15.75" customHeight="1">
      <c r="A128" s="618" t="s">
        <v>3761</v>
      </c>
      <c r="B128" s="191" t="s">
        <v>3813</v>
      </c>
      <c r="C128" s="191" t="s">
        <v>101</v>
      </c>
      <c r="D128" s="626" t="s">
        <v>3816</v>
      </c>
      <c r="E128" s="192" t="s">
        <v>3817</v>
      </c>
      <c r="F128" s="152" t="s">
        <v>3661</v>
      </c>
      <c r="G128" s="621">
        <v>1</v>
      </c>
      <c r="H128" s="622" t="s">
        <v>1574</v>
      </c>
      <c r="I128" s="623">
        <v>1</v>
      </c>
      <c r="J128" s="623">
        <v>10</v>
      </c>
      <c r="K128" s="576">
        <v>10</v>
      </c>
      <c r="L128" s="615" t="s">
        <v>480</v>
      </c>
      <c r="M128" s="351"/>
      <c r="N128" s="351"/>
      <c r="O128" s="351"/>
      <c r="P128" s="351"/>
      <c r="Q128" s="351"/>
      <c r="R128" s="351"/>
      <c r="S128" s="351"/>
      <c r="T128" s="351"/>
      <c r="U128" s="351"/>
      <c r="V128" s="351"/>
      <c r="W128" s="351"/>
      <c r="X128" s="351"/>
      <c r="Y128" s="351"/>
      <c r="Z128" s="351"/>
    </row>
    <row r="129" spans="1:26" ht="15.75" customHeight="1">
      <c r="A129" s="618" t="s">
        <v>3761</v>
      </c>
      <c r="B129" s="191" t="s">
        <v>3818</v>
      </c>
      <c r="C129" s="191" t="s">
        <v>101</v>
      </c>
      <c r="D129" s="626" t="s">
        <v>3819</v>
      </c>
      <c r="E129" s="192" t="s">
        <v>3820</v>
      </c>
      <c r="F129" s="152" t="s">
        <v>3661</v>
      </c>
      <c r="G129" s="621">
        <v>1</v>
      </c>
      <c r="H129" s="622" t="s">
        <v>1574</v>
      </c>
      <c r="I129" s="623">
        <v>1</v>
      </c>
      <c r="J129" s="623">
        <v>10</v>
      </c>
      <c r="K129" s="576">
        <v>10</v>
      </c>
      <c r="L129" s="615" t="s">
        <v>480</v>
      </c>
      <c r="M129" s="351"/>
      <c r="N129" s="351"/>
      <c r="O129" s="351"/>
      <c r="P129" s="351"/>
      <c r="Q129" s="351"/>
      <c r="R129" s="351"/>
      <c r="S129" s="351"/>
      <c r="T129" s="351"/>
      <c r="U129" s="351"/>
      <c r="V129" s="351"/>
      <c r="W129" s="351"/>
      <c r="X129" s="351"/>
      <c r="Y129" s="351"/>
      <c r="Z129" s="351"/>
    </row>
    <row r="130" spans="1:26" ht="15.75" customHeight="1">
      <c r="A130" s="618" t="s">
        <v>3761</v>
      </c>
      <c r="B130" s="191" t="s">
        <v>3821</v>
      </c>
      <c r="C130" s="191" t="s">
        <v>101</v>
      </c>
      <c r="D130" s="626" t="s">
        <v>3822</v>
      </c>
      <c r="E130" s="625" t="s">
        <v>3823</v>
      </c>
      <c r="F130" s="152" t="s">
        <v>3661</v>
      </c>
      <c r="G130" s="621">
        <v>1</v>
      </c>
      <c r="H130" s="622" t="s">
        <v>1574</v>
      </c>
      <c r="I130" s="623">
        <v>1</v>
      </c>
      <c r="J130" s="623">
        <v>10</v>
      </c>
      <c r="K130" s="576">
        <v>10</v>
      </c>
      <c r="L130" s="615" t="s">
        <v>480</v>
      </c>
      <c r="M130" s="351"/>
      <c r="N130" s="351"/>
      <c r="O130" s="351"/>
      <c r="P130" s="351"/>
      <c r="Q130" s="351"/>
      <c r="R130" s="351"/>
      <c r="S130" s="351"/>
      <c r="T130" s="351"/>
      <c r="U130" s="351"/>
      <c r="V130" s="351"/>
      <c r="W130" s="351"/>
      <c r="X130" s="351"/>
      <c r="Y130" s="351"/>
      <c r="Z130" s="351"/>
    </row>
    <row r="131" spans="1:26" ht="15.75" customHeight="1">
      <c r="A131" s="618" t="s">
        <v>3824</v>
      </c>
      <c r="B131" s="191" t="s">
        <v>3825</v>
      </c>
      <c r="C131" s="191" t="s">
        <v>101</v>
      </c>
      <c r="D131" s="626" t="s">
        <v>3826</v>
      </c>
      <c r="E131" s="192" t="s">
        <v>3827</v>
      </c>
      <c r="F131" s="152" t="s">
        <v>3661</v>
      </c>
      <c r="G131" s="621">
        <v>2</v>
      </c>
      <c r="H131" s="622" t="s">
        <v>3233</v>
      </c>
      <c r="I131" s="623">
        <v>2</v>
      </c>
      <c r="J131" s="623">
        <v>10</v>
      </c>
      <c r="K131" s="576">
        <v>5</v>
      </c>
      <c r="L131" s="615" t="s">
        <v>480</v>
      </c>
      <c r="M131" s="351"/>
      <c r="N131" s="351"/>
      <c r="O131" s="351"/>
      <c r="P131" s="351"/>
      <c r="Q131" s="351"/>
      <c r="R131" s="351"/>
      <c r="S131" s="351"/>
      <c r="T131" s="351"/>
      <c r="U131" s="351"/>
      <c r="V131" s="351"/>
      <c r="W131" s="351"/>
      <c r="X131" s="351"/>
      <c r="Y131" s="351"/>
      <c r="Z131" s="351"/>
    </row>
    <row r="132" spans="1:26" ht="15.75" customHeight="1">
      <c r="A132" s="618" t="s">
        <v>3824</v>
      </c>
      <c r="B132" s="191" t="s">
        <v>3825</v>
      </c>
      <c r="C132" s="191" t="s">
        <v>101</v>
      </c>
      <c r="D132" s="626" t="s">
        <v>3828</v>
      </c>
      <c r="E132" s="192" t="s">
        <v>3829</v>
      </c>
      <c r="F132" s="152" t="s">
        <v>3661</v>
      </c>
      <c r="G132" s="621">
        <v>2</v>
      </c>
      <c r="H132" s="622" t="s">
        <v>3233</v>
      </c>
      <c r="I132" s="623">
        <v>2</v>
      </c>
      <c r="J132" s="623">
        <v>10</v>
      </c>
      <c r="K132" s="576">
        <v>5</v>
      </c>
      <c r="L132" s="615" t="s">
        <v>480</v>
      </c>
      <c r="M132" s="351"/>
      <c r="N132" s="351"/>
      <c r="O132" s="351"/>
      <c r="P132" s="351"/>
      <c r="Q132" s="351"/>
      <c r="R132" s="351"/>
      <c r="S132" s="351"/>
      <c r="T132" s="351"/>
      <c r="U132" s="351"/>
      <c r="V132" s="351"/>
      <c r="W132" s="351"/>
      <c r="X132" s="351"/>
      <c r="Y132" s="351"/>
      <c r="Z132" s="351"/>
    </row>
    <row r="133" spans="1:26" ht="15.75" customHeight="1">
      <c r="A133" s="618" t="s">
        <v>3824</v>
      </c>
      <c r="B133" s="191" t="s">
        <v>3825</v>
      </c>
      <c r="C133" s="191" t="s">
        <v>101</v>
      </c>
      <c r="D133" s="626" t="s">
        <v>3830</v>
      </c>
      <c r="E133" s="192" t="s">
        <v>3831</v>
      </c>
      <c r="F133" s="152" t="s">
        <v>3661</v>
      </c>
      <c r="G133" s="621">
        <v>2</v>
      </c>
      <c r="H133" s="622" t="s">
        <v>3233</v>
      </c>
      <c r="I133" s="623">
        <v>2</v>
      </c>
      <c r="J133" s="623">
        <v>10</v>
      </c>
      <c r="K133" s="576">
        <v>5</v>
      </c>
      <c r="L133" s="615" t="s">
        <v>480</v>
      </c>
      <c r="M133" s="351"/>
      <c r="N133" s="351"/>
      <c r="O133" s="351"/>
      <c r="P133" s="351"/>
      <c r="Q133" s="351"/>
      <c r="R133" s="351"/>
      <c r="S133" s="351"/>
      <c r="T133" s="351"/>
      <c r="U133" s="351"/>
      <c r="V133" s="351"/>
      <c r="W133" s="351"/>
      <c r="X133" s="351"/>
      <c r="Y133" s="351"/>
      <c r="Z133" s="351"/>
    </row>
    <row r="134" spans="1:26" ht="15.75" customHeight="1">
      <c r="A134" s="618" t="s">
        <v>3824</v>
      </c>
      <c r="B134" s="191" t="s">
        <v>3825</v>
      </c>
      <c r="C134" s="191" t="s">
        <v>101</v>
      </c>
      <c r="D134" s="626" t="s">
        <v>3832</v>
      </c>
      <c r="E134" s="192" t="s">
        <v>3833</v>
      </c>
      <c r="F134" s="152" t="s">
        <v>3661</v>
      </c>
      <c r="G134" s="621">
        <v>2</v>
      </c>
      <c r="H134" s="622" t="s">
        <v>3233</v>
      </c>
      <c r="I134" s="623">
        <v>2</v>
      </c>
      <c r="J134" s="623">
        <v>10</v>
      </c>
      <c r="K134" s="572">
        <v>5</v>
      </c>
      <c r="L134" s="615" t="s">
        <v>480</v>
      </c>
      <c r="M134" s="54"/>
      <c r="N134" s="54"/>
      <c r="O134" s="54"/>
      <c r="P134" s="54"/>
      <c r="Q134" s="54"/>
      <c r="R134" s="54"/>
      <c r="S134" s="54"/>
      <c r="T134" s="54"/>
      <c r="U134" s="54"/>
      <c r="V134" s="54"/>
      <c r="W134" s="54"/>
      <c r="X134" s="54"/>
      <c r="Y134" s="54"/>
      <c r="Z134" s="54"/>
    </row>
    <row r="135" spans="1:26" ht="15.75" customHeight="1">
      <c r="A135" s="618" t="s">
        <v>3824</v>
      </c>
      <c r="B135" s="191" t="s">
        <v>3825</v>
      </c>
      <c r="C135" s="191" t="s">
        <v>101</v>
      </c>
      <c r="D135" s="626" t="s">
        <v>3834</v>
      </c>
      <c r="E135" s="192" t="s">
        <v>3835</v>
      </c>
      <c r="F135" s="152" t="s">
        <v>3661</v>
      </c>
      <c r="G135" s="621">
        <v>2</v>
      </c>
      <c r="H135" s="622" t="s">
        <v>3233</v>
      </c>
      <c r="I135" s="623">
        <v>2</v>
      </c>
      <c r="J135" s="623">
        <v>10</v>
      </c>
      <c r="K135" s="576">
        <v>5</v>
      </c>
      <c r="L135" s="615" t="s">
        <v>480</v>
      </c>
      <c r="M135" s="351"/>
      <c r="N135" s="351"/>
      <c r="O135" s="351"/>
      <c r="P135" s="351"/>
      <c r="Q135" s="351"/>
      <c r="R135" s="351"/>
      <c r="S135" s="351"/>
      <c r="T135" s="351"/>
      <c r="U135" s="351"/>
      <c r="V135" s="351"/>
      <c r="W135" s="351"/>
      <c r="X135" s="351"/>
      <c r="Y135" s="351"/>
      <c r="Z135" s="351"/>
    </row>
    <row r="136" spans="1:26" ht="15.75" customHeight="1">
      <c r="A136" s="618" t="s">
        <v>3824</v>
      </c>
      <c r="B136" s="191" t="s">
        <v>3825</v>
      </c>
      <c r="C136" s="191" t="s">
        <v>101</v>
      </c>
      <c r="D136" s="626" t="s">
        <v>3836</v>
      </c>
      <c r="E136" s="192" t="s">
        <v>3837</v>
      </c>
      <c r="F136" s="152" t="s">
        <v>3661</v>
      </c>
      <c r="G136" s="621">
        <v>2</v>
      </c>
      <c r="H136" s="622" t="s">
        <v>3233</v>
      </c>
      <c r="I136" s="623">
        <v>2</v>
      </c>
      <c r="J136" s="623">
        <v>10</v>
      </c>
      <c r="K136" s="576">
        <v>5</v>
      </c>
      <c r="L136" s="615" t="s">
        <v>480</v>
      </c>
      <c r="M136" s="351"/>
      <c r="N136" s="351"/>
      <c r="O136" s="351"/>
      <c r="P136" s="351"/>
      <c r="Q136" s="351"/>
      <c r="R136" s="351"/>
      <c r="S136" s="351"/>
      <c r="T136" s="351"/>
      <c r="U136" s="351"/>
      <c r="V136" s="351"/>
      <c r="W136" s="351"/>
      <c r="X136" s="351"/>
      <c r="Y136" s="351"/>
      <c r="Z136" s="351"/>
    </row>
    <row r="137" spans="1:26" ht="15.75" customHeight="1">
      <c r="A137" s="618" t="s">
        <v>3824</v>
      </c>
      <c r="B137" s="191" t="s">
        <v>3825</v>
      </c>
      <c r="C137" s="191" t="s">
        <v>101</v>
      </c>
      <c r="D137" s="152" t="s">
        <v>3838</v>
      </c>
      <c r="E137" s="192" t="s">
        <v>3839</v>
      </c>
      <c r="F137" s="152" t="s">
        <v>3661</v>
      </c>
      <c r="G137" s="621">
        <v>2</v>
      </c>
      <c r="H137" s="622" t="s">
        <v>3233</v>
      </c>
      <c r="I137" s="623">
        <v>2</v>
      </c>
      <c r="J137" s="623">
        <v>10</v>
      </c>
      <c r="K137" s="576">
        <v>5</v>
      </c>
      <c r="L137" s="615" t="s">
        <v>480</v>
      </c>
      <c r="M137" s="351"/>
      <c r="N137" s="351"/>
      <c r="O137" s="351"/>
      <c r="P137" s="351"/>
      <c r="Q137" s="351"/>
      <c r="R137" s="351"/>
      <c r="S137" s="351"/>
      <c r="T137" s="351"/>
      <c r="U137" s="351"/>
      <c r="V137" s="351"/>
      <c r="W137" s="351"/>
      <c r="X137" s="351"/>
      <c r="Y137" s="351"/>
      <c r="Z137" s="351"/>
    </row>
    <row r="138" spans="1:26" ht="15.75" customHeight="1">
      <c r="A138" s="618" t="s">
        <v>3824</v>
      </c>
      <c r="B138" s="191" t="s">
        <v>3840</v>
      </c>
      <c r="C138" s="191" t="s">
        <v>101</v>
      </c>
      <c r="D138" s="626" t="s">
        <v>3841</v>
      </c>
      <c r="E138" s="192" t="s">
        <v>3842</v>
      </c>
      <c r="F138" s="152" t="s">
        <v>3661</v>
      </c>
      <c r="G138" s="621">
        <v>2</v>
      </c>
      <c r="H138" s="622" t="s">
        <v>3233</v>
      </c>
      <c r="I138" s="623">
        <v>2</v>
      </c>
      <c r="J138" s="623">
        <v>10</v>
      </c>
      <c r="K138" s="576">
        <v>5</v>
      </c>
      <c r="L138" s="615" t="s">
        <v>480</v>
      </c>
      <c r="M138" s="351"/>
      <c r="N138" s="351"/>
      <c r="O138" s="351"/>
      <c r="P138" s="351"/>
      <c r="Q138" s="351"/>
      <c r="R138" s="351"/>
      <c r="S138" s="351"/>
      <c r="T138" s="351"/>
      <c r="U138" s="351"/>
      <c r="V138" s="351"/>
      <c r="W138" s="351"/>
      <c r="X138" s="351"/>
      <c r="Y138" s="351"/>
      <c r="Z138" s="351"/>
    </row>
    <row r="139" spans="1:26" ht="15.75" customHeight="1">
      <c r="A139" s="618" t="s">
        <v>3824</v>
      </c>
      <c r="B139" s="191" t="s">
        <v>3840</v>
      </c>
      <c r="C139" s="191" t="s">
        <v>101</v>
      </c>
      <c r="D139" s="626" t="s">
        <v>3843</v>
      </c>
      <c r="E139" s="192" t="s">
        <v>3844</v>
      </c>
      <c r="F139" s="152" t="s">
        <v>3661</v>
      </c>
      <c r="G139" s="621">
        <v>2</v>
      </c>
      <c r="H139" s="622" t="s">
        <v>3233</v>
      </c>
      <c r="I139" s="623">
        <v>2</v>
      </c>
      <c r="J139" s="623">
        <v>10</v>
      </c>
      <c r="K139" s="576">
        <v>5</v>
      </c>
      <c r="L139" s="615" t="s">
        <v>480</v>
      </c>
      <c r="M139" s="351"/>
      <c r="N139" s="351"/>
      <c r="O139" s="351"/>
      <c r="P139" s="351"/>
      <c r="Q139" s="351"/>
      <c r="R139" s="351"/>
      <c r="S139" s="351"/>
      <c r="T139" s="351"/>
      <c r="U139" s="351"/>
      <c r="V139" s="351"/>
      <c r="W139" s="351"/>
      <c r="X139" s="351"/>
      <c r="Y139" s="351"/>
      <c r="Z139" s="351"/>
    </row>
    <row r="140" spans="1:26" ht="15.75" customHeight="1">
      <c r="A140" s="618" t="s">
        <v>3845</v>
      </c>
      <c r="B140" s="191" t="s">
        <v>3846</v>
      </c>
      <c r="C140" s="191" t="s">
        <v>101</v>
      </c>
      <c r="D140" s="626" t="s">
        <v>3847</v>
      </c>
      <c r="E140" s="192" t="s">
        <v>3848</v>
      </c>
      <c r="F140" s="152" t="s">
        <v>3661</v>
      </c>
      <c r="G140" s="621">
        <v>3</v>
      </c>
      <c r="H140" s="622" t="s">
        <v>3234</v>
      </c>
      <c r="I140" s="623">
        <v>3</v>
      </c>
      <c r="J140" s="623">
        <v>10</v>
      </c>
      <c r="K140" s="576">
        <v>3.3</v>
      </c>
      <c r="L140" s="615" t="s">
        <v>480</v>
      </c>
      <c r="M140" s="351"/>
      <c r="N140" s="351"/>
      <c r="O140" s="351"/>
      <c r="P140" s="351"/>
      <c r="Q140" s="351"/>
      <c r="R140" s="351"/>
      <c r="S140" s="351"/>
      <c r="T140" s="351"/>
      <c r="U140" s="351"/>
      <c r="V140" s="351"/>
      <c r="W140" s="351"/>
      <c r="X140" s="351"/>
      <c r="Y140" s="351"/>
      <c r="Z140" s="351"/>
    </row>
    <row r="141" spans="1:26" ht="15.75" customHeight="1">
      <c r="A141" s="618" t="s">
        <v>3788</v>
      </c>
      <c r="B141" s="191" t="s">
        <v>3789</v>
      </c>
      <c r="C141" s="191" t="s">
        <v>101</v>
      </c>
      <c r="D141" s="626" t="s">
        <v>3849</v>
      </c>
      <c r="E141" s="192" t="s">
        <v>3850</v>
      </c>
      <c r="F141" s="152" t="s">
        <v>3661</v>
      </c>
      <c r="G141" s="621">
        <v>2</v>
      </c>
      <c r="H141" s="622" t="s">
        <v>3233</v>
      </c>
      <c r="I141" s="623">
        <v>2</v>
      </c>
      <c r="J141" s="623">
        <v>10</v>
      </c>
      <c r="K141" s="572">
        <v>5</v>
      </c>
      <c r="L141" s="615" t="s">
        <v>480</v>
      </c>
      <c r="M141" s="54"/>
      <c r="N141" s="54"/>
      <c r="O141" s="54"/>
      <c r="P141" s="54"/>
      <c r="Q141" s="54"/>
      <c r="R141" s="54"/>
      <c r="S141" s="54"/>
      <c r="T141" s="54"/>
      <c r="U141" s="54"/>
      <c r="V141" s="54"/>
      <c r="W141" s="54"/>
      <c r="X141" s="54"/>
      <c r="Y141" s="54"/>
      <c r="Z141" s="54"/>
    </row>
    <row r="142" spans="1:26" ht="15.75" customHeight="1">
      <c r="A142" s="618" t="s">
        <v>3788</v>
      </c>
      <c r="B142" s="191" t="s">
        <v>3789</v>
      </c>
      <c r="C142" s="191" t="s">
        <v>101</v>
      </c>
      <c r="D142" s="626" t="s">
        <v>3851</v>
      </c>
      <c r="E142" s="627" t="s">
        <v>3852</v>
      </c>
      <c r="F142" s="152" t="s">
        <v>3661</v>
      </c>
      <c r="G142" s="621">
        <v>2</v>
      </c>
      <c r="H142" s="622" t="s">
        <v>3233</v>
      </c>
      <c r="I142" s="623">
        <v>2</v>
      </c>
      <c r="J142" s="623">
        <v>10</v>
      </c>
      <c r="K142" s="576">
        <v>5</v>
      </c>
      <c r="L142" s="615" t="s">
        <v>480</v>
      </c>
      <c r="M142" s="351"/>
      <c r="N142" s="351"/>
      <c r="O142" s="351"/>
      <c r="P142" s="351"/>
      <c r="Q142" s="351"/>
      <c r="R142" s="351"/>
      <c r="S142" s="351"/>
      <c r="T142" s="351"/>
      <c r="U142" s="351"/>
      <c r="V142" s="351"/>
      <c r="W142" s="351"/>
      <c r="X142" s="351"/>
      <c r="Y142" s="351"/>
      <c r="Z142" s="351"/>
    </row>
    <row r="143" spans="1:26" ht="15.75" customHeight="1">
      <c r="A143" s="618" t="s">
        <v>3788</v>
      </c>
      <c r="B143" s="191" t="s">
        <v>3805</v>
      </c>
      <c r="C143" s="191" t="s">
        <v>101</v>
      </c>
      <c r="D143" s="626" t="s">
        <v>3853</v>
      </c>
      <c r="E143" s="192" t="s">
        <v>3854</v>
      </c>
      <c r="F143" s="152" t="s">
        <v>3661</v>
      </c>
      <c r="G143" s="621">
        <v>2</v>
      </c>
      <c r="H143" s="622" t="s">
        <v>3233</v>
      </c>
      <c r="I143" s="623">
        <v>2</v>
      </c>
      <c r="J143" s="623">
        <v>10</v>
      </c>
      <c r="K143" s="576">
        <v>5</v>
      </c>
      <c r="L143" s="615" t="s">
        <v>480</v>
      </c>
      <c r="M143" s="351"/>
      <c r="N143" s="351"/>
      <c r="O143" s="351"/>
      <c r="P143" s="351"/>
      <c r="Q143" s="351"/>
      <c r="R143" s="351"/>
      <c r="S143" s="351"/>
      <c r="T143" s="351"/>
      <c r="U143" s="351"/>
      <c r="V143" s="351"/>
      <c r="W143" s="351"/>
      <c r="X143" s="351"/>
      <c r="Y143" s="351"/>
      <c r="Z143" s="351"/>
    </row>
    <row r="144" spans="1:26" ht="15.75" customHeight="1">
      <c r="A144" s="618" t="s">
        <v>3788</v>
      </c>
      <c r="B144" s="191" t="s">
        <v>3805</v>
      </c>
      <c r="C144" s="191" t="s">
        <v>101</v>
      </c>
      <c r="D144" s="626" t="s">
        <v>3855</v>
      </c>
      <c r="E144" s="192" t="s">
        <v>3807</v>
      </c>
      <c r="F144" s="152" t="s">
        <v>3661</v>
      </c>
      <c r="G144" s="621">
        <v>2</v>
      </c>
      <c r="H144" s="622" t="s">
        <v>3233</v>
      </c>
      <c r="I144" s="623">
        <v>2</v>
      </c>
      <c r="J144" s="623">
        <v>10</v>
      </c>
      <c r="K144" s="576">
        <v>5</v>
      </c>
      <c r="L144" s="615" t="s">
        <v>480</v>
      </c>
      <c r="M144" s="351"/>
      <c r="N144" s="351"/>
      <c r="O144" s="351"/>
      <c r="P144" s="351"/>
      <c r="Q144" s="351"/>
      <c r="R144" s="351"/>
      <c r="S144" s="351"/>
      <c r="T144" s="351"/>
      <c r="U144" s="351"/>
      <c r="V144" s="351"/>
      <c r="W144" s="351"/>
      <c r="X144" s="351"/>
      <c r="Y144" s="351"/>
      <c r="Z144" s="351"/>
    </row>
    <row r="145" spans="1:26" ht="15.75" customHeight="1">
      <c r="A145" s="628" t="s">
        <v>1575</v>
      </c>
      <c r="B145" s="600" t="s">
        <v>3856</v>
      </c>
      <c r="C145" s="598" t="s">
        <v>101</v>
      </c>
      <c r="D145" s="600" t="s">
        <v>3857</v>
      </c>
      <c r="E145" s="629" t="s">
        <v>3858</v>
      </c>
      <c r="F145" s="600" t="s">
        <v>3859</v>
      </c>
      <c r="G145" s="600">
        <v>1</v>
      </c>
      <c r="H145" s="601">
        <v>1</v>
      </c>
      <c r="I145" s="614">
        <v>1</v>
      </c>
      <c r="J145" s="614">
        <v>20</v>
      </c>
      <c r="K145" s="576">
        <v>20</v>
      </c>
      <c r="L145" s="615" t="s">
        <v>1580</v>
      </c>
      <c r="M145" s="351"/>
      <c r="N145" s="351"/>
      <c r="O145" s="351"/>
      <c r="P145" s="351"/>
      <c r="Q145" s="351"/>
      <c r="R145" s="351"/>
      <c r="S145" s="351"/>
      <c r="T145" s="351"/>
      <c r="U145" s="351"/>
      <c r="V145" s="351"/>
      <c r="W145" s="351"/>
      <c r="X145" s="351"/>
      <c r="Y145" s="351"/>
      <c r="Z145" s="351"/>
    </row>
    <row r="146" spans="1:26" ht="15.75" customHeight="1">
      <c r="A146" s="630" t="s">
        <v>1575</v>
      </c>
      <c r="B146" s="631" t="s">
        <v>3860</v>
      </c>
      <c r="C146" s="605" t="s">
        <v>101</v>
      </c>
      <c r="D146" s="631" t="s">
        <v>3861</v>
      </c>
      <c r="E146" s="632" t="s">
        <v>3862</v>
      </c>
      <c r="F146" s="631" t="s">
        <v>3863</v>
      </c>
      <c r="G146" s="608">
        <v>1</v>
      </c>
      <c r="H146" s="609" t="s">
        <v>1574</v>
      </c>
      <c r="I146" s="557">
        <v>1</v>
      </c>
      <c r="J146" s="557">
        <v>10</v>
      </c>
      <c r="K146" s="572">
        <v>10</v>
      </c>
      <c r="L146" s="615" t="s">
        <v>1580</v>
      </c>
      <c r="M146" s="54"/>
      <c r="N146" s="54"/>
      <c r="O146" s="54"/>
      <c r="P146" s="54"/>
      <c r="Q146" s="54"/>
      <c r="R146" s="54"/>
      <c r="S146" s="54"/>
      <c r="T146" s="54"/>
      <c r="U146" s="54"/>
      <c r="V146" s="54"/>
      <c r="W146" s="54"/>
      <c r="X146" s="54"/>
      <c r="Y146" s="54"/>
      <c r="Z146" s="54"/>
    </row>
    <row r="147" spans="1:26" ht="15.75" customHeight="1">
      <c r="A147" s="633" t="s">
        <v>1575</v>
      </c>
      <c r="B147" s="604" t="s">
        <v>3864</v>
      </c>
      <c r="C147" s="605" t="s">
        <v>101</v>
      </c>
      <c r="D147" s="634" t="s">
        <v>3865</v>
      </c>
      <c r="E147" s="635" t="s">
        <v>3866</v>
      </c>
      <c r="F147" s="605" t="s">
        <v>3867</v>
      </c>
      <c r="G147" s="636">
        <v>1</v>
      </c>
      <c r="H147" s="637" t="s">
        <v>1574</v>
      </c>
      <c r="I147" s="195">
        <v>1</v>
      </c>
      <c r="J147" s="195">
        <v>20</v>
      </c>
      <c r="K147" s="576">
        <v>20</v>
      </c>
      <c r="L147" s="638" t="s">
        <v>1580</v>
      </c>
      <c r="M147" s="351"/>
      <c r="N147" s="351"/>
      <c r="O147" s="351"/>
      <c r="P147" s="351"/>
      <c r="Q147" s="351"/>
      <c r="R147" s="351"/>
      <c r="S147" s="351"/>
      <c r="T147" s="351"/>
      <c r="U147" s="351"/>
      <c r="V147" s="351"/>
      <c r="W147" s="351"/>
      <c r="X147" s="351"/>
      <c r="Y147" s="351"/>
      <c r="Z147" s="351"/>
    </row>
    <row r="148" spans="1:26" ht="15.75" customHeight="1">
      <c r="A148" s="194" t="s">
        <v>1575</v>
      </c>
      <c r="B148" s="357" t="s">
        <v>3868</v>
      </c>
      <c r="C148" s="152" t="s">
        <v>101</v>
      </c>
      <c r="D148" s="357" t="s">
        <v>3869</v>
      </c>
      <c r="E148" s="639" t="s">
        <v>3870</v>
      </c>
      <c r="F148" s="152" t="s">
        <v>3871</v>
      </c>
      <c r="G148" s="558">
        <v>1</v>
      </c>
      <c r="H148" s="193" t="s">
        <v>1574</v>
      </c>
      <c r="I148" s="195">
        <v>2</v>
      </c>
      <c r="J148" s="195">
        <v>20</v>
      </c>
      <c r="K148" s="576">
        <v>20</v>
      </c>
      <c r="L148" s="638" t="s">
        <v>1580</v>
      </c>
      <c r="M148" s="351"/>
      <c r="N148" s="351"/>
      <c r="O148" s="351"/>
      <c r="P148" s="351"/>
      <c r="Q148" s="351"/>
      <c r="R148" s="351"/>
      <c r="S148" s="351"/>
      <c r="T148" s="351"/>
      <c r="U148" s="351"/>
      <c r="V148" s="351"/>
      <c r="W148" s="351"/>
      <c r="X148" s="351"/>
      <c r="Y148" s="351"/>
      <c r="Z148" s="351"/>
    </row>
    <row r="149" spans="1:26" ht="15.75" customHeight="1">
      <c r="A149" s="194" t="s">
        <v>1575</v>
      </c>
      <c r="B149" s="357" t="s">
        <v>3868</v>
      </c>
      <c r="C149" s="152" t="s">
        <v>101</v>
      </c>
      <c r="D149" s="357" t="s">
        <v>3872</v>
      </c>
      <c r="E149" s="639" t="s">
        <v>3873</v>
      </c>
      <c r="F149" s="152" t="s">
        <v>3874</v>
      </c>
      <c r="G149" s="558">
        <v>1</v>
      </c>
      <c r="H149" s="193" t="s">
        <v>1574</v>
      </c>
      <c r="I149" s="195">
        <v>2</v>
      </c>
      <c r="J149" s="195">
        <v>20</v>
      </c>
      <c r="K149" s="576">
        <v>20</v>
      </c>
      <c r="L149" s="638" t="s">
        <v>1580</v>
      </c>
      <c r="M149" s="351"/>
      <c r="N149" s="351"/>
      <c r="O149" s="351"/>
      <c r="P149" s="351"/>
      <c r="Q149" s="351"/>
      <c r="R149" s="351"/>
      <c r="S149" s="351"/>
      <c r="T149" s="351"/>
      <c r="U149" s="351"/>
      <c r="V149" s="351"/>
      <c r="W149" s="351"/>
      <c r="X149" s="351"/>
      <c r="Y149" s="351"/>
      <c r="Z149" s="351"/>
    </row>
    <row r="150" spans="1:26" ht="15.75" customHeight="1">
      <c r="A150" s="184" t="s">
        <v>3875</v>
      </c>
      <c r="B150" s="155" t="s">
        <v>3876</v>
      </c>
      <c r="C150" s="155" t="s">
        <v>101</v>
      </c>
      <c r="D150" s="158" t="s">
        <v>3877</v>
      </c>
      <c r="E150" s="158" t="s">
        <v>3878</v>
      </c>
      <c r="F150" s="158" t="s">
        <v>3879</v>
      </c>
      <c r="G150" s="158">
        <v>1</v>
      </c>
      <c r="H150" s="352">
        <v>1</v>
      </c>
      <c r="I150" s="614">
        <v>1</v>
      </c>
      <c r="J150" s="614">
        <v>20</v>
      </c>
      <c r="K150" s="576">
        <v>20</v>
      </c>
      <c r="L150" s="615" t="s">
        <v>2773</v>
      </c>
      <c r="M150" s="351"/>
      <c r="N150" s="351"/>
      <c r="O150" s="351"/>
      <c r="P150" s="351"/>
      <c r="Q150" s="351"/>
      <c r="R150" s="351"/>
      <c r="S150" s="351"/>
      <c r="T150" s="351"/>
      <c r="U150" s="351"/>
      <c r="V150" s="351"/>
      <c r="W150" s="351"/>
      <c r="X150" s="351"/>
      <c r="Y150" s="351"/>
      <c r="Z150" s="351"/>
    </row>
    <row r="151" spans="1:26" ht="15.75" customHeight="1">
      <c r="A151" s="194" t="s">
        <v>3875</v>
      </c>
      <c r="B151" s="191" t="s">
        <v>3876</v>
      </c>
      <c r="C151" s="191" t="s">
        <v>101</v>
      </c>
      <c r="D151" s="152" t="s">
        <v>3880</v>
      </c>
      <c r="E151" s="189" t="s">
        <v>3881</v>
      </c>
      <c r="F151" s="189" t="s">
        <v>3882</v>
      </c>
      <c r="G151" s="621">
        <v>1</v>
      </c>
      <c r="H151" s="622" t="s">
        <v>1574</v>
      </c>
      <c r="I151" s="557">
        <v>1</v>
      </c>
      <c r="J151" s="557">
        <v>10</v>
      </c>
      <c r="K151" s="576">
        <v>10</v>
      </c>
      <c r="L151" s="615" t="s">
        <v>2773</v>
      </c>
      <c r="M151" s="351"/>
      <c r="N151" s="351"/>
      <c r="O151" s="351"/>
      <c r="P151" s="351"/>
      <c r="Q151" s="351"/>
      <c r="R151" s="351"/>
      <c r="S151" s="351"/>
      <c r="T151" s="351"/>
      <c r="U151" s="351"/>
      <c r="V151" s="351"/>
      <c r="W151" s="351"/>
      <c r="X151" s="351"/>
      <c r="Y151" s="351"/>
      <c r="Z151" s="351"/>
    </row>
    <row r="152" spans="1:26" ht="15.75" customHeight="1">
      <c r="A152" s="640" t="s">
        <v>482</v>
      </c>
      <c r="B152" s="173" t="s">
        <v>481</v>
      </c>
      <c r="C152" s="173" t="s">
        <v>3883</v>
      </c>
      <c r="D152" s="508" t="s">
        <v>3884</v>
      </c>
      <c r="E152" s="508" t="s">
        <v>3885</v>
      </c>
      <c r="F152" s="508" t="s">
        <v>3886</v>
      </c>
      <c r="G152" s="508">
        <v>4</v>
      </c>
      <c r="H152" s="175">
        <v>2</v>
      </c>
      <c r="I152" s="641">
        <v>4</v>
      </c>
      <c r="J152" s="641">
        <v>20</v>
      </c>
      <c r="K152" s="576">
        <v>5</v>
      </c>
      <c r="L152" s="642" t="s">
        <v>488</v>
      </c>
      <c r="M152" s="351"/>
      <c r="N152" s="351"/>
      <c r="O152" s="351"/>
      <c r="P152" s="351"/>
      <c r="Q152" s="351"/>
      <c r="R152" s="351"/>
      <c r="S152" s="351"/>
      <c r="T152" s="351"/>
      <c r="U152" s="351"/>
      <c r="V152" s="351"/>
      <c r="W152" s="351"/>
      <c r="X152" s="351"/>
      <c r="Y152" s="351"/>
      <c r="Z152" s="351"/>
    </row>
    <row r="153" spans="1:26" ht="15.75" customHeight="1">
      <c r="A153" s="643" t="s">
        <v>1635</v>
      </c>
      <c r="B153" s="236" t="s">
        <v>1636</v>
      </c>
      <c r="C153" s="644" t="s">
        <v>101</v>
      </c>
      <c r="D153" s="644" t="s">
        <v>3887</v>
      </c>
      <c r="E153" s="645" t="s">
        <v>3888</v>
      </c>
      <c r="F153" s="644" t="s">
        <v>3889</v>
      </c>
      <c r="G153" s="644">
        <v>1</v>
      </c>
      <c r="H153" s="236">
        <v>1</v>
      </c>
      <c r="I153" s="646">
        <v>3</v>
      </c>
      <c r="J153" s="646">
        <v>20</v>
      </c>
      <c r="K153" s="576">
        <v>20</v>
      </c>
      <c r="L153" s="56" t="s">
        <v>3890</v>
      </c>
      <c r="M153" s="351"/>
      <c r="N153" s="351"/>
      <c r="O153" s="351"/>
      <c r="P153" s="351"/>
      <c r="Q153" s="351"/>
      <c r="R153" s="351"/>
      <c r="S153" s="351"/>
      <c r="T153" s="351"/>
      <c r="U153" s="351"/>
      <c r="V153" s="351"/>
      <c r="W153" s="351"/>
      <c r="X153" s="351"/>
      <c r="Y153" s="351"/>
      <c r="Z153" s="351"/>
    </row>
    <row r="154" spans="1:26" ht="15.75" customHeight="1">
      <c r="A154" s="194" t="s">
        <v>3891</v>
      </c>
      <c r="B154" s="647" t="s">
        <v>3892</v>
      </c>
      <c r="C154" s="152" t="s">
        <v>101</v>
      </c>
      <c r="D154" s="647" t="s">
        <v>3893</v>
      </c>
      <c r="E154" s="620" t="s">
        <v>3894</v>
      </c>
      <c r="F154" s="647" t="s">
        <v>3895</v>
      </c>
      <c r="G154" s="189">
        <v>1</v>
      </c>
      <c r="H154" s="190" t="s">
        <v>1574</v>
      </c>
      <c r="I154" s="557">
        <v>3</v>
      </c>
      <c r="J154" s="557">
        <v>3</v>
      </c>
      <c r="K154" s="572">
        <v>20</v>
      </c>
      <c r="L154" s="351" t="s">
        <v>3890</v>
      </c>
      <c r="M154" s="54"/>
      <c r="N154" s="54"/>
      <c r="O154" s="54"/>
      <c r="P154" s="54"/>
      <c r="Q154" s="54"/>
      <c r="R154" s="54"/>
      <c r="S154" s="54"/>
      <c r="T154" s="54"/>
      <c r="U154" s="54"/>
      <c r="V154" s="54"/>
      <c r="W154" s="54"/>
      <c r="X154" s="54"/>
      <c r="Y154" s="54"/>
      <c r="Z154" s="54"/>
    </row>
    <row r="155" spans="1:26" ht="15.75" customHeight="1">
      <c r="A155" s="194" t="s">
        <v>3896</v>
      </c>
      <c r="B155" s="191" t="s">
        <v>3897</v>
      </c>
      <c r="C155" s="152" t="s">
        <v>101</v>
      </c>
      <c r="D155" s="648" t="s">
        <v>3898</v>
      </c>
      <c r="E155" s="192" t="s">
        <v>3899</v>
      </c>
      <c r="F155" s="624" t="s">
        <v>2662</v>
      </c>
      <c r="G155" s="624">
        <v>1</v>
      </c>
      <c r="H155" s="191" t="s">
        <v>1574</v>
      </c>
      <c r="I155" s="557">
        <v>2</v>
      </c>
      <c r="J155" s="557">
        <v>20</v>
      </c>
      <c r="K155" s="576">
        <v>20</v>
      </c>
      <c r="L155" s="351" t="s">
        <v>3890</v>
      </c>
      <c r="M155" s="351"/>
      <c r="N155" s="351"/>
      <c r="O155" s="351"/>
      <c r="P155" s="351"/>
      <c r="Q155" s="351"/>
      <c r="R155" s="351"/>
      <c r="S155" s="351"/>
      <c r="T155" s="351"/>
      <c r="U155" s="351"/>
      <c r="V155" s="351"/>
      <c r="W155" s="351"/>
      <c r="X155" s="351"/>
      <c r="Y155" s="351"/>
      <c r="Z155" s="351"/>
    </row>
    <row r="156" spans="1:26" ht="15.75" customHeight="1">
      <c r="A156" s="194" t="s">
        <v>3896</v>
      </c>
      <c r="B156" s="357" t="s">
        <v>3900</v>
      </c>
      <c r="C156" s="152" t="s">
        <v>101</v>
      </c>
      <c r="D156" s="357" t="s">
        <v>3901</v>
      </c>
      <c r="E156" s="192" t="s">
        <v>1642</v>
      </c>
      <c r="F156" s="624" t="s">
        <v>1373</v>
      </c>
      <c r="G156" s="152">
        <v>1</v>
      </c>
      <c r="H156" s="191" t="s">
        <v>1574</v>
      </c>
      <c r="I156" s="557">
        <v>2</v>
      </c>
      <c r="J156" s="557">
        <v>20</v>
      </c>
      <c r="K156" s="576">
        <v>20</v>
      </c>
      <c r="L156" s="351" t="s">
        <v>3890</v>
      </c>
      <c r="M156" s="351"/>
      <c r="N156" s="351"/>
      <c r="O156" s="351"/>
      <c r="P156" s="351"/>
      <c r="Q156" s="351"/>
      <c r="R156" s="351"/>
      <c r="S156" s="351"/>
      <c r="T156" s="351"/>
      <c r="U156" s="351"/>
      <c r="V156" s="351"/>
      <c r="W156" s="351"/>
      <c r="X156" s="351"/>
      <c r="Y156" s="351"/>
      <c r="Z156" s="351"/>
    </row>
    <row r="157" spans="1:26" ht="15.75" customHeight="1">
      <c r="A157" s="194" t="s">
        <v>3902</v>
      </c>
      <c r="B157" s="503" t="s">
        <v>3903</v>
      </c>
      <c r="C157" s="152" t="s">
        <v>101</v>
      </c>
      <c r="D157" s="152" t="s">
        <v>3904</v>
      </c>
      <c r="E157" s="192" t="s">
        <v>3905</v>
      </c>
      <c r="F157" s="152" t="s">
        <v>3714</v>
      </c>
      <c r="G157" s="152">
        <v>1</v>
      </c>
      <c r="H157" s="191" t="s">
        <v>1574</v>
      </c>
      <c r="I157" s="557">
        <v>1</v>
      </c>
      <c r="J157" s="557">
        <v>20</v>
      </c>
      <c r="K157" s="576">
        <v>20</v>
      </c>
      <c r="L157" s="351" t="s">
        <v>3890</v>
      </c>
      <c r="M157" s="351"/>
      <c r="N157" s="351"/>
      <c r="O157" s="351"/>
      <c r="P157" s="351"/>
      <c r="Q157" s="351"/>
      <c r="R157" s="351"/>
      <c r="S157" s="351"/>
      <c r="T157" s="351"/>
      <c r="U157" s="351"/>
      <c r="V157" s="351"/>
      <c r="W157" s="351"/>
      <c r="X157" s="351"/>
      <c r="Y157" s="351"/>
      <c r="Z157" s="351"/>
    </row>
    <row r="158" spans="1:26" ht="15.75" customHeight="1">
      <c r="A158" s="184" t="s">
        <v>3906</v>
      </c>
      <c r="B158" s="647" t="s">
        <v>1645</v>
      </c>
      <c r="C158" s="158" t="s">
        <v>101</v>
      </c>
      <c r="D158" s="649" t="s">
        <v>3907</v>
      </c>
      <c r="E158" s="650" t="s">
        <v>3908</v>
      </c>
      <c r="F158" s="649" t="s">
        <v>3909</v>
      </c>
      <c r="G158" s="651">
        <v>4</v>
      </c>
      <c r="H158" s="652">
        <v>4</v>
      </c>
      <c r="I158" s="183"/>
      <c r="J158" s="653">
        <v>0.83611111111111114</v>
      </c>
      <c r="K158" s="576">
        <v>5</v>
      </c>
      <c r="L158" s="351" t="s">
        <v>1649</v>
      </c>
      <c r="M158" s="351"/>
      <c r="N158" s="351"/>
      <c r="O158" s="351"/>
      <c r="P158" s="351"/>
      <c r="Q158" s="351"/>
      <c r="R158" s="351"/>
      <c r="S158" s="351"/>
      <c r="T158" s="351"/>
      <c r="U158" s="351"/>
      <c r="V158" s="351"/>
      <c r="W158" s="351"/>
      <c r="X158" s="351"/>
      <c r="Y158" s="351"/>
      <c r="Z158" s="351"/>
    </row>
    <row r="159" spans="1:26" ht="15.75" customHeight="1">
      <c r="A159" s="194" t="s">
        <v>3910</v>
      </c>
      <c r="B159" s="191" t="s">
        <v>3911</v>
      </c>
      <c r="C159" s="152" t="s">
        <v>101</v>
      </c>
      <c r="D159" s="648" t="s">
        <v>3912</v>
      </c>
      <c r="E159" s="192" t="s">
        <v>3913</v>
      </c>
      <c r="F159" s="624" t="s">
        <v>3914</v>
      </c>
      <c r="G159" s="654">
        <v>1</v>
      </c>
      <c r="H159" s="193">
        <v>1</v>
      </c>
      <c r="I159" s="557">
        <v>1</v>
      </c>
      <c r="J159" s="557">
        <v>10</v>
      </c>
      <c r="K159" s="576">
        <v>10</v>
      </c>
      <c r="L159" s="351" t="s">
        <v>1649</v>
      </c>
      <c r="M159" s="351"/>
      <c r="N159" s="351"/>
      <c r="O159" s="351"/>
      <c r="P159" s="351"/>
      <c r="Q159" s="351"/>
      <c r="R159" s="351"/>
      <c r="S159" s="351"/>
      <c r="T159" s="351"/>
      <c r="U159" s="351"/>
      <c r="V159" s="351"/>
      <c r="W159" s="351"/>
      <c r="X159" s="351"/>
      <c r="Y159" s="351"/>
      <c r="Z159" s="351"/>
    </row>
    <row r="160" spans="1:26" ht="15.75" customHeight="1">
      <c r="A160" s="184" t="s">
        <v>1658</v>
      </c>
      <c r="B160" s="158" t="s">
        <v>1659</v>
      </c>
      <c r="C160" s="158" t="s">
        <v>101</v>
      </c>
      <c r="D160" s="158" t="s">
        <v>3915</v>
      </c>
      <c r="E160" s="373" t="s">
        <v>3916</v>
      </c>
      <c r="F160" s="155" t="s">
        <v>3917</v>
      </c>
      <c r="G160" s="155">
        <v>2</v>
      </c>
      <c r="H160" s="155">
        <v>2</v>
      </c>
      <c r="I160" s="155">
        <v>3</v>
      </c>
      <c r="J160" s="159">
        <v>15</v>
      </c>
      <c r="K160" s="576">
        <v>5</v>
      </c>
      <c r="L160" s="351" t="s">
        <v>1656</v>
      </c>
      <c r="M160" s="351"/>
      <c r="N160" s="351"/>
      <c r="O160" s="351"/>
      <c r="P160" s="351"/>
      <c r="Q160" s="351"/>
      <c r="R160" s="351"/>
      <c r="S160" s="351"/>
      <c r="T160" s="351"/>
      <c r="U160" s="351"/>
      <c r="V160" s="351"/>
      <c r="W160" s="351"/>
      <c r="X160" s="351"/>
      <c r="Y160" s="351"/>
      <c r="Z160" s="351"/>
    </row>
    <row r="161" spans="1:26" ht="15.75" customHeight="1">
      <c r="A161" s="194" t="s">
        <v>3918</v>
      </c>
      <c r="B161" s="152" t="s">
        <v>3919</v>
      </c>
      <c r="C161" s="152" t="s">
        <v>101</v>
      </c>
      <c r="D161" s="152" t="s">
        <v>3920</v>
      </c>
      <c r="E161" s="360" t="s">
        <v>3921</v>
      </c>
      <c r="F161" s="191" t="s">
        <v>3917</v>
      </c>
      <c r="G161" s="191">
        <v>2</v>
      </c>
      <c r="H161" s="191">
        <v>2</v>
      </c>
      <c r="I161" s="191">
        <v>2</v>
      </c>
      <c r="J161" s="193">
        <v>15</v>
      </c>
      <c r="K161" s="572">
        <v>7.5</v>
      </c>
      <c r="L161" s="351" t="s">
        <v>1656</v>
      </c>
      <c r="M161" s="54"/>
      <c r="N161" s="54"/>
      <c r="O161" s="54"/>
      <c r="P161" s="54"/>
      <c r="Q161" s="54"/>
      <c r="R161" s="54"/>
      <c r="S161" s="54"/>
      <c r="T161" s="54"/>
      <c r="U161" s="54"/>
      <c r="V161" s="54"/>
      <c r="W161" s="54"/>
      <c r="X161" s="54"/>
      <c r="Y161" s="54"/>
      <c r="Z161" s="54"/>
    </row>
    <row r="162" spans="1:26" ht="15.75" customHeight="1">
      <c r="A162" s="194" t="s">
        <v>1663</v>
      </c>
      <c r="B162" s="152" t="s">
        <v>3922</v>
      </c>
      <c r="C162" s="190" t="s">
        <v>101</v>
      </c>
      <c r="D162" s="152" t="s">
        <v>3923</v>
      </c>
      <c r="E162" s="360" t="s">
        <v>3924</v>
      </c>
      <c r="F162" s="191" t="s">
        <v>3917</v>
      </c>
      <c r="G162" s="191">
        <v>1</v>
      </c>
      <c r="H162" s="191">
        <v>1</v>
      </c>
      <c r="I162" s="191">
        <v>2</v>
      </c>
      <c r="J162" s="193">
        <v>15</v>
      </c>
      <c r="K162" s="576">
        <v>15</v>
      </c>
      <c r="L162" s="351" t="s">
        <v>1656</v>
      </c>
      <c r="M162" s="351"/>
      <c r="N162" s="351"/>
      <c r="O162" s="351"/>
      <c r="P162" s="351"/>
      <c r="Q162" s="351"/>
      <c r="R162" s="351"/>
      <c r="S162" s="351"/>
      <c r="T162" s="351"/>
      <c r="U162" s="351"/>
      <c r="V162" s="351"/>
      <c r="W162" s="351"/>
      <c r="X162" s="351"/>
      <c r="Y162" s="351"/>
      <c r="Z162" s="351"/>
    </row>
    <row r="163" spans="1:26" ht="15.75" customHeight="1">
      <c r="A163" s="194" t="s">
        <v>3925</v>
      </c>
      <c r="B163" s="152" t="s">
        <v>3926</v>
      </c>
      <c r="C163" s="190" t="s">
        <v>101</v>
      </c>
      <c r="D163" s="152" t="s">
        <v>3927</v>
      </c>
      <c r="E163" s="360" t="s">
        <v>3928</v>
      </c>
      <c r="F163" s="191" t="s">
        <v>3917</v>
      </c>
      <c r="G163" s="191">
        <v>6</v>
      </c>
      <c r="H163" s="191">
        <v>6</v>
      </c>
      <c r="I163" s="191">
        <v>6</v>
      </c>
      <c r="J163" s="193">
        <v>15</v>
      </c>
      <c r="K163" s="576">
        <v>2</v>
      </c>
      <c r="L163" s="351" t="s">
        <v>1656</v>
      </c>
      <c r="M163" s="351"/>
      <c r="N163" s="351"/>
      <c r="O163" s="351"/>
      <c r="P163" s="351"/>
      <c r="Q163" s="351"/>
      <c r="R163" s="351"/>
      <c r="S163" s="351"/>
      <c r="T163" s="351"/>
      <c r="U163" s="351"/>
      <c r="V163" s="351"/>
      <c r="W163" s="351"/>
      <c r="X163" s="351"/>
      <c r="Y163" s="351"/>
      <c r="Z163" s="351"/>
    </row>
    <row r="164" spans="1:26" ht="15.75" customHeight="1">
      <c r="A164" s="189" t="s">
        <v>2822</v>
      </c>
      <c r="B164" s="655" t="s">
        <v>3929</v>
      </c>
      <c r="C164" s="158" t="s">
        <v>101</v>
      </c>
      <c r="D164" s="371" t="s">
        <v>3930</v>
      </c>
      <c r="E164" s="656" t="s">
        <v>3931</v>
      </c>
      <c r="F164" s="371" t="s">
        <v>3932</v>
      </c>
      <c r="G164" s="155">
        <v>1</v>
      </c>
      <c r="H164" s="155">
        <v>1</v>
      </c>
      <c r="I164" s="657">
        <v>1</v>
      </c>
      <c r="J164" s="657">
        <v>20</v>
      </c>
      <c r="K164" s="576">
        <v>20</v>
      </c>
      <c r="L164" s="351" t="s">
        <v>2828</v>
      </c>
      <c r="M164" s="351"/>
      <c r="N164" s="351"/>
      <c r="O164" s="351"/>
      <c r="P164" s="351"/>
      <c r="Q164" s="351"/>
      <c r="R164" s="351"/>
      <c r="S164" s="351"/>
      <c r="T164" s="351"/>
      <c r="U164" s="351"/>
      <c r="V164" s="351"/>
      <c r="W164" s="351"/>
      <c r="X164" s="351"/>
      <c r="Y164" s="351"/>
      <c r="Z164" s="351"/>
    </row>
    <row r="165" spans="1:26" ht="15.75" customHeight="1">
      <c r="A165" s="194" t="s">
        <v>2822</v>
      </c>
      <c r="B165" s="658" t="s">
        <v>3929</v>
      </c>
      <c r="C165" s="152" t="s">
        <v>101</v>
      </c>
      <c r="D165" s="659" t="s">
        <v>3933</v>
      </c>
      <c r="E165" s="660" t="s">
        <v>3934</v>
      </c>
      <c r="F165" s="661" t="s">
        <v>3107</v>
      </c>
      <c r="G165" s="193">
        <v>1</v>
      </c>
      <c r="H165" s="191" t="s">
        <v>3262</v>
      </c>
      <c r="I165" s="662">
        <v>1</v>
      </c>
      <c r="J165" s="662">
        <v>20</v>
      </c>
      <c r="K165" s="576">
        <v>20</v>
      </c>
      <c r="L165" s="351" t="s">
        <v>2828</v>
      </c>
      <c r="M165" s="351"/>
      <c r="N165" s="351"/>
      <c r="O165" s="351"/>
      <c r="P165" s="351"/>
      <c r="Q165" s="351"/>
      <c r="R165" s="351"/>
      <c r="S165" s="351"/>
      <c r="T165" s="351"/>
      <c r="U165" s="351"/>
      <c r="V165" s="351"/>
      <c r="W165" s="351"/>
      <c r="X165" s="351"/>
      <c r="Y165" s="351"/>
      <c r="Z165" s="351"/>
    </row>
    <row r="166" spans="1:26" ht="15.75" customHeight="1">
      <c r="A166" s="194" t="s">
        <v>2822</v>
      </c>
      <c r="B166" s="658" t="s">
        <v>3929</v>
      </c>
      <c r="C166" s="152" t="s">
        <v>101</v>
      </c>
      <c r="D166" s="663" t="s">
        <v>3935</v>
      </c>
      <c r="E166" s="664" t="s">
        <v>3936</v>
      </c>
      <c r="F166" s="661" t="s">
        <v>3937</v>
      </c>
      <c r="G166" s="193">
        <v>1</v>
      </c>
      <c r="H166" s="191" t="s">
        <v>3262</v>
      </c>
      <c r="I166" s="662">
        <v>1</v>
      </c>
      <c r="J166" s="662">
        <v>10</v>
      </c>
      <c r="K166" s="572">
        <v>10</v>
      </c>
      <c r="L166" s="351" t="s">
        <v>2828</v>
      </c>
      <c r="M166" s="54"/>
      <c r="N166" s="54"/>
      <c r="O166" s="54"/>
      <c r="P166" s="54"/>
      <c r="Q166" s="54"/>
      <c r="R166" s="54"/>
      <c r="S166" s="54"/>
      <c r="T166" s="54"/>
      <c r="U166" s="54"/>
      <c r="V166" s="54"/>
      <c r="W166" s="54"/>
      <c r="X166" s="54"/>
      <c r="Y166" s="54"/>
      <c r="Z166" s="54"/>
    </row>
    <row r="167" spans="1:26" ht="15.75" customHeight="1">
      <c r="A167" s="194" t="s">
        <v>2822</v>
      </c>
      <c r="B167" s="658" t="s">
        <v>3929</v>
      </c>
      <c r="C167" s="152" t="s">
        <v>101</v>
      </c>
      <c r="D167" s="665" t="s">
        <v>3938</v>
      </c>
      <c r="E167" s="666" t="s">
        <v>3939</v>
      </c>
      <c r="F167" s="661" t="s">
        <v>3940</v>
      </c>
      <c r="G167" s="193">
        <v>1</v>
      </c>
      <c r="H167" s="191" t="s">
        <v>3262</v>
      </c>
      <c r="I167" s="662">
        <v>1</v>
      </c>
      <c r="J167" s="662">
        <v>20</v>
      </c>
      <c r="K167" s="576">
        <v>20</v>
      </c>
      <c r="L167" s="351" t="s">
        <v>2828</v>
      </c>
      <c r="M167" s="351"/>
      <c r="N167" s="351"/>
      <c r="O167" s="351"/>
      <c r="P167" s="351"/>
      <c r="Q167" s="351"/>
      <c r="R167" s="351"/>
      <c r="S167" s="351"/>
      <c r="T167" s="351"/>
      <c r="U167" s="351"/>
      <c r="V167" s="351"/>
      <c r="W167" s="351"/>
      <c r="X167" s="351"/>
      <c r="Y167" s="351"/>
      <c r="Z167" s="351"/>
    </row>
    <row r="168" spans="1:26" ht="15.75" customHeight="1">
      <c r="A168" s="194" t="s">
        <v>2822</v>
      </c>
      <c r="B168" s="658" t="s">
        <v>3929</v>
      </c>
      <c r="C168" s="152" t="s">
        <v>101</v>
      </c>
      <c r="D168" s="663" t="s">
        <v>3941</v>
      </c>
      <c r="E168" s="667" t="s">
        <v>3942</v>
      </c>
      <c r="F168" s="661" t="s">
        <v>3943</v>
      </c>
      <c r="G168" s="193">
        <v>1</v>
      </c>
      <c r="H168" s="191" t="s">
        <v>3262</v>
      </c>
      <c r="I168" s="662">
        <v>1</v>
      </c>
      <c r="J168" s="662">
        <v>20</v>
      </c>
      <c r="K168" s="576">
        <v>20</v>
      </c>
      <c r="L168" s="351" t="s">
        <v>2828</v>
      </c>
      <c r="M168" s="351"/>
      <c r="N168" s="351"/>
      <c r="O168" s="351"/>
      <c r="P168" s="351"/>
      <c r="Q168" s="351"/>
      <c r="R168" s="351"/>
      <c r="S168" s="351"/>
      <c r="T168" s="351"/>
      <c r="U168" s="351"/>
      <c r="V168" s="351"/>
      <c r="W168" s="351"/>
      <c r="X168" s="351"/>
      <c r="Y168" s="351"/>
      <c r="Z168" s="351"/>
    </row>
    <row r="169" spans="1:26" ht="15.75" customHeight="1">
      <c r="A169" s="194" t="s">
        <v>2822</v>
      </c>
      <c r="B169" s="658" t="s">
        <v>3929</v>
      </c>
      <c r="C169" s="152" t="s">
        <v>101</v>
      </c>
      <c r="D169" s="663" t="s">
        <v>3944</v>
      </c>
      <c r="E169" s="664" t="s">
        <v>3945</v>
      </c>
      <c r="F169" s="661" t="s">
        <v>3107</v>
      </c>
      <c r="G169" s="193">
        <v>1</v>
      </c>
      <c r="H169" s="191" t="s">
        <v>3262</v>
      </c>
      <c r="I169" s="662">
        <v>1</v>
      </c>
      <c r="J169" s="662">
        <v>20</v>
      </c>
      <c r="K169" s="576">
        <v>20</v>
      </c>
      <c r="L169" s="351" t="s">
        <v>2828</v>
      </c>
      <c r="M169" s="351"/>
      <c r="N169" s="351"/>
      <c r="O169" s="351"/>
      <c r="P169" s="351"/>
      <c r="Q169" s="351"/>
      <c r="R169" s="351"/>
      <c r="S169" s="351"/>
      <c r="T169" s="351"/>
      <c r="U169" s="351"/>
      <c r="V169" s="351"/>
      <c r="W169" s="351"/>
      <c r="X169" s="351"/>
      <c r="Y169" s="351"/>
      <c r="Z169" s="351"/>
    </row>
    <row r="170" spans="1:26" ht="15.75" customHeight="1">
      <c r="A170" s="194" t="s">
        <v>2822</v>
      </c>
      <c r="B170" s="658" t="s">
        <v>3929</v>
      </c>
      <c r="C170" s="152" t="s">
        <v>101</v>
      </c>
      <c r="D170" s="665" t="s">
        <v>3946</v>
      </c>
      <c r="E170" s="668" t="s">
        <v>3947</v>
      </c>
      <c r="F170" s="661" t="s">
        <v>3948</v>
      </c>
      <c r="G170" s="193">
        <v>1</v>
      </c>
      <c r="H170" s="191" t="s">
        <v>3262</v>
      </c>
      <c r="I170" s="662">
        <v>1</v>
      </c>
      <c r="J170" s="662">
        <v>20</v>
      </c>
      <c r="K170" s="576">
        <v>20</v>
      </c>
      <c r="L170" s="351" t="s">
        <v>2828</v>
      </c>
      <c r="M170" s="351"/>
      <c r="N170" s="351"/>
      <c r="O170" s="351"/>
      <c r="P170" s="351"/>
      <c r="Q170" s="351"/>
      <c r="R170" s="351"/>
      <c r="S170" s="351"/>
      <c r="T170" s="351"/>
      <c r="U170" s="351"/>
      <c r="V170" s="351"/>
      <c r="W170" s="351"/>
      <c r="X170" s="351"/>
      <c r="Y170" s="351"/>
      <c r="Z170" s="351"/>
    </row>
    <row r="171" spans="1:26" ht="15.75" customHeight="1">
      <c r="A171" s="194" t="s">
        <v>2822</v>
      </c>
      <c r="B171" s="658" t="s">
        <v>3949</v>
      </c>
      <c r="C171" s="152" t="s">
        <v>101</v>
      </c>
      <c r="D171" s="669" t="s">
        <v>3950</v>
      </c>
      <c r="E171" s="664" t="s">
        <v>3951</v>
      </c>
      <c r="F171" s="661" t="s">
        <v>3107</v>
      </c>
      <c r="G171" s="193">
        <v>1</v>
      </c>
      <c r="H171" s="191" t="s">
        <v>3262</v>
      </c>
      <c r="I171" s="662">
        <v>1</v>
      </c>
      <c r="J171" s="662">
        <v>20</v>
      </c>
      <c r="K171" s="576">
        <v>20</v>
      </c>
      <c r="L171" s="351" t="s">
        <v>2828</v>
      </c>
      <c r="M171" s="351"/>
      <c r="N171" s="351"/>
      <c r="O171" s="351"/>
      <c r="P171" s="351"/>
      <c r="Q171" s="351"/>
      <c r="R171" s="351"/>
      <c r="S171" s="351"/>
      <c r="T171" s="351"/>
      <c r="U171" s="351"/>
      <c r="V171" s="351"/>
      <c r="W171" s="351"/>
      <c r="X171" s="351"/>
      <c r="Y171" s="351"/>
      <c r="Z171" s="351"/>
    </row>
    <row r="172" spans="1:26" ht="15.75" customHeight="1">
      <c r="A172" s="194" t="s">
        <v>2822</v>
      </c>
      <c r="B172" s="658" t="s">
        <v>3949</v>
      </c>
      <c r="C172" s="152" t="s">
        <v>101</v>
      </c>
      <c r="D172" s="665" t="s">
        <v>3952</v>
      </c>
      <c r="E172" s="668" t="s">
        <v>3953</v>
      </c>
      <c r="F172" s="661" t="s">
        <v>3107</v>
      </c>
      <c r="G172" s="193">
        <v>1</v>
      </c>
      <c r="H172" s="191" t="s">
        <v>3262</v>
      </c>
      <c r="I172" s="662">
        <v>1</v>
      </c>
      <c r="J172" s="662">
        <v>20</v>
      </c>
      <c r="K172" s="576">
        <v>20</v>
      </c>
      <c r="L172" s="351" t="s">
        <v>2828</v>
      </c>
      <c r="M172" s="351"/>
      <c r="N172" s="351"/>
      <c r="O172" s="351"/>
      <c r="P172" s="351"/>
      <c r="Q172" s="351"/>
      <c r="R172" s="351"/>
      <c r="S172" s="351"/>
      <c r="T172" s="351"/>
      <c r="U172" s="351"/>
      <c r="V172" s="351"/>
      <c r="W172" s="351"/>
      <c r="X172" s="351"/>
      <c r="Y172" s="351"/>
      <c r="Z172" s="351"/>
    </row>
    <row r="173" spans="1:26" ht="15.75" customHeight="1">
      <c r="A173" s="194" t="s">
        <v>2822</v>
      </c>
      <c r="B173" s="658" t="s">
        <v>3949</v>
      </c>
      <c r="C173" s="152" t="s">
        <v>101</v>
      </c>
      <c r="D173" s="663" t="s">
        <v>3954</v>
      </c>
      <c r="E173" s="664" t="s">
        <v>3955</v>
      </c>
      <c r="F173" s="661" t="s">
        <v>3107</v>
      </c>
      <c r="G173" s="193">
        <v>1</v>
      </c>
      <c r="H173" s="191" t="s">
        <v>3262</v>
      </c>
      <c r="I173" s="662">
        <v>1</v>
      </c>
      <c r="J173" s="662">
        <v>20</v>
      </c>
      <c r="K173" s="572">
        <v>20</v>
      </c>
      <c r="L173" s="351" t="s">
        <v>2828</v>
      </c>
      <c r="M173" s="54"/>
      <c r="N173" s="54"/>
      <c r="O173" s="54"/>
      <c r="P173" s="54"/>
      <c r="Q173" s="54"/>
      <c r="R173" s="54"/>
      <c r="S173" s="54"/>
      <c r="T173" s="54"/>
      <c r="U173" s="54"/>
      <c r="V173" s="54"/>
      <c r="W173" s="54"/>
      <c r="X173" s="54"/>
      <c r="Y173" s="54"/>
      <c r="Z173" s="54"/>
    </row>
    <row r="174" spans="1:26" ht="15.75" customHeight="1">
      <c r="A174" s="194" t="s">
        <v>2822</v>
      </c>
      <c r="B174" s="658" t="s">
        <v>3949</v>
      </c>
      <c r="C174" s="152" t="s">
        <v>101</v>
      </c>
      <c r="D174" s="665" t="s">
        <v>3956</v>
      </c>
      <c r="E174" s="668" t="s">
        <v>3957</v>
      </c>
      <c r="F174" s="661" t="s">
        <v>3107</v>
      </c>
      <c r="G174" s="193">
        <v>1</v>
      </c>
      <c r="H174" s="191" t="s">
        <v>3262</v>
      </c>
      <c r="I174" s="662">
        <v>1</v>
      </c>
      <c r="J174" s="662">
        <v>20</v>
      </c>
      <c r="K174" s="576">
        <v>20</v>
      </c>
      <c r="L174" s="351" t="s">
        <v>2828</v>
      </c>
      <c r="M174" s="351"/>
      <c r="N174" s="351"/>
      <c r="O174" s="351"/>
      <c r="P174" s="351"/>
      <c r="Q174" s="351"/>
      <c r="R174" s="351"/>
      <c r="S174" s="351"/>
      <c r="T174" s="351"/>
      <c r="U174" s="351"/>
      <c r="V174" s="351"/>
      <c r="W174" s="351"/>
      <c r="X174" s="351"/>
      <c r="Y174" s="351"/>
      <c r="Z174" s="351"/>
    </row>
    <row r="175" spans="1:26" ht="15.75" customHeight="1">
      <c r="A175" s="194" t="s">
        <v>2822</v>
      </c>
      <c r="B175" s="658" t="s">
        <v>3949</v>
      </c>
      <c r="C175" s="152" t="s">
        <v>101</v>
      </c>
      <c r="D175" s="663" t="s">
        <v>3958</v>
      </c>
      <c r="E175" s="664" t="s">
        <v>3959</v>
      </c>
      <c r="F175" s="661" t="s">
        <v>3937</v>
      </c>
      <c r="G175" s="193">
        <v>1</v>
      </c>
      <c r="H175" s="191" t="s">
        <v>3262</v>
      </c>
      <c r="I175" s="662">
        <v>1</v>
      </c>
      <c r="J175" s="662">
        <v>10</v>
      </c>
      <c r="K175" s="576">
        <v>10</v>
      </c>
      <c r="L175" s="351" t="s">
        <v>2828</v>
      </c>
      <c r="M175" s="351"/>
      <c r="N175" s="351"/>
      <c r="O175" s="351"/>
      <c r="P175" s="351"/>
      <c r="Q175" s="351"/>
      <c r="R175" s="351"/>
      <c r="S175" s="351"/>
      <c r="T175" s="351"/>
      <c r="U175" s="351"/>
      <c r="V175" s="351"/>
      <c r="W175" s="351"/>
      <c r="X175" s="351"/>
      <c r="Y175" s="351"/>
      <c r="Z175" s="351"/>
    </row>
    <row r="176" spans="1:26" ht="15.75" customHeight="1">
      <c r="A176" s="194" t="s">
        <v>2822</v>
      </c>
      <c r="B176" s="658" t="s">
        <v>3949</v>
      </c>
      <c r="C176" s="152" t="s">
        <v>101</v>
      </c>
      <c r="D176" s="670" t="s">
        <v>3960</v>
      </c>
      <c r="E176" s="668" t="s">
        <v>3961</v>
      </c>
      <c r="F176" s="661" t="s">
        <v>3107</v>
      </c>
      <c r="G176" s="193">
        <v>1</v>
      </c>
      <c r="H176" s="191" t="s">
        <v>3262</v>
      </c>
      <c r="I176" s="662">
        <v>1</v>
      </c>
      <c r="J176" s="662">
        <v>20</v>
      </c>
      <c r="K176" s="576">
        <v>20</v>
      </c>
      <c r="L176" s="351" t="s">
        <v>2828</v>
      </c>
      <c r="M176" s="351"/>
      <c r="N176" s="351"/>
      <c r="O176" s="351"/>
      <c r="P176" s="351"/>
      <c r="Q176" s="351"/>
      <c r="R176" s="351"/>
      <c r="S176" s="351"/>
      <c r="T176" s="351"/>
      <c r="U176" s="351"/>
      <c r="V176" s="351"/>
      <c r="W176" s="351"/>
      <c r="X176" s="351"/>
      <c r="Y176" s="351"/>
      <c r="Z176" s="351"/>
    </row>
    <row r="177" spans="1:26" ht="15.75" customHeight="1">
      <c r="A177" s="194" t="s">
        <v>2822</v>
      </c>
      <c r="B177" s="671" t="s">
        <v>3929</v>
      </c>
      <c r="C177" s="152" t="s">
        <v>101</v>
      </c>
      <c r="D177" s="672" t="s">
        <v>3962</v>
      </c>
      <c r="E177" s="664" t="s">
        <v>3963</v>
      </c>
      <c r="F177" s="661" t="s">
        <v>3937</v>
      </c>
      <c r="G177" s="193">
        <v>1</v>
      </c>
      <c r="H177" s="191" t="s">
        <v>3262</v>
      </c>
      <c r="I177" s="662">
        <v>1</v>
      </c>
      <c r="J177" s="662">
        <v>10</v>
      </c>
      <c r="K177" s="576">
        <v>10</v>
      </c>
      <c r="L177" s="351" t="s">
        <v>2828</v>
      </c>
      <c r="M177" s="351"/>
      <c r="N177" s="351"/>
      <c r="O177" s="351"/>
      <c r="P177" s="351"/>
      <c r="Q177" s="351"/>
      <c r="R177" s="351"/>
      <c r="S177" s="351"/>
      <c r="T177" s="351"/>
      <c r="U177" s="351"/>
      <c r="V177" s="351"/>
      <c r="W177" s="351"/>
      <c r="X177" s="351"/>
      <c r="Y177" s="351"/>
      <c r="Z177" s="351"/>
    </row>
    <row r="178" spans="1:26" ht="15.75" customHeight="1">
      <c r="A178" s="374" t="s">
        <v>3964</v>
      </c>
      <c r="B178" s="673" t="s">
        <v>3965</v>
      </c>
      <c r="C178" s="674" t="s">
        <v>134</v>
      </c>
      <c r="D178" s="158" t="s">
        <v>3966</v>
      </c>
      <c r="E178" s="169" t="s">
        <v>3967</v>
      </c>
      <c r="F178" s="158" t="s">
        <v>3661</v>
      </c>
      <c r="G178" s="159">
        <v>2</v>
      </c>
      <c r="H178" s="159">
        <v>2</v>
      </c>
      <c r="I178" s="675">
        <v>4</v>
      </c>
      <c r="J178" s="676">
        <v>10</v>
      </c>
      <c r="K178" s="576">
        <v>5</v>
      </c>
      <c r="L178" s="351" t="s">
        <v>521</v>
      </c>
      <c r="M178" s="351"/>
      <c r="N178" s="351"/>
      <c r="O178" s="351"/>
      <c r="P178" s="351"/>
      <c r="Q178" s="351"/>
      <c r="R178" s="351"/>
      <c r="S178" s="351"/>
      <c r="T178" s="351"/>
      <c r="U178" s="351"/>
      <c r="V178" s="351"/>
      <c r="W178" s="351"/>
      <c r="X178" s="351"/>
      <c r="Y178" s="351"/>
      <c r="Z178" s="351"/>
    </row>
    <row r="179" spans="1:26" ht="15.75" customHeight="1">
      <c r="A179" s="677"/>
      <c r="B179" s="678"/>
      <c r="C179" s="679"/>
      <c r="D179" s="189" t="s">
        <v>3968</v>
      </c>
      <c r="E179" s="620" t="s">
        <v>3969</v>
      </c>
      <c r="F179" s="189" t="s">
        <v>3661</v>
      </c>
      <c r="G179" s="193">
        <v>2</v>
      </c>
      <c r="H179" s="193">
        <v>2</v>
      </c>
      <c r="I179" s="680">
        <v>4</v>
      </c>
      <c r="J179" s="681">
        <v>10</v>
      </c>
      <c r="K179" s="576">
        <v>5</v>
      </c>
      <c r="L179" s="351" t="s">
        <v>521</v>
      </c>
      <c r="M179" s="351"/>
      <c r="N179" s="351"/>
      <c r="O179" s="351"/>
      <c r="P179" s="351"/>
      <c r="Q179" s="351"/>
      <c r="R179" s="351"/>
      <c r="S179" s="351"/>
      <c r="T179" s="351"/>
      <c r="U179" s="351"/>
      <c r="V179" s="351"/>
      <c r="W179" s="351"/>
      <c r="X179" s="351"/>
      <c r="Y179" s="351"/>
      <c r="Z179" s="351"/>
    </row>
    <row r="180" spans="1:26" ht="15.75" customHeight="1">
      <c r="A180" s="682"/>
      <c r="B180" s="683"/>
      <c r="C180" s="684"/>
      <c r="D180" s="152" t="s">
        <v>3970</v>
      </c>
      <c r="E180" s="192" t="s">
        <v>3971</v>
      </c>
      <c r="F180" s="152" t="s">
        <v>3972</v>
      </c>
      <c r="G180" s="193">
        <v>2</v>
      </c>
      <c r="H180" s="193">
        <v>2</v>
      </c>
      <c r="I180" s="680">
        <v>4</v>
      </c>
      <c r="J180" s="681">
        <v>20</v>
      </c>
      <c r="K180" s="576">
        <v>20</v>
      </c>
      <c r="L180" s="351" t="s">
        <v>521</v>
      </c>
      <c r="M180" s="351"/>
      <c r="N180" s="351"/>
      <c r="O180" s="351"/>
      <c r="P180" s="351"/>
      <c r="Q180" s="351"/>
      <c r="R180" s="351"/>
      <c r="S180" s="351"/>
      <c r="T180" s="351"/>
      <c r="U180" s="351"/>
      <c r="V180" s="351"/>
      <c r="W180" s="351"/>
      <c r="X180" s="351"/>
      <c r="Y180" s="351"/>
      <c r="Z180" s="351"/>
    </row>
    <row r="181" spans="1:26" ht="15.75" customHeight="1">
      <c r="A181" s="184" t="s">
        <v>3973</v>
      </c>
      <c r="B181" s="158" t="s">
        <v>3974</v>
      </c>
      <c r="C181" s="155" t="s">
        <v>101</v>
      </c>
      <c r="D181" s="158" t="s">
        <v>3975</v>
      </c>
      <c r="E181" s="169" t="s">
        <v>3976</v>
      </c>
      <c r="F181" s="158" t="s">
        <v>3977</v>
      </c>
      <c r="G181" s="158">
        <v>2</v>
      </c>
      <c r="H181" s="352">
        <v>2</v>
      </c>
      <c r="I181" s="614">
        <v>3</v>
      </c>
      <c r="J181" s="614">
        <v>20</v>
      </c>
      <c r="K181" s="572">
        <v>10</v>
      </c>
      <c r="L181" s="351" t="s">
        <v>1697</v>
      </c>
      <c r="M181" s="54"/>
      <c r="N181" s="54"/>
      <c r="O181" s="54"/>
      <c r="P181" s="54"/>
      <c r="Q181" s="54"/>
      <c r="R181" s="54"/>
      <c r="S181" s="54"/>
      <c r="T181" s="54"/>
      <c r="U181" s="54"/>
      <c r="V181" s="54"/>
      <c r="W181" s="54"/>
      <c r="X181" s="54"/>
      <c r="Y181" s="54"/>
      <c r="Z181" s="54"/>
    </row>
    <row r="182" spans="1:26" ht="15.75" customHeight="1">
      <c r="A182" s="184" t="s">
        <v>3978</v>
      </c>
      <c r="B182" s="155" t="s">
        <v>3979</v>
      </c>
      <c r="C182" s="155" t="s">
        <v>101</v>
      </c>
      <c r="D182" s="158" t="s">
        <v>3980</v>
      </c>
      <c r="E182" s="685" t="s">
        <v>3981</v>
      </c>
      <c r="F182" s="169" t="s">
        <v>3982</v>
      </c>
      <c r="G182" s="158">
        <v>2</v>
      </c>
      <c r="H182" s="352">
        <v>2</v>
      </c>
      <c r="I182" s="614">
        <v>2</v>
      </c>
      <c r="J182" s="614">
        <v>20</v>
      </c>
      <c r="K182" s="576">
        <v>10</v>
      </c>
      <c r="L182" s="351" t="s">
        <v>3289</v>
      </c>
      <c r="M182" s="351"/>
      <c r="N182" s="351"/>
      <c r="O182" s="351"/>
      <c r="P182" s="351"/>
      <c r="Q182" s="351"/>
      <c r="R182" s="351"/>
      <c r="S182" s="351"/>
      <c r="T182" s="351"/>
      <c r="U182" s="351"/>
      <c r="V182" s="351"/>
      <c r="W182" s="351"/>
      <c r="X182" s="351"/>
      <c r="Y182" s="351"/>
      <c r="Z182" s="351"/>
    </row>
    <row r="183" spans="1:26" ht="15.75" customHeight="1">
      <c r="A183" s="194" t="s">
        <v>3978</v>
      </c>
      <c r="B183" s="191" t="s">
        <v>3983</v>
      </c>
      <c r="C183" s="152" t="s">
        <v>101</v>
      </c>
      <c r="D183" s="189" t="s">
        <v>3984</v>
      </c>
      <c r="E183" s="686"/>
      <c r="F183" s="620" t="s">
        <v>3985</v>
      </c>
      <c r="G183" s="621">
        <v>2</v>
      </c>
      <c r="H183" s="622" t="s">
        <v>3233</v>
      </c>
      <c r="I183" s="557">
        <v>2</v>
      </c>
      <c r="J183" s="557">
        <v>2</v>
      </c>
      <c r="K183" s="576">
        <v>10</v>
      </c>
      <c r="L183" s="351" t="s">
        <v>3289</v>
      </c>
      <c r="M183" s="351"/>
      <c r="N183" s="351"/>
      <c r="O183" s="351"/>
      <c r="P183" s="351"/>
      <c r="Q183" s="351"/>
      <c r="R183" s="351"/>
      <c r="S183" s="351"/>
      <c r="T183" s="351"/>
      <c r="U183" s="351"/>
      <c r="V183" s="351"/>
      <c r="W183" s="351"/>
      <c r="X183" s="351"/>
      <c r="Y183" s="351"/>
      <c r="Z183" s="351"/>
    </row>
    <row r="184" spans="1:26" ht="15.75" customHeight="1">
      <c r="A184" s="194" t="s">
        <v>123</v>
      </c>
      <c r="B184" s="191" t="s">
        <v>3986</v>
      </c>
      <c r="C184" s="152" t="s">
        <v>101</v>
      </c>
      <c r="D184" s="152" t="s">
        <v>3987</v>
      </c>
      <c r="E184" s="192" t="s">
        <v>3988</v>
      </c>
      <c r="F184" s="152"/>
      <c r="G184" s="558">
        <v>1</v>
      </c>
      <c r="H184" s="193" t="s">
        <v>1574</v>
      </c>
      <c r="I184" s="557">
        <v>1</v>
      </c>
      <c r="J184" s="557">
        <v>1</v>
      </c>
      <c r="K184" s="576">
        <v>20</v>
      </c>
      <c r="L184" s="351" t="s">
        <v>3289</v>
      </c>
      <c r="M184" s="351"/>
      <c r="N184" s="351"/>
      <c r="O184" s="351"/>
      <c r="P184" s="351"/>
      <c r="Q184" s="351"/>
      <c r="R184" s="351"/>
      <c r="S184" s="351"/>
      <c r="T184" s="351"/>
      <c r="U184" s="351"/>
      <c r="V184" s="351"/>
      <c r="W184" s="351"/>
      <c r="X184" s="351"/>
      <c r="Y184" s="351"/>
      <c r="Z184" s="351"/>
    </row>
    <row r="185" spans="1:26" ht="15.75" customHeight="1">
      <c r="A185" s="194" t="s">
        <v>123</v>
      </c>
      <c r="B185" s="191" t="s">
        <v>3986</v>
      </c>
      <c r="C185" s="152" t="s">
        <v>101</v>
      </c>
      <c r="D185" s="152" t="s">
        <v>3989</v>
      </c>
      <c r="E185" s="192" t="s">
        <v>3990</v>
      </c>
      <c r="F185" s="152" t="s">
        <v>3991</v>
      </c>
      <c r="G185" s="558">
        <v>1</v>
      </c>
      <c r="H185" s="193" t="s">
        <v>1574</v>
      </c>
      <c r="I185" s="557">
        <v>1</v>
      </c>
      <c r="J185" s="557">
        <v>1</v>
      </c>
      <c r="K185" s="576">
        <v>20</v>
      </c>
      <c r="L185" s="351" t="s">
        <v>3289</v>
      </c>
      <c r="M185" s="351"/>
      <c r="N185" s="351"/>
      <c r="O185" s="351"/>
      <c r="P185" s="351"/>
      <c r="Q185" s="351"/>
      <c r="R185" s="351"/>
      <c r="S185" s="351"/>
      <c r="T185" s="351"/>
      <c r="U185" s="351"/>
      <c r="V185" s="351"/>
      <c r="W185" s="351"/>
      <c r="X185" s="351"/>
      <c r="Y185" s="351"/>
      <c r="Z185" s="351"/>
    </row>
    <row r="186" spans="1:26" ht="15.75" customHeight="1">
      <c r="A186" s="194" t="s">
        <v>123</v>
      </c>
      <c r="B186" s="191" t="s">
        <v>3992</v>
      </c>
      <c r="C186" s="152" t="s">
        <v>101</v>
      </c>
      <c r="D186" s="152" t="s">
        <v>3993</v>
      </c>
      <c r="E186" s="192" t="s">
        <v>3994</v>
      </c>
      <c r="F186" s="192" t="s">
        <v>3995</v>
      </c>
      <c r="G186" s="193">
        <v>1</v>
      </c>
      <c r="H186" s="193" t="s">
        <v>1574</v>
      </c>
      <c r="I186" s="557">
        <v>1</v>
      </c>
      <c r="J186" s="557">
        <v>1</v>
      </c>
      <c r="K186" s="576">
        <v>20</v>
      </c>
      <c r="L186" s="351" t="s">
        <v>3289</v>
      </c>
      <c r="M186" s="351"/>
      <c r="N186" s="351"/>
      <c r="O186" s="351"/>
      <c r="P186" s="351"/>
      <c r="Q186" s="351"/>
      <c r="R186" s="351"/>
      <c r="S186" s="351"/>
      <c r="T186" s="351"/>
      <c r="U186" s="351"/>
      <c r="V186" s="351"/>
      <c r="W186" s="351"/>
      <c r="X186" s="351"/>
      <c r="Y186" s="351"/>
      <c r="Z186" s="351"/>
    </row>
    <row r="187" spans="1:26" ht="15.75" customHeight="1">
      <c r="A187" s="194" t="s">
        <v>3978</v>
      </c>
      <c r="B187" s="191" t="s">
        <v>3996</v>
      </c>
      <c r="C187" s="152" t="s">
        <v>101</v>
      </c>
      <c r="D187" s="625" t="s">
        <v>3997</v>
      </c>
      <c r="E187" s="192" t="s">
        <v>3998</v>
      </c>
      <c r="F187" s="192" t="s">
        <v>3999</v>
      </c>
      <c r="G187" s="193">
        <v>2</v>
      </c>
      <c r="H187" s="193" t="s">
        <v>3233</v>
      </c>
      <c r="I187" s="557">
        <v>2</v>
      </c>
      <c r="J187" s="557">
        <v>2</v>
      </c>
      <c r="K187" s="576">
        <v>10</v>
      </c>
      <c r="L187" s="351" t="s">
        <v>3289</v>
      </c>
      <c r="M187" s="351"/>
      <c r="N187" s="351"/>
      <c r="O187" s="351"/>
      <c r="P187" s="351"/>
      <c r="Q187" s="351"/>
      <c r="R187" s="351"/>
      <c r="S187" s="351"/>
      <c r="T187" s="351"/>
      <c r="U187" s="351"/>
      <c r="V187" s="351"/>
      <c r="W187" s="351"/>
      <c r="X187" s="351"/>
      <c r="Y187" s="351"/>
      <c r="Z187" s="351"/>
    </row>
    <row r="188" spans="1:26" ht="15.75" customHeight="1">
      <c r="A188" s="194" t="s">
        <v>3973</v>
      </c>
      <c r="B188" s="152" t="s">
        <v>3974</v>
      </c>
      <c r="C188" s="191" t="s">
        <v>101</v>
      </c>
      <c r="D188" s="189" t="s">
        <v>4000</v>
      </c>
      <c r="E188" s="620" t="s">
        <v>4001</v>
      </c>
      <c r="F188" s="189" t="s">
        <v>4002</v>
      </c>
      <c r="G188" s="621">
        <v>2</v>
      </c>
      <c r="H188" s="622">
        <v>2</v>
      </c>
      <c r="I188" s="557">
        <v>3</v>
      </c>
      <c r="J188" s="557">
        <v>20</v>
      </c>
      <c r="K188" s="572">
        <v>10</v>
      </c>
      <c r="L188" s="351" t="s">
        <v>1697</v>
      </c>
      <c r="M188" s="54"/>
      <c r="N188" s="54"/>
      <c r="O188" s="54"/>
      <c r="P188" s="54"/>
      <c r="Q188" s="54"/>
      <c r="R188" s="54"/>
      <c r="S188" s="54"/>
      <c r="T188" s="54"/>
      <c r="U188" s="54"/>
      <c r="V188" s="54"/>
      <c r="W188" s="54"/>
      <c r="X188" s="54"/>
      <c r="Y188" s="54"/>
      <c r="Z188" s="54"/>
    </row>
    <row r="189" spans="1:26" ht="15.75" customHeight="1">
      <c r="A189" s="194" t="s">
        <v>3973</v>
      </c>
      <c r="B189" s="152" t="s">
        <v>3974</v>
      </c>
      <c r="C189" s="191" t="s">
        <v>101</v>
      </c>
      <c r="D189" s="152" t="s">
        <v>4003</v>
      </c>
      <c r="E189" s="192" t="s">
        <v>4004</v>
      </c>
      <c r="F189" s="152" t="s">
        <v>4005</v>
      </c>
      <c r="G189" s="558">
        <v>2</v>
      </c>
      <c r="H189" s="193">
        <v>2</v>
      </c>
      <c r="I189" s="557">
        <v>3</v>
      </c>
      <c r="J189" s="557">
        <v>10</v>
      </c>
      <c r="K189" s="576">
        <v>5</v>
      </c>
      <c r="L189" s="351" t="s">
        <v>1697</v>
      </c>
      <c r="M189" s="351"/>
      <c r="N189" s="351"/>
      <c r="O189" s="351"/>
      <c r="P189" s="351"/>
      <c r="Q189" s="351"/>
      <c r="R189" s="351"/>
      <c r="S189" s="351"/>
      <c r="T189" s="351"/>
      <c r="U189" s="351"/>
      <c r="V189" s="351"/>
      <c r="W189" s="351"/>
      <c r="X189" s="351"/>
      <c r="Y189" s="351"/>
      <c r="Z189" s="351"/>
    </row>
    <row r="190" spans="1:26" ht="15.75" customHeight="1">
      <c r="A190" s="194" t="s">
        <v>3973</v>
      </c>
      <c r="B190" s="152" t="s">
        <v>3974</v>
      </c>
      <c r="C190" s="191" t="s">
        <v>101</v>
      </c>
      <c r="D190" s="152" t="s">
        <v>4006</v>
      </c>
      <c r="E190" s="192" t="s">
        <v>4007</v>
      </c>
      <c r="F190" s="152" t="s">
        <v>4008</v>
      </c>
      <c r="G190" s="558">
        <v>2</v>
      </c>
      <c r="H190" s="193">
        <v>2</v>
      </c>
      <c r="I190" s="557">
        <v>3</v>
      </c>
      <c r="J190" s="557">
        <v>20</v>
      </c>
      <c r="K190" s="576">
        <v>10</v>
      </c>
      <c r="L190" s="351" t="s">
        <v>1697</v>
      </c>
      <c r="M190" s="351"/>
      <c r="N190" s="351"/>
      <c r="O190" s="351"/>
      <c r="P190" s="351"/>
      <c r="Q190" s="351"/>
      <c r="R190" s="351"/>
      <c r="S190" s="351"/>
      <c r="T190" s="351"/>
      <c r="U190" s="351"/>
      <c r="V190" s="351"/>
      <c r="W190" s="351"/>
      <c r="X190" s="351"/>
      <c r="Y190" s="351"/>
      <c r="Z190" s="351"/>
    </row>
    <row r="191" spans="1:26" ht="15.75" customHeight="1">
      <c r="A191" s="687" t="s">
        <v>4009</v>
      </c>
      <c r="B191" s="155" t="s">
        <v>4010</v>
      </c>
      <c r="C191" s="508" t="s">
        <v>101</v>
      </c>
      <c r="D191" s="158" t="s">
        <v>4011</v>
      </c>
      <c r="E191" s="169" t="s">
        <v>4012</v>
      </c>
      <c r="F191" s="508" t="s">
        <v>4013</v>
      </c>
      <c r="G191" s="173">
        <v>1</v>
      </c>
      <c r="H191" s="173">
        <v>1</v>
      </c>
      <c r="I191" s="688">
        <v>1</v>
      </c>
      <c r="J191" s="689">
        <v>20</v>
      </c>
      <c r="K191" s="576">
        <v>20</v>
      </c>
      <c r="L191" s="351" t="s">
        <v>3293</v>
      </c>
      <c r="M191" s="351"/>
      <c r="N191" s="351"/>
      <c r="O191" s="351"/>
      <c r="P191" s="351"/>
      <c r="Q191" s="351"/>
      <c r="R191" s="351"/>
      <c r="S191" s="351"/>
      <c r="T191" s="351"/>
      <c r="U191" s="351"/>
      <c r="V191" s="351"/>
      <c r="W191" s="351"/>
      <c r="X191" s="351"/>
      <c r="Y191" s="351"/>
      <c r="Z191" s="351"/>
    </row>
    <row r="192" spans="1:26" ht="15.75" customHeight="1">
      <c r="A192" s="690" t="s">
        <v>4009</v>
      </c>
      <c r="B192" s="691" t="s">
        <v>4014</v>
      </c>
      <c r="C192" s="362" t="s">
        <v>101</v>
      </c>
      <c r="D192" s="692" t="s">
        <v>4015</v>
      </c>
      <c r="E192" s="620" t="s">
        <v>4016</v>
      </c>
      <c r="F192" s="693" t="s">
        <v>4017</v>
      </c>
      <c r="G192" s="181">
        <v>1</v>
      </c>
      <c r="H192" s="181">
        <v>1</v>
      </c>
      <c r="I192" s="694">
        <v>1</v>
      </c>
      <c r="J192" s="695">
        <v>20</v>
      </c>
      <c r="K192" s="576">
        <v>20</v>
      </c>
      <c r="L192" s="351" t="s">
        <v>3293</v>
      </c>
      <c r="M192" s="351"/>
      <c r="N192" s="351"/>
      <c r="O192" s="351"/>
      <c r="P192" s="351"/>
      <c r="Q192" s="351"/>
      <c r="R192" s="351"/>
      <c r="S192" s="351"/>
      <c r="T192" s="351"/>
      <c r="U192" s="351"/>
      <c r="V192" s="351"/>
      <c r="W192" s="351"/>
      <c r="X192" s="351"/>
      <c r="Y192" s="351"/>
      <c r="Z192" s="351"/>
    </row>
    <row r="193" spans="1:26" ht="15.75" customHeight="1">
      <c r="A193" s="690" t="s">
        <v>4009</v>
      </c>
      <c r="B193" s="191" t="s">
        <v>4018</v>
      </c>
      <c r="C193" s="362" t="s">
        <v>101</v>
      </c>
      <c r="D193" s="692" t="s">
        <v>4015</v>
      </c>
      <c r="E193" s="620" t="s">
        <v>4016</v>
      </c>
      <c r="F193" s="696" t="s">
        <v>4017</v>
      </c>
      <c r="G193" s="181">
        <v>1</v>
      </c>
      <c r="H193" s="181">
        <v>1</v>
      </c>
      <c r="I193" s="694">
        <v>1</v>
      </c>
      <c r="J193" s="695">
        <v>20</v>
      </c>
      <c r="K193" s="576">
        <v>20</v>
      </c>
      <c r="L193" s="351" t="s">
        <v>3293</v>
      </c>
      <c r="M193" s="351"/>
      <c r="N193" s="351"/>
      <c r="O193" s="351"/>
      <c r="P193" s="351"/>
      <c r="Q193" s="351"/>
      <c r="R193" s="351"/>
      <c r="S193" s="351"/>
      <c r="T193" s="351"/>
      <c r="U193" s="351"/>
      <c r="V193" s="351"/>
      <c r="W193" s="351"/>
      <c r="X193" s="351"/>
      <c r="Y193" s="351"/>
      <c r="Z193" s="351"/>
    </row>
    <row r="194" spans="1:26" ht="15.75" customHeight="1">
      <c r="A194" s="690" t="s">
        <v>4009</v>
      </c>
      <c r="B194" s="191" t="s">
        <v>4018</v>
      </c>
      <c r="C194" s="362" t="s">
        <v>101</v>
      </c>
      <c r="D194" s="697" t="s">
        <v>4019</v>
      </c>
      <c r="E194" s="698" t="s">
        <v>4020</v>
      </c>
      <c r="F194" s="362" t="s">
        <v>2827</v>
      </c>
      <c r="G194" s="181">
        <v>1</v>
      </c>
      <c r="H194" s="181">
        <v>1</v>
      </c>
      <c r="I194" s="694">
        <v>1</v>
      </c>
      <c r="J194" s="695">
        <v>20</v>
      </c>
      <c r="K194" s="576">
        <v>20</v>
      </c>
      <c r="L194" s="351" t="s">
        <v>3293</v>
      </c>
      <c r="M194" s="351"/>
      <c r="N194" s="351"/>
      <c r="O194" s="351"/>
      <c r="P194" s="351"/>
      <c r="Q194" s="351"/>
      <c r="R194" s="351"/>
      <c r="S194" s="351"/>
      <c r="T194" s="351"/>
      <c r="U194" s="351"/>
      <c r="V194" s="351"/>
      <c r="W194" s="351"/>
      <c r="X194" s="351"/>
      <c r="Y194" s="351"/>
      <c r="Z194" s="351"/>
    </row>
    <row r="195" spans="1:26" ht="15.75" customHeight="1">
      <c r="A195" s="690" t="s">
        <v>4009</v>
      </c>
      <c r="B195" s="503" t="s">
        <v>4021</v>
      </c>
      <c r="C195" s="362" t="s">
        <v>101</v>
      </c>
      <c r="D195" s="152" t="s">
        <v>4022</v>
      </c>
      <c r="E195" s="699" t="s">
        <v>4023</v>
      </c>
      <c r="F195" s="362" t="s">
        <v>3661</v>
      </c>
      <c r="G195" s="181">
        <v>1</v>
      </c>
      <c r="H195" s="181">
        <v>1</v>
      </c>
      <c r="I195" s="694">
        <v>1</v>
      </c>
      <c r="J195" s="695">
        <v>20</v>
      </c>
      <c r="K195" s="576">
        <v>20</v>
      </c>
      <c r="L195" s="351" t="s">
        <v>3293</v>
      </c>
      <c r="M195" s="351"/>
      <c r="N195" s="351"/>
      <c r="O195" s="351"/>
      <c r="P195" s="351"/>
      <c r="Q195" s="351"/>
      <c r="R195" s="351"/>
      <c r="S195" s="351"/>
      <c r="T195" s="351"/>
      <c r="U195" s="351"/>
      <c r="V195" s="351"/>
      <c r="W195" s="351"/>
      <c r="X195" s="351"/>
      <c r="Y195" s="351"/>
      <c r="Z195" s="351"/>
    </row>
    <row r="196" spans="1:26" ht="15.75" customHeight="1">
      <c r="A196" s="690" t="s">
        <v>4009</v>
      </c>
      <c r="B196" s="362" t="s">
        <v>3290</v>
      </c>
      <c r="C196" s="362" t="s">
        <v>101</v>
      </c>
      <c r="D196" s="700" t="s">
        <v>4024</v>
      </c>
      <c r="E196" s="701"/>
      <c r="F196" s="362" t="s">
        <v>3661</v>
      </c>
      <c r="G196" s="181">
        <v>1</v>
      </c>
      <c r="H196" s="181">
        <v>1</v>
      </c>
      <c r="I196" s="694">
        <v>1</v>
      </c>
      <c r="J196" s="695">
        <v>20</v>
      </c>
      <c r="K196" s="572">
        <v>20</v>
      </c>
      <c r="L196" s="351" t="s">
        <v>3293</v>
      </c>
      <c r="M196" s="54"/>
      <c r="N196" s="54"/>
      <c r="O196" s="54"/>
      <c r="P196" s="54"/>
      <c r="Q196" s="54"/>
      <c r="R196" s="54"/>
      <c r="S196" s="54"/>
      <c r="T196" s="54"/>
      <c r="U196" s="54"/>
      <c r="V196" s="54"/>
      <c r="W196" s="54"/>
      <c r="X196" s="54"/>
      <c r="Y196" s="54"/>
      <c r="Z196" s="54"/>
    </row>
    <row r="197" spans="1:26" ht="15.75" customHeight="1">
      <c r="A197" s="501" t="s">
        <v>4025</v>
      </c>
      <c r="B197" s="152" t="s">
        <v>4026</v>
      </c>
      <c r="C197" s="362" t="s">
        <v>101</v>
      </c>
      <c r="D197" s="702" t="s">
        <v>4027</v>
      </c>
      <c r="E197" s="703" t="s">
        <v>4028</v>
      </c>
      <c r="F197" s="152" t="s">
        <v>3661</v>
      </c>
      <c r="G197" s="181">
        <v>2</v>
      </c>
      <c r="H197" s="694">
        <v>2</v>
      </c>
      <c r="I197" s="694">
        <v>2</v>
      </c>
      <c r="J197" s="695">
        <v>10</v>
      </c>
      <c r="K197" s="576">
        <v>5</v>
      </c>
      <c r="L197" s="351" t="s">
        <v>3293</v>
      </c>
      <c r="M197" s="351"/>
      <c r="N197" s="351"/>
      <c r="O197" s="351"/>
      <c r="P197" s="351"/>
      <c r="Q197" s="351"/>
      <c r="R197" s="351"/>
      <c r="S197" s="351"/>
      <c r="T197" s="351"/>
      <c r="U197" s="351"/>
      <c r="V197" s="351"/>
      <c r="W197" s="351"/>
      <c r="X197" s="351"/>
      <c r="Y197" s="351"/>
      <c r="Z197" s="351"/>
    </row>
    <row r="198" spans="1:26" ht="15.75" customHeight="1">
      <c r="A198" s="501" t="s">
        <v>4029</v>
      </c>
      <c r="B198" s="152" t="s">
        <v>4026</v>
      </c>
      <c r="C198" s="362" t="s">
        <v>101</v>
      </c>
      <c r="D198" s="503" t="s">
        <v>3828</v>
      </c>
      <c r="E198" s="704" t="s">
        <v>3829</v>
      </c>
      <c r="F198" s="362" t="s">
        <v>3661</v>
      </c>
      <c r="G198" s="181">
        <v>2</v>
      </c>
      <c r="H198" s="694">
        <v>2</v>
      </c>
      <c r="I198" s="694">
        <v>2</v>
      </c>
      <c r="J198" s="695">
        <v>10</v>
      </c>
      <c r="K198" s="576">
        <v>5</v>
      </c>
      <c r="L198" s="351" t="s">
        <v>3293</v>
      </c>
      <c r="M198" s="351"/>
      <c r="N198" s="351"/>
      <c r="O198" s="351"/>
      <c r="P198" s="351"/>
      <c r="Q198" s="351"/>
      <c r="R198" s="351"/>
      <c r="S198" s="351"/>
      <c r="T198" s="351"/>
      <c r="U198" s="351"/>
      <c r="V198" s="351"/>
      <c r="W198" s="351"/>
      <c r="X198" s="351"/>
      <c r="Y198" s="351"/>
      <c r="Z198" s="351"/>
    </row>
    <row r="199" spans="1:26" ht="15.75" customHeight="1">
      <c r="A199" s="501" t="s">
        <v>4030</v>
      </c>
      <c r="B199" s="152" t="s">
        <v>4026</v>
      </c>
      <c r="C199" s="362" t="s">
        <v>101</v>
      </c>
      <c r="D199" s="705" t="s">
        <v>4031</v>
      </c>
      <c r="E199" s="698" t="s">
        <v>4032</v>
      </c>
      <c r="F199" s="362" t="s">
        <v>3714</v>
      </c>
      <c r="G199" s="181">
        <v>2</v>
      </c>
      <c r="H199" s="694">
        <v>2</v>
      </c>
      <c r="I199" s="694">
        <v>2</v>
      </c>
      <c r="J199" s="695">
        <v>10</v>
      </c>
      <c r="K199" s="576">
        <v>5</v>
      </c>
      <c r="L199" s="351" t="s">
        <v>3293</v>
      </c>
      <c r="M199" s="351"/>
      <c r="N199" s="351"/>
      <c r="O199" s="351"/>
      <c r="P199" s="351"/>
      <c r="Q199" s="351"/>
      <c r="R199" s="351"/>
      <c r="S199" s="351"/>
      <c r="T199" s="351"/>
      <c r="U199" s="351"/>
      <c r="V199" s="351"/>
      <c r="W199" s="351"/>
      <c r="X199" s="351"/>
      <c r="Y199" s="351"/>
      <c r="Z199" s="351"/>
    </row>
    <row r="200" spans="1:26" ht="15.75" customHeight="1">
      <c r="A200" s="501" t="s">
        <v>4033</v>
      </c>
      <c r="B200" s="152" t="s">
        <v>4026</v>
      </c>
      <c r="C200" s="362" t="s">
        <v>101</v>
      </c>
      <c r="D200" s="152" t="s">
        <v>4034</v>
      </c>
      <c r="E200" s="704" t="s">
        <v>4035</v>
      </c>
      <c r="F200" s="362" t="s">
        <v>3661</v>
      </c>
      <c r="G200" s="181">
        <v>2</v>
      </c>
      <c r="H200" s="694">
        <v>2</v>
      </c>
      <c r="I200" s="694">
        <v>2</v>
      </c>
      <c r="J200" s="695">
        <v>10</v>
      </c>
      <c r="K200" s="576">
        <v>5</v>
      </c>
      <c r="L200" s="351" t="s">
        <v>3293</v>
      </c>
      <c r="M200" s="351"/>
      <c r="N200" s="351"/>
      <c r="O200" s="351"/>
      <c r="P200" s="351"/>
      <c r="Q200" s="351"/>
      <c r="R200" s="351"/>
      <c r="S200" s="351"/>
      <c r="T200" s="351"/>
      <c r="U200" s="351"/>
      <c r="V200" s="351"/>
      <c r="W200" s="351"/>
      <c r="X200" s="351"/>
      <c r="Y200" s="351"/>
      <c r="Z200" s="351"/>
    </row>
    <row r="201" spans="1:26" ht="15.75" customHeight="1">
      <c r="A201" s="501" t="s">
        <v>4036</v>
      </c>
      <c r="B201" s="152" t="s">
        <v>4026</v>
      </c>
      <c r="C201" s="362" t="s">
        <v>101</v>
      </c>
      <c r="D201" s="362" t="s">
        <v>3832</v>
      </c>
      <c r="E201" s="704" t="s">
        <v>3833</v>
      </c>
      <c r="F201" s="362" t="s">
        <v>3661</v>
      </c>
      <c r="G201" s="181">
        <v>2</v>
      </c>
      <c r="H201" s="694">
        <v>2</v>
      </c>
      <c r="I201" s="694">
        <v>2</v>
      </c>
      <c r="J201" s="695">
        <v>10</v>
      </c>
      <c r="K201" s="576">
        <v>5</v>
      </c>
      <c r="L201" s="351" t="s">
        <v>3293</v>
      </c>
      <c r="M201" s="351"/>
      <c r="N201" s="351"/>
      <c r="O201" s="351"/>
      <c r="P201" s="351"/>
      <c r="Q201" s="351"/>
      <c r="R201" s="351"/>
      <c r="S201" s="351"/>
      <c r="T201" s="351"/>
      <c r="U201" s="351"/>
      <c r="V201" s="351"/>
      <c r="W201" s="351"/>
      <c r="X201" s="351"/>
      <c r="Y201" s="351"/>
      <c r="Z201" s="351"/>
    </row>
    <row r="202" spans="1:26" ht="15.75" customHeight="1">
      <c r="A202" s="501" t="s">
        <v>4037</v>
      </c>
      <c r="B202" s="152" t="s">
        <v>4026</v>
      </c>
      <c r="C202" s="362" t="s">
        <v>101</v>
      </c>
      <c r="D202" s="362" t="s">
        <v>4038</v>
      </c>
      <c r="E202" s="704" t="s">
        <v>3837</v>
      </c>
      <c r="F202" s="362" t="s">
        <v>3661</v>
      </c>
      <c r="G202" s="181">
        <v>2</v>
      </c>
      <c r="H202" s="694">
        <v>2</v>
      </c>
      <c r="I202" s="694">
        <v>2</v>
      </c>
      <c r="J202" s="695">
        <v>10</v>
      </c>
      <c r="K202" s="576">
        <v>5</v>
      </c>
      <c r="L202" s="351" t="s">
        <v>3293</v>
      </c>
      <c r="M202" s="351"/>
      <c r="N202" s="351"/>
      <c r="O202" s="351"/>
      <c r="P202" s="351"/>
      <c r="Q202" s="351"/>
      <c r="R202" s="351"/>
      <c r="S202" s="351"/>
      <c r="T202" s="351"/>
      <c r="U202" s="351"/>
      <c r="V202" s="351"/>
      <c r="W202" s="351"/>
      <c r="X202" s="351"/>
      <c r="Y202" s="351"/>
      <c r="Z202" s="351"/>
    </row>
    <row r="203" spans="1:26" ht="15.75" customHeight="1">
      <c r="A203" s="501" t="s">
        <v>4039</v>
      </c>
      <c r="B203" s="152" t="s">
        <v>4026</v>
      </c>
      <c r="C203" s="362" t="s">
        <v>101</v>
      </c>
      <c r="D203" s="706" t="s">
        <v>4040</v>
      </c>
      <c r="E203" s="704" t="s">
        <v>3842</v>
      </c>
      <c r="F203" s="362" t="s">
        <v>3661</v>
      </c>
      <c r="G203" s="181">
        <v>2</v>
      </c>
      <c r="H203" s="694">
        <v>2</v>
      </c>
      <c r="I203" s="694">
        <v>2</v>
      </c>
      <c r="J203" s="695">
        <v>10</v>
      </c>
      <c r="K203" s="572">
        <v>5</v>
      </c>
      <c r="L203" s="351" t="s">
        <v>3293</v>
      </c>
      <c r="M203" s="54"/>
      <c r="N203" s="54"/>
      <c r="O203" s="54"/>
      <c r="P203" s="54"/>
      <c r="Q203" s="54"/>
      <c r="R203" s="54"/>
      <c r="S203" s="54"/>
      <c r="T203" s="54"/>
      <c r="U203" s="54"/>
      <c r="V203" s="54"/>
      <c r="W203" s="54"/>
      <c r="X203" s="54"/>
      <c r="Y203" s="54"/>
      <c r="Z203" s="54"/>
    </row>
    <row r="204" spans="1:26" ht="15.75" customHeight="1">
      <c r="A204" s="501" t="s">
        <v>4041</v>
      </c>
      <c r="B204" s="152" t="s">
        <v>4026</v>
      </c>
      <c r="C204" s="362" t="s">
        <v>101</v>
      </c>
      <c r="D204" s="362" t="s">
        <v>3843</v>
      </c>
      <c r="E204" s="704" t="s">
        <v>3844</v>
      </c>
      <c r="F204" s="152"/>
      <c r="G204" s="181">
        <v>2</v>
      </c>
      <c r="H204" s="694">
        <v>2</v>
      </c>
      <c r="I204" s="694">
        <v>2</v>
      </c>
      <c r="J204" s="695">
        <v>10</v>
      </c>
      <c r="K204" s="576">
        <v>5</v>
      </c>
      <c r="L204" s="351" t="s">
        <v>3293</v>
      </c>
      <c r="M204" s="351"/>
      <c r="N204" s="351"/>
      <c r="O204" s="351"/>
      <c r="P204" s="351"/>
      <c r="Q204" s="351"/>
      <c r="R204" s="351"/>
      <c r="S204" s="351"/>
      <c r="T204" s="351"/>
      <c r="U204" s="351"/>
      <c r="V204" s="351"/>
      <c r="W204" s="351"/>
      <c r="X204" s="351"/>
      <c r="Y204" s="351"/>
      <c r="Z204" s="351"/>
    </row>
    <row r="205" spans="1:26" ht="15.75" customHeight="1">
      <c r="A205" s="707" t="s">
        <v>4042</v>
      </c>
      <c r="B205" s="158" t="s">
        <v>4043</v>
      </c>
      <c r="C205" s="508" t="s">
        <v>101</v>
      </c>
      <c r="D205" s="508" t="s">
        <v>4044</v>
      </c>
      <c r="E205" s="708" t="s">
        <v>3848</v>
      </c>
      <c r="F205" s="508" t="e">
        <v>#REF!</v>
      </c>
      <c r="G205" s="173">
        <v>3</v>
      </c>
      <c r="H205" s="173">
        <v>3</v>
      </c>
      <c r="I205" s="688">
        <v>3</v>
      </c>
      <c r="J205" s="689">
        <v>10</v>
      </c>
      <c r="K205" s="576">
        <v>3.3</v>
      </c>
      <c r="L205" s="351" t="s">
        <v>3293</v>
      </c>
      <c r="M205" s="351"/>
      <c r="N205" s="351"/>
      <c r="O205" s="351"/>
      <c r="P205" s="351"/>
      <c r="Q205" s="351"/>
      <c r="R205" s="351"/>
      <c r="S205" s="351"/>
      <c r="T205" s="351"/>
      <c r="U205" s="351"/>
      <c r="V205" s="351"/>
      <c r="W205" s="351"/>
      <c r="X205" s="351"/>
      <c r="Y205" s="351"/>
      <c r="Z205" s="351"/>
    </row>
    <row r="206" spans="1:26" ht="15.75" customHeight="1">
      <c r="A206" s="709" t="s">
        <v>131</v>
      </c>
      <c r="B206" s="158" t="s">
        <v>4045</v>
      </c>
      <c r="C206" s="155" t="s">
        <v>101</v>
      </c>
      <c r="D206" s="158" t="s">
        <v>4046</v>
      </c>
      <c r="E206" s="169" t="s">
        <v>4047</v>
      </c>
      <c r="F206" s="158" t="s">
        <v>3863</v>
      </c>
      <c r="G206" s="158">
        <v>1</v>
      </c>
      <c r="H206" s="352">
        <v>1</v>
      </c>
      <c r="I206" s="614">
        <v>1</v>
      </c>
      <c r="J206" s="614">
        <v>10</v>
      </c>
      <c r="K206" s="576">
        <v>10</v>
      </c>
      <c r="L206" s="351" t="s">
        <v>2847</v>
      </c>
      <c r="M206" s="351"/>
      <c r="N206" s="351"/>
      <c r="O206" s="351"/>
      <c r="P206" s="351"/>
      <c r="Q206" s="351"/>
      <c r="R206" s="351"/>
      <c r="S206" s="351"/>
      <c r="T206" s="351"/>
      <c r="U206" s="351"/>
      <c r="V206" s="351"/>
      <c r="W206" s="351"/>
      <c r="X206" s="351"/>
      <c r="Y206" s="351"/>
      <c r="Z206" s="351"/>
    </row>
    <row r="207" spans="1:26" ht="15.75" customHeight="1">
      <c r="A207" s="203" t="s">
        <v>4048</v>
      </c>
      <c r="B207" s="203" t="s">
        <v>4049</v>
      </c>
      <c r="C207" s="76" t="s">
        <v>134</v>
      </c>
      <c r="D207" s="203" t="s">
        <v>4050</v>
      </c>
      <c r="E207" s="710" t="s">
        <v>4051</v>
      </c>
      <c r="F207" s="203" t="s">
        <v>4052</v>
      </c>
      <c r="G207" s="76">
        <v>1</v>
      </c>
      <c r="H207" s="711">
        <v>1</v>
      </c>
      <c r="I207" s="81">
        <v>2</v>
      </c>
      <c r="J207" s="81">
        <v>20</v>
      </c>
      <c r="K207" s="81">
        <v>20</v>
      </c>
      <c r="L207" s="484" t="s">
        <v>133</v>
      </c>
      <c r="M207" s="351"/>
      <c r="N207" s="351"/>
      <c r="O207" s="351"/>
      <c r="P207" s="351"/>
      <c r="Q207" s="351"/>
      <c r="R207" s="351"/>
      <c r="S207" s="351"/>
      <c r="T207" s="351"/>
      <c r="U207" s="351"/>
      <c r="V207" s="351"/>
      <c r="W207" s="351"/>
      <c r="X207" s="351"/>
      <c r="Y207" s="351"/>
      <c r="Z207" s="351"/>
    </row>
    <row r="208" spans="1:26" ht="15.75" customHeight="1">
      <c r="A208" s="203" t="s">
        <v>4048</v>
      </c>
      <c r="B208" s="203" t="s">
        <v>4049</v>
      </c>
      <c r="C208" s="76" t="s">
        <v>134</v>
      </c>
      <c r="D208" s="204" t="s">
        <v>4053</v>
      </c>
      <c r="E208" s="712" t="s">
        <v>4054</v>
      </c>
      <c r="F208" s="204" t="s">
        <v>4055</v>
      </c>
      <c r="G208" s="713">
        <v>1</v>
      </c>
      <c r="H208" s="711">
        <v>1</v>
      </c>
      <c r="I208" s="76">
        <v>2</v>
      </c>
      <c r="J208" s="76">
        <v>10</v>
      </c>
      <c r="K208" s="76">
        <v>10</v>
      </c>
      <c r="L208" s="77" t="s">
        <v>133</v>
      </c>
      <c r="M208" s="351"/>
      <c r="N208" s="351"/>
      <c r="O208" s="351"/>
      <c r="P208" s="351"/>
      <c r="Q208" s="351"/>
      <c r="R208" s="351"/>
      <c r="S208" s="351"/>
      <c r="T208" s="351"/>
      <c r="U208" s="351"/>
      <c r="V208" s="351"/>
      <c r="W208" s="351"/>
      <c r="X208" s="351"/>
      <c r="Y208" s="351"/>
      <c r="Z208" s="351"/>
    </row>
    <row r="209" spans="1:26" ht="15.75" customHeight="1">
      <c r="A209" s="83" t="s">
        <v>4056</v>
      </c>
      <c r="B209" s="76" t="s">
        <v>4057</v>
      </c>
      <c r="C209" s="76" t="s">
        <v>134</v>
      </c>
      <c r="D209" s="203" t="s">
        <v>4058</v>
      </c>
      <c r="E209" s="203" t="s">
        <v>4059</v>
      </c>
      <c r="F209" s="203" t="s">
        <v>4060</v>
      </c>
      <c r="G209" s="203">
        <v>2</v>
      </c>
      <c r="H209" s="340">
        <v>2</v>
      </c>
      <c r="I209" s="572">
        <v>2</v>
      </c>
      <c r="J209" s="572">
        <v>20</v>
      </c>
      <c r="K209" s="714">
        <v>10</v>
      </c>
      <c r="L209" s="576" t="s">
        <v>135</v>
      </c>
      <c r="M209" s="351"/>
      <c r="N209" s="351"/>
      <c r="O209" s="351"/>
      <c r="P209" s="351"/>
      <c r="Q209" s="351"/>
      <c r="R209" s="351"/>
      <c r="S209" s="351"/>
      <c r="T209" s="351"/>
      <c r="U209" s="351"/>
      <c r="V209" s="351"/>
      <c r="W209" s="351"/>
      <c r="X209" s="351"/>
      <c r="Y209" s="351"/>
      <c r="Z209" s="351"/>
    </row>
    <row r="210" spans="1:26" ht="15.75" customHeight="1">
      <c r="A210" s="83" t="s">
        <v>2888</v>
      </c>
      <c r="B210" s="3" t="s">
        <v>4061</v>
      </c>
      <c r="C210" s="76" t="s">
        <v>134</v>
      </c>
      <c r="D210" s="203" t="s">
        <v>4062</v>
      </c>
      <c r="E210" s="84" t="s">
        <v>4063</v>
      </c>
      <c r="F210" s="203" t="s">
        <v>4064</v>
      </c>
      <c r="G210" s="203"/>
      <c r="H210" s="340"/>
      <c r="I210" s="572"/>
      <c r="J210" s="572">
        <v>20</v>
      </c>
      <c r="K210" s="714">
        <v>20</v>
      </c>
      <c r="L210" s="576" t="s">
        <v>139</v>
      </c>
      <c r="M210" s="351"/>
      <c r="N210" s="351"/>
      <c r="O210" s="351"/>
      <c r="P210" s="351"/>
      <c r="Q210" s="351"/>
      <c r="R210" s="351"/>
      <c r="S210" s="351"/>
      <c r="T210" s="351"/>
      <c r="U210" s="351"/>
      <c r="V210" s="351"/>
      <c r="W210" s="351"/>
      <c r="X210" s="351"/>
      <c r="Y210" s="351"/>
      <c r="Z210" s="351"/>
    </row>
    <row r="211" spans="1:26" ht="15.75" customHeight="1">
      <c r="A211" s="225" t="s">
        <v>4065</v>
      </c>
      <c r="B211" s="122" t="s">
        <v>4066</v>
      </c>
      <c r="C211" s="438" t="s">
        <v>134</v>
      </c>
      <c r="D211" s="204" t="s">
        <v>4067</v>
      </c>
      <c r="E211" s="573" t="s">
        <v>4068</v>
      </c>
      <c r="F211" s="204" t="s">
        <v>4064</v>
      </c>
      <c r="G211" s="574"/>
      <c r="H211" s="575"/>
      <c r="I211" s="576"/>
      <c r="J211" s="576">
        <v>20</v>
      </c>
      <c r="K211" s="715">
        <v>20</v>
      </c>
      <c r="L211" s="576" t="s">
        <v>139</v>
      </c>
      <c r="M211" s="351"/>
      <c r="N211" s="351"/>
      <c r="O211" s="351"/>
      <c r="P211" s="351"/>
      <c r="Q211" s="351"/>
      <c r="R211" s="351"/>
      <c r="S211" s="351"/>
      <c r="T211" s="351"/>
      <c r="U211" s="351"/>
      <c r="V211" s="351"/>
      <c r="W211" s="351"/>
      <c r="X211" s="351"/>
      <c r="Y211" s="351"/>
      <c r="Z211" s="351"/>
    </row>
    <row r="212" spans="1:26" ht="15.75" customHeight="1">
      <c r="A212" s="401" t="s">
        <v>140</v>
      </c>
      <c r="B212" s="407" t="s">
        <v>1745</v>
      </c>
      <c r="C212" s="407" t="s">
        <v>134</v>
      </c>
      <c r="D212" s="716" t="s">
        <v>4069</v>
      </c>
      <c r="E212" s="717" t="s">
        <v>4070</v>
      </c>
      <c r="F212" s="402" t="s">
        <v>4071</v>
      </c>
      <c r="G212" s="718">
        <v>1</v>
      </c>
      <c r="H212" s="719">
        <v>1</v>
      </c>
      <c r="I212" s="572">
        <v>1</v>
      </c>
      <c r="J212" s="572">
        <v>10</v>
      </c>
      <c r="K212" s="714">
        <v>10</v>
      </c>
      <c r="L212" s="576" t="s">
        <v>140</v>
      </c>
      <c r="M212" s="54"/>
      <c r="N212" s="54"/>
      <c r="O212" s="54"/>
      <c r="P212" s="54"/>
      <c r="Q212" s="54"/>
      <c r="R212" s="54"/>
      <c r="S212" s="54"/>
      <c r="T212" s="54"/>
      <c r="U212" s="54"/>
      <c r="V212" s="54"/>
      <c r="W212" s="54"/>
      <c r="X212" s="54"/>
      <c r="Y212" s="54"/>
      <c r="Z212" s="54"/>
    </row>
    <row r="213" spans="1:26" ht="15.75" customHeight="1">
      <c r="A213" s="401" t="s">
        <v>140</v>
      </c>
      <c r="B213" s="720" t="s">
        <v>4072</v>
      </c>
      <c r="C213" s="402" t="s">
        <v>134</v>
      </c>
      <c r="D213" s="721" t="s">
        <v>4073</v>
      </c>
      <c r="E213" s="722" t="s">
        <v>4074</v>
      </c>
      <c r="F213" s="402" t="s">
        <v>4071</v>
      </c>
      <c r="G213" s="723">
        <v>1</v>
      </c>
      <c r="H213" s="564">
        <v>1</v>
      </c>
      <c r="I213" s="724">
        <v>1</v>
      </c>
      <c r="J213" s="724">
        <v>10</v>
      </c>
      <c r="K213" s="725">
        <v>10</v>
      </c>
      <c r="L213" s="576" t="s">
        <v>140</v>
      </c>
      <c r="M213" s="351"/>
      <c r="N213" s="351"/>
      <c r="O213" s="351"/>
      <c r="P213" s="351"/>
      <c r="Q213" s="351"/>
      <c r="R213" s="351"/>
      <c r="S213" s="351"/>
      <c r="T213" s="351"/>
      <c r="U213" s="351"/>
      <c r="V213" s="351"/>
      <c r="W213" s="351"/>
      <c r="X213" s="351"/>
      <c r="Y213" s="351"/>
      <c r="Z213" s="351"/>
    </row>
    <row r="214" spans="1:26" ht="15.75" customHeight="1">
      <c r="A214" s="401" t="s">
        <v>140</v>
      </c>
      <c r="B214" s="407" t="s">
        <v>4075</v>
      </c>
      <c r="C214" s="402" t="s">
        <v>134</v>
      </c>
      <c r="D214" s="721" t="s">
        <v>4076</v>
      </c>
      <c r="E214" s="722" t="s">
        <v>4077</v>
      </c>
      <c r="F214" s="402" t="s">
        <v>4071</v>
      </c>
      <c r="G214" s="726">
        <v>1</v>
      </c>
      <c r="H214" s="564">
        <v>1</v>
      </c>
      <c r="I214" s="724">
        <v>1</v>
      </c>
      <c r="J214" s="724">
        <v>10</v>
      </c>
      <c r="K214" s="725">
        <v>10</v>
      </c>
      <c r="L214" s="576" t="s">
        <v>140</v>
      </c>
      <c r="M214" s="351"/>
      <c r="N214" s="351"/>
      <c r="O214" s="351"/>
      <c r="P214" s="351"/>
      <c r="Q214" s="351"/>
      <c r="R214" s="351"/>
      <c r="S214" s="351"/>
      <c r="T214" s="351"/>
      <c r="U214" s="351"/>
      <c r="V214" s="351"/>
      <c r="W214" s="351"/>
      <c r="X214" s="351"/>
      <c r="Y214" s="351"/>
      <c r="Z214" s="351"/>
    </row>
    <row r="215" spans="1:26" ht="15.75" customHeight="1">
      <c r="A215" s="401" t="s">
        <v>140</v>
      </c>
      <c r="B215" s="407" t="s">
        <v>4078</v>
      </c>
      <c r="C215" s="402" t="s">
        <v>134</v>
      </c>
      <c r="D215" s="721" t="s">
        <v>4079</v>
      </c>
      <c r="E215" s="722" t="s">
        <v>4080</v>
      </c>
      <c r="F215" s="402" t="s">
        <v>4071</v>
      </c>
      <c r="G215" s="726">
        <v>1</v>
      </c>
      <c r="H215" s="564">
        <v>1</v>
      </c>
      <c r="I215" s="724">
        <v>1</v>
      </c>
      <c r="J215" s="724">
        <v>10</v>
      </c>
      <c r="K215" s="725">
        <v>10</v>
      </c>
      <c r="L215" s="576" t="s">
        <v>140</v>
      </c>
      <c r="M215" s="351"/>
      <c r="N215" s="351"/>
      <c r="O215" s="351"/>
      <c r="P215" s="351"/>
      <c r="Q215" s="351"/>
      <c r="R215" s="351"/>
      <c r="S215" s="351"/>
      <c r="T215" s="351"/>
      <c r="U215" s="351"/>
      <c r="V215" s="351"/>
      <c r="W215" s="351"/>
      <c r="X215" s="351"/>
      <c r="Y215" s="351"/>
      <c r="Z215" s="351"/>
    </row>
    <row r="216" spans="1:26" ht="15.75" customHeight="1">
      <c r="A216" s="401" t="s">
        <v>140</v>
      </c>
      <c r="B216" s="727" t="s">
        <v>4081</v>
      </c>
      <c r="C216" s="402" t="s">
        <v>134</v>
      </c>
      <c r="D216" s="721" t="s">
        <v>4082</v>
      </c>
      <c r="E216" s="722" t="s">
        <v>4083</v>
      </c>
      <c r="F216" s="402" t="s">
        <v>4071</v>
      </c>
      <c r="G216" s="563">
        <v>1</v>
      </c>
      <c r="H216" s="564">
        <v>1</v>
      </c>
      <c r="I216" s="724">
        <v>1</v>
      </c>
      <c r="J216" s="724">
        <v>10</v>
      </c>
      <c r="K216" s="725">
        <v>10</v>
      </c>
      <c r="L216" s="576" t="s">
        <v>140</v>
      </c>
      <c r="M216" s="351"/>
      <c r="N216" s="351"/>
      <c r="O216" s="351"/>
      <c r="P216" s="351"/>
      <c r="Q216" s="351"/>
      <c r="R216" s="351"/>
      <c r="S216" s="351"/>
      <c r="T216" s="351"/>
      <c r="U216" s="351"/>
      <c r="V216" s="351"/>
      <c r="W216" s="351"/>
      <c r="X216" s="351"/>
      <c r="Y216" s="351"/>
      <c r="Z216" s="351"/>
    </row>
    <row r="217" spans="1:26" ht="15.75" customHeight="1">
      <c r="A217" s="401" t="s">
        <v>140</v>
      </c>
      <c r="B217" s="728" t="s">
        <v>1745</v>
      </c>
      <c r="C217" s="402" t="s">
        <v>134</v>
      </c>
      <c r="D217" s="721" t="s">
        <v>4084</v>
      </c>
      <c r="E217" s="722" t="s">
        <v>4085</v>
      </c>
      <c r="F217" s="718"/>
      <c r="G217" s="563">
        <v>1</v>
      </c>
      <c r="H217" s="564">
        <v>1</v>
      </c>
      <c r="I217" s="724">
        <v>1</v>
      </c>
      <c r="J217" s="724">
        <v>10</v>
      </c>
      <c r="K217" s="725">
        <v>10</v>
      </c>
      <c r="L217" s="576" t="s">
        <v>140</v>
      </c>
      <c r="M217" s="351"/>
      <c r="N217" s="351"/>
      <c r="O217" s="351"/>
      <c r="P217" s="351"/>
      <c r="Q217" s="351"/>
      <c r="R217" s="351"/>
      <c r="S217" s="351"/>
      <c r="T217" s="351"/>
      <c r="U217" s="351"/>
      <c r="V217" s="351"/>
      <c r="W217" s="351"/>
      <c r="X217" s="351"/>
      <c r="Y217" s="351"/>
      <c r="Z217" s="351"/>
    </row>
    <row r="218" spans="1:26" ht="15.75" customHeight="1">
      <c r="A218" s="401" t="s">
        <v>140</v>
      </c>
      <c r="B218" s="407" t="s">
        <v>1745</v>
      </c>
      <c r="C218" s="402" t="s">
        <v>134</v>
      </c>
      <c r="D218" s="721" t="s">
        <v>4086</v>
      </c>
      <c r="E218" s="722" t="s">
        <v>4087</v>
      </c>
      <c r="F218" s="402" t="s">
        <v>4088</v>
      </c>
      <c r="G218" s="563">
        <v>1</v>
      </c>
      <c r="H218" s="564">
        <v>1</v>
      </c>
      <c r="I218" s="220">
        <v>1</v>
      </c>
      <c r="J218" s="220">
        <v>10</v>
      </c>
      <c r="K218" s="729">
        <v>10</v>
      </c>
      <c r="L218" s="576"/>
      <c r="M218" s="351"/>
      <c r="N218" s="351"/>
      <c r="O218" s="351"/>
      <c r="P218" s="351"/>
      <c r="Q218" s="351"/>
      <c r="R218" s="351"/>
      <c r="S218" s="351"/>
      <c r="T218" s="351"/>
      <c r="U218" s="351"/>
      <c r="V218" s="351"/>
      <c r="W218" s="351"/>
      <c r="X218" s="351"/>
      <c r="Y218" s="351"/>
      <c r="Z218" s="351"/>
    </row>
    <row r="219" spans="1:26" ht="15.75" customHeight="1">
      <c r="A219" s="225" t="s">
        <v>2898</v>
      </c>
      <c r="B219" s="234" t="s">
        <v>4089</v>
      </c>
      <c r="C219" s="203" t="s">
        <v>4090</v>
      </c>
      <c r="D219" s="83" t="s">
        <v>4091</v>
      </c>
      <c r="E219" s="730" t="s">
        <v>4092</v>
      </c>
      <c r="F219" s="52" t="s">
        <v>2940</v>
      </c>
      <c r="G219" s="135">
        <v>1</v>
      </c>
      <c r="H219" s="135">
        <v>1</v>
      </c>
      <c r="I219" s="135">
        <v>1</v>
      </c>
      <c r="J219" s="135">
        <v>20</v>
      </c>
      <c r="K219" s="443">
        <v>20</v>
      </c>
      <c r="L219" s="576" t="s">
        <v>2904</v>
      </c>
      <c r="M219" s="54"/>
      <c r="N219" s="54"/>
      <c r="O219" s="54"/>
      <c r="P219" s="54"/>
      <c r="Q219" s="54"/>
      <c r="R219" s="54"/>
      <c r="S219" s="54"/>
      <c r="T219" s="54"/>
      <c r="U219" s="54"/>
      <c r="V219" s="54"/>
      <c r="W219" s="54"/>
      <c r="X219" s="54"/>
      <c r="Y219" s="54"/>
      <c r="Z219" s="54"/>
    </row>
    <row r="220" spans="1:26" ht="15.75" customHeight="1">
      <c r="A220" s="83" t="s">
        <v>2898</v>
      </c>
      <c r="B220" s="203" t="s">
        <v>4093</v>
      </c>
      <c r="C220" s="203" t="s">
        <v>4090</v>
      </c>
      <c r="D220" s="204" t="s">
        <v>4094</v>
      </c>
      <c r="E220" s="280" t="s">
        <v>4095</v>
      </c>
      <c r="F220" s="204" t="s">
        <v>4096</v>
      </c>
      <c r="G220" s="713">
        <v>1</v>
      </c>
      <c r="H220" s="33">
        <v>1</v>
      </c>
      <c r="I220" s="76">
        <v>1</v>
      </c>
      <c r="J220" s="76">
        <v>10</v>
      </c>
      <c r="K220" s="443">
        <v>10</v>
      </c>
      <c r="L220" s="576" t="s">
        <v>2904</v>
      </c>
      <c r="M220" s="351"/>
      <c r="N220" s="351"/>
      <c r="O220" s="351"/>
      <c r="P220" s="351"/>
      <c r="Q220" s="351"/>
      <c r="R220" s="351"/>
      <c r="S220" s="351"/>
      <c r="T220" s="351"/>
      <c r="U220" s="351"/>
      <c r="V220" s="351"/>
      <c r="W220" s="351"/>
      <c r="X220" s="351"/>
      <c r="Y220" s="351"/>
      <c r="Z220" s="351"/>
    </row>
    <row r="221" spans="1:26" ht="15.75" customHeight="1">
      <c r="A221" s="83" t="s">
        <v>2898</v>
      </c>
      <c r="B221" s="223" t="s">
        <v>4097</v>
      </c>
      <c r="C221" s="203" t="s">
        <v>4090</v>
      </c>
      <c r="D221" s="204" t="s">
        <v>4098</v>
      </c>
      <c r="E221" s="211" t="s">
        <v>4095</v>
      </c>
      <c r="F221" s="203" t="s">
        <v>4096</v>
      </c>
      <c r="G221" s="86">
        <v>1</v>
      </c>
      <c r="H221" s="32">
        <v>1</v>
      </c>
      <c r="I221" s="76">
        <v>1</v>
      </c>
      <c r="J221" s="76">
        <v>10</v>
      </c>
      <c r="K221" s="443">
        <v>10</v>
      </c>
      <c r="L221" s="576" t="s">
        <v>2904</v>
      </c>
      <c r="M221" s="351"/>
      <c r="N221" s="351"/>
      <c r="O221" s="351"/>
      <c r="P221" s="351"/>
      <c r="Q221" s="351"/>
      <c r="R221" s="351"/>
      <c r="S221" s="351"/>
      <c r="T221" s="351"/>
      <c r="U221" s="351"/>
      <c r="V221" s="351"/>
      <c r="W221" s="351"/>
      <c r="X221" s="351"/>
      <c r="Y221" s="351"/>
      <c r="Z221" s="351"/>
    </row>
    <row r="222" spans="1:26" ht="15.75" customHeight="1">
      <c r="A222" s="83" t="s">
        <v>4099</v>
      </c>
      <c r="B222" s="83" t="s">
        <v>4100</v>
      </c>
      <c r="C222" s="203" t="s">
        <v>4090</v>
      </c>
      <c r="D222" s="204" t="s">
        <v>4101</v>
      </c>
      <c r="E222" s="211" t="s">
        <v>4095</v>
      </c>
      <c r="F222" s="203" t="s">
        <v>4096</v>
      </c>
      <c r="G222" s="86">
        <v>3</v>
      </c>
      <c r="H222" s="32">
        <v>3</v>
      </c>
      <c r="I222" s="76">
        <v>3</v>
      </c>
      <c r="J222" s="76">
        <v>10</v>
      </c>
      <c r="K222" s="443">
        <v>3.33</v>
      </c>
      <c r="L222" s="576" t="s">
        <v>2904</v>
      </c>
      <c r="M222" s="351"/>
      <c r="N222" s="351"/>
      <c r="O222" s="351"/>
      <c r="P222" s="351"/>
      <c r="Q222" s="351"/>
      <c r="R222" s="351"/>
      <c r="S222" s="351"/>
      <c r="T222" s="351"/>
      <c r="U222" s="351"/>
      <c r="V222" s="351"/>
      <c r="W222" s="351"/>
      <c r="X222" s="351"/>
      <c r="Y222" s="351"/>
      <c r="Z222" s="351"/>
    </row>
    <row r="223" spans="1:26" ht="15.75" customHeight="1">
      <c r="A223" s="292" t="s">
        <v>4102</v>
      </c>
      <c r="B223" s="234" t="s">
        <v>4103</v>
      </c>
      <c r="C223" s="273" t="s">
        <v>4090</v>
      </c>
      <c r="D223" s="731" t="s">
        <v>4104</v>
      </c>
      <c r="E223" s="730" t="s">
        <v>4092</v>
      </c>
      <c r="F223" s="52" t="s">
        <v>2940</v>
      </c>
      <c r="G223" s="144">
        <v>3</v>
      </c>
      <c r="H223" s="144">
        <v>3</v>
      </c>
      <c r="I223" s="144">
        <v>3</v>
      </c>
      <c r="J223" s="144">
        <v>20</v>
      </c>
      <c r="K223" s="732">
        <v>6.66</v>
      </c>
      <c r="L223" s="576" t="s">
        <v>2904</v>
      </c>
      <c r="M223" s="351"/>
      <c r="N223" s="351"/>
      <c r="O223" s="351"/>
      <c r="P223" s="351"/>
      <c r="Q223" s="351"/>
      <c r="R223" s="351"/>
      <c r="S223" s="351"/>
      <c r="T223" s="351"/>
      <c r="U223" s="351"/>
      <c r="V223" s="351"/>
      <c r="W223" s="351"/>
      <c r="X223" s="351"/>
      <c r="Y223" s="351"/>
      <c r="Z223" s="351"/>
    </row>
    <row r="224" spans="1:26" ht="15.75" customHeight="1">
      <c r="A224" s="1128" t="s">
        <v>4105</v>
      </c>
      <c r="B224" s="1128" t="s">
        <v>4106</v>
      </c>
      <c r="C224" s="1128" t="s">
        <v>134</v>
      </c>
      <c r="D224" s="203" t="s">
        <v>4107</v>
      </c>
      <c r="E224" s="409" t="s">
        <v>4108</v>
      </c>
      <c r="F224" s="203" t="s">
        <v>3661</v>
      </c>
      <c r="G224" s="76">
        <v>2</v>
      </c>
      <c r="H224" s="567">
        <v>2</v>
      </c>
      <c r="I224" s="733">
        <v>4</v>
      </c>
      <c r="J224" s="733">
        <v>10</v>
      </c>
      <c r="K224" s="733">
        <v>5</v>
      </c>
      <c r="L224" s="443" t="s">
        <v>142</v>
      </c>
      <c r="M224" s="351"/>
      <c r="N224" s="351"/>
      <c r="O224" s="351"/>
      <c r="P224" s="351"/>
      <c r="Q224" s="351"/>
      <c r="R224" s="351"/>
      <c r="S224" s="351"/>
      <c r="T224" s="351"/>
      <c r="U224" s="351"/>
      <c r="V224" s="351"/>
      <c r="W224" s="351"/>
      <c r="X224" s="351"/>
      <c r="Y224" s="351"/>
      <c r="Z224" s="351"/>
    </row>
    <row r="225" spans="1:26" ht="15.75" customHeight="1">
      <c r="A225" s="1129"/>
      <c r="B225" s="1129"/>
      <c r="C225" s="1129"/>
      <c r="D225" s="204" t="s">
        <v>4109</v>
      </c>
      <c r="E225" s="734" t="s">
        <v>3969</v>
      </c>
      <c r="F225" s="204" t="s">
        <v>3661</v>
      </c>
      <c r="G225" s="76">
        <v>2</v>
      </c>
      <c r="H225" s="567">
        <v>2</v>
      </c>
      <c r="I225" s="733">
        <v>4</v>
      </c>
      <c r="J225" s="733">
        <v>10</v>
      </c>
      <c r="K225" s="733">
        <v>5</v>
      </c>
      <c r="L225" s="443" t="s">
        <v>142</v>
      </c>
      <c r="M225" s="351"/>
      <c r="N225" s="351"/>
      <c r="O225" s="351"/>
      <c r="P225" s="351"/>
      <c r="Q225" s="351"/>
      <c r="R225" s="351"/>
      <c r="S225" s="351"/>
      <c r="T225" s="351"/>
      <c r="U225" s="351"/>
      <c r="V225" s="351"/>
      <c r="W225" s="351"/>
      <c r="X225" s="351"/>
      <c r="Y225" s="351"/>
      <c r="Z225" s="351"/>
    </row>
    <row r="226" spans="1:26" ht="15.75" customHeight="1">
      <c r="A226" s="1129"/>
      <c r="B226" s="1129"/>
      <c r="C226" s="1129"/>
      <c r="D226" s="203" t="s">
        <v>3970</v>
      </c>
      <c r="E226" s="409" t="s">
        <v>3971</v>
      </c>
      <c r="F226" s="203" t="s">
        <v>3972</v>
      </c>
      <c r="G226" s="86">
        <v>2</v>
      </c>
      <c r="H226" s="567">
        <v>2</v>
      </c>
      <c r="I226" s="268">
        <v>4</v>
      </c>
      <c r="J226" s="268">
        <v>20</v>
      </c>
      <c r="K226" s="268">
        <v>10</v>
      </c>
      <c r="L226" s="715" t="s">
        <v>142</v>
      </c>
      <c r="M226" s="351"/>
      <c r="N226" s="351"/>
      <c r="O226" s="351"/>
      <c r="P226" s="351"/>
      <c r="Q226" s="351"/>
      <c r="R226" s="351"/>
      <c r="S226" s="351"/>
      <c r="T226" s="351"/>
      <c r="U226" s="351"/>
      <c r="V226" s="351"/>
      <c r="W226" s="351"/>
      <c r="X226" s="351"/>
      <c r="Y226" s="351"/>
      <c r="Z226" s="351"/>
    </row>
    <row r="227" spans="1:26" ht="15.75" customHeight="1">
      <c r="A227" s="1130"/>
      <c r="B227" s="1130"/>
      <c r="C227" s="1130"/>
      <c r="D227" s="203" t="s">
        <v>4110</v>
      </c>
      <c r="E227" s="409" t="s">
        <v>4111</v>
      </c>
      <c r="F227" s="203" t="s">
        <v>4112</v>
      </c>
      <c r="G227" s="86">
        <v>2</v>
      </c>
      <c r="H227" s="567">
        <v>2</v>
      </c>
      <c r="I227" s="268">
        <v>4</v>
      </c>
      <c r="J227" s="268">
        <v>20</v>
      </c>
      <c r="K227" s="268">
        <v>10</v>
      </c>
      <c r="L227" s="715" t="s">
        <v>142</v>
      </c>
      <c r="M227" s="54"/>
      <c r="N227" s="54"/>
      <c r="O227" s="54"/>
      <c r="P227" s="54"/>
      <c r="Q227" s="54"/>
      <c r="R227" s="54"/>
      <c r="S227" s="54"/>
      <c r="T227" s="54"/>
      <c r="U227" s="54"/>
      <c r="V227" s="54"/>
      <c r="W227" s="54"/>
      <c r="X227" s="54"/>
      <c r="Y227" s="54"/>
      <c r="Z227" s="54"/>
    </row>
    <row r="228" spans="1:26" ht="15.75" customHeight="1">
      <c r="A228" s="1128" t="s">
        <v>4113</v>
      </c>
      <c r="B228" s="1128" t="s">
        <v>4114</v>
      </c>
      <c r="C228" s="1128" t="s">
        <v>134</v>
      </c>
      <c r="D228" s="203" t="s">
        <v>4115</v>
      </c>
      <c r="E228" s="409" t="s">
        <v>4116</v>
      </c>
      <c r="F228" s="203" t="s">
        <v>4117</v>
      </c>
      <c r="G228" s="86">
        <v>1</v>
      </c>
      <c r="H228" s="567">
        <v>1</v>
      </c>
      <c r="I228" s="268">
        <v>6</v>
      </c>
      <c r="J228" s="268">
        <v>20</v>
      </c>
      <c r="K228" s="268">
        <v>20</v>
      </c>
      <c r="L228" s="715" t="s">
        <v>142</v>
      </c>
      <c r="M228" s="351"/>
      <c r="N228" s="351"/>
      <c r="O228" s="351"/>
      <c r="P228" s="351"/>
      <c r="Q228" s="351"/>
      <c r="R228" s="351"/>
      <c r="S228" s="351"/>
      <c r="T228" s="351"/>
      <c r="U228" s="351"/>
      <c r="V228" s="351"/>
      <c r="W228" s="351"/>
      <c r="X228" s="351"/>
      <c r="Y228" s="351"/>
      <c r="Z228" s="351"/>
    </row>
    <row r="229" spans="1:26" ht="15.75" customHeight="1">
      <c r="A229" s="1130"/>
      <c r="B229" s="1130"/>
      <c r="C229" s="1130"/>
      <c r="D229" s="203" t="s">
        <v>4118</v>
      </c>
      <c r="E229" s="409" t="s">
        <v>4119</v>
      </c>
      <c r="F229" s="203" t="s">
        <v>3661</v>
      </c>
      <c r="G229" s="86">
        <v>1</v>
      </c>
      <c r="H229" s="567">
        <v>1</v>
      </c>
      <c r="I229" s="268">
        <v>6</v>
      </c>
      <c r="J229" s="268">
        <v>10</v>
      </c>
      <c r="K229" s="268">
        <v>10</v>
      </c>
      <c r="L229" s="715"/>
      <c r="M229" s="351"/>
      <c r="N229" s="351"/>
      <c r="O229" s="351"/>
      <c r="P229" s="351"/>
      <c r="Q229" s="351"/>
      <c r="R229" s="351"/>
      <c r="S229" s="351"/>
      <c r="T229" s="351"/>
      <c r="U229" s="351"/>
      <c r="V229" s="351"/>
      <c r="W229" s="351"/>
      <c r="X229" s="351"/>
      <c r="Y229" s="351"/>
      <c r="Z229" s="351"/>
    </row>
    <row r="230" spans="1:26" ht="15.75" customHeight="1">
      <c r="A230" s="1128" t="s">
        <v>4120</v>
      </c>
      <c r="B230" s="1128" t="s">
        <v>4121</v>
      </c>
      <c r="C230" s="1128" t="s">
        <v>134</v>
      </c>
      <c r="D230" s="203" t="s">
        <v>4122</v>
      </c>
      <c r="E230" s="409" t="s">
        <v>4123</v>
      </c>
      <c r="F230" s="203" t="s">
        <v>3661</v>
      </c>
      <c r="G230" s="86">
        <v>1</v>
      </c>
      <c r="H230" s="567">
        <v>1</v>
      </c>
      <c r="I230" s="268">
        <v>3</v>
      </c>
      <c r="J230" s="268">
        <v>10</v>
      </c>
      <c r="K230" s="268">
        <v>10</v>
      </c>
      <c r="L230" s="715" t="s">
        <v>142</v>
      </c>
      <c r="M230" s="351"/>
      <c r="N230" s="351"/>
      <c r="O230" s="351"/>
      <c r="P230" s="351"/>
      <c r="Q230" s="351"/>
      <c r="R230" s="351"/>
      <c r="S230" s="351"/>
      <c r="T230" s="351"/>
      <c r="U230" s="351"/>
      <c r="V230" s="351"/>
      <c r="W230" s="351"/>
      <c r="X230" s="351"/>
      <c r="Y230" s="351"/>
      <c r="Z230" s="351"/>
    </row>
    <row r="231" spans="1:26" ht="15.75" customHeight="1">
      <c r="A231" s="1130"/>
      <c r="B231" s="1130"/>
      <c r="C231" s="1130"/>
      <c r="D231" s="203" t="s">
        <v>4124</v>
      </c>
      <c r="E231" s="409" t="s">
        <v>4125</v>
      </c>
      <c r="F231" s="203" t="s">
        <v>4126</v>
      </c>
      <c r="G231" s="86">
        <v>1</v>
      </c>
      <c r="H231" s="567">
        <v>1</v>
      </c>
      <c r="I231" s="268">
        <v>3</v>
      </c>
      <c r="J231" s="268">
        <v>20</v>
      </c>
      <c r="K231" s="268">
        <v>20</v>
      </c>
      <c r="L231" s="715" t="s">
        <v>142</v>
      </c>
      <c r="M231" s="351"/>
      <c r="N231" s="351"/>
      <c r="O231" s="351"/>
      <c r="P231" s="351"/>
      <c r="Q231" s="351"/>
      <c r="R231" s="351"/>
      <c r="S231" s="351"/>
      <c r="T231" s="351"/>
      <c r="U231" s="351"/>
      <c r="V231" s="351"/>
      <c r="W231" s="351"/>
      <c r="X231" s="351"/>
      <c r="Y231" s="351"/>
      <c r="Z231" s="351"/>
    </row>
    <row r="232" spans="1:26" ht="15.75" customHeight="1">
      <c r="A232" s="83" t="s">
        <v>1788</v>
      </c>
      <c r="B232" s="76" t="s">
        <v>4127</v>
      </c>
      <c r="C232" s="76" t="s">
        <v>134</v>
      </c>
      <c r="D232" s="203" t="s">
        <v>1790</v>
      </c>
      <c r="E232" s="203" t="s">
        <v>4128</v>
      </c>
      <c r="F232" s="203" t="s">
        <v>4129</v>
      </c>
      <c r="G232" s="203">
        <v>2</v>
      </c>
      <c r="H232" s="340">
        <v>2</v>
      </c>
      <c r="I232" s="572">
        <v>2</v>
      </c>
      <c r="J232" s="572">
        <v>20</v>
      </c>
      <c r="K232" s="572">
        <v>10</v>
      </c>
      <c r="L232" s="715" t="s">
        <v>148</v>
      </c>
      <c r="M232" s="351"/>
      <c r="N232" s="351"/>
      <c r="O232" s="351"/>
      <c r="P232" s="351"/>
      <c r="Q232" s="351"/>
      <c r="R232" s="351"/>
      <c r="S232" s="351"/>
      <c r="T232" s="351"/>
      <c r="U232" s="351"/>
      <c r="V232" s="351"/>
      <c r="W232" s="351"/>
      <c r="X232" s="351"/>
      <c r="Y232" s="351"/>
      <c r="Z232" s="351"/>
    </row>
    <row r="233" spans="1:26" ht="15.75" customHeight="1">
      <c r="A233" s="83" t="s">
        <v>4130</v>
      </c>
      <c r="B233" s="83" t="s">
        <v>563</v>
      </c>
      <c r="C233" s="83" t="s">
        <v>134</v>
      </c>
      <c r="D233" s="83" t="s">
        <v>4131</v>
      </c>
      <c r="E233" s="83" t="s">
        <v>4132</v>
      </c>
      <c r="F233" s="83" t="s">
        <v>3107</v>
      </c>
      <c r="G233" s="83">
        <v>2</v>
      </c>
      <c r="H233" s="83">
        <v>1</v>
      </c>
      <c r="I233" s="208">
        <v>22</v>
      </c>
      <c r="J233" s="208">
        <v>20</v>
      </c>
      <c r="K233" s="208">
        <v>10</v>
      </c>
      <c r="L233" s="715" t="s">
        <v>148</v>
      </c>
      <c r="M233" s="351"/>
      <c r="N233" s="351"/>
      <c r="O233" s="351"/>
      <c r="P233" s="351"/>
      <c r="Q233" s="351"/>
      <c r="R233" s="351"/>
      <c r="S233" s="351"/>
      <c r="T233" s="351"/>
      <c r="U233" s="351"/>
      <c r="V233" s="351"/>
      <c r="W233" s="351"/>
      <c r="X233" s="351"/>
      <c r="Y233" s="351"/>
      <c r="Z233" s="351"/>
    </row>
    <row r="234" spans="1:26" ht="15.75" customHeight="1">
      <c r="A234" s="83" t="s">
        <v>4133</v>
      </c>
      <c r="B234" s="83" t="s">
        <v>1919</v>
      </c>
      <c r="C234" s="83" t="s">
        <v>134</v>
      </c>
      <c r="D234" s="83" t="s">
        <v>4134</v>
      </c>
      <c r="E234" s="211" t="s">
        <v>4135</v>
      </c>
      <c r="F234" s="83" t="s">
        <v>4136</v>
      </c>
      <c r="G234" s="469">
        <v>4</v>
      </c>
      <c r="H234" s="83">
        <v>1</v>
      </c>
      <c r="I234" s="83">
        <v>8</v>
      </c>
      <c r="J234" s="83">
        <v>20</v>
      </c>
      <c r="K234" s="83">
        <v>5</v>
      </c>
      <c r="L234" s="715" t="s">
        <v>148</v>
      </c>
      <c r="M234" s="54"/>
      <c r="N234" s="54"/>
      <c r="O234" s="54"/>
      <c r="P234" s="54"/>
      <c r="Q234" s="54"/>
      <c r="R234" s="54"/>
      <c r="S234" s="54"/>
      <c r="T234" s="54"/>
      <c r="U234" s="54"/>
      <c r="V234" s="54"/>
      <c r="W234" s="54"/>
      <c r="X234" s="54"/>
      <c r="Y234" s="54"/>
      <c r="Z234" s="54"/>
    </row>
    <row r="235" spans="1:26" ht="15.75" customHeight="1">
      <c r="A235" s="83" t="s">
        <v>4137</v>
      </c>
      <c r="B235" s="83" t="s">
        <v>1919</v>
      </c>
      <c r="C235" s="83" t="s">
        <v>134</v>
      </c>
      <c r="D235" s="83" t="s">
        <v>4138</v>
      </c>
      <c r="E235" s="83" t="s">
        <v>4139</v>
      </c>
      <c r="F235" s="83" t="s">
        <v>3107</v>
      </c>
      <c r="G235" s="469">
        <v>4</v>
      </c>
      <c r="H235" s="83">
        <v>1</v>
      </c>
      <c r="I235" s="83">
        <v>8</v>
      </c>
      <c r="J235" s="83">
        <v>20</v>
      </c>
      <c r="K235" s="83">
        <v>5</v>
      </c>
      <c r="L235" s="715" t="s">
        <v>148</v>
      </c>
      <c r="M235" s="351"/>
      <c r="N235" s="351"/>
      <c r="O235" s="351"/>
      <c r="P235" s="351"/>
      <c r="Q235" s="351"/>
      <c r="R235" s="351"/>
      <c r="S235" s="351"/>
      <c r="T235" s="351"/>
      <c r="U235" s="351"/>
      <c r="V235" s="351"/>
      <c r="W235" s="351"/>
      <c r="X235" s="351"/>
      <c r="Y235" s="351"/>
      <c r="Z235" s="351"/>
    </row>
    <row r="236" spans="1:26" ht="15.75" customHeight="1">
      <c r="A236" s="83" t="s">
        <v>4140</v>
      </c>
      <c r="B236" s="83" t="s">
        <v>1919</v>
      </c>
      <c r="C236" s="83" t="s">
        <v>134</v>
      </c>
      <c r="D236" s="83" t="s">
        <v>4141</v>
      </c>
      <c r="E236" s="211" t="s">
        <v>4142</v>
      </c>
      <c r="F236" s="83" t="s">
        <v>3107</v>
      </c>
      <c r="G236" s="469">
        <v>4</v>
      </c>
      <c r="H236" s="83">
        <v>1</v>
      </c>
      <c r="I236" s="83">
        <v>8</v>
      </c>
      <c r="J236" s="83">
        <v>20</v>
      </c>
      <c r="K236" s="83">
        <v>5</v>
      </c>
      <c r="L236" s="715" t="s">
        <v>148</v>
      </c>
      <c r="M236" s="351"/>
      <c r="N236" s="351"/>
      <c r="O236" s="351"/>
      <c r="P236" s="351"/>
      <c r="Q236" s="351"/>
      <c r="R236" s="351"/>
      <c r="S236" s="351"/>
      <c r="T236" s="351"/>
      <c r="U236" s="351"/>
      <c r="V236" s="351"/>
      <c r="W236" s="351"/>
      <c r="X236" s="351"/>
      <c r="Y236" s="351"/>
      <c r="Z236" s="351"/>
    </row>
    <row r="237" spans="1:26" ht="15.75" customHeight="1">
      <c r="A237" s="83" t="s">
        <v>4143</v>
      </c>
      <c r="B237" s="83" t="s">
        <v>1919</v>
      </c>
      <c r="C237" s="83" t="s">
        <v>134</v>
      </c>
      <c r="D237" s="83" t="s">
        <v>4144</v>
      </c>
      <c r="E237" s="216" t="s">
        <v>4145</v>
      </c>
      <c r="F237" s="83" t="s">
        <v>4146</v>
      </c>
      <c r="G237" s="469">
        <v>4</v>
      </c>
      <c r="H237" s="83">
        <v>1</v>
      </c>
      <c r="I237" s="83">
        <v>8</v>
      </c>
      <c r="J237" s="83">
        <v>20</v>
      </c>
      <c r="K237" s="83">
        <v>5</v>
      </c>
      <c r="L237" s="715" t="s">
        <v>148</v>
      </c>
      <c r="M237" s="351"/>
      <c r="N237" s="351"/>
      <c r="O237" s="351"/>
      <c r="P237" s="351"/>
      <c r="Q237" s="351"/>
      <c r="R237" s="351"/>
      <c r="S237" s="351"/>
      <c r="T237" s="351"/>
      <c r="U237" s="351"/>
      <c r="V237" s="351"/>
      <c r="W237" s="351"/>
      <c r="X237" s="351"/>
      <c r="Y237" s="351"/>
      <c r="Z237" s="351"/>
    </row>
    <row r="238" spans="1:26" ht="15.75" customHeight="1">
      <c r="A238" s="83" t="s">
        <v>2014</v>
      </c>
      <c r="B238" s="83" t="s">
        <v>2015</v>
      </c>
      <c r="C238" s="83" t="s">
        <v>134</v>
      </c>
      <c r="D238" s="83" t="s">
        <v>2015</v>
      </c>
      <c r="E238" s="211" t="s">
        <v>4147</v>
      </c>
      <c r="F238" s="83" t="s">
        <v>3107</v>
      </c>
      <c r="G238" s="216">
        <v>2</v>
      </c>
      <c r="H238" s="83">
        <v>1</v>
      </c>
      <c r="I238" s="208">
        <v>5</v>
      </c>
      <c r="J238" s="208">
        <v>20</v>
      </c>
      <c r="K238" s="208">
        <v>10</v>
      </c>
      <c r="L238" s="715" t="s">
        <v>148</v>
      </c>
      <c r="M238" s="351"/>
      <c r="N238" s="351"/>
      <c r="O238" s="351"/>
      <c r="P238" s="351"/>
      <c r="Q238" s="351"/>
      <c r="R238" s="351"/>
      <c r="S238" s="351"/>
      <c r="T238" s="351"/>
      <c r="U238" s="351"/>
      <c r="V238" s="351"/>
      <c r="W238" s="351"/>
      <c r="X238" s="351"/>
      <c r="Y238" s="351"/>
      <c r="Z238" s="351"/>
    </row>
    <row r="239" spans="1:26" ht="15.75" customHeight="1">
      <c r="A239" s="83" t="s">
        <v>2014</v>
      </c>
      <c r="B239" s="83" t="s">
        <v>2015</v>
      </c>
      <c r="C239" s="83" t="s">
        <v>134</v>
      </c>
      <c r="D239" s="83" t="s">
        <v>4148</v>
      </c>
      <c r="E239" s="211" t="s">
        <v>4149</v>
      </c>
      <c r="F239" s="83" t="s">
        <v>4150</v>
      </c>
      <c r="G239" s="216">
        <v>2</v>
      </c>
      <c r="H239" s="83">
        <v>1</v>
      </c>
      <c r="I239" s="208">
        <v>5</v>
      </c>
      <c r="J239" s="208">
        <v>20</v>
      </c>
      <c r="K239" s="208">
        <v>10</v>
      </c>
      <c r="L239" s="715" t="s">
        <v>148</v>
      </c>
      <c r="M239" s="54"/>
      <c r="N239" s="54"/>
      <c r="O239" s="54"/>
      <c r="P239" s="54"/>
      <c r="Q239" s="54"/>
      <c r="R239" s="54"/>
      <c r="S239" s="54"/>
      <c r="T239" s="54"/>
      <c r="U239" s="54"/>
      <c r="V239" s="54"/>
      <c r="W239" s="54"/>
      <c r="X239" s="54"/>
      <c r="Y239" s="54"/>
      <c r="Z239" s="54"/>
    </row>
    <row r="240" spans="1:26" ht="15.75" customHeight="1">
      <c r="A240" s="83" t="s">
        <v>2014</v>
      </c>
      <c r="B240" s="83" t="s">
        <v>2015</v>
      </c>
      <c r="C240" s="83" t="s">
        <v>134</v>
      </c>
      <c r="D240" s="83" t="s">
        <v>4151</v>
      </c>
      <c r="E240" s="211" t="s">
        <v>4152</v>
      </c>
      <c r="F240" s="83" t="s">
        <v>3107</v>
      </c>
      <c r="G240" s="216">
        <v>2</v>
      </c>
      <c r="H240" s="83">
        <v>1</v>
      </c>
      <c r="I240" s="208">
        <v>5</v>
      </c>
      <c r="J240" s="208">
        <v>20</v>
      </c>
      <c r="K240" s="208">
        <v>10</v>
      </c>
      <c r="L240" s="715" t="s">
        <v>148</v>
      </c>
      <c r="M240" s="351"/>
      <c r="N240" s="351"/>
      <c r="O240" s="351"/>
      <c r="P240" s="351"/>
      <c r="Q240" s="351"/>
      <c r="R240" s="351"/>
      <c r="S240" s="351"/>
      <c r="T240" s="351"/>
      <c r="U240" s="351"/>
      <c r="V240" s="351"/>
      <c r="W240" s="351"/>
      <c r="X240" s="351"/>
      <c r="Y240" s="351"/>
      <c r="Z240" s="351"/>
    </row>
    <row r="241" spans="1:26" ht="15.75" customHeight="1">
      <c r="A241" s="83" t="s">
        <v>1993</v>
      </c>
      <c r="B241" s="83" t="s">
        <v>1994</v>
      </c>
      <c r="C241" s="83" t="s">
        <v>134</v>
      </c>
      <c r="D241" s="83" t="s">
        <v>4153</v>
      </c>
      <c r="E241" s="211" t="s">
        <v>4154</v>
      </c>
      <c r="F241" s="83" t="s">
        <v>3107</v>
      </c>
      <c r="G241" s="216">
        <v>1</v>
      </c>
      <c r="H241" s="83">
        <v>1</v>
      </c>
      <c r="I241" s="208">
        <v>4</v>
      </c>
      <c r="J241" s="208">
        <v>20</v>
      </c>
      <c r="K241" s="208">
        <v>20</v>
      </c>
      <c r="L241" s="715" t="s">
        <v>148</v>
      </c>
      <c r="M241" s="351"/>
      <c r="N241" s="351"/>
      <c r="O241" s="351"/>
      <c r="P241" s="351"/>
      <c r="Q241" s="351"/>
      <c r="R241" s="351"/>
      <c r="S241" s="351"/>
      <c r="T241" s="351"/>
      <c r="U241" s="351"/>
      <c r="V241" s="351"/>
      <c r="W241" s="351"/>
      <c r="X241" s="351"/>
      <c r="Y241" s="351"/>
      <c r="Z241" s="351"/>
    </row>
    <row r="242" spans="1:26" ht="15.75" customHeight="1">
      <c r="A242" s="83" t="s">
        <v>1993</v>
      </c>
      <c r="B242" s="83" t="s">
        <v>1994</v>
      </c>
      <c r="C242" s="83" t="s">
        <v>134</v>
      </c>
      <c r="D242" s="83" t="s">
        <v>4155</v>
      </c>
      <c r="E242" s="211" t="s">
        <v>4156</v>
      </c>
      <c r="F242" s="83" t="s">
        <v>4150</v>
      </c>
      <c r="G242" s="216">
        <v>1</v>
      </c>
      <c r="H242" s="83">
        <v>1</v>
      </c>
      <c r="I242" s="208">
        <v>4</v>
      </c>
      <c r="J242" s="208">
        <v>20</v>
      </c>
      <c r="K242" s="208">
        <v>20</v>
      </c>
      <c r="L242" s="715" t="s">
        <v>148</v>
      </c>
      <c r="M242" s="351"/>
      <c r="N242" s="351"/>
      <c r="O242" s="351"/>
      <c r="P242" s="351"/>
      <c r="Q242" s="351"/>
      <c r="R242" s="351"/>
      <c r="S242" s="351"/>
      <c r="T242" s="351"/>
      <c r="U242" s="351"/>
      <c r="V242" s="351"/>
      <c r="W242" s="351"/>
      <c r="X242" s="351"/>
      <c r="Y242" s="351"/>
      <c r="Z242" s="351"/>
    </row>
    <row r="243" spans="1:26" ht="15.75" customHeight="1">
      <c r="A243" s="83" t="s">
        <v>1993</v>
      </c>
      <c r="B243" s="83" t="s">
        <v>1994</v>
      </c>
      <c r="C243" s="83" t="s">
        <v>134</v>
      </c>
      <c r="D243" s="83" t="s">
        <v>4157</v>
      </c>
      <c r="E243" s="211" t="s">
        <v>4158</v>
      </c>
      <c r="F243" s="83" t="s">
        <v>4159</v>
      </c>
      <c r="G243" s="216">
        <v>1</v>
      </c>
      <c r="H243" s="83">
        <v>1</v>
      </c>
      <c r="I243" s="208">
        <v>4</v>
      </c>
      <c r="J243" s="208">
        <v>20</v>
      </c>
      <c r="K243" s="208">
        <v>20</v>
      </c>
      <c r="L243" s="715" t="s">
        <v>148</v>
      </c>
      <c r="M243" s="351"/>
      <c r="N243" s="351"/>
      <c r="O243" s="351"/>
      <c r="P243" s="351"/>
      <c r="Q243" s="351"/>
      <c r="R243" s="351"/>
      <c r="S243" s="351"/>
      <c r="T243" s="351"/>
      <c r="U243" s="351"/>
      <c r="V243" s="351"/>
      <c r="W243" s="351"/>
      <c r="X243" s="351"/>
      <c r="Y243" s="351"/>
      <c r="Z243" s="351"/>
    </row>
    <row r="244" spans="1:26" ht="15.75" customHeight="1">
      <c r="A244" s="234" t="s">
        <v>2001</v>
      </c>
      <c r="B244" s="83" t="s">
        <v>4160</v>
      </c>
      <c r="C244" s="83" t="s">
        <v>134</v>
      </c>
      <c r="D244" s="83" t="s">
        <v>4161</v>
      </c>
      <c r="E244" s="216" t="s">
        <v>4162</v>
      </c>
      <c r="F244" s="83" t="s">
        <v>4150</v>
      </c>
      <c r="G244" s="216">
        <v>2</v>
      </c>
      <c r="H244" s="83">
        <v>1</v>
      </c>
      <c r="I244" s="208">
        <v>6</v>
      </c>
      <c r="J244" s="208">
        <v>20</v>
      </c>
      <c r="K244" s="208">
        <v>10</v>
      </c>
      <c r="L244" s="715" t="s">
        <v>148</v>
      </c>
      <c r="M244" s="351"/>
      <c r="N244" s="351"/>
      <c r="O244" s="351"/>
      <c r="P244" s="351"/>
      <c r="Q244" s="351"/>
      <c r="R244" s="351"/>
      <c r="S244" s="351"/>
      <c r="T244" s="351"/>
      <c r="U244" s="351"/>
      <c r="V244" s="351"/>
      <c r="W244" s="351"/>
      <c r="X244" s="351"/>
      <c r="Y244" s="351"/>
      <c r="Z244" s="351"/>
    </row>
    <row r="245" spans="1:26" ht="15.75" customHeight="1">
      <c r="A245" s="234" t="s">
        <v>2019</v>
      </c>
      <c r="B245" s="83" t="s">
        <v>2020</v>
      </c>
      <c r="C245" s="83" t="s">
        <v>134</v>
      </c>
      <c r="D245" s="83" t="s">
        <v>4163</v>
      </c>
      <c r="E245" s="211" t="s">
        <v>4164</v>
      </c>
      <c r="F245" s="83" t="s">
        <v>4146</v>
      </c>
      <c r="G245" s="216">
        <v>2</v>
      </c>
      <c r="H245" s="83">
        <v>1</v>
      </c>
      <c r="I245" s="208">
        <v>6</v>
      </c>
      <c r="J245" s="208">
        <v>20</v>
      </c>
      <c r="K245" s="208">
        <v>10</v>
      </c>
      <c r="L245" s="715" t="s">
        <v>148</v>
      </c>
      <c r="M245" s="351"/>
      <c r="N245" s="351"/>
      <c r="O245" s="351"/>
      <c r="P245" s="351"/>
      <c r="Q245" s="351"/>
      <c r="R245" s="351"/>
      <c r="S245" s="351"/>
      <c r="T245" s="351"/>
      <c r="U245" s="351"/>
      <c r="V245" s="351"/>
      <c r="W245" s="351"/>
      <c r="X245" s="351"/>
      <c r="Y245" s="351"/>
      <c r="Z245" s="351"/>
    </row>
    <row r="246" spans="1:26" ht="15.75" customHeight="1">
      <c r="A246" s="234" t="s">
        <v>2019</v>
      </c>
      <c r="B246" s="83" t="s">
        <v>2020</v>
      </c>
      <c r="C246" s="83" t="s">
        <v>134</v>
      </c>
      <c r="D246" s="83" t="s">
        <v>4165</v>
      </c>
      <c r="E246" s="211" t="s">
        <v>4166</v>
      </c>
      <c r="F246" s="83" t="s">
        <v>4146</v>
      </c>
      <c r="G246" s="216">
        <v>2</v>
      </c>
      <c r="H246" s="83">
        <v>1</v>
      </c>
      <c r="I246" s="208">
        <v>8</v>
      </c>
      <c r="J246" s="208">
        <v>20</v>
      </c>
      <c r="K246" s="208">
        <v>10</v>
      </c>
      <c r="L246" s="715" t="s">
        <v>148</v>
      </c>
      <c r="M246" s="54"/>
      <c r="N246" s="54"/>
      <c r="O246" s="54"/>
      <c r="P246" s="54"/>
      <c r="Q246" s="54"/>
      <c r="R246" s="54"/>
      <c r="S246" s="54"/>
      <c r="T246" s="54"/>
      <c r="U246" s="54"/>
      <c r="V246" s="54"/>
      <c r="W246" s="54"/>
      <c r="X246" s="54"/>
      <c r="Y246" s="54"/>
      <c r="Z246" s="54"/>
    </row>
    <row r="247" spans="1:26" ht="15.75" customHeight="1">
      <c r="A247" s="234" t="s">
        <v>4167</v>
      </c>
      <c r="B247" s="83" t="s">
        <v>4168</v>
      </c>
      <c r="C247" s="83" t="s">
        <v>134</v>
      </c>
      <c r="D247" s="83" t="s">
        <v>4169</v>
      </c>
      <c r="E247" s="216" t="s">
        <v>4170</v>
      </c>
      <c r="F247" s="83" t="s">
        <v>4146</v>
      </c>
      <c r="G247" s="216">
        <v>1</v>
      </c>
      <c r="H247" s="83">
        <v>1</v>
      </c>
      <c r="I247" s="208">
        <v>4</v>
      </c>
      <c r="J247" s="208">
        <v>20</v>
      </c>
      <c r="K247" s="208">
        <v>20</v>
      </c>
      <c r="L247" s="715" t="s">
        <v>148</v>
      </c>
      <c r="M247" s="351"/>
      <c r="N247" s="351"/>
      <c r="O247" s="351"/>
      <c r="P247" s="351"/>
      <c r="Q247" s="351"/>
      <c r="R247" s="351"/>
      <c r="S247" s="351"/>
      <c r="T247" s="351"/>
      <c r="U247" s="351"/>
      <c r="V247" s="351"/>
      <c r="W247" s="351"/>
      <c r="X247" s="351"/>
      <c r="Y247" s="351"/>
      <c r="Z247" s="351"/>
    </row>
    <row r="248" spans="1:26" ht="15.75" customHeight="1">
      <c r="A248" s="234" t="s">
        <v>4171</v>
      </c>
      <c r="B248" s="83" t="s">
        <v>4172</v>
      </c>
      <c r="C248" s="83" t="s">
        <v>134</v>
      </c>
      <c r="D248" s="83" t="s">
        <v>4173</v>
      </c>
      <c r="E248" s="211" t="s">
        <v>4174</v>
      </c>
      <c r="F248" s="83" t="s">
        <v>4146</v>
      </c>
      <c r="G248" s="216">
        <v>4</v>
      </c>
      <c r="H248" s="83">
        <v>1</v>
      </c>
      <c r="I248" s="208">
        <v>7</v>
      </c>
      <c r="J248" s="208">
        <v>20</v>
      </c>
      <c r="K248" s="208">
        <v>5</v>
      </c>
      <c r="L248" s="715" t="s">
        <v>148</v>
      </c>
      <c r="M248" s="351"/>
      <c r="N248" s="351"/>
      <c r="O248" s="351"/>
      <c r="P248" s="351"/>
      <c r="Q248" s="351"/>
      <c r="R248" s="351"/>
      <c r="S248" s="351"/>
      <c r="T248" s="351"/>
      <c r="U248" s="351"/>
      <c r="V248" s="351"/>
      <c r="W248" s="351"/>
      <c r="X248" s="351"/>
      <c r="Y248" s="351"/>
      <c r="Z248" s="351"/>
    </row>
    <row r="249" spans="1:26" ht="15.75" customHeight="1">
      <c r="A249" s="83" t="s">
        <v>1788</v>
      </c>
      <c r="B249" s="83" t="s">
        <v>1789</v>
      </c>
      <c r="C249" s="83" t="s">
        <v>134</v>
      </c>
      <c r="D249" s="83" t="s">
        <v>4128</v>
      </c>
      <c r="E249" s="211" t="s">
        <v>4129</v>
      </c>
      <c r="F249" s="83" t="s">
        <v>4159</v>
      </c>
      <c r="G249" s="216">
        <v>2</v>
      </c>
      <c r="H249" s="83">
        <v>2</v>
      </c>
      <c r="I249" s="208">
        <v>2</v>
      </c>
      <c r="J249" s="208">
        <v>20</v>
      </c>
      <c r="K249" s="208">
        <v>10</v>
      </c>
      <c r="L249" s="715" t="s">
        <v>148</v>
      </c>
      <c r="M249" s="351"/>
      <c r="N249" s="351"/>
      <c r="O249" s="351"/>
      <c r="P249" s="351"/>
      <c r="Q249" s="351"/>
      <c r="R249" s="351"/>
      <c r="S249" s="351"/>
      <c r="T249" s="351"/>
      <c r="U249" s="351"/>
      <c r="V249" s="351"/>
      <c r="W249" s="351"/>
      <c r="X249" s="351"/>
      <c r="Y249" s="351"/>
      <c r="Z249" s="351"/>
    </row>
    <row r="250" spans="1:26" ht="15.75" customHeight="1">
      <c r="A250" s="83" t="s">
        <v>3344</v>
      </c>
      <c r="B250" s="76" t="s">
        <v>4175</v>
      </c>
      <c r="C250" s="76" t="s">
        <v>134</v>
      </c>
      <c r="D250" s="203" t="s">
        <v>4176</v>
      </c>
      <c r="E250" s="84" t="s">
        <v>4177</v>
      </c>
      <c r="F250" s="203" t="s">
        <v>2940</v>
      </c>
      <c r="G250" s="203">
        <v>1</v>
      </c>
      <c r="H250" s="340">
        <v>1</v>
      </c>
      <c r="I250" s="572">
        <v>1</v>
      </c>
      <c r="J250" s="572">
        <v>20</v>
      </c>
      <c r="K250" s="572">
        <v>20</v>
      </c>
      <c r="L250" s="715" t="s">
        <v>149</v>
      </c>
      <c r="M250" s="351"/>
      <c r="N250" s="351"/>
      <c r="O250" s="351"/>
      <c r="P250" s="351"/>
      <c r="Q250" s="351"/>
      <c r="R250" s="351"/>
      <c r="S250" s="351"/>
      <c r="T250" s="351"/>
      <c r="U250" s="351"/>
      <c r="V250" s="351"/>
      <c r="W250" s="351"/>
      <c r="X250" s="351"/>
      <c r="Y250" s="351"/>
      <c r="Z250" s="351"/>
    </row>
    <row r="251" spans="1:26" ht="15.75" customHeight="1">
      <c r="A251" s="83" t="s">
        <v>3344</v>
      </c>
      <c r="B251" s="76" t="s">
        <v>4178</v>
      </c>
      <c r="C251" s="76" t="s">
        <v>134</v>
      </c>
      <c r="D251" s="428" t="s">
        <v>4179</v>
      </c>
      <c r="E251" s="84" t="s">
        <v>4180</v>
      </c>
      <c r="F251" s="203" t="s">
        <v>4181</v>
      </c>
      <c r="G251" s="203">
        <v>1</v>
      </c>
      <c r="H251" s="340">
        <v>1</v>
      </c>
      <c r="I251" s="572">
        <v>1</v>
      </c>
      <c r="J251" s="572">
        <v>20</v>
      </c>
      <c r="K251" s="572">
        <v>20</v>
      </c>
      <c r="L251" s="715" t="s">
        <v>149</v>
      </c>
      <c r="M251" s="351"/>
      <c r="N251" s="351"/>
      <c r="O251" s="351"/>
      <c r="P251" s="351"/>
      <c r="Q251" s="351"/>
      <c r="R251" s="351"/>
      <c r="S251" s="351"/>
      <c r="T251" s="351"/>
      <c r="U251" s="351"/>
      <c r="V251" s="351"/>
      <c r="W251" s="351"/>
      <c r="X251" s="351"/>
      <c r="Y251" s="351"/>
      <c r="Z251" s="351"/>
    </row>
    <row r="252" spans="1:26" ht="15.75" customHeight="1">
      <c r="A252" s="225" t="s">
        <v>3344</v>
      </c>
      <c r="B252" s="122" t="s">
        <v>4175</v>
      </c>
      <c r="C252" s="438" t="s">
        <v>134</v>
      </c>
      <c r="D252" s="196" t="s">
        <v>4182</v>
      </c>
      <c r="E252" s="573" t="s">
        <v>4177</v>
      </c>
      <c r="F252" s="204" t="s">
        <v>2940</v>
      </c>
      <c r="G252" s="574">
        <v>1</v>
      </c>
      <c r="H252" s="575">
        <v>1</v>
      </c>
      <c r="I252" s="576">
        <v>1</v>
      </c>
      <c r="J252" s="576">
        <v>20</v>
      </c>
      <c r="K252" s="576">
        <v>20</v>
      </c>
      <c r="L252" s="715" t="s">
        <v>149</v>
      </c>
      <c r="M252" s="351"/>
      <c r="N252" s="351"/>
      <c r="O252" s="351"/>
      <c r="P252" s="351"/>
      <c r="Q252" s="351"/>
      <c r="R252" s="351"/>
      <c r="S252" s="351"/>
      <c r="T252" s="351"/>
      <c r="U252" s="351"/>
      <c r="V252" s="351"/>
      <c r="W252" s="351"/>
      <c r="X252" s="351"/>
      <c r="Y252" s="351"/>
      <c r="Z252" s="351"/>
    </row>
    <row r="253" spans="1:26" ht="15.75" customHeight="1">
      <c r="A253" s="225" t="s">
        <v>3344</v>
      </c>
      <c r="B253" s="122" t="s">
        <v>4175</v>
      </c>
      <c r="C253" s="438" t="s">
        <v>134</v>
      </c>
      <c r="D253" s="196" t="s">
        <v>4183</v>
      </c>
      <c r="E253" s="84" t="s">
        <v>4177</v>
      </c>
      <c r="F253" s="203" t="s">
        <v>2940</v>
      </c>
      <c r="G253" s="577">
        <v>1</v>
      </c>
      <c r="H253" s="539">
        <v>1</v>
      </c>
      <c r="I253" s="576">
        <v>1</v>
      </c>
      <c r="J253" s="576">
        <v>20</v>
      </c>
      <c r="K253" s="576">
        <v>20</v>
      </c>
      <c r="L253" s="715" t="s">
        <v>149</v>
      </c>
      <c r="M253" s="351"/>
      <c r="N253" s="351"/>
      <c r="O253" s="351"/>
      <c r="P253" s="351"/>
      <c r="Q253" s="351"/>
      <c r="R253" s="351"/>
      <c r="S253" s="351"/>
      <c r="T253" s="351"/>
      <c r="U253" s="351"/>
      <c r="V253" s="351"/>
      <c r="W253" s="351"/>
      <c r="X253" s="351"/>
      <c r="Y253" s="351"/>
      <c r="Z253" s="351"/>
    </row>
    <row r="254" spans="1:26" ht="15.75" customHeight="1">
      <c r="A254" s="225" t="s">
        <v>3344</v>
      </c>
      <c r="B254" s="122" t="s">
        <v>4175</v>
      </c>
      <c r="C254" s="438" t="s">
        <v>134</v>
      </c>
      <c r="D254" s="203" t="s">
        <v>4184</v>
      </c>
      <c r="E254" s="84" t="s">
        <v>4185</v>
      </c>
      <c r="F254" s="203" t="s">
        <v>2940</v>
      </c>
      <c r="G254" s="577">
        <v>1</v>
      </c>
      <c r="H254" s="539">
        <v>1</v>
      </c>
      <c r="I254" s="576">
        <v>1</v>
      </c>
      <c r="J254" s="576">
        <v>20</v>
      </c>
      <c r="K254" s="576">
        <v>20</v>
      </c>
      <c r="L254" s="715" t="s">
        <v>149</v>
      </c>
      <c r="M254" s="54"/>
      <c r="N254" s="54"/>
      <c r="O254" s="54"/>
      <c r="P254" s="54"/>
      <c r="Q254" s="54"/>
      <c r="R254" s="54"/>
      <c r="S254" s="54"/>
      <c r="T254" s="54"/>
      <c r="U254" s="54"/>
      <c r="V254" s="54"/>
      <c r="W254" s="54"/>
      <c r="X254" s="54"/>
      <c r="Y254" s="54"/>
      <c r="Z254" s="54"/>
    </row>
    <row r="255" spans="1:26" ht="15.75" customHeight="1">
      <c r="A255" s="225" t="s">
        <v>3344</v>
      </c>
      <c r="B255" s="122" t="s">
        <v>4175</v>
      </c>
      <c r="C255" s="438" t="s">
        <v>134</v>
      </c>
      <c r="D255" s="438" t="s">
        <v>4186</v>
      </c>
      <c r="E255" s="84" t="s">
        <v>4187</v>
      </c>
      <c r="F255" s="438"/>
      <c r="G255" s="123">
        <v>1</v>
      </c>
      <c r="H255" s="578">
        <v>1</v>
      </c>
      <c r="I255" s="576">
        <v>1</v>
      </c>
      <c r="J255" s="576">
        <v>10</v>
      </c>
      <c r="K255" s="576">
        <v>10</v>
      </c>
      <c r="L255" s="715" t="s">
        <v>149</v>
      </c>
      <c r="M255" s="351"/>
      <c r="N255" s="351"/>
      <c r="O255" s="351"/>
      <c r="P255" s="351"/>
      <c r="Q255" s="351"/>
      <c r="R255" s="351"/>
      <c r="S255" s="351"/>
      <c r="T255" s="351"/>
      <c r="U255" s="351"/>
      <c r="V255" s="351"/>
      <c r="W255" s="351"/>
      <c r="X255" s="351"/>
      <c r="Y255" s="351"/>
      <c r="Z255" s="351"/>
    </row>
    <row r="256" spans="1:26" ht="15.75" customHeight="1">
      <c r="A256" s="225" t="s">
        <v>3344</v>
      </c>
      <c r="B256" s="351" t="s">
        <v>4188</v>
      </c>
      <c r="C256" s="438" t="s">
        <v>134</v>
      </c>
      <c r="D256" s="438" t="s">
        <v>4189</v>
      </c>
      <c r="E256" s="342" t="s">
        <v>4095</v>
      </c>
      <c r="F256" s="438">
        <v>1</v>
      </c>
      <c r="G256" s="123">
        <v>1</v>
      </c>
      <c r="H256" s="578">
        <v>1</v>
      </c>
      <c r="I256" s="576">
        <v>1</v>
      </c>
      <c r="J256" s="576">
        <v>10</v>
      </c>
      <c r="K256" s="576">
        <v>10</v>
      </c>
      <c r="L256" s="715" t="s">
        <v>149</v>
      </c>
      <c r="M256" s="351"/>
      <c r="N256" s="351"/>
      <c r="O256" s="351"/>
      <c r="P256" s="351"/>
      <c r="Q256" s="351"/>
      <c r="R256" s="351"/>
      <c r="S256" s="351"/>
      <c r="T256" s="351"/>
      <c r="U256" s="351"/>
      <c r="V256" s="351"/>
      <c r="W256" s="351"/>
      <c r="X256" s="351"/>
      <c r="Y256" s="351"/>
      <c r="Z256" s="351"/>
    </row>
    <row r="257" spans="1:26" ht="15.75" customHeight="1">
      <c r="A257" s="735" t="s">
        <v>3344</v>
      </c>
      <c r="B257" s="351" t="s">
        <v>4190</v>
      </c>
      <c r="C257" s="438" t="s">
        <v>134</v>
      </c>
      <c r="D257" s="438" t="s">
        <v>4189</v>
      </c>
      <c r="E257" s="342" t="s">
        <v>4187</v>
      </c>
      <c r="F257" s="438">
        <v>1</v>
      </c>
      <c r="G257" s="736">
        <v>1</v>
      </c>
      <c r="H257" s="578">
        <v>1</v>
      </c>
      <c r="I257" s="576">
        <v>1</v>
      </c>
      <c r="J257" s="576">
        <v>10</v>
      </c>
      <c r="K257" s="737">
        <v>10</v>
      </c>
      <c r="L257" s="715" t="s">
        <v>149</v>
      </c>
      <c r="M257" s="351"/>
      <c r="N257" s="351"/>
      <c r="O257" s="351"/>
      <c r="P257" s="351"/>
      <c r="Q257" s="351"/>
      <c r="R257" s="351"/>
      <c r="S257" s="351"/>
      <c r="T257" s="351"/>
      <c r="U257" s="351"/>
      <c r="V257" s="351"/>
      <c r="W257" s="351"/>
      <c r="X257" s="351"/>
      <c r="Y257" s="351"/>
      <c r="Z257" s="351"/>
    </row>
    <row r="258" spans="1:26" ht="15.75" customHeight="1">
      <c r="A258" s="735" t="s">
        <v>3344</v>
      </c>
      <c r="B258" s="351" t="s">
        <v>4191</v>
      </c>
      <c r="C258" s="438" t="s">
        <v>134</v>
      </c>
      <c r="D258" s="438" t="s">
        <v>4192</v>
      </c>
      <c r="E258" s="342" t="s">
        <v>4187</v>
      </c>
      <c r="F258" s="438">
        <v>1</v>
      </c>
      <c r="G258" s="736">
        <v>1</v>
      </c>
      <c r="H258" s="578">
        <v>1</v>
      </c>
      <c r="I258" s="576">
        <v>1</v>
      </c>
      <c r="J258" s="576">
        <v>10</v>
      </c>
      <c r="K258" s="737">
        <v>10</v>
      </c>
      <c r="L258" s="715" t="s">
        <v>149</v>
      </c>
      <c r="M258" s="351"/>
      <c r="N258" s="351"/>
      <c r="O258" s="351"/>
      <c r="P258" s="351"/>
      <c r="Q258" s="351"/>
      <c r="R258" s="351"/>
      <c r="S258" s="351"/>
      <c r="T258" s="351"/>
      <c r="U258" s="351"/>
      <c r="V258" s="351"/>
      <c r="W258" s="351"/>
      <c r="X258" s="351"/>
      <c r="Y258" s="351"/>
      <c r="Z258" s="351"/>
    </row>
    <row r="259" spans="1:26" ht="15.75" customHeight="1">
      <c r="A259" s="735" t="s">
        <v>3344</v>
      </c>
      <c r="B259" s="351" t="s">
        <v>4193</v>
      </c>
      <c r="C259" s="438" t="s">
        <v>134</v>
      </c>
      <c r="D259" s="438" t="s">
        <v>4194</v>
      </c>
      <c r="E259" s="342" t="s">
        <v>4095</v>
      </c>
      <c r="F259" s="438">
        <v>1</v>
      </c>
      <c r="G259" s="736">
        <v>1</v>
      </c>
      <c r="H259" s="578">
        <v>1</v>
      </c>
      <c r="I259" s="576">
        <v>1</v>
      </c>
      <c r="J259" s="576">
        <v>10</v>
      </c>
      <c r="K259" s="737">
        <v>10</v>
      </c>
      <c r="L259" s="715" t="s">
        <v>149</v>
      </c>
      <c r="M259" s="351"/>
      <c r="N259" s="351"/>
      <c r="O259" s="351"/>
      <c r="P259" s="351"/>
      <c r="Q259" s="351"/>
      <c r="R259" s="351"/>
      <c r="S259" s="351"/>
      <c r="T259" s="351"/>
      <c r="U259" s="351"/>
      <c r="V259" s="351"/>
      <c r="W259" s="351"/>
      <c r="X259" s="351"/>
      <c r="Y259" s="351"/>
      <c r="Z259" s="351"/>
    </row>
    <row r="260" spans="1:26" ht="15.75" customHeight="1">
      <c r="A260" s="735" t="s">
        <v>3344</v>
      </c>
      <c r="B260" s="351" t="s">
        <v>4195</v>
      </c>
      <c r="C260" s="438" t="s">
        <v>134</v>
      </c>
      <c r="D260" s="438" t="s">
        <v>4196</v>
      </c>
      <c r="E260" s="342" t="s">
        <v>4187</v>
      </c>
      <c r="F260" s="438">
        <v>1</v>
      </c>
      <c r="G260" s="736">
        <v>1</v>
      </c>
      <c r="H260" s="578">
        <v>1</v>
      </c>
      <c r="I260" s="576">
        <v>1</v>
      </c>
      <c r="J260" s="576">
        <v>10</v>
      </c>
      <c r="K260" s="737">
        <v>10</v>
      </c>
      <c r="L260" s="715" t="s">
        <v>149</v>
      </c>
      <c r="M260" s="351"/>
      <c r="N260" s="351"/>
      <c r="O260" s="351"/>
      <c r="P260" s="351"/>
      <c r="Q260" s="351"/>
      <c r="R260" s="351"/>
      <c r="S260" s="351"/>
      <c r="T260" s="351"/>
      <c r="U260" s="351"/>
      <c r="V260" s="351"/>
      <c r="W260" s="351"/>
      <c r="X260" s="351"/>
      <c r="Y260" s="351"/>
      <c r="Z260" s="351"/>
    </row>
    <row r="261" spans="1:26" ht="15.75" customHeight="1">
      <c r="A261" s="735" t="s">
        <v>3344</v>
      </c>
      <c r="B261" s="351" t="s">
        <v>4197</v>
      </c>
      <c r="C261" s="438" t="s">
        <v>134</v>
      </c>
      <c r="D261" s="438" t="s">
        <v>4196</v>
      </c>
      <c r="E261" s="342" t="s">
        <v>4187</v>
      </c>
      <c r="F261" s="438">
        <v>1</v>
      </c>
      <c r="G261" s="736">
        <v>1</v>
      </c>
      <c r="H261" s="578">
        <v>1</v>
      </c>
      <c r="I261" s="576">
        <v>1</v>
      </c>
      <c r="J261" s="576">
        <v>10</v>
      </c>
      <c r="K261" s="737">
        <v>10</v>
      </c>
      <c r="L261" s="715" t="s">
        <v>149</v>
      </c>
      <c r="M261" s="54"/>
      <c r="N261" s="54"/>
      <c r="O261" s="54"/>
      <c r="P261" s="54"/>
      <c r="Q261" s="54"/>
      <c r="R261" s="54"/>
      <c r="S261" s="54"/>
      <c r="T261" s="54"/>
      <c r="U261" s="54"/>
      <c r="V261" s="54"/>
      <c r="W261" s="54"/>
      <c r="X261" s="54"/>
      <c r="Y261" s="54"/>
      <c r="Z261" s="54"/>
    </row>
    <row r="262" spans="1:26" ht="15.75" customHeight="1">
      <c r="A262" s="735" t="s">
        <v>3344</v>
      </c>
      <c r="B262" s="351" t="s">
        <v>4198</v>
      </c>
      <c r="C262" s="438" t="s">
        <v>134</v>
      </c>
      <c r="D262" s="438" t="s">
        <v>4196</v>
      </c>
      <c r="E262" s="342" t="s">
        <v>4187</v>
      </c>
      <c r="F262" s="438">
        <v>1</v>
      </c>
      <c r="G262" s="736">
        <v>1</v>
      </c>
      <c r="H262" s="578">
        <v>1</v>
      </c>
      <c r="I262" s="576">
        <v>1</v>
      </c>
      <c r="J262" s="576">
        <v>10</v>
      </c>
      <c r="K262" s="737">
        <v>10</v>
      </c>
      <c r="L262" s="715" t="s">
        <v>149</v>
      </c>
      <c r="M262" s="351"/>
      <c r="N262" s="351"/>
      <c r="O262" s="351"/>
      <c r="P262" s="351"/>
      <c r="Q262" s="351"/>
      <c r="R262" s="351"/>
      <c r="S262" s="351"/>
      <c r="T262" s="351"/>
      <c r="U262" s="351"/>
      <c r="V262" s="351"/>
      <c r="W262" s="351"/>
      <c r="X262" s="351"/>
      <c r="Y262" s="351"/>
      <c r="Z262" s="351"/>
    </row>
    <row r="263" spans="1:26" ht="15.75" customHeight="1">
      <c r="A263" s="735" t="s">
        <v>3344</v>
      </c>
      <c r="B263" s="351" t="s">
        <v>4199</v>
      </c>
      <c r="C263" s="438" t="s">
        <v>134</v>
      </c>
      <c r="D263" s="438" t="s">
        <v>4200</v>
      </c>
      <c r="E263" s="342">
        <v>1</v>
      </c>
      <c r="F263" s="438">
        <v>1</v>
      </c>
      <c r="G263" s="736">
        <v>1</v>
      </c>
      <c r="H263" s="578">
        <v>1</v>
      </c>
      <c r="I263" s="576">
        <v>10</v>
      </c>
      <c r="J263" s="576">
        <v>10</v>
      </c>
      <c r="K263" s="737"/>
      <c r="L263" s="715" t="s">
        <v>149</v>
      </c>
      <c r="M263" s="351"/>
      <c r="N263" s="351"/>
      <c r="O263" s="351"/>
      <c r="P263" s="351"/>
      <c r="Q263" s="351"/>
      <c r="R263" s="351"/>
      <c r="S263" s="351"/>
      <c r="T263" s="351"/>
      <c r="U263" s="351"/>
      <c r="V263" s="351"/>
      <c r="W263" s="351"/>
      <c r="X263" s="351"/>
      <c r="Y263" s="351"/>
      <c r="Z263" s="351"/>
    </row>
    <row r="264" spans="1:26" ht="15.75" customHeight="1">
      <c r="A264" s="735" t="s">
        <v>3344</v>
      </c>
      <c r="B264" s="351" t="s">
        <v>4201</v>
      </c>
      <c r="C264" s="438" t="s">
        <v>134</v>
      </c>
      <c r="D264" s="438" t="s">
        <v>4202</v>
      </c>
      <c r="E264" s="342"/>
      <c r="F264" s="438"/>
      <c r="G264" s="736"/>
      <c r="H264" s="578"/>
      <c r="I264" s="576"/>
      <c r="J264" s="576">
        <v>10</v>
      </c>
      <c r="K264" s="737">
        <v>10</v>
      </c>
      <c r="L264" s="715" t="s">
        <v>149</v>
      </c>
      <c r="M264" s="351"/>
      <c r="N264" s="351"/>
      <c r="O264" s="351"/>
      <c r="P264" s="351"/>
      <c r="Q264" s="351"/>
      <c r="R264" s="351"/>
      <c r="S264" s="351"/>
      <c r="T264" s="351"/>
      <c r="U264" s="351"/>
      <c r="V264" s="351"/>
      <c r="W264" s="351"/>
      <c r="X264" s="351"/>
      <c r="Y264" s="351"/>
      <c r="Z264" s="351"/>
    </row>
    <row r="265" spans="1:26" ht="15.75" customHeight="1">
      <c r="A265" s="735" t="s">
        <v>3344</v>
      </c>
      <c r="B265" s="351" t="s">
        <v>4203</v>
      </c>
      <c r="C265" s="438" t="s">
        <v>134</v>
      </c>
      <c r="D265" s="438" t="s">
        <v>4204</v>
      </c>
      <c r="E265" s="342" t="s">
        <v>4187</v>
      </c>
      <c r="F265" s="438">
        <v>1</v>
      </c>
      <c r="G265" s="736">
        <v>1</v>
      </c>
      <c r="H265" s="578">
        <v>1</v>
      </c>
      <c r="I265" s="576">
        <v>1</v>
      </c>
      <c r="J265" s="576">
        <v>10</v>
      </c>
      <c r="K265" s="737"/>
      <c r="L265" s="715" t="s">
        <v>149</v>
      </c>
      <c r="M265" s="351"/>
      <c r="N265" s="351"/>
      <c r="O265" s="351"/>
      <c r="P265" s="351"/>
      <c r="Q265" s="351"/>
      <c r="R265" s="351"/>
      <c r="S265" s="351"/>
      <c r="T265" s="351"/>
      <c r="U265" s="351"/>
      <c r="V265" s="351"/>
      <c r="W265" s="351"/>
      <c r="X265" s="351"/>
      <c r="Y265" s="351"/>
      <c r="Z265" s="351"/>
    </row>
    <row r="266" spans="1:26" ht="15.75" customHeight="1">
      <c r="A266" s="735" t="s">
        <v>3344</v>
      </c>
      <c r="B266" s="351" t="s">
        <v>4205</v>
      </c>
      <c r="C266" s="438" t="s">
        <v>134</v>
      </c>
      <c r="D266" s="438" t="s">
        <v>4206</v>
      </c>
      <c r="E266" s="342" t="s">
        <v>4187</v>
      </c>
      <c r="F266" s="438">
        <v>1</v>
      </c>
      <c r="G266" s="736">
        <v>1</v>
      </c>
      <c r="H266" s="578">
        <v>1</v>
      </c>
      <c r="I266" s="576">
        <v>1</v>
      </c>
      <c r="J266" s="576">
        <v>10</v>
      </c>
      <c r="K266" s="737">
        <v>10</v>
      </c>
      <c r="L266" s="715" t="s">
        <v>149</v>
      </c>
      <c r="M266" s="351"/>
      <c r="N266" s="351"/>
      <c r="O266" s="351"/>
      <c r="P266" s="351"/>
      <c r="Q266" s="351"/>
      <c r="R266" s="351"/>
      <c r="S266" s="351"/>
      <c r="T266" s="351"/>
      <c r="U266" s="351"/>
      <c r="V266" s="351"/>
      <c r="W266" s="351"/>
      <c r="X266" s="351"/>
      <c r="Y266" s="351"/>
      <c r="Z266" s="351"/>
    </row>
    <row r="267" spans="1:26" ht="15.75" customHeight="1">
      <c r="A267" s="735" t="s">
        <v>3344</v>
      </c>
      <c r="B267" s="351" t="s">
        <v>4199</v>
      </c>
      <c r="C267" s="438" t="s">
        <v>134</v>
      </c>
      <c r="D267" s="438" t="s">
        <v>4200</v>
      </c>
      <c r="E267" s="342" t="s">
        <v>4187</v>
      </c>
      <c r="F267" s="438">
        <v>1</v>
      </c>
      <c r="G267" s="736">
        <v>1</v>
      </c>
      <c r="H267" s="578">
        <v>1</v>
      </c>
      <c r="I267" s="576">
        <v>10</v>
      </c>
      <c r="J267" s="576">
        <v>10</v>
      </c>
      <c r="K267" s="737">
        <v>10</v>
      </c>
      <c r="L267" s="715" t="s">
        <v>149</v>
      </c>
      <c r="M267" s="351"/>
      <c r="N267" s="351"/>
      <c r="O267" s="351"/>
      <c r="P267" s="351"/>
      <c r="Q267" s="351"/>
      <c r="R267" s="351"/>
      <c r="S267" s="351"/>
      <c r="T267" s="351"/>
      <c r="U267" s="351"/>
      <c r="V267" s="351"/>
      <c r="W267" s="351"/>
      <c r="X267" s="351"/>
      <c r="Y267" s="351"/>
      <c r="Z267" s="351"/>
    </row>
    <row r="268" spans="1:26" ht="15.75" customHeight="1">
      <c r="A268" s="735" t="s">
        <v>3344</v>
      </c>
      <c r="B268" s="351" t="s">
        <v>4207</v>
      </c>
      <c r="C268" s="438" t="s">
        <v>134</v>
      </c>
      <c r="D268" s="438" t="s">
        <v>4208</v>
      </c>
      <c r="E268" s="342" t="s">
        <v>4187</v>
      </c>
      <c r="F268" s="438">
        <v>1</v>
      </c>
      <c r="G268" s="736">
        <v>1</v>
      </c>
      <c r="H268" s="578">
        <v>1</v>
      </c>
      <c r="I268" s="576">
        <v>10</v>
      </c>
      <c r="J268" s="576">
        <v>10</v>
      </c>
      <c r="K268" s="737"/>
      <c r="L268" s="715" t="s">
        <v>149</v>
      </c>
      <c r="M268" s="54"/>
      <c r="N268" s="54"/>
      <c r="O268" s="54"/>
      <c r="P268" s="54"/>
      <c r="Q268" s="54"/>
      <c r="R268" s="54"/>
      <c r="S268" s="54"/>
      <c r="T268" s="54"/>
      <c r="U268" s="54"/>
      <c r="V268" s="54"/>
      <c r="W268" s="54"/>
      <c r="X268" s="54"/>
      <c r="Y268" s="54"/>
      <c r="Z268" s="54"/>
    </row>
    <row r="269" spans="1:26" ht="15.75" customHeight="1">
      <c r="A269" s="735" t="s">
        <v>3344</v>
      </c>
      <c r="B269" s="351" t="s">
        <v>4209</v>
      </c>
      <c r="C269" s="438" t="s">
        <v>134</v>
      </c>
      <c r="D269" s="438" t="s">
        <v>4206</v>
      </c>
      <c r="E269" s="342" t="s">
        <v>4187</v>
      </c>
      <c r="F269" s="438">
        <v>1</v>
      </c>
      <c r="G269" s="736">
        <v>1</v>
      </c>
      <c r="H269" s="578">
        <v>1</v>
      </c>
      <c r="I269" s="576">
        <v>1</v>
      </c>
      <c r="J269" s="576">
        <v>10</v>
      </c>
      <c r="K269" s="737">
        <v>10</v>
      </c>
      <c r="L269" s="715" t="s">
        <v>149</v>
      </c>
      <c r="M269" s="351"/>
      <c r="N269" s="351"/>
      <c r="O269" s="351"/>
      <c r="P269" s="351"/>
      <c r="Q269" s="351"/>
      <c r="R269" s="351"/>
      <c r="S269" s="351"/>
      <c r="T269" s="351"/>
      <c r="U269" s="351"/>
      <c r="V269" s="351"/>
      <c r="W269" s="351"/>
      <c r="X269" s="351"/>
      <c r="Y269" s="351"/>
      <c r="Z269" s="351"/>
    </row>
    <row r="270" spans="1:26" ht="15.75" customHeight="1">
      <c r="A270" s="735" t="s">
        <v>3344</v>
      </c>
      <c r="B270" s="3" t="s">
        <v>4210</v>
      </c>
      <c r="C270" s="438" t="s">
        <v>134</v>
      </c>
      <c r="D270" s="438" t="s">
        <v>4208</v>
      </c>
      <c r="E270" s="342" t="s">
        <v>4187</v>
      </c>
      <c r="F270" s="438">
        <v>1</v>
      </c>
      <c r="G270" s="736">
        <v>1</v>
      </c>
      <c r="H270" s="578">
        <v>1</v>
      </c>
      <c r="I270" s="576">
        <v>1</v>
      </c>
      <c r="J270" s="576">
        <v>10</v>
      </c>
      <c r="K270" s="737">
        <v>10</v>
      </c>
      <c r="L270" s="715" t="s">
        <v>149</v>
      </c>
      <c r="M270" s="351"/>
      <c r="N270" s="351"/>
      <c r="O270" s="351"/>
      <c r="P270" s="351"/>
      <c r="Q270" s="351"/>
      <c r="R270" s="351"/>
      <c r="S270" s="351"/>
      <c r="T270" s="351"/>
      <c r="U270" s="351"/>
      <c r="V270" s="351"/>
      <c r="W270" s="351"/>
      <c r="X270" s="351"/>
      <c r="Y270" s="351"/>
      <c r="Z270" s="351"/>
    </row>
    <row r="271" spans="1:26" ht="15.75" customHeight="1">
      <c r="A271" s="735" t="s">
        <v>4211</v>
      </c>
      <c r="B271" s="351" t="s">
        <v>4212</v>
      </c>
      <c r="C271" s="438" t="s">
        <v>134</v>
      </c>
      <c r="D271" s="438" t="s">
        <v>4213</v>
      </c>
      <c r="E271" s="342" t="s">
        <v>4187</v>
      </c>
      <c r="F271" s="438">
        <v>2</v>
      </c>
      <c r="G271" s="736">
        <v>2</v>
      </c>
      <c r="H271" s="578">
        <v>2</v>
      </c>
      <c r="I271" s="576">
        <v>2</v>
      </c>
      <c r="J271" s="576">
        <v>10</v>
      </c>
      <c r="K271" s="737">
        <v>5</v>
      </c>
      <c r="L271" s="715" t="s">
        <v>149</v>
      </c>
      <c r="M271" s="351"/>
      <c r="N271" s="351"/>
      <c r="O271" s="351"/>
      <c r="P271" s="351"/>
      <c r="Q271" s="351"/>
      <c r="R271" s="351"/>
      <c r="S271" s="351"/>
      <c r="T271" s="351"/>
      <c r="U271" s="351"/>
      <c r="V271" s="351"/>
      <c r="W271" s="351"/>
      <c r="X271" s="351"/>
      <c r="Y271" s="351"/>
      <c r="Z271" s="351"/>
    </row>
    <row r="272" spans="1:26" ht="15.75" customHeight="1">
      <c r="A272" s="735" t="s">
        <v>4211</v>
      </c>
      <c r="B272" s="351" t="s">
        <v>4214</v>
      </c>
      <c r="C272" s="438" t="s">
        <v>134</v>
      </c>
      <c r="D272" s="438" t="s">
        <v>4213</v>
      </c>
      <c r="E272" s="342" t="s">
        <v>4187</v>
      </c>
      <c r="F272" s="438">
        <v>2</v>
      </c>
      <c r="G272" s="736">
        <v>2</v>
      </c>
      <c r="H272" s="578">
        <v>2</v>
      </c>
      <c r="I272" s="576">
        <v>2</v>
      </c>
      <c r="J272" s="576">
        <v>2</v>
      </c>
      <c r="K272" s="737">
        <v>5</v>
      </c>
      <c r="L272" s="715" t="s">
        <v>149</v>
      </c>
      <c r="M272" s="351"/>
      <c r="N272" s="351"/>
      <c r="O272" s="351"/>
      <c r="P272" s="351"/>
      <c r="Q272" s="351"/>
      <c r="R272" s="351"/>
      <c r="S272" s="351"/>
      <c r="T272" s="351"/>
      <c r="U272" s="351"/>
      <c r="V272" s="351"/>
      <c r="W272" s="351"/>
      <c r="X272" s="351"/>
      <c r="Y272" s="351"/>
      <c r="Z272" s="351"/>
    </row>
    <row r="273" spans="1:26" ht="15.75" customHeight="1">
      <c r="A273" s="735" t="s">
        <v>3344</v>
      </c>
      <c r="B273" s="122" t="s">
        <v>4215</v>
      </c>
      <c r="C273" s="438" t="s">
        <v>134</v>
      </c>
      <c r="D273" s="84" t="s">
        <v>4216</v>
      </c>
      <c r="E273" s="84" t="s">
        <v>4187</v>
      </c>
      <c r="F273" s="123">
        <v>1</v>
      </c>
      <c r="G273" s="578">
        <v>1</v>
      </c>
      <c r="H273" s="314">
        <v>1</v>
      </c>
      <c r="I273" s="314">
        <v>1</v>
      </c>
      <c r="J273" s="314">
        <v>10</v>
      </c>
      <c r="K273" s="737">
        <v>10</v>
      </c>
      <c r="L273" s="715" t="s">
        <v>149</v>
      </c>
      <c r="M273" s="351"/>
      <c r="N273" s="351"/>
      <c r="O273" s="351"/>
      <c r="P273" s="351"/>
      <c r="Q273" s="351"/>
      <c r="R273" s="351"/>
      <c r="S273" s="351"/>
      <c r="T273" s="351"/>
      <c r="U273" s="351"/>
      <c r="V273" s="351"/>
      <c r="W273" s="351"/>
      <c r="X273" s="351"/>
      <c r="Y273" s="351"/>
      <c r="Z273" s="351"/>
    </row>
    <row r="274" spans="1:26" ht="15.75" customHeight="1">
      <c r="A274" s="67" t="s">
        <v>577</v>
      </c>
      <c r="B274" s="234" t="s">
        <v>4217</v>
      </c>
      <c r="C274" s="68" t="s">
        <v>134</v>
      </c>
      <c r="D274" s="234" t="s">
        <v>4218</v>
      </c>
      <c r="E274" s="338" t="s">
        <v>4219</v>
      </c>
      <c r="F274" s="126" t="s">
        <v>4220</v>
      </c>
      <c r="G274" s="70">
        <v>1</v>
      </c>
      <c r="H274" s="70">
        <v>1</v>
      </c>
      <c r="I274" s="70">
        <v>1</v>
      </c>
      <c r="J274" s="294">
        <v>20</v>
      </c>
      <c r="K274" s="88">
        <v>20</v>
      </c>
      <c r="L274" s="715" t="s">
        <v>585</v>
      </c>
      <c r="M274" s="351"/>
      <c r="N274" s="351"/>
      <c r="O274" s="351"/>
      <c r="P274" s="351"/>
      <c r="Q274" s="351"/>
      <c r="R274" s="351"/>
      <c r="S274" s="351"/>
      <c r="T274" s="351"/>
      <c r="U274" s="351"/>
      <c r="V274" s="351"/>
      <c r="W274" s="351"/>
      <c r="X274" s="351"/>
      <c r="Y274" s="351"/>
      <c r="Z274" s="351"/>
    </row>
    <row r="275" spans="1:26" ht="15.75" customHeight="1">
      <c r="A275" s="225" t="s">
        <v>4221</v>
      </c>
      <c r="B275" s="122" t="s">
        <v>4222</v>
      </c>
      <c r="C275" s="76" t="s">
        <v>153</v>
      </c>
      <c r="D275" s="438" t="s">
        <v>4223</v>
      </c>
      <c r="E275" s="738" t="s">
        <v>4224</v>
      </c>
      <c r="F275" s="203" t="s">
        <v>4225</v>
      </c>
      <c r="G275" s="123">
        <v>1</v>
      </c>
      <c r="H275" s="123">
        <v>1</v>
      </c>
      <c r="I275" s="550">
        <v>1</v>
      </c>
      <c r="J275" s="550">
        <v>20</v>
      </c>
      <c r="K275" s="550">
        <v>20</v>
      </c>
      <c r="L275" s="523" t="s">
        <v>152</v>
      </c>
      <c r="M275" s="54"/>
      <c r="N275" s="54"/>
      <c r="O275" s="54"/>
      <c r="P275" s="54"/>
      <c r="Q275" s="54"/>
      <c r="R275" s="54"/>
      <c r="S275" s="54"/>
      <c r="T275" s="54"/>
      <c r="U275" s="54"/>
      <c r="V275" s="54"/>
      <c r="W275" s="54"/>
      <c r="X275" s="54"/>
      <c r="Y275" s="54"/>
      <c r="Z275" s="54"/>
    </row>
    <row r="276" spans="1:26" ht="15.75" customHeight="1">
      <c r="A276" s="225" t="s">
        <v>4226</v>
      </c>
      <c r="B276" s="122" t="s">
        <v>4222</v>
      </c>
      <c r="C276" s="76" t="s">
        <v>153</v>
      </c>
      <c r="D276" s="438" t="s">
        <v>4227</v>
      </c>
      <c r="E276" s="738" t="s">
        <v>4228</v>
      </c>
      <c r="F276" s="203" t="s">
        <v>4229</v>
      </c>
      <c r="G276" s="123">
        <v>1</v>
      </c>
      <c r="H276" s="123">
        <v>1</v>
      </c>
      <c r="I276" s="550">
        <v>1</v>
      </c>
      <c r="J276" s="550">
        <v>20</v>
      </c>
      <c r="K276" s="550">
        <v>20</v>
      </c>
      <c r="L276" s="351" t="s">
        <v>152</v>
      </c>
      <c r="M276" s="351"/>
      <c r="N276" s="351"/>
      <c r="O276" s="351"/>
      <c r="P276" s="351"/>
      <c r="Q276" s="351"/>
      <c r="R276" s="351"/>
      <c r="S276" s="351"/>
      <c r="T276" s="351"/>
      <c r="U276" s="351"/>
      <c r="V276" s="351"/>
      <c r="W276" s="351"/>
      <c r="X276" s="351"/>
      <c r="Y276" s="351"/>
      <c r="Z276" s="351"/>
    </row>
    <row r="277" spans="1:26" ht="15.75" customHeight="1">
      <c r="A277" s="225" t="s">
        <v>4226</v>
      </c>
      <c r="B277" s="122" t="s">
        <v>4230</v>
      </c>
      <c r="C277" s="76" t="s">
        <v>153</v>
      </c>
      <c r="D277" s="438" t="s">
        <v>4231</v>
      </c>
      <c r="E277" s="738" t="s">
        <v>4232</v>
      </c>
      <c r="F277" s="203" t="s">
        <v>4233</v>
      </c>
      <c r="G277" s="123">
        <v>1</v>
      </c>
      <c r="H277" s="123">
        <v>1</v>
      </c>
      <c r="I277" s="550">
        <v>1</v>
      </c>
      <c r="J277" s="550">
        <v>20</v>
      </c>
      <c r="K277" s="550">
        <v>20</v>
      </c>
      <c r="L277" s="351" t="s">
        <v>152</v>
      </c>
      <c r="M277" s="351"/>
      <c r="N277" s="351"/>
      <c r="O277" s="351"/>
      <c r="P277" s="351"/>
      <c r="Q277" s="351"/>
      <c r="R277" s="351"/>
      <c r="S277" s="351"/>
      <c r="T277" s="351"/>
      <c r="U277" s="351"/>
      <c r="V277" s="351"/>
      <c r="W277" s="351"/>
      <c r="X277" s="351"/>
      <c r="Y277" s="351"/>
      <c r="Z277" s="351"/>
    </row>
    <row r="278" spans="1:26" ht="15.75" customHeight="1">
      <c r="A278" s="225" t="s">
        <v>2048</v>
      </c>
      <c r="B278" s="122" t="s">
        <v>2049</v>
      </c>
      <c r="C278" s="76" t="s">
        <v>153</v>
      </c>
      <c r="D278" s="438" t="s">
        <v>4234</v>
      </c>
      <c r="E278" s="738" t="s">
        <v>4235</v>
      </c>
      <c r="F278" s="203" t="s">
        <v>4236</v>
      </c>
      <c r="G278" s="123">
        <v>2</v>
      </c>
      <c r="H278" s="123">
        <v>1</v>
      </c>
      <c r="I278" s="550">
        <v>2</v>
      </c>
      <c r="J278" s="550">
        <v>10</v>
      </c>
      <c r="K278" s="550">
        <v>5</v>
      </c>
      <c r="L278" s="351" t="s">
        <v>152</v>
      </c>
      <c r="M278" s="351"/>
      <c r="N278" s="351"/>
      <c r="O278" s="351"/>
      <c r="P278" s="351"/>
      <c r="Q278" s="351"/>
      <c r="R278" s="351"/>
      <c r="S278" s="351"/>
      <c r="T278" s="351"/>
      <c r="U278" s="351"/>
      <c r="V278" s="351"/>
      <c r="W278" s="351"/>
      <c r="X278" s="351"/>
      <c r="Y278" s="351"/>
      <c r="Z278" s="351"/>
    </row>
    <row r="279" spans="1:26" ht="15.75" customHeight="1">
      <c r="A279" s="225" t="s">
        <v>2048</v>
      </c>
      <c r="B279" s="122" t="s">
        <v>2049</v>
      </c>
      <c r="C279" s="76" t="s">
        <v>153</v>
      </c>
      <c r="D279" s="438" t="s">
        <v>4231</v>
      </c>
      <c r="E279" s="738" t="s">
        <v>4232</v>
      </c>
      <c r="F279" s="203" t="s">
        <v>4233</v>
      </c>
      <c r="G279" s="123">
        <v>2</v>
      </c>
      <c r="H279" s="123">
        <v>1</v>
      </c>
      <c r="I279" s="550">
        <v>2</v>
      </c>
      <c r="J279" s="550">
        <v>20</v>
      </c>
      <c r="K279" s="550">
        <v>10</v>
      </c>
      <c r="L279" s="351" t="s">
        <v>152</v>
      </c>
      <c r="M279" s="351"/>
      <c r="N279" s="351"/>
      <c r="O279" s="351"/>
      <c r="P279" s="351"/>
      <c r="Q279" s="351"/>
      <c r="R279" s="351"/>
      <c r="S279" s="351"/>
      <c r="T279" s="351"/>
      <c r="U279" s="351"/>
      <c r="V279" s="351"/>
      <c r="W279" s="351"/>
      <c r="X279" s="351"/>
      <c r="Y279" s="351"/>
      <c r="Z279" s="351"/>
    </row>
    <row r="280" spans="1:26" ht="15.75" customHeight="1">
      <c r="A280" s="225" t="s">
        <v>4237</v>
      </c>
      <c r="B280" s="122" t="s">
        <v>4238</v>
      </c>
      <c r="C280" s="76" t="s">
        <v>153</v>
      </c>
      <c r="D280" s="438" t="s">
        <v>4239</v>
      </c>
      <c r="E280" s="738" t="s">
        <v>4240</v>
      </c>
      <c r="F280" s="203" t="s">
        <v>4236</v>
      </c>
      <c r="G280" s="123">
        <v>1</v>
      </c>
      <c r="H280" s="123">
        <v>1</v>
      </c>
      <c r="I280" s="550">
        <v>1</v>
      </c>
      <c r="J280" s="550">
        <v>10</v>
      </c>
      <c r="K280" s="550">
        <v>10</v>
      </c>
      <c r="L280" s="3" t="s">
        <v>152</v>
      </c>
      <c r="M280" s="351"/>
      <c r="N280" s="351"/>
      <c r="O280" s="351"/>
      <c r="P280" s="351"/>
      <c r="Q280" s="351"/>
      <c r="R280" s="351"/>
      <c r="S280" s="351"/>
      <c r="T280" s="351"/>
      <c r="U280" s="351"/>
      <c r="V280" s="351"/>
      <c r="W280" s="351"/>
      <c r="X280" s="351"/>
      <c r="Y280" s="351"/>
      <c r="Z280" s="351"/>
    </row>
    <row r="281" spans="1:26" ht="15.75" customHeight="1">
      <c r="A281" s="225" t="s">
        <v>4237</v>
      </c>
      <c r="B281" s="122" t="s">
        <v>4238</v>
      </c>
      <c r="C281" s="76" t="s">
        <v>153</v>
      </c>
      <c r="D281" s="438" t="s">
        <v>4241</v>
      </c>
      <c r="E281" s="738" t="s">
        <v>4242</v>
      </c>
      <c r="F281" s="203" t="s">
        <v>4236</v>
      </c>
      <c r="G281" s="123">
        <v>1</v>
      </c>
      <c r="H281" s="123">
        <v>1</v>
      </c>
      <c r="I281" s="550">
        <v>1</v>
      </c>
      <c r="J281" s="550">
        <v>10</v>
      </c>
      <c r="K281" s="550">
        <v>10</v>
      </c>
      <c r="L281" s="3" t="s">
        <v>152</v>
      </c>
      <c r="M281" s="351"/>
      <c r="N281" s="351"/>
      <c r="O281" s="351"/>
      <c r="P281" s="351"/>
      <c r="Q281" s="351"/>
      <c r="R281" s="351"/>
      <c r="S281" s="351"/>
      <c r="T281" s="351"/>
      <c r="U281" s="351"/>
      <c r="V281" s="351"/>
      <c r="W281" s="351"/>
      <c r="X281" s="351"/>
      <c r="Y281" s="351"/>
      <c r="Z281" s="351"/>
    </row>
    <row r="282" spans="1:26" ht="15.75" customHeight="1">
      <c r="A282" s="225" t="s">
        <v>4243</v>
      </c>
      <c r="B282" s="122" t="s">
        <v>2060</v>
      </c>
      <c r="C282" s="76" t="s">
        <v>153</v>
      </c>
      <c r="D282" s="438" t="s">
        <v>4244</v>
      </c>
      <c r="E282" s="738" t="s">
        <v>4245</v>
      </c>
      <c r="F282" s="203" t="s">
        <v>4246</v>
      </c>
      <c r="G282" s="123">
        <v>1</v>
      </c>
      <c r="H282" s="123">
        <v>1</v>
      </c>
      <c r="I282" s="550">
        <v>3</v>
      </c>
      <c r="J282" s="550">
        <v>20</v>
      </c>
      <c r="K282" s="550">
        <v>20</v>
      </c>
      <c r="L282" s="3" t="s">
        <v>2063</v>
      </c>
      <c r="M282" s="351"/>
      <c r="N282" s="351"/>
      <c r="O282" s="351"/>
      <c r="P282" s="351"/>
      <c r="Q282" s="351"/>
      <c r="R282" s="351"/>
      <c r="S282" s="351"/>
      <c r="T282" s="351"/>
      <c r="U282" s="351"/>
      <c r="V282" s="351"/>
      <c r="W282" s="351"/>
      <c r="X282" s="351"/>
      <c r="Y282" s="351"/>
      <c r="Z282" s="351"/>
    </row>
    <row r="283" spans="1:26" ht="15.75" customHeight="1">
      <c r="A283" s="225" t="s">
        <v>4243</v>
      </c>
      <c r="B283" s="122" t="s">
        <v>2060</v>
      </c>
      <c r="C283" s="76" t="s">
        <v>153</v>
      </c>
      <c r="D283" s="438" t="s">
        <v>4247</v>
      </c>
      <c r="E283" s="738" t="s">
        <v>4248</v>
      </c>
      <c r="F283" s="203"/>
      <c r="G283" s="123">
        <v>1</v>
      </c>
      <c r="H283" s="123">
        <v>1</v>
      </c>
      <c r="I283" s="550">
        <v>3</v>
      </c>
      <c r="J283" s="550">
        <v>20</v>
      </c>
      <c r="K283" s="550">
        <v>20</v>
      </c>
      <c r="L283" s="3" t="s">
        <v>2063</v>
      </c>
      <c r="M283" s="54"/>
      <c r="N283" s="54"/>
      <c r="O283" s="54"/>
      <c r="P283" s="54"/>
      <c r="Q283" s="54"/>
      <c r="R283" s="54"/>
      <c r="S283" s="54"/>
      <c r="T283" s="54"/>
      <c r="U283" s="54"/>
      <c r="V283" s="54"/>
      <c r="W283" s="54"/>
      <c r="X283" s="54"/>
      <c r="Y283" s="54"/>
      <c r="Z283" s="54"/>
    </row>
    <row r="284" spans="1:26" ht="15.75" customHeight="1">
      <c r="A284" s="225" t="s">
        <v>4243</v>
      </c>
      <c r="B284" s="122" t="s">
        <v>2060</v>
      </c>
      <c r="C284" s="76" t="s">
        <v>153</v>
      </c>
      <c r="D284" s="438" t="s">
        <v>4249</v>
      </c>
      <c r="E284" s="738" t="s">
        <v>4250</v>
      </c>
      <c r="F284" s="203" t="s">
        <v>3661</v>
      </c>
      <c r="G284" s="123">
        <v>1</v>
      </c>
      <c r="H284" s="123">
        <v>1</v>
      </c>
      <c r="I284" s="550">
        <v>3</v>
      </c>
      <c r="J284" s="550">
        <v>20</v>
      </c>
      <c r="K284" s="550">
        <v>20</v>
      </c>
      <c r="L284" s="3" t="s">
        <v>2063</v>
      </c>
      <c r="M284" s="351"/>
      <c r="N284" s="351"/>
      <c r="O284" s="351"/>
      <c r="P284" s="351"/>
      <c r="Q284" s="351"/>
      <c r="R284" s="351"/>
      <c r="S284" s="351"/>
      <c r="T284" s="351"/>
      <c r="U284" s="351"/>
      <c r="V284" s="351"/>
      <c r="W284" s="351"/>
      <c r="X284" s="351"/>
      <c r="Y284" s="351"/>
      <c r="Z284" s="351"/>
    </row>
    <row r="285" spans="1:26" ht="15.75" customHeight="1">
      <c r="A285" s="225" t="s">
        <v>2073</v>
      </c>
      <c r="B285" s="122" t="s">
        <v>4251</v>
      </c>
      <c r="C285" s="76" t="s">
        <v>153</v>
      </c>
      <c r="D285" s="438" t="s">
        <v>4252</v>
      </c>
      <c r="E285" s="738" t="s">
        <v>4253</v>
      </c>
      <c r="F285" s="203" t="s">
        <v>4254</v>
      </c>
      <c r="G285" s="123">
        <v>1</v>
      </c>
      <c r="H285" s="123">
        <v>1</v>
      </c>
      <c r="I285" s="550">
        <v>1</v>
      </c>
      <c r="J285" s="550">
        <v>10</v>
      </c>
      <c r="K285" s="550">
        <v>10</v>
      </c>
      <c r="L285" s="3" t="s">
        <v>2077</v>
      </c>
      <c r="M285" s="351"/>
      <c r="N285" s="351"/>
      <c r="O285" s="351"/>
      <c r="P285" s="351"/>
      <c r="Q285" s="351"/>
      <c r="R285" s="351"/>
      <c r="S285" s="351"/>
      <c r="T285" s="351"/>
      <c r="U285" s="351"/>
      <c r="V285" s="351"/>
      <c r="W285" s="351"/>
      <c r="X285" s="351"/>
      <c r="Y285" s="351"/>
      <c r="Z285" s="351"/>
    </row>
    <row r="286" spans="1:26" ht="15.75" customHeight="1">
      <c r="A286" s="225" t="s">
        <v>2967</v>
      </c>
      <c r="B286" s="122" t="s">
        <v>4255</v>
      </c>
      <c r="C286" s="76" t="s">
        <v>620</v>
      </c>
      <c r="D286" s="438" t="s">
        <v>4256</v>
      </c>
      <c r="E286" s="738" t="s">
        <v>4257</v>
      </c>
      <c r="F286" s="203" t="s">
        <v>4258</v>
      </c>
      <c r="G286" s="123">
        <v>1</v>
      </c>
      <c r="H286" s="123">
        <v>1</v>
      </c>
      <c r="I286" s="550">
        <v>1</v>
      </c>
      <c r="J286" s="550">
        <v>20</v>
      </c>
      <c r="K286" s="550">
        <v>20</v>
      </c>
      <c r="L286" s="3" t="s">
        <v>2965</v>
      </c>
      <c r="M286" s="351"/>
      <c r="N286" s="351"/>
      <c r="O286" s="351"/>
      <c r="P286" s="351"/>
      <c r="Q286" s="351"/>
      <c r="R286" s="351"/>
      <c r="S286" s="351"/>
      <c r="T286" s="351"/>
      <c r="U286" s="351"/>
      <c r="V286" s="351"/>
      <c r="W286" s="351"/>
      <c r="X286" s="351"/>
      <c r="Y286" s="351"/>
      <c r="Z286" s="351"/>
    </row>
    <row r="287" spans="1:26" ht="15.75" customHeight="1">
      <c r="A287" s="225" t="s">
        <v>2096</v>
      </c>
      <c r="B287" s="739" t="s">
        <v>2102</v>
      </c>
      <c r="C287" s="76" t="s">
        <v>153</v>
      </c>
      <c r="D287" s="438" t="s">
        <v>4259</v>
      </c>
      <c r="E287" s="438" t="s">
        <v>4260</v>
      </c>
      <c r="F287" s="203" t="s">
        <v>4261</v>
      </c>
      <c r="G287" s="123">
        <v>1</v>
      </c>
      <c r="H287" s="123">
        <v>1</v>
      </c>
      <c r="I287" s="550">
        <v>1</v>
      </c>
      <c r="J287" s="550">
        <v>10</v>
      </c>
      <c r="K287" s="550">
        <v>10</v>
      </c>
      <c r="L287" s="3" t="s">
        <v>158</v>
      </c>
      <c r="M287" s="351"/>
      <c r="N287" s="351"/>
      <c r="O287" s="351"/>
      <c r="P287" s="351"/>
      <c r="Q287" s="351"/>
      <c r="R287" s="351"/>
      <c r="S287" s="351"/>
      <c r="T287" s="351"/>
      <c r="U287" s="351"/>
      <c r="V287" s="351"/>
      <c r="W287" s="351"/>
      <c r="X287" s="351"/>
      <c r="Y287" s="351"/>
      <c r="Z287" s="351"/>
    </row>
    <row r="288" spans="1:26" ht="15.75" customHeight="1">
      <c r="A288" s="225" t="s">
        <v>2085</v>
      </c>
      <c r="B288" s="739" t="s">
        <v>2086</v>
      </c>
      <c r="C288" s="76" t="s">
        <v>153</v>
      </c>
      <c r="D288" s="438" t="s">
        <v>4259</v>
      </c>
      <c r="E288" s="438" t="s">
        <v>4260</v>
      </c>
      <c r="F288" s="203" t="s">
        <v>3365</v>
      </c>
      <c r="G288" s="123">
        <v>2</v>
      </c>
      <c r="H288" s="123">
        <v>1</v>
      </c>
      <c r="I288" s="550">
        <v>2</v>
      </c>
      <c r="J288" s="550">
        <v>10</v>
      </c>
      <c r="K288" s="550">
        <v>5</v>
      </c>
      <c r="L288" s="3" t="s">
        <v>158</v>
      </c>
      <c r="M288" s="351"/>
      <c r="N288" s="351"/>
      <c r="O288" s="351"/>
      <c r="P288" s="351"/>
      <c r="Q288" s="351"/>
      <c r="R288" s="351"/>
      <c r="S288" s="351"/>
      <c r="T288" s="351"/>
      <c r="U288" s="351"/>
      <c r="V288" s="351"/>
      <c r="W288" s="351"/>
      <c r="X288" s="351"/>
      <c r="Y288" s="351"/>
      <c r="Z288" s="351"/>
    </row>
    <row r="289" spans="1:26" ht="15.75" customHeight="1">
      <c r="A289" s="225" t="s">
        <v>597</v>
      </c>
      <c r="B289" s="122" t="s">
        <v>2078</v>
      </c>
      <c r="C289" s="76" t="s">
        <v>153</v>
      </c>
      <c r="D289" s="438" t="s">
        <v>4262</v>
      </c>
      <c r="E289" s="438" t="s">
        <v>4263</v>
      </c>
      <c r="F289" s="203" t="s">
        <v>4261</v>
      </c>
      <c r="G289" s="123">
        <v>2</v>
      </c>
      <c r="H289" s="123">
        <v>1</v>
      </c>
      <c r="I289" s="550">
        <v>7</v>
      </c>
      <c r="J289" s="550">
        <v>10</v>
      </c>
      <c r="K289" s="550">
        <v>5</v>
      </c>
      <c r="L289" s="3" t="s">
        <v>158</v>
      </c>
      <c r="M289" s="351"/>
      <c r="N289" s="351"/>
      <c r="O289" s="351"/>
      <c r="P289" s="351"/>
      <c r="Q289" s="351"/>
      <c r="R289" s="351"/>
      <c r="S289" s="351"/>
      <c r="T289" s="351"/>
      <c r="U289" s="351"/>
      <c r="V289" s="351"/>
      <c r="W289" s="351"/>
      <c r="X289" s="351"/>
      <c r="Y289" s="351"/>
      <c r="Z289" s="351"/>
    </row>
    <row r="290" spans="1:26" ht="15.75" customHeight="1">
      <c r="A290" s="225" t="s">
        <v>597</v>
      </c>
      <c r="B290" s="122" t="s">
        <v>2078</v>
      </c>
      <c r="C290" s="76" t="s">
        <v>153</v>
      </c>
      <c r="D290" s="438" t="s">
        <v>4264</v>
      </c>
      <c r="E290" s="738" t="s">
        <v>4265</v>
      </c>
      <c r="F290" s="203" t="s">
        <v>4261</v>
      </c>
      <c r="G290" s="123">
        <v>2</v>
      </c>
      <c r="H290" s="123">
        <v>1</v>
      </c>
      <c r="I290" s="550">
        <v>7</v>
      </c>
      <c r="J290" s="550">
        <v>10</v>
      </c>
      <c r="K290" s="550">
        <v>5</v>
      </c>
      <c r="L290" s="3" t="s">
        <v>158</v>
      </c>
      <c r="M290" s="54"/>
      <c r="N290" s="54"/>
      <c r="O290" s="54"/>
      <c r="P290" s="54"/>
      <c r="Q290" s="54"/>
      <c r="R290" s="54"/>
      <c r="S290" s="54"/>
      <c r="T290" s="54"/>
      <c r="U290" s="54"/>
      <c r="V290" s="54"/>
      <c r="W290" s="54"/>
      <c r="X290" s="54"/>
      <c r="Y290" s="54"/>
      <c r="Z290" s="54"/>
    </row>
    <row r="291" spans="1:26" ht="15.75" customHeight="1">
      <c r="A291" s="225" t="s">
        <v>597</v>
      </c>
      <c r="B291" s="122" t="s">
        <v>2078</v>
      </c>
      <c r="C291" s="76" t="s">
        <v>153</v>
      </c>
      <c r="D291" s="438" t="s">
        <v>4266</v>
      </c>
      <c r="E291" s="438" t="s">
        <v>4267</v>
      </c>
      <c r="F291" s="203" t="s">
        <v>2662</v>
      </c>
      <c r="G291" s="123">
        <v>2</v>
      </c>
      <c r="H291" s="123">
        <v>1</v>
      </c>
      <c r="I291" s="550">
        <v>7</v>
      </c>
      <c r="J291" s="550">
        <v>20</v>
      </c>
      <c r="K291" s="550">
        <v>10</v>
      </c>
      <c r="L291" s="3" t="s">
        <v>158</v>
      </c>
      <c r="M291" s="351"/>
      <c r="N291" s="351"/>
      <c r="O291" s="351"/>
      <c r="P291" s="351"/>
      <c r="Q291" s="351"/>
      <c r="R291" s="351"/>
      <c r="S291" s="351"/>
      <c r="T291" s="351"/>
      <c r="U291" s="351"/>
      <c r="V291" s="351"/>
      <c r="W291" s="351"/>
      <c r="X291" s="351"/>
      <c r="Y291" s="351"/>
      <c r="Z291" s="351"/>
    </row>
    <row r="292" spans="1:26" ht="15.75" customHeight="1">
      <c r="A292" s="225" t="s">
        <v>597</v>
      </c>
      <c r="B292" s="122" t="s">
        <v>2078</v>
      </c>
      <c r="C292" s="76" t="s">
        <v>153</v>
      </c>
      <c r="D292" s="203" t="s">
        <v>4268</v>
      </c>
      <c r="E292" s="438" t="s">
        <v>4269</v>
      </c>
      <c r="F292" s="203" t="s">
        <v>3122</v>
      </c>
      <c r="G292" s="123">
        <v>2</v>
      </c>
      <c r="H292" s="123">
        <v>1</v>
      </c>
      <c r="I292" s="550">
        <v>7</v>
      </c>
      <c r="J292" s="550">
        <v>10</v>
      </c>
      <c r="K292" s="550">
        <v>5</v>
      </c>
      <c r="L292" s="3" t="s">
        <v>158</v>
      </c>
      <c r="M292" s="351"/>
      <c r="N292" s="351"/>
      <c r="O292" s="351"/>
      <c r="P292" s="351"/>
      <c r="Q292" s="351"/>
      <c r="R292" s="351"/>
      <c r="S292" s="351"/>
      <c r="T292" s="351"/>
      <c r="U292" s="351"/>
      <c r="V292" s="351"/>
      <c r="W292" s="351"/>
      <c r="X292" s="351"/>
      <c r="Y292" s="351"/>
      <c r="Z292" s="351"/>
    </row>
    <row r="293" spans="1:26" ht="15.75" customHeight="1">
      <c r="A293" s="225" t="s">
        <v>597</v>
      </c>
      <c r="B293" s="122" t="s">
        <v>2078</v>
      </c>
      <c r="C293" s="76" t="s">
        <v>153</v>
      </c>
      <c r="D293" s="438" t="s">
        <v>4270</v>
      </c>
      <c r="E293" s="438" t="s">
        <v>4271</v>
      </c>
      <c r="F293" s="203" t="s">
        <v>4261</v>
      </c>
      <c r="G293" s="123">
        <v>2</v>
      </c>
      <c r="H293" s="123">
        <v>1</v>
      </c>
      <c r="I293" s="550">
        <v>7</v>
      </c>
      <c r="J293" s="550">
        <v>10</v>
      </c>
      <c r="K293" s="550">
        <v>5</v>
      </c>
      <c r="L293" s="3" t="s">
        <v>158</v>
      </c>
      <c r="M293" s="351"/>
      <c r="N293" s="351"/>
      <c r="O293" s="351"/>
      <c r="P293" s="351"/>
      <c r="Q293" s="351"/>
      <c r="R293" s="351"/>
      <c r="S293" s="351"/>
      <c r="T293" s="351"/>
      <c r="U293" s="351"/>
      <c r="V293" s="351"/>
      <c r="W293" s="351"/>
      <c r="X293" s="351"/>
      <c r="Y293" s="351"/>
      <c r="Z293" s="351"/>
    </row>
    <row r="294" spans="1:26" ht="15.75" customHeight="1">
      <c r="A294" s="225" t="s">
        <v>4272</v>
      </c>
      <c r="B294" s="122" t="s">
        <v>4273</v>
      </c>
      <c r="C294" s="76" t="s">
        <v>153</v>
      </c>
      <c r="D294" s="438" t="s">
        <v>4274</v>
      </c>
      <c r="E294" s="438" t="s">
        <v>4275</v>
      </c>
      <c r="F294" s="203" t="s">
        <v>3365</v>
      </c>
      <c r="G294" s="123">
        <v>2</v>
      </c>
      <c r="H294" s="123">
        <v>1</v>
      </c>
      <c r="I294" s="550">
        <v>2</v>
      </c>
      <c r="J294" s="550">
        <v>10</v>
      </c>
      <c r="K294" s="550">
        <v>5</v>
      </c>
      <c r="L294" s="3" t="s">
        <v>158</v>
      </c>
      <c r="M294" s="351"/>
      <c r="N294" s="351"/>
      <c r="O294" s="351"/>
      <c r="P294" s="351"/>
      <c r="Q294" s="351"/>
      <c r="R294" s="351"/>
      <c r="S294" s="351"/>
      <c r="T294" s="351"/>
      <c r="U294" s="351"/>
      <c r="V294" s="351"/>
      <c r="W294" s="351"/>
      <c r="X294" s="351"/>
      <c r="Y294" s="351"/>
      <c r="Z294" s="351"/>
    </row>
    <row r="295" spans="1:26" ht="15.75" customHeight="1">
      <c r="A295" s="225" t="s">
        <v>2096</v>
      </c>
      <c r="B295" s="122" t="s">
        <v>4276</v>
      </c>
      <c r="C295" s="76" t="s">
        <v>153</v>
      </c>
      <c r="D295" s="438" t="s">
        <v>4274</v>
      </c>
      <c r="E295" s="438" t="s">
        <v>4275</v>
      </c>
      <c r="F295" s="203" t="s">
        <v>3365</v>
      </c>
      <c r="G295" s="123">
        <v>1</v>
      </c>
      <c r="H295" s="123">
        <v>1</v>
      </c>
      <c r="I295" s="550">
        <v>1</v>
      </c>
      <c r="J295" s="550">
        <v>10</v>
      </c>
      <c r="K295" s="550">
        <v>10</v>
      </c>
      <c r="L295" s="3" t="s">
        <v>158</v>
      </c>
      <c r="M295" s="54"/>
      <c r="N295" s="54"/>
      <c r="O295" s="54"/>
      <c r="P295" s="54"/>
      <c r="Q295" s="54"/>
      <c r="R295" s="54"/>
      <c r="S295" s="54"/>
      <c r="T295" s="54"/>
      <c r="U295" s="54"/>
      <c r="V295" s="54"/>
      <c r="W295" s="54"/>
      <c r="X295" s="54"/>
      <c r="Y295" s="54"/>
      <c r="Z295" s="54"/>
    </row>
    <row r="296" spans="1:26" ht="15.75" customHeight="1">
      <c r="A296" s="225" t="s">
        <v>2096</v>
      </c>
      <c r="B296" s="122" t="s">
        <v>2110</v>
      </c>
      <c r="C296" s="76" t="s">
        <v>153</v>
      </c>
      <c r="D296" s="438" t="s">
        <v>4274</v>
      </c>
      <c r="E296" s="438" t="s">
        <v>4275</v>
      </c>
      <c r="F296" s="203" t="s">
        <v>3365</v>
      </c>
      <c r="G296" s="123">
        <v>1</v>
      </c>
      <c r="H296" s="123">
        <v>1</v>
      </c>
      <c r="I296" s="550">
        <v>1</v>
      </c>
      <c r="J296" s="550">
        <v>10</v>
      </c>
      <c r="K296" s="550">
        <v>10</v>
      </c>
      <c r="L296" s="3" t="s">
        <v>158</v>
      </c>
      <c r="M296" s="351"/>
      <c r="N296" s="351"/>
      <c r="O296" s="351"/>
      <c r="P296" s="351"/>
      <c r="Q296" s="351"/>
      <c r="R296" s="351"/>
      <c r="S296" s="351"/>
      <c r="T296" s="351"/>
      <c r="U296" s="351"/>
      <c r="V296" s="351"/>
      <c r="W296" s="351"/>
      <c r="X296" s="351"/>
      <c r="Y296" s="351"/>
      <c r="Z296" s="351"/>
    </row>
    <row r="297" spans="1:26" ht="15.75" customHeight="1">
      <c r="A297" s="225" t="s">
        <v>2106</v>
      </c>
      <c r="B297" s="122" t="s">
        <v>2107</v>
      </c>
      <c r="C297" s="76" t="s">
        <v>153</v>
      </c>
      <c r="D297" s="438" t="s">
        <v>4277</v>
      </c>
      <c r="E297" s="438" t="s">
        <v>4275</v>
      </c>
      <c r="F297" s="203" t="s">
        <v>3365</v>
      </c>
      <c r="G297" s="123">
        <v>2</v>
      </c>
      <c r="H297" s="123">
        <v>1</v>
      </c>
      <c r="I297" s="550">
        <v>2</v>
      </c>
      <c r="J297" s="550">
        <v>10</v>
      </c>
      <c r="K297" s="550">
        <v>5</v>
      </c>
      <c r="L297" s="3" t="s">
        <v>158</v>
      </c>
      <c r="M297" s="351"/>
      <c r="N297" s="351"/>
      <c r="O297" s="351"/>
      <c r="P297" s="351"/>
      <c r="Q297" s="351"/>
      <c r="R297" s="351"/>
      <c r="S297" s="351"/>
      <c r="T297" s="351"/>
      <c r="U297" s="351"/>
      <c r="V297" s="351"/>
      <c r="W297" s="351"/>
      <c r="X297" s="351"/>
      <c r="Y297" s="351"/>
      <c r="Z297" s="351"/>
    </row>
    <row r="298" spans="1:26" ht="15.75" customHeight="1">
      <c r="A298" s="225" t="s">
        <v>2096</v>
      </c>
      <c r="B298" s="122" t="s">
        <v>4278</v>
      </c>
      <c r="C298" s="76" t="s">
        <v>153</v>
      </c>
      <c r="D298" s="438" t="s">
        <v>4277</v>
      </c>
      <c r="E298" s="438" t="s">
        <v>4275</v>
      </c>
      <c r="F298" s="203" t="s">
        <v>3365</v>
      </c>
      <c r="G298" s="123">
        <v>1</v>
      </c>
      <c r="H298" s="123">
        <v>1</v>
      </c>
      <c r="I298" s="550">
        <v>1</v>
      </c>
      <c r="J298" s="550">
        <v>10</v>
      </c>
      <c r="K298" s="550">
        <v>10</v>
      </c>
      <c r="L298" s="3" t="s">
        <v>158</v>
      </c>
      <c r="M298" s="351"/>
      <c r="N298" s="351"/>
      <c r="O298" s="351"/>
      <c r="P298" s="351"/>
      <c r="Q298" s="351"/>
      <c r="R298" s="351"/>
      <c r="S298" s="351"/>
      <c r="T298" s="351"/>
      <c r="U298" s="351"/>
      <c r="V298" s="351"/>
      <c r="W298" s="351"/>
      <c r="X298" s="351"/>
      <c r="Y298" s="351"/>
      <c r="Z298" s="351"/>
    </row>
    <row r="299" spans="1:26" ht="15.75" customHeight="1">
      <c r="A299" s="225" t="s">
        <v>4279</v>
      </c>
      <c r="B299" s="122" t="s">
        <v>4280</v>
      </c>
      <c r="C299" s="76" t="s">
        <v>153</v>
      </c>
      <c r="D299" s="438" t="s">
        <v>4277</v>
      </c>
      <c r="E299" s="438" t="s">
        <v>4275</v>
      </c>
      <c r="F299" s="203" t="s">
        <v>3365</v>
      </c>
      <c r="G299" s="123">
        <v>2</v>
      </c>
      <c r="H299" s="123">
        <v>1</v>
      </c>
      <c r="I299" s="550">
        <v>2</v>
      </c>
      <c r="J299" s="550">
        <v>10</v>
      </c>
      <c r="K299" s="550">
        <v>5</v>
      </c>
      <c r="L299" s="3" t="s">
        <v>158</v>
      </c>
      <c r="M299" s="351"/>
      <c r="N299" s="351"/>
      <c r="O299" s="351"/>
      <c r="P299" s="351"/>
      <c r="Q299" s="351"/>
      <c r="R299" s="351"/>
      <c r="S299" s="351"/>
      <c r="T299" s="351"/>
      <c r="U299" s="351"/>
      <c r="V299" s="351"/>
      <c r="W299" s="351"/>
      <c r="X299" s="351"/>
      <c r="Y299" s="351"/>
      <c r="Z299" s="351"/>
    </row>
    <row r="300" spans="1:26" ht="15.75" customHeight="1">
      <c r="A300" s="225" t="s">
        <v>4279</v>
      </c>
      <c r="B300" s="122" t="s">
        <v>4280</v>
      </c>
      <c r="C300" s="76" t="s">
        <v>153</v>
      </c>
      <c r="D300" s="438" t="s">
        <v>4277</v>
      </c>
      <c r="E300" s="438" t="s">
        <v>4275</v>
      </c>
      <c r="F300" s="203" t="s">
        <v>3365</v>
      </c>
      <c r="G300" s="123">
        <v>2</v>
      </c>
      <c r="H300" s="123">
        <v>1</v>
      </c>
      <c r="I300" s="550">
        <v>2</v>
      </c>
      <c r="J300" s="550">
        <v>10</v>
      </c>
      <c r="K300" s="550">
        <v>5</v>
      </c>
      <c r="L300" s="3" t="s">
        <v>158</v>
      </c>
      <c r="M300" s="351"/>
      <c r="N300" s="351"/>
      <c r="O300" s="351"/>
      <c r="P300" s="351"/>
      <c r="Q300" s="351"/>
      <c r="R300" s="351"/>
      <c r="S300" s="351"/>
      <c r="T300" s="351"/>
      <c r="U300" s="351"/>
      <c r="V300" s="351"/>
      <c r="W300" s="351"/>
      <c r="X300" s="351"/>
      <c r="Y300" s="351"/>
      <c r="Z300" s="351"/>
    </row>
    <row r="301" spans="1:26" ht="15.75" customHeight="1">
      <c r="A301" s="225" t="s">
        <v>2096</v>
      </c>
      <c r="B301" s="122" t="s">
        <v>4276</v>
      </c>
      <c r="C301" s="76" t="s">
        <v>153</v>
      </c>
      <c r="D301" s="438" t="s">
        <v>4277</v>
      </c>
      <c r="E301" s="438" t="s">
        <v>4275</v>
      </c>
      <c r="F301" s="203" t="s">
        <v>3365</v>
      </c>
      <c r="G301" s="123">
        <v>1</v>
      </c>
      <c r="H301" s="123">
        <v>1</v>
      </c>
      <c r="I301" s="550">
        <v>1</v>
      </c>
      <c r="J301" s="550">
        <v>10</v>
      </c>
      <c r="K301" s="550">
        <v>10</v>
      </c>
      <c r="L301" s="3" t="s">
        <v>158</v>
      </c>
      <c r="M301" s="351"/>
      <c r="N301" s="351"/>
      <c r="O301" s="351"/>
      <c r="P301" s="351"/>
      <c r="Q301" s="351"/>
      <c r="R301" s="351"/>
      <c r="S301" s="351"/>
      <c r="T301" s="351"/>
      <c r="U301" s="351"/>
      <c r="V301" s="351"/>
      <c r="W301" s="351"/>
      <c r="X301" s="351"/>
      <c r="Y301" s="351"/>
      <c r="Z301" s="351"/>
    </row>
    <row r="302" spans="1:26" ht="15.75" customHeight="1">
      <c r="A302" s="225" t="s">
        <v>2096</v>
      </c>
      <c r="B302" s="122" t="s">
        <v>2110</v>
      </c>
      <c r="C302" s="76" t="s">
        <v>153</v>
      </c>
      <c r="D302" s="438" t="s">
        <v>4277</v>
      </c>
      <c r="E302" s="438" t="s">
        <v>4275</v>
      </c>
      <c r="F302" s="203" t="s">
        <v>3365</v>
      </c>
      <c r="G302" s="123">
        <v>1</v>
      </c>
      <c r="H302" s="123">
        <v>1</v>
      </c>
      <c r="I302" s="550">
        <v>1</v>
      </c>
      <c r="J302" s="550">
        <v>10</v>
      </c>
      <c r="K302" s="550">
        <v>10</v>
      </c>
      <c r="L302" s="3" t="s">
        <v>158</v>
      </c>
      <c r="M302" s="54"/>
      <c r="N302" s="54"/>
      <c r="O302" s="54"/>
      <c r="P302" s="54"/>
      <c r="Q302" s="54"/>
      <c r="R302" s="54"/>
      <c r="S302" s="54"/>
      <c r="T302" s="54"/>
      <c r="U302" s="54"/>
      <c r="V302" s="54"/>
      <c r="W302" s="54"/>
      <c r="X302" s="54"/>
      <c r="Y302" s="54"/>
      <c r="Z302" s="54"/>
    </row>
    <row r="303" spans="1:26" ht="15.75" customHeight="1">
      <c r="A303" s="225" t="s">
        <v>2085</v>
      </c>
      <c r="B303" s="122" t="s">
        <v>2093</v>
      </c>
      <c r="C303" s="76" t="s">
        <v>153</v>
      </c>
      <c r="D303" s="438" t="s">
        <v>4281</v>
      </c>
      <c r="E303" s="438" t="s">
        <v>4282</v>
      </c>
      <c r="F303" s="203" t="s">
        <v>3122</v>
      </c>
      <c r="G303" s="123">
        <v>2</v>
      </c>
      <c r="H303" s="123">
        <v>1</v>
      </c>
      <c r="I303" s="550">
        <v>2</v>
      </c>
      <c r="J303" s="550">
        <v>10</v>
      </c>
      <c r="K303" s="550">
        <v>5</v>
      </c>
      <c r="L303" s="3" t="s">
        <v>158</v>
      </c>
      <c r="M303" s="351"/>
      <c r="N303" s="351"/>
      <c r="O303" s="351"/>
      <c r="P303" s="351"/>
      <c r="Q303" s="351"/>
      <c r="R303" s="351"/>
      <c r="S303" s="351"/>
      <c r="T303" s="351"/>
      <c r="U303" s="351"/>
      <c r="V303" s="351"/>
      <c r="W303" s="351"/>
      <c r="X303" s="351"/>
      <c r="Y303" s="351"/>
      <c r="Z303" s="351"/>
    </row>
    <row r="304" spans="1:26" ht="15.75" customHeight="1">
      <c r="A304" s="225" t="s">
        <v>2085</v>
      </c>
      <c r="B304" s="122" t="s">
        <v>2093</v>
      </c>
      <c r="C304" s="76" t="s">
        <v>153</v>
      </c>
      <c r="D304" s="438" t="s">
        <v>4283</v>
      </c>
      <c r="E304" s="438" t="s">
        <v>4275</v>
      </c>
      <c r="F304" s="203" t="s">
        <v>3365</v>
      </c>
      <c r="G304" s="123">
        <v>2</v>
      </c>
      <c r="H304" s="123">
        <v>1</v>
      </c>
      <c r="I304" s="550">
        <v>2</v>
      </c>
      <c r="J304" s="550">
        <v>10</v>
      </c>
      <c r="K304" s="550">
        <v>5</v>
      </c>
      <c r="L304" s="3" t="s">
        <v>158</v>
      </c>
      <c r="M304" s="351"/>
      <c r="N304" s="351"/>
      <c r="O304" s="351"/>
      <c r="P304" s="351"/>
      <c r="Q304" s="351"/>
      <c r="R304" s="351"/>
      <c r="S304" s="351"/>
      <c r="T304" s="351"/>
      <c r="U304" s="351"/>
      <c r="V304" s="351"/>
      <c r="W304" s="351"/>
      <c r="X304" s="351"/>
      <c r="Y304" s="351"/>
      <c r="Z304" s="351"/>
    </row>
    <row r="305" spans="1:26" ht="15.75" customHeight="1">
      <c r="A305" s="225" t="s">
        <v>2096</v>
      </c>
      <c r="B305" s="739" t="s">
        <v>2110</v>
      </c>
      <c r="C305" s="76" t="s">
        <v>153</v>
      </c>
      <c r="D305" s="438" t="s">
        <v>4284</v>
      </c>
      <c r="E305" s="438" t="s">
        <v>4275</v>
      </c>
      <c r="F305" s="203" t="s">
        <v>3365</v>
      </c>
      <c r="G305" s="123">
        <v>1</v>
      </c>
      <c r="H305" s="123">
        <v>1</v>
      </c>
      <c r="I305" s="550">
        <v>1</v>
      </c>
      <c r="J305" s="550">
        <v>10</v>
      </c>
      <c r="K305" s="550">
        <v>10</v>
      </c>
      <c r="L305" s="3" t="s">
        <v>158</v>
      </c>
      <c r="M305" s="351"/>
      <c r="N305" s="351"/>
      <c r="O305" s="351"/>
      <c r="P305" s="351"/>
      <c r="Q305" s="351"/>
      <c r="R305" s="351"/>
      <c r="S305" s="351"/>
      <c r="T305" s="351"/>
      <c r="U305" s="351"/>
      <c r="V305" s="351"/>
      <c r="W305" s="351"/>
      <c r="X305" s="351"/>
      <c r="Y305" s="351"/>
      <c r="Z305" s="351"/>
    </row>
    <row r="306" spans="1:26" ht="15.75" customHeight="1">
      <c r="A306" s="225" t="s">
        <v>2096</v>
      </c>
      <c r="B306" s="122" t="s">
        <v>4278</v>
      </c>
      <c r="C306" s="76" t="s">
        <v>153</v>
      </c>
      <c r="D306" s="438" t="s">
        <v>4284</v>
      </c>
      <c r="E306" s="438" t="s">
        <v>4275</v>
      </c>
      <c r="F306" s="203" t="s">
        <v>3365</v>
      </c>
      <c r="G306" s="123">
        <v>1</v>
      </c>
      <c r="H306" s="123">
        <v>1</v>
      </c>
      <c r="I306" s="550">
        <v>1</v>
      </c>
      <c r="J306" s="550">
        <v>10</v>
      </c>
      <c r="K306" s="550">
        <v>10</v>
      </c>
      <c r="L306" s="3" t="s">
        <v>158</v>
      </c>
      <c r="M306" s="351"/>
      <c r="N306" s="351"/>
      <c r="O306" s="351"/>
      <c r="P306" s="351"/>
      <c r="Q306" s="351"/>
      <c r="R306" s="351"/>
      <c r="S306" s="351"/>
      <c r="T306" s="351"/>
      <c r="U306" s="351"/>
      <c r="V306" s="351"/>
      <c r="W306" s="351"/>
      <c r="X306" s="351"/>
      <c r="Y306" s="351"/>
      <c r="Z306" s="351"/>
    </row>
    <row r="307" spans="1:26" ht="15.75" customHeight="1">
      <c r="A307" s="225" t="s">
        <v>2096</v>
      </c>
      <c r="B307" s="122" t="s">
        <v>4276</v>
      </c>
      <c r="C307" s="76" t="s">
        <v>153</v>
      </c>
      <c r="D307" s="438" t="s">
        <v>4284</v>
      </c>
      <c r="E307" s="438" t="s">
        <v>4275</v>
      </c>
      <c r="F307" s="203" t="s">
        <v>3365</v>
      </c>
      <c r="G307" s="123">
        <v>1</v>
      </c>
      <c r="H307" s="123">
        <v>1</v>
      </c>
      <c r="I307" s="550">
        <v>1</v>
      </c>
      <c r="J307" s="550">
        <v>10</v>
      </c>
      <c r="K307" s="550">
        <v>10</v>
      </c>
      <c r="L307" s="3" t="s">
        <v>158</v>
      </c>
      <c r="M307" s="351"/>
      <c r="N307" s="351"/>
      <c r="O307" s="351"/>
      <c r="P307" s="351"/>
      <c r="Q307" s="351"/>
      <c r="R307" s="351"/>
      <c r="S307" s="351"/>
      <c r="T307" s="351"/>
      <c r="U307" s="351"/>
      <c r="V307" s="351"/>
      <c r="W307" s="351"/>
      <c r="X307" s="351"/>
      <c r="Y307" s="351"/>
      <c r="Z307" s="351"/>
    </row>
    <row r="308" spans="1:26" ht="15.75" customHeight="1">
      <c r="A308" s="225" t="s">
        <v>2085</v>
      </c>
      <c r="B308" s="122" t="s">
        <v>2093</v>
      </c>
      <c r="C308" s="76" t="s">
        <v>153</v>
      </c>
      <c r="D308" s="438" t="s">
        <v>4284</v>
      </c>
      <c r="E308" s="438" t="s">
        <v>4275</v>
      </c>
      <c r="F308" s="203" t="s">
        <v>3365</v>
      </c>
      <c r="G308" s="123">
        <v>2</v>
      </c>
      <c r="H308" s="123">
        <v>1</v>
      </c>
      <c r="I308" s="550">
        <v>2</v>
      </c>
      <c r="J308" s="550">
        <v>10</v>
      </c>
      <c r="K308" s="550">
        <v>5</v>
      </c>
      <c r="L308" s="3" t="s">
        <v>158</v>
      </c>
      <c r="M308" s="351"/>
      <c r="N308" s="351"/>
      <c r="O308" s="351"/>
      <c r="P308" s="351"/>
      <c r="Q308" s="351"/>
      <c r="R308" s="351"/>
      <c r="S308" s="351"/>
      <c r="T308" s="351"/>
      <c r="U308" s="351"/>
      <c r="V308" s="351"/>
      <c r="W308" s="351"/>
      <c r="X308" s="351"/>
      <c r="Y308" s="351"/>
      <c r="Z308" s="351"/>
    </row>
    <row r="309" spans="1:26" ht="15.75" customHeight="1">
      <c r="A309" s="225" t="s">
        <v>4279</v>
      </c>
      <c r="B309" s="122" t="s">
        <v>4280</v>
      </c>
      <c r="C309" s="76" t="s">
        <v>153</v>
      </c>
      <c r="D309" s="438" t="s">
        <v>4284</v>
      </c>
      <c r="E309" s="438" t="s">
        <v>4275</v>
      </c>
      <c r="F309" s="203" t="s">
        <v>3365</v>
      </c>
      <c r="G309" s="123">
        <v>2</v>
      </c>
      <c r="H309" s="123">
        <v>1</v>
      </c>
      <c r="I309" s="550">
        <v>2</v>
      </c>
      <c r="J309" s="550">
        <v>10</v>
      </c>
      <c r="K309" s="550">
        <v>5</v>
      </c>
      <c r="L309" s="3" t="s">
        <v>158</v>
      </c>
      <c r="M309" s="351"/>
      <c r="N309" s="351"/>
      <c r="O309" s="351"/>
      <c r="P309" s="351"/>
      <c r="Q309" s="351"/>
      <c r="R309" s="351"/>
      <c r="S309" s="351"/>
      <c r="T309" s="351"/>
      <c r="U309" s="351"/>
      <c r="V309" s="351"/>
      <c r="W309" s="351"/>
      <c r="X309" s="351"/>
      <c r="Y309" s="351"/>
      <c r="Z309" s="351"/>
    </row>
    <row r="310" spans="1:26" ht="15.75" customHeight="1">
      <c r="A310" s="225" t="s">
        <v>4285</v>
      </c>
      <c r="B310" s="122" t="s">
        <v>4286</v>
      </c>
      <c r="C310" s="76" t="s">
        <v>153</v>
      </c>
      <c r="D310" s="438" t="s">
        <v>4284</v>
      </c>
      <c r="E310" s="438" t="s">
        <v>4275</v>
      </c>
      <c r="F310" s="203" t="s">
        <v>3365</v>
      </c>
      <c r="G310" s="123">
        <v>2</v>
      </c>
      <c r="H310" s="123">
        <v>1</v>
      </c>
      <c r="I310" s="550">
        <v>2</v>
      </c>
      <c r="J310" s="550">
        <v>10</v>
      </c>
      <c r="K310" s="550">
        <v>5</v>
      </c>
      <c r="L310" s="3" t="s">
        <v>158</v>
      </c>
      <c r="M310" s="351"/>
      <c r="N310" s="351"/>
      <c r="O310" s="351"/>
      <c r="P310" s="351"/>
      <c r="Q310" s="351"/>
      <c r="R310" s="351"/>
      <c r="S310" s="351"/>
      <c r="T310" s="351"/>
      <c r="U310" s="351"/>
      <c r="V310" s="351"/>
      <c r="W310" s="351"/>
      <c r="X310" s="351"/>
      <c r="Y310" s="351"/>
      <c r="Z310" s="351"/>
    </row>
    <row r="311" spans="1:26" ht="15.75" customHeight="1">
      <c r="A311" s="225" t="s">
        <v>4287</v>
      </c>
      <c r="B311" s="122" t="s">
        <v>4288</v>
      </c>
      <c r="C311" s="76" t="s">
        <v>153</v>
      </c>
      <c r="D311" s="438" t="s">
        <v>4284</v>
      </c>
      <c r="E311" s="438" t="s">
        <v>4275</v>
      </c>
      <c r="F311" s="203" t="s">
        <v>3365</v>
      </c>
      <c r="G311" s="123">
        <v>2</v>
      </c>
      <c r="H311" s="123">
        <v>1</v>
      </c>
      <c r="I311" s="550">
        <v>2</v>
      </c>
      <c r="J311" s="550">
        <v>10</v>
      </c>
      <c r="K311" s="550">
        <v>5</v>
      </c>
      <c r="L311" s="3" t="s">
        <v>158</v>
      </c>
      <c r="M311" s="351"/>
      <c r="N311" s="351"/>
      <c r="O311" s="351"/>
      <c r="P311" s="351"/>
      <c r="Q311" s="351"/>
      <c r="R311" s="351"/>
      <c r="S311" s="351"/>
      <c r="T311" s="351"/>
      <c r="U311" s="351"/>
      <c r="V311" s="351"/>
      <c r="W311" s="351"/>
      <c r="X311" s="351"/>
      <c r="Y311" s="351"/>
      <c r="Z311" s="351"/>
    </row>
    <row r="312" spans="1:26" ht="15.75" customHeight="1">
      <c r="A312" s="225" t="s">
        <v>4272</v>
      </c>
      <c r="B312" s="122" t="s">
        <v>4273</v>
      </c>
      <c r="C312" s="76" t="s">
        <v>153</v>
      </c>
      <c r="D312" s="438" t="s">
        <v>4284</v>
      </c>
      <c r="E312" s="438" t="s">
        <v>4275</v>
      </c>
      <c r="F312" s="203" t="s">
        <v>3365</v>
      </c>
      <c r="G312" s="123">
        <v>2</v>
      </c>
      <c r="H312" s="123">
        <v>1</v>
      </c>
      <c r="I312" s="550">
        <v>2</v>
      </c>
      <c r="J312" s="550">
        <v>10</v>
      </c>
      <c r="K312" s="550">
        <v>5</v>
      </c>
      <c r="L312" s="3" t="s">
        <v>158</v>
      </c>
      <c r="M312" s="351"/>
      <c r="N312" s="351"/>
      <c r="O312" s="351"/>
      <c r="P312" s="351"/>
      <c r="Q312" s="351"/>
      <c r="R312" s="351"/>
      <c r="S312" s="351"/>
      <c r="T312" s="351"/>
      <c r="U312" s="351"/>
      <c r="V312" s="351"/>
      <c r="W312" s="351"/>
      <c r="X312" s="351"/>
      <c r="Y312" s="351"/>
      <c r="Z312" s="351"/>
    </row>
    <row r="313" spans="1:26" ht="15.75" customHeight="1">
      <c r="A313" s="225" t="s">
        <v>2115</v>
      </c>
      <c r="B313" s="122" t="s">
        <v>4289</v>
      </c>
      <c r="C313" s="76" t="s">
        <v>620</v>
      </c>
      <c r="D313" s="438" t="s">
        <v>4290</v>
      </c>
      <c r="E313" s="738" t="s">
        <v>4291</v>
      </c>
      <c r="F313" s="203" t="s">
        <v>4292</v>
      </c>
      <c r="G313" s="123">
        <v>1</v>
      </c>
      <c r="H313" s="123">
        <v>1</v>
      </c>
      <c r="I313" s="550">
        <v>1</v>
      </c>
      <c r="J313" s="550">
        <v>20</v>
      </c>
      <c r="K313" s="550">
        <v>20</v>
      </c>
      <c r="L313" s="3" t="s">
        <v>160</v>
      </c>
      <c r="M313" s="351"/>
      <c r="N313" s="351"/>
      <c r="O313" s="351"/>
      <c r="P313" s="351"/>
      <c r="Q313" s="351"/>
      <c r="R313" s="351"/>
      <c r="S313" s="351"/>
      <c r="T313" s="351"/>
      <c r="U313" s="351"/>
      <c r="V313" s="351"/>
      <c r="W313" s="351"/>
      <c r="X313" s="351"/>
      <c r="Y313" s="351"/>
      <c r="Z313" s="351"/>
    </row>
    <row r="314" spans="1:26" ht="15.75" customHeight="1">
      <c r="A314" s="225" t="s">
        <v>2115</v>
      </c>
      <c r="B314" s="122" t="s">
        <v>4289</v>
      </c>
      <c r="C314" s="76" t="s">
        <v>620</v>
      </c>
      <c r="D314" s="438" t="s">
        <v>4293</v>
      </c>
      <c r="E314" s="738" t="s">
        <v>4294</v>
      </c>
      <c r="F314" s="203" t="s">
        <v>2159</v>
      </c>
      <c r="G314" s="123">
        <v>1</v>
      </c>
      <c r="H314" s="123">
        <v>1</v>
      </c>
      <c r="I314" s="550">
        <v>1</v>
      </c>
      <c r="J314" s="550">
        <v>20</v>
      </c>
      <c r="K314" s="550">
        <v>20</v>
      </c>
      <c r="L314" s="3" t="s">
        <v>160</v>
      </c>
      <c r="M314" s="351"/>
      <c r="N314" s="351"/>
      <c r="O314" s="351"/>
      <c r="P314" s="351"/>
      <c r="Q314" s="351"/>
      <c r="R314" s="351"/>
      <c r="S314" s="351"/>
      <c r="T314" s="351"/>
      <c r="U314" s="351"/>
      <c r="V314" s="351"/>
      <c r="W314" s="351"/>
      <c r="X314" s="351"/>
      <c r="Y314" s="351"/>
      <c r="Z314" s="351"/>
    </row>
    <row r="315" spans="1:26" ht="15.75" customHeight="1">
      <c r="A315" s="225" t="s">
        <v>2115</v>
      </c>
      <c r="B315" s="122" t="s">
        <v>4289</v>
      </c>
      <c r="C315" s="76" t="s">
        <v>620</v>
      </c>
      <c r="D315" s="438" t="s">
        <v>4295</v>
      </c>
      <c r="E315" s="438" t="s">
        <v>4296</v>
      </c>
      <c r="F315" s="203" t="s">
        <v>4297</v>
      </c>
      <c r="G315" s="123">
        <v>1</v>
      </c>
      <c r="H315" s="123">
        <v>1</v>
      </c>
      <c r="I315" s="550">
        <v>1</v>
      </c>
      <c r="J315" s="550">
        <v>10</v>
      </c>
      <c r="K315" s="550">
        <v>10</v>
      </c>
      <c r="L315" s="3" t="s">
        <v>160</v>
      </c>
      <c r="M315" s="54"/>
      <c r="N315" s="54"/>
      <c r="O315" s="54"/>
      <c r="P315" s="54"/>
      <c r="Q315" s="54"/>
      <c r="R315" s="54"/>
      <c r="S315" s="54"/>
      <c r="T315" s="54"/>
      <c r="U315" s="54"/>
      <c r="V315" s="54"/>
      <c r="W315" s="54"/>
      <c r="X315" s="54"/>
      <c r="Y315" s="54"/>
      <c r="Z315" s="54"/>
    </row>
    <row r="316" spans="1:26" ht="15.75" customHeight="1">
      <c r="A316" s="225" t="s">
        <v>2115</v>
      </c>
      <c r="B316" s="122" t="s">
        <v>4289</v>
      </c>
      <c r="C316" s="76" t="s">
        <v>620</v>
      </c>
      <c r="D316" s="438" t="s">
        <v>4298</v>
      </c>
      <c r="E316" s="438" t="s">
        <v>4299</v>
      </c>
      <c r="F316" s="203" t="s">
        <v>4292</v>
      </c>
      <c r="G316" s="123">
        <v>1</v>
      </c>
      <c r="H316" s="123">
        <v>1</v>
      </c>
      <c r="I316" s="550">
        <v>1</v>
      </c>
      <c r="J316" s="550">
        <v>20</v>
      </c>
      <c r="K316" s="550">
        <v>20</v>
      </c>
      <c r="L316" s="3" t="s">
        <v>160</v>
      </c>
      <c r="M316" s="351"/>
      <c r="N316" s="351"/>
      <c r="O316" s="351"/>
      <c r="P316" s="351"/>
      <c r="Q316" s="351"/>
      <c r="R316" s="351"/>
      <c r="S316" s="351"/>
      <c r="T316" s="351"/>
      <c r="U316" s="351"/>
      <c r="V316" s="351"/>
      <c r="W316" s="351"/>
      <c r="X316" s="351"/>
      <c r="Y316" s="351"/>
      <c r="Z316" s="351"/>
    </row>
    <row r="317" spans="1:26" ht="15.75" customHeight="1">
      <c r="A317" s="225" t="s">
        <v>2115</v>
      </c>
      <c r="B317" s="122" t="s">
        <v>4289</v>
      </c>
      <c r="C317" s="76" t="s">
        <v>620</v>
      </c>
      <c r="D317" s="438" t="s">
        <v>4300</v>
      </c>
      <c r="E317" s="738" t="s">
        <v>4301</v>
      </c>
      <c r="F317" s="203" t="s">
        <v>4297</v>
      </c>
      <c r="G317" s="123">
        <v>1</v>
      </c>
      <c r="H317" s="123">
        <v>1</v>
      </c>
      <c r="I317" s="550">
        <v>1</v>
      </c>
      <c r="J317" s="550">
        <v>10</v>
      </c>
      <c r="K317" s="550">
        <v>10</v>
      </c>
      <c r="L317" s="3" t="s">
        <v>160</v>
      </c>
      <c r="M317" s="351"/>
      <c r="N317" s="351"/>
      <c r="O317" s="351"/>
      <c r="P317" s="351"/>
      <c r="Q317" s="351"/>
      <c r="R317" s="351"/>
      <c r="S317" s="351"/>
      <c r="T317" s="351"/>
      <c r="U317" s="351"/>
      <c r="V317" s="351"/>
      <c r="W317" s="351"/>
      <c r="X317" s="351"/>
      <c r="Y317" s="351"/>
      <c r="Z317" s="351"/>
    </row>
    <row r="318" spans="1:26" ht="15.75" customHeight="1">
      <c r="A318" s="225" t="s">
        <v>2115</v>
      </c>
      <c r="B318" s="122" t="s">
        <v>4289</v>
      </c>
      <c r="C318" s="76" t="s">
        <v>620</v>
      </c>
      <c r="D318" s="438" t="s">
        <v>4302</v>
      </c>
      <c r="E318" s="738" t="s">
        <v>4303</v>
      </c>
      <c r="F318" s="203" t="s">
        <v>4292</v>
      </c>
      <c r="G318" s="123">
        <v>1</v>
      </c>
      <c r="H318" s="123">
        <v>1</v>
      </c>
      <c r="I318" s="550">
        <v>1</v>
      </c>
      <c r="J318" s="550">
        <v>20</v>
      </c>
      <c r="K318" s="550">
        <v>20</v>
      </c>
      <c r="L318" s="3" t="s">
        <v>160</v>
      </c>
      <c r="M318" s="351"/>
      <c r="N318" s="351"/>
      <c r="O318" s="351"/>
      <c r="P318" s="351"/>
      <c r="Q318" s="351"/>
      <c r="R318" s="351"/>
      <c r="S318" s="351"/>
      <c r="T318" s="351"/>
      <c r="U318" s="351"/>
      <c r="V318" s="351"/>
      <c r="W318" s="351"/>
      <c r="X318" s="351"/>
      <c r="Y318" s="351"/>
      <c r="Z318" s="351"/>
    </row>
    <row r="319" spans="1:26" ht="15.75" customHeight="1">
      <c r="A319" s="225" t="s">
        <v>2115</v>
      </c>
      <c r="B319" s="122" t="s">
        <v>4289</v>
      </c>
      <c r="C319" s="76" t="s">
        <v>620</v>
      </c>
      <c r="D319" s="438" t="s">
        <v>4304</v>
      </c>
      <c r="E319" s="438" t="s">
        <v>4305</v>
      </c>
      <c r="F319" s="203" t="s">
        <v>4297</v>
      </c>
      <c r="G319" s="123">
        <v>1</v>
      </c>
      <c r="H319" s="123">
        <v>1</v>
      </c>
      <c r="I319" s="550">
        <v>1</v>
      </c>
      <c r="J319" s="550">
        <v>10</v>
      </c>
      <c r="K319" s="550">
        <v>10</v>
      </c>
      <c r="L319" s="3" t="s">
        <v>160</v>
      </c>
      <c r="M319" s="351"/>
      <c r="N319" s="351"/>
      <c r="O319" s="351"/>
      <c r="P319" s="351"/>
      <c r="Q319" s="351"/>
      <c r="R319" s="351"/>
      <c r="S319" s="351"/>
      <c r="T319" s="351"/>
      <c r="U319" s="351"/>
      <c r="V319" s="351"/>
      <c r="W319" s="351"/>
      <c r="X319" s="351"/>
      <c r="Y319" s="351"/>
      <c r="Z319" s="351"/>
    </row>
    <row r="320" spans="1:26" ht="15.75" customHeight="1">
      <c r="A320" s="225" t="s">
        <v>2115</v>
      </c>
      <c r="B320" s="122" t="s">
        <v>4289</v>
      </c>
      <c r="C320" s="76" t="s">
        <v>620</v>
      </c>
      <c r="D320" s="438" t="s">
        <v>4306</v>
      </c>
      <c r="E320" s="738" t="s">
        <v>4307</v>
      </c>
      <c r="F320" s="203" t="s">
        <v>4292</v>
      </c>
      <c r="G320" s="123">
        <v>1</v>
      </c>
      <c r="H320" s="123">
        <v>1</v>
      </c>
      <c r="I320" s="550">
        <v>1</v>
      </c>
      <c r="J320" s="550">
        <v>20</v>
      </c>
      <c r="K320" s="550">
        <v>20</v>
      </c>
      <c r="L320" s="3" t="s">
        <v>160</v>
      </c>
      <c r="M320" s="54"/>
      <c r="N320" s="54"/>
      <c r="O320" s="54"/>
      <c r="P320" s="54"/>
      <c r="Q320" s="54"/>
      <c r="R320" s="54"/>
      <c r="S320" s="54"/>
      <c r="T320" s="54"/>
      <c r="U320" s="54"/>
      <c r="V320" s="54"/>
      <c r="W320" s="54"/>
      <c r="X320" s="54"/>
      <c r="Y320" s="54"/>
      <c r="Z320" s="54"/>
    </row>
    <row r="321" spans="1:26" ht="15.75" customHeight="1">
      <c r="A321" s="225" t="s">
        <v>2115</v>
      </c>
      <c r="B321" s="122" t="s">
        <v>4289</v>
      </c>
      <c r="C321" s="76" t="s">
        <v>620</v>
      </c>
      <c r="D321" s="438" t="s">
        <v>4308</v>
      </c>
      <c r="E321" s="738" t="s">
        <v>4309</v>
      </c>
      <c r="F321" s="203" t="s">
        <v>4297</v>
      </c>
      <c r="G321" s="123">
        <v>1</v>
      </c>
      <c r="H321" s="123">
        <v>1</v>
      </c>
      <c r="I321" s="550">
        <v>1</v>
      </c>
      <c r="J321" s="550">
        <v>10</v>
      </c>
      <c r="K321" s="550">
        <v>10</v>
      </c>
      <c r="L321" s="3" t="s">
        <v>160</v>
      </c>
      <c r="M321" s="351"/>
      <c r="N321" s="351"/>
      <c r="O321" s="351"/>
      <c r="P321" s="351"/>
      <c r="Q321" s="351"/>
      <c r="R321" s="351"/>
      <c r="S321" s="351"/>
      <c r="T321" s="351"/>
      <c r="U321" s="351"/>
      <c r="V321" s="351"/>
      <c r="W321" s="351"/>
      <c r="X321" s="351"/>
      <c r="Y321" s="351"/>
      <c r="Z321" s="351"/>
    </row>
    <row r="322" spans="1:26" ht="15.75" customHeight="1">
      <c r="A322" s="225" t="s">
        <v>2115</v>
      </c>
      <c r="B322" s="122" t="s">
        <v>2124</v>
      </c>
      <c r="C322" s="76" t="s">
        <v>620</v>
      </c>
      <c r="D322" s="438" t="s">
        <v>4310</v>
      </c>
      <c r="E322" s="738" t="s">
        <v>4311</v>
      </c>
      <c r="F322" s="203" t="s">
        <v>4292</v>
      </c>
      <c r="G322" s="123">
        <v>1</v>
      </c>
      <c r="H322" s="123">
        <v>1</v>
      </c>
      <c r="I322" s="550">
        <v>1</v>
      </c>
      <c r="J322" s="550">
        <v>20</v>
      </c>
      <c r="K322" s="550">
        <v>20</v>
      </c>
      <c r="L322" s="3" t="s">
        <v>160</v>
      </c>
      <c r="M322" s="351"/>
      <c r="N322" s="351"/>
      <c r="O322" s="351"/>
      <c r="P322" s="351"/>
      <c r="Q322" s="351"/>
      <c r="R322" s="351"/>
      <c r="S322" s="351"/>
      <c r="T322" s="351"/>
      <c r="U322" s="351"/>
      <c r="V322" s="351"/>
      <c r="W322" s="351"/>
      <c r="X322" s="351"/>
      <c r="Y322" s="351"/>
      <c r="Z322" s="351"/>
    </row>
    <row r="323" spans="1:26" ht="15.75" customHeight="1">
      <c r="A323" s="225" t="s">
        <v>4312</v>
      </c>
      <c r="B323" s="122" t="s">
        <v>2120</v>
      </c>
      <c r="C323" s="76" t="s">
        <v>620</v>
      </c>
      <c r="D323" s="438" t="s">
        <v>4313</v>
      </c>
      <c r="E323" s="738" t="s">
        <v>4260</v>
      </c>
      <c r="F323" s="203" t="s">
        <v>4314</v>
      </c>
      <c r="G323" s="123">
        <v>2</v>
      </c>
      <c r="H323" s="123">
        <v>2</v>
      </c>
      <c r="I323" s="550">
        <v>2</v>
      </c>
      <c r="J323" s="550">
        <v>10</v>
      </c>
      <c r="K323" s="550">
        <f t="shared" ref="K323:K325" si="0">J323/I323</f>
        <v>5</v>
      </c>
      <c r="L323" s="3" t="s">
        <v>160</v>
      </c>
      <c r="M323" s="351"/>
      <c r="N323" s="351"/>
      <c r="O323" s="351"/>
      <c r="P323" s="351"/>
      <c r="Q323" s="351"/>
      <c r="R323" s="351"/>
      <c r="S323" s="351"/>
      <c r="T323" s="351"/>
      <c r="U323" s="351"/>
      <c r="V323" s="351"/>
      <c r="W323" s="351"/>
      <c r="X323" s="351"/>
      <c r="Y323" s="351"/>
      <c r="Z323" s="351"/>
    </row>
    <row r="324" spans="1:26" ht="15.75" customHeight="1">
      <c r="A324" s="225" t="s">
        <v>4312</v>
      </c>
      <c r="B324" s="122" t="s">
        <v>2120</v>
      </c>
      <c r="C324" s="76" t="s">
        <v>620</v>
      </c>
      <c r="D324" s="438" t="s">
        <v>4315</v>
      </c>
      <c r="E324" s="738" t="s">
        <v>4316</v>
      </c>
      <c r="F324" s="203" t="s">
        <v>4317</v>
      </c>
      <c r="G324" s="123">
        <v>2</v>
      </c>
      <c r="H324" s="123">
        <v>2</v>
      </c>
      <c r="I324" s="550">
        <v>2</v>
      </c>
      <c r="J324" s="550">
        <v>20</v>
      </c>
      <c r="K324" s="550">
        <f t="shared" si="0"/>
        <v>10</v>
      </c>
      <c r="L324" s="3" t="s">
        <v>160</v>
      </c>
      <c r="M324" s="351"/>
      <c r="N324" s="351"/>
      <c r="O324" s="351"/>
      <c r="P324" s="351"/>
      <c r="Q324" s="351"/>
      <c r="R324" s="351"/>
      <c r="S324" s="351"/>
      <c r="T324" s="351"/>
      <c r="U324" s="351"/>
      <c r="V324" s="351"/>
      <c r="W324" s="351"/>
      <c r="X324" s="351"/>
      <c r="Y324" s="351"/>
      <c r="Z324" s="351"/>
    </row>
    <row r="325" spans="1:26" ht="15.75" customHeight="1">
      <c r="A325" s="225" t="s">
        <v>4312</v>
      </c>
      <c r="B325" s="122" t="s">
        <v>2120</v>
      </c>
      <c r="C325" s="76" t="s">
        <v>620</v>
      </c>
      <c r="D325" s="438" t="s">
        <v>4318</v>
      </c>
      <c r="E325" s="738" t="s">
        <v>2112</v>
      </c>
      <c r="F325" s="203" t="s">
        <v>4317</v>
      </c>
      <c r="G325" s="123">
        <v>2</v>
      </c>
      <c r="H325" s="123">
        <v>2</v>
      </c>
      <c r="I325" s="550">
        <v>2</v>
      </c>
      <c r="J325" s="550">
        <v>20</v>
      </c>
      <c r="K325" s="550">
        <f t="shared" si="0"/>
        <v>10</v>
      </c>
      <c r="L325" s="3" t="s">
        <v>160</v>
      </c>
      <c r="M325" s="351"/>
      <c r="N325" s="351"/>
      <c r="O325" s="351"/>
      <c r="P325" s="351"/>
      <c r="Q325" s="351"/>
      <c r="R325" s="351"/>
      <c r="S325" s="351"/>
      <c r="T325" s="351"/>
      <c r="U325" s="351"/>
      <c r="V325" s="351"/>
      <c r="W325" s="351"/>
      <c r="X325" s="351"/>
      <c r="Y325" s="351"/>
      <c r="Z325" s="351"/>
    </row>
    <row r="326" spans="1:26" ht="15.75" customHeight="1">
      <c r="A326" s="225" t="s">
        <v>2115</v>
      </c>
      <c r="B326" s="122" t="s">
        <v>2124</v>
      </c>
      <c r="C326" s="76" t="s">
        <v>620</v>
      </c>
      <c r="D326" s="438" t="s">
        <v>4319</v>
      </c>
      <c r="E326" s="438" t="s">
        <v>4320</v>
      </c>
      <c r="F326" s="203" t="s">
        <v>4297</v>
      </c>
      <c r="G326" s="123">
        <v>1</v>
      </c>
      <c r="H326" s="123">
        <v>1</v>
      </c>
      <c r="I326" s="550">
        <v>1</v>
      </c>
      <c r="J326" s="550">
        <v>10</v>
      </c>
      <c r="K326" s="550">
        <v>10</v>
      </c>
      <c r="L326" s="3" t="s">
        <v>160</v>
      </c>
      <c r="M326" s="351"/>
      <c r="N326" s="351"/>
      <c r="O326" s="351"/>
      <c r="P326" s="351"/>
      <c r="Q326" s="351"/>
      <c r="R326" s="351"/>
      <c r="S326" s="351"/>
      <c r="T326" s="351"/>
      <c r="U326" s="351"/>
      <c r="V326" s="351"/>
      <c r="W326" s="351"/>
      <c r="X326" s="351"/>
      <c r="Y326" s="351"/>
      <c r="Z326" s="351"/>
    </row>
    <row r="327" spans="1:26" ht="15.75" customHeight="1">
      <c r="A327" s="225" t="s">
        <v>2115</v>
      </c>
      <c r="B327" s="122" t="s">
        <v>2124</v>
      </c>
      <c r="C327" s="76" t="s">
        <v>620</v>
      </c>
      <c r="D327" s="438" t="s">
        <v>4321</v>
      </c>
      <c r="E327" s="438" t="s">
        <v>4322</v>
      </c>
      <c r="F327" s="203" t="s">
        <v>4297</v>
      </c>
      <c r="G327" s="123">
        <v>1</v>
      </c>
      <c r="H327" s="123">
        <v>1</v>
      </c>
      <c r="I327" s="550">
        <v>1</v>
      </c>
      <c r="J327" s="550">
        <v>10</v>
      </c>
      <c r="K327" s="550">
        <v>10</v>
      </c>
      <c r="L327" s="3" t="s">
        <v>160</v>
      </c>
      <c r="M327" s="54"/>
      <c r="N327" s="54"/>
      <c r="O327" s="54"/>
      <c r="P327" s="54"/>
      <c r="Q327" s="54"/>
      <c r="R327" s="54"/>
      <c r="S327" s="54"/>
      <c r="T327" s="54"/>
      <c r="U327" s="54"/>
      <c r="V327" s="54"/>
      <c r="W327" s="54"/>
      <c r="X327" s="54"/>
      <c r="Y327" s="54"/>
      <c r="Z327" s="54"/>
    </row>
    <row r="328" spans="1:26" ht="15.75" customHeight="1">
      <c r="A328" s="225" t="s">
        <v>2115</v>
      </c>
      <c r="B328" s="122" t="s">
        <v>2124</v>
      </c>
      <c r="C328" s="76" t="s">
        <v>620</v>
      </c>
      <c r="D328" s="438" t="s">
        <v>4323</v>
      </c>
      <c r="E328" s="738" t="s">
        <v>4324</v>
      </c>
      <c r="F328" s="203" t="s">
        <v>4297</v>
      </c>
      <c r="G328" s="123">
        <v>1</v>
      </c>
      <c r="H328" s="123">
        <v>1</v>
      </c>
      <c r="I328" s="550">
        <v>1</v>
      </c>
      <c r="J328" s="550">
        <v>10</v>
      </c>
      <c r="K328" s="550">
        <v>10</v>
      </c>
      <c r="L328" s="3" t="s">
        <v>160</v>
      </c>
      <c r="M328" s="351"/>
      <c r="N328" s="351"/>
      <c r="O328" s="351"/>
      <c r="P328" s="351"/>
      <c r="Q328" s="351"/>
      <c r="R328" s="351"/>
      <c r="S328" s="351"/>
      <c r="T328" s="351"/>
      <c r="U328" s="351"/>
      <c r="V328" s="351"/>
      <c r="W328" s="351"/>
      <c r="X328" s="351"/>
      <c r="Y328" s="351"/>
      <c r="Z328" s="351"/>
    </row>
    <row r="329" spans="1:26" ht="15.75" customHeight="1">
      <c r="A329" s="225" t="s">
        <v>2115</v>
      </c>
      <c r="B329" s="122" t="s">
        <v>2133</v>
      </c>
      <c r="C329" s="76" t="s">
        <v>620</v>
      </c>
      <c r="D329" s="438" t="s">
        <v>4325</v>
      </c>
      <c r="E329" s="438" t="s">
        <v>4326</v>
      </c>
      <c r="F329" s="203" t="s">
        <v>4297</v>
      </c>
      <c r="G329" s="123">
        <v>1</v>
      </c>
      <c r="H329" s="123">
        <v>1</v>
      </c>
      <c r="I329" s="550">
        <v>1</v>
      </c>
      <c r="J329" s="550">
        <v>10</v>
      </c>
      <c r="K329" s="550">
        <v>10</v>
      </c>
      <c r="L329" s="3" t="s">
        <v>160</v>
      </c>
      <c r="M329" s="351"/>
      <c r="N329" s="351"/>
      <c r="O329" s="351"/>
      <c r="P329" s="351"/>
      <c r="Q329" s="351"/>
      <c r="R329" s="351"/>
      <c r="S329" s="351"/>
      <c r="T329" s="351"/>
      <c r="U329" s="351"/>
      <c r="V329" s="351"/>
      <c r="W329" s="351"/>
      <c r="X329" s="351"/>
      <c r="Y329" s="351"/>
      <c r="Z329" s="351"/>
    </row>
    <row r="330" spans="1:26" ht="15.75" customHeight="1">
      <c r="A330" s="225" t="s">
        <v>2115</v>
      </c>
      <c r="B330" s="122" t="s">
        <v>4327</v>
      </c>
      <c r="C330" s="76" t="s">
        <v>620</v>
      </c>
      <c r="D330" s="438" t="s">
        <v>4328</v>
      </c>
      <c r="E330" s="438" t="s">
        <v>4329</v>
      </c>
      <c r="F330" s="203" t="s">
        <v>4297</v>
      </c>
      <c r="G330" s="123">
        <v>1</v>
      </c>
      <c r="H330" s="123">
        <v>1</v>
      </c>
      <c r="I330" s="550">
        <v>1</v>
      </c>
      <c r="J330" s="550">
        <v>10</v>
      </c>
      <c r="K330" s="550">
        <v>10</v>
      </c>
      <c r="L330" s="3" t="s">
        <v>160</v>
      </c>
      <c r="M330" s="351"/>
      <c r="N330" s="351"/>
      <c r="O330" s="351"/>
      <c r="P330" s="351"/>
      <c r="Q330" s="351"/>
      <c r="R330" s="351"/>
      <c r="S330" s="351"/>
      <c r="T330" s="351"/>
      <c r="U330" s="351"/>
      <c r="V330" s="351"/>
      <c r="W330" s="351"/>
      <c r="X330" s="351"/>
      <c r="Y330" s="351"/>
      <c r="Z330" s="351"/>
    </row>
    <row r="331" spans="1:26" ht="15.75" customHeight="1">
      <c r="A331" s="225" t="s">
        <v>2115</v>
      </c>
      <c r="B331" s="122" t="s">
        <v>4330</v>
      </c>
      <c r="C331" s="76" t="s">
        <v>620</v>
      </c>
      <c r="D331" s="438" t="s">
        <v>4318</v>
      </c>
      <c r="E331" s="738" t="s">
        <v>2112</v>
      </c>
      <c r="F331" s="203" t="s">
        <v>4317</v>
      </c>
      <c r="G331" s="123">
        <v>1</v>
      </c>
      <c r="H331" s="123">
        <v>1</v>
      </c>
      <c r="I331" s="550">
        <v>1</v>
      </c>
      <c r="J331" s="550">
        <v>20</v>
      </c>
      <c r="K331" s="550">
        <v>20</v>
      </c>
      <c r="L331" s="3" t="s">
        <v>160</v>
      </c>
      <c r="M331" s="351"/>
      <c r="N331" s="351"/>
      <c r="O331" s="351"/>
      <c r="P331" s="351"/>
      <c r="Q331" s="351"/>
      <c r="R331" s="351"/>
      <c r="S331" s="351"/>
      <c r="T331" s="351"/>
      <c r="U331" s="351"/>
      <c r="V331" s="351"/>
      <c r="W331" s="351"/>
      <c r="X331" s="351"/>
      <c r="Y331" s="351"/>
      <c r="Z331" s="351"/>
    </row>
    <row r="332" spans="1:26" ht="15.75" customHeight="1">
      <c r="A332" s="225" t="s">
        <v>2115</v>
      </c>
      <c r="B332" s="122" t="s">
        <v>2127</v>
      </c>
      <c r="C332" s="76" t="s">
        <v>620</v>
      </c>
      <c r="D332" s="438" t="s">
        <v>4319</v>
      </c>
      <c r="E332" s="438" t="s">
        <v>4320</v>
      </c>
      <c r="F332" s="203" t="s">
        <v>4297</v>
      </c>
      <c r="G332" s="123">
        <v>1</v>
      </c>
      <c r="H332" s="123">
        <v>1</v>
      </c>
      <c r="I332" s="550">
        <v>1</v>
      </c>
      <c r="J332" s="550">
        <v>10</v>
      </c>
      <c r="K332" s="550">
        <v>10</v>
      </c>
      <c r="L332" s="3" t="s">
        <v>160</v>
      </c>
      <c r="M332" s="351"/>
      <c r="N332" s="351"/>
      <c r="O332" s="351"/>
      <c r="P332" s="351"/>
      <c r="Q332" s="351"/>
      <c r="R332" s="351"/>
      <c r="S332" s="351"/>
      <c r="T332" s="351"/>
      <c r="U332" s="351"/>
      <c r="V332" s="351"/>
      <c r="W332" s="351"/>
      <c r="X332" s="351"/>
      <c r="Y332" s="351"/>
      <c r="Z332" s="351"/>
    </row>
    <row r="333" spans="1:26" ht="15.75" customHeight="1">
      <c r="A333" s="225" t="s">
        <v>2115</v>
      </c>
      <c r="B333" s="122" t="s">
        <v>2147</v>
      </c>
      <c r="C333" s="76" t="s">
        <v>620</v>
      </c>
      <c r="D333" s="438" t="s">
        <v>4331</v>
      </c>
      <c r="E333" s="738" t="s">
        <v>4332</v>
      </c>
      <c r="F333" s="203" t="s">
        <v>4297</v>
      </c>
      <c r="G333" s="123">
        <v>1</v>
      </c>
      <c r="H333" s="123">
        <v>1</v>
      </c>
      <c r="I333" s="550">
        <v>1</v>
      </c>
      <c r="J333" s="550">
        <v>10</v>
      </c>
      <c r="K333" s="550">
        <v>10</v>
      </c>
      <c r="L333" s="3" t="s">
        <v>160</v>
      </c>
      <c r="M333" s="351"/>
      <c r="N333" s="351"/>
      <c r="O333" s="351"/>
      <c r="P333" s="351"/>
      <c r="Q333" s="351"/>
      <c r="R333" s="351"/>
      <c r="S333" s="351"/>
      <c r="T333" s="351"/>
      <c r="U333" s="351"/>
      <c r="V333" s="351"/>
      <c r="W333" s="351"/>
      <c r="X333" s="351"/>
      <c r="Y333" s="351"/>
      <c r="Z333" s="351"/>
    </row>
    <row r="334" spans="1:26" ht="15.75" customHeight="1">
      <c r="A334" s="225" t="s">
        <v>4333</v>
      </c>
      <c r="B334" s="122" t="s">
        <v>2144</v>
      </c>
      <c r="C334" s="76" t="s">
        <v>620</v>
      </c>
      <c r="D334" s="438" t="s">
        <v>4334</v>
      </c>
      <c r="E334" s="438" t="s">
        <v>4335</v>
      </c>
      <c r="F334" s="203" t="s">
        <v>4297</v>
      </c>
      <c r="G334" s="123">
        <v>2</v>
      </c>
      <c r="H334" s="123">
        <v>2</v>
      </c>
      <c r="I334" s="550">
        <v>2</v>
      </c>
      <c r="J334" s="550">
        <v>10</v>
      </c>
      <c r="K334" s="550">
        <f t="shared" ref="K334:K335" si="1">J334/I334</f>
        <v>5</v>
      </c>
      <c r="L334" s="3" t="s">
        <v>160</v>
      </c>
      <c r="M334" s="351"/>
      <c r="N334" s="351"/>
      <c r="O334" s="351"/>
      <c r="P334" s="351"/>
      <c r="Q334" s="351"/>
      <c r="R334" s="351"/>
      <c r="S334" s="351"/>
      <c r="T334" s="351"/>
      <c r="U334" s="351"/>
      <c r="V334" s="351"/>
      <c r="W334" s="351"/>
      <c r="X334" s="351"/>
      <c r="Y334" s="351"/>
      <c r="Z334" s="351"/>
    </row>
    <row r="335" spans="1:26" ht="15.75" customHeight="1">
      <c r="A335" s="225" t="s">
        <v>2115</v>
      </c>
      <c r="B335" s="122" t="s">
        <v>4336</v>
      </c>
      <c r="C335" s="76" t="s">
        <v>620</v>
      </c>
      <c r="D335" s="438" t="s">
        <v>4337</v>
      </c>
      <c r="E335" s="438" t="s">
        <v>4335</v>
      </c>
      <c r="F335" s="203" t="s">
        <v>4297</v>
      </c>
      <c r="G335" s="123">
        <v>1</v>
      </c>
      <c r="H335" s="123">
        <v>1</v>
      </c>
      <c r="I335" s="550">
        <v>1</v>
      </c>
      <c r="J335" s="550">
        <v>10</v>
      </c>
      <c r="K335" s="550">
        <f t="shared" si="1"/>
        <v>10</v>
      </c>
      <c r="L335" s="3" t="s">
        <v>160</v>
      </c>
      <c r="M335" s="54"/>
      <c r="N335" s="54"/>
      <c r="O335" s="54"/>
      <c r="P335" s="54"/>
      <c r="Q335" s="54"/>
      <c r="R335" s="54"/>
      <c r="S335" s="54"/>
      <c r="T335" s="54"/>
      <c r="U335" s="54"/>
      <c r="V335" s="54"/>
      <c r="W335" s="54"/>
      <c r="X335" s="54"/>
      <c r="Y335" s="54"/>
      <c r="Z335" s="54"/>
    </row>
    <row r="336" spans="1:26" ht="15.75" customHeight="1">
      <c r="A336" s="225" t="s">
        <v>161</v>
      </c>
      <c r="B336" s="122" t="s">
        <v>4338</v>
      </c>
      <c r="C336" s="76" t="s">
        <v>764</v>
      </c>
      <c r="D336" s="438" t="s">
        <v>4339</v>
      </c>
      <c r="E336" s="738" t="s">
        <v>4340</v>
      </c>
      <c r="F336" s="203" t="s">
        <v>3107</v>
      </c>
      <c r="G336" s="123">
        <v>1</v>
      </c>
      <c r="H336" s="123">
        <v>1</v>
      </c>
      <c r="I336" s="550">
        <v>1</v>
      </c>
      <c r="J336" s="550">
        <v>10</v>
      </c>
      <c r="K336" s="550">
        <v>10</v>
      </c>
      <c r="L336" s="3" t="s">
        <v>2990</v>
      </c>
      <c r="M336" s="351"/>
      <c r="N336" s="351"/>
      <c r="O336" s="351"/>
      <c r="P336" s="351"/>
      <c r="Q336" s="351"/>
      <c r="R336" s="351"/>
      <c r="S336" s="351"/>
      <c r="T336" s="351"/>
      <c r="U336" s="351"/>
      <c r="V336" s="351"/>
      <c r="W336" s="351"/>
      <c r="X336" s="351"/>
      <c r="Y336" s="351"/>
      <c r="Z336" s="351"/>
    </row>
    <row r="337" spans="1:26" ht="15.75" customHeight="1">
      <c r="A337" s="225" t="s">
        <v>641</v>
      </c>
      <c r="B337" s="122" t="s">
        <v>640</v>
      </c>
      <c r="C337" s="76" t="s">
        <v>153</v>
      </c>
      <c r="D337" s="438" t="s">
        <v>4341</v>
      </c>
      <c r="E337" s="438" t="s">
        <v>4342</v>
      </c>
      <c r="F337" s="203" t="s">
        <v>4343</v>
      </c>
      <c r="G337" s="123">
        <v>4</v>
      </c>
      <c r="H337" s="123">
        <v>4</v>
      </c>
      <c r="I337" s="550">
        <v>4</v>
      </c>
      <c r="J337" s="550">
        <v>20</v>
      </c>
      <c r="K337" s="550">
        <v>5</v>
      </c>
      <c r="L337" s="3" t="s">
        <v>651</v>
      </c>
      <c r="M337" s="351"/>
      <c r="N337" s="351"/>
      <c r="O337" s="351"/>
      <c r="P337" s="351"/>
      <c r="Q337" s="351"/>
      <c r="R337" s="351"/>
      <c r="S337" s="351"/>
      <c r="T337" s="351"/>
      <c r="U337" s="351"/>
      <c r="V337" s="351"/>
      <c r="W337" s="351"/>
      <c r="X337" s="351"/>
      <c r="Y337" s="351"/>
      <c r="Z337" s="351"/>
    </row>
    <row r="338" spans="1:26" ht="15.75" customHeight="1">
      <c r="A338" s="225" t="s">
        <v>4344</v>
      </c>
      <c r="B338" s="122" t="s">
        <v>4345</v>
      </c>
      <c r="C338" s="76" t="s">
        <v>153</v>
      </c>
      <c r="D338" s="438" t="s">
        <v>4346</v>
      </c>
      <c r="E338" s="438" t="s">
        <v>4347</v>
      </c>
      <c r="F338" s="203" t="s">
        <v>4348</v>
      </c>
      <c r="G338" s="123">
        <v>2</v>
      </c>
      <c r="H338" s="123">
        <v>1</v>
      </c>
      <c r="I338" s="550">
        <v>2</v>
      </c>
      <c r="J338" s="550">
        <v>20</v>
      </c>
      <c r="K338" s="550">
        <v>10</v>
      </c>
      <c r="L338" s="3" t="s">
        <v>164</v>
      </c>
      <c r="M338" s="351"/>
      <c r="N338" s="351"/>
      <c r="O338" s="351"/>
      <c r="P338" s="351"/>
      <c r="Q338" s="351"/>
      <c r="R338" s="351"/>
      <c r="S338" s="351"/>
      <c r="T338" s="351"/>
      <c r="U338" s="351"/>
      <c r="V338" s="351"/>
      <c r="W338" s="351"/>
      <c r="X338" s="351"/>
      <c r="Y338" s="351"/>
      <c r="Z338" s="351"/>
    </row>
    <row r="339" spans="1:26" ht="15.75" customHeight="1">
      <c r="A339" s="225" t="s">
        <v>165</v>
      </c>
      <c r="B339" s="122" t="s">
        <v>4349</v>
      </c>
      <c r="C339" s="76" t="s">
        <v>153</v>
      </c>
      <c r="D339" s="438" t="s">
        <v>4350</v>
      </c>
      <c r="E339" s="738" t="s">
        <v>4351</v>
      </c>
      <c r="F339" s="203"/>
      <c r="G339" s="123">
        <v>1</v>
      </c>
      <c r="H339" s="123">
        <v>1</v>
      </c>
      <c r="I339" s="550">
        <v>1</v>
      </c>
      <c r="J339" s="550">
        <v>20</v>
      </c>
      <c r="K339" s="550">
        <v>20</v>
      </c>
      <c r="L339" s="3" t="s">
        <v>165</v>
      </c>
      <c r="M339" s="351"/>
      <c r="N339" s="351"/>
      <c r="O339" s="351"/>
      <c r="P339" s="351"/>
      <c r="Q339" s="351"/>
      <c r="R339" s="351"/>
      <c r="S339" s="351"/>
      <c r="T339" s="351"/>
      <c r="U339" s="351"/>
      <c r="V339" s="351"/>
      <c r="W339" s="351"/>
      <c r="X339" s="351"/>
      <c r="Y339" s="351"/>
      <c r="Z339" s="351"/>
    </row>
    <row r="340" spans="1:26" ht="15.75" customHeight="1">
      <c r="A340" s="225" t="s">
        <v>165</v>
      </c>
      <c r="B340" s="122" t="s">
        <v>4352</v>
      </c>
      <c r="C340" s="76" t="s">
        <v>153</v>
      </c>
      <c r="D340" s="438" t="s">
        <v>4353</v>
      </c>
      <c r="E340" s="738" t="s">
        <v>4351</v>
      </c>
      <c r="F340" s="203"/>
      <c r="G340" s="123">
        <v>1</v>
      </c>
      <c r="H340" s="123">
        <v>1</v>
      </c>
      <c r="I340" s="550">
        <v>1</v>
      </c>
      <c r="J340" s="550">
        <v>20</v>
      </c>
      <c r="K340" s="550">
        <v>20</v>
      </c>
      <c r="L340" s="3" t="s">
        <v>165</v>
      </c>
      <c r="M340" s="351"/>
      <c r="N340" s="351"/>
      <c r="O340" s="351"/>
      <c r="P340" s="351"/>
      <c r="Q340" s="351"/>
      <c r="R340" s="351"/>
      <c r="S340" s="351"/>
      <c r="T340" s="351"/>
      <c r="U340" s="351"/>
      <c r="V340" s="351"/>
      <c r="W340" s="351"/>
      <c r="X340" s="351"/>
      <c r="Y340" s="351"/>
      <c r="Z340" s="351"/>
    </row>
    <row r="341" spans="1:26" ht="15.75" customHeight="1">
      <c r="A341" s="225" t="s">
        <v>166</v>
      </c>
      <c r="B341" s="122" t="s">
        <v>4354</v>
      </c>
      <c r="C341" s="76" t="s">
        <v>153</v>
      </c>
      <c r="D341" s="438" t="s">
        <v>4355</v>
      </c>
      <c r="E341" s="438" t="s">
        <v>4356</v>
      </c>
      <c r="F341" s="203" t="s">
        <v>4357</v>
      </c>
      <c r="G341" s="123">
        <v>1</v>
      </c>
      <c r="H341" s="123">
        <v>1</v>
      </c>
      <c r="I341" s="550">
        <v>1</v>
      </c>
      <c r="J341" s="550">
        <v>10</v>
      </c>
      <c r="K341" s="550">
        <v>10</v>
      </c>
      <c r="L341" s="3" t="s">
        <v>3015</v>
      </c>
      <c r="M341" s="351"/>
      <c r="N341" s="351"/>
      <c r="O341" s="351"/>
      <c r="P341" s="351"/>
      <c r="Q341" s="351"/>
      <c r="R341" s="351"/>
      <c r="S341" s="351"/>
      <c r="T341" s="351"/>
      <c r="U341" s="351"/>
      <c r="V341" s="351"/>
      <c r="W341" s="351"/>
      <c r="X341" s="351"/>
      <c r="Y341" s="351"/>
      <c r="Z341" s="351"/>
    </row>
    <row r="342" spans="1:26" ht="15.75" customHeight="1">
      <c r="A342" s="225" t="s">
        <v>166</v>
      </c>
      <c r="B342" s="122" t="s">
        <v>4358</v>
      </c>
      <c r="C342" s="76" t="s">
        <v>153</v>
      </c>
      <c r="D342" s="438" t="s">
        <v>4355</v>
      </c>
      <c r="E342" s="438" t="s">
        <v>4356</v>
      </c>
      <c r="F342" s="203" t="s">
        <v>4357</v>
      </c>
      <c r="G342" s="123">
        <v>1</v>
      </c>
      <c r="H342" s="123">
        <v>1</v>
      </c>
      <c r="I342" s="550">
        <v>1</v>
      </c>
      <c r="J342" s="550">
        <v>10</v>
      </c>
      <c r="K342" s="550">
        <v>10</v>
      </c>
      <c r="L342" s="3" t="s">
        <v>3015</v>
      </c>
      <c r="M342" s="54"/>
      <c r="N342" s="54"/>
      <c r="O342" s="54"/>
      <c r="P342" s="54"/>
      <c r="Q342" s="54"/>
      <c r="R342" s="54"/>
      <c r="S342" s="54"/>
      <c r="T342" s="54"/>
      <c r="U342" s="54"/>
      <c r="V342" s="54"/>
      <c r="W342" s="54"/>
      <c r="X342" s="54"/>
      <c r="Y342" s="54"/>
      <c r="Z342" s="54"/>
    </row>
    <row r="343" spans="1:26" ht="15.75" customHeight="1">
      <c r="A343" s="225" t="s">
        <v>166</v>
      </c>
      <c r="B343" s="122" t="s">
        <v>4359</v>
      </c>
      <c r="C343" s="76" t="s">
        <v>153</v>
      </c>
      <c r="D343" s="438" t="s">
        <v>4355</v>
      </c>
      <c r="E343" s="438" t="s">
        <v>4356</v>
      </c>
      <c r="F343" s="203" t="s">
        <v>4357</v>
      </c>
      <c r="G343" s="123">
        <v>1</v>
      </c>
      <c r="H343" s="123">
        <v>1</v>
      </c>
      <c r="I343" s="550">
        <v>1</v>
      </c>
      <c r="J343" s="550">
        <v>10</v>
      </c>
      <c r="K343" s="550">
        <v>10</v>
      </c>
      <c r="L343" s="3" t="s">
        <v>3015</v>
      </c>
      <c r="M343" s="351"/>
      <c r="N343" s="351"/>
      <c r="O343" s="351"/>
      <c r="P343" s="351"/>
      <c r="Q343" s="351"/>
      <c r="R343" s="351"/>
      <c r="S343" s="351"/>
      <c r="T343" s="351"/>
      <c r="U343" s="351"/>
      <c r="V343" s="351"/>
      <c r="W343" s="351"/>
      <c r="X343" s="351"/>
      <c r="Y343" s="351"/>
      <c r="Z343" s="351"/>
    </row>
    <row r="344" spans="1:26" ht="15.75" customHeight="1">
      <c r="A344" s="225" t="s">
        <v>641</v>
      </c>
      <c r="B344" s="122" t="s">
        <v>640</v>
      </c>
      <c r="C344" s="76" t="s">
        <v>153</v>
      </c>
      <c r="D344" s="438" t="s">
        <v>4341</v>
      </c>
      <c r="E344" s="438" t="s">
        <v>4342</v>
      </c>
      <c r="F344" s="203" t="s">
        <v>4343</v>
      </c>
      <c r="G344" s="123">
        <v>4</v>
      </c>
      <c r="H344" s="123">
        <v>4</v>
      </c>
      <c r="I344" s="550">
        <v>4</v>
      </c>
      <c r="J344" s="550">
        <v>20</v>
      </c>
      <c r="K344" s="550">
        <v>5</v>
      </c>
      <c r="L344" s="3" t="s">
        <v>167</v>
      </c>
      <c r="M344" s="351"/>
      <c r="N344" s="351"/>
      <c r="O344" s="351"/>
      <c r="P344" s="351"/>
      <c r="Q344" s="351"/>
      <c r="R344" s="351"/>
      <c r="S344" s="351"/>
      <c r="T344" s="351"/>
      <c r="U344" s="351"/>
      <c r="V344" s="351"/>
      <c r="W344" s="351"/>
      <c r="X344" s="351"/>
      <c r="Y344" s="351"/>
      <c r="Z344" s="351"/>
    </row>
    <row r="345" spans="1:26" ht="15.75" customHeight="1">
      <c r="A345" s="225" t="s">
        <v>2197</v>
      </c>
      <c r="B345" s="122" t="s">
        <v>2198</v>
      </c>
      <c r="C345" s="76" t="s">
        <v>153</v>
      </c>
      <c r="D345" s="438" t="s">
        <v>4360</v>
      </c>
      <c r="E345" s="438" t="s">
        <v>4361</v>
      </c>
      <c r="F345" s="203" t="s">
        <v>3107</v>
      </c>
      <c r="G345" s="123">
        <v>2</v>
      </c>
      <c r="H345" s="123">
        <v>2</v>
      </c>
      <c r="I345" s="550">
        <v>2</v>
      </c>
      <c r="J345" s="550">
        <v>20</v>
      </c>
      <c r="K345" s="550">
        <v>10</v>
      </c>
      <c r="L345" s="3" t="s">
        <v>168</v>
      </c>
      <c r="M345" s="351"/>
      <c r="N345" s="351"/>
      <c r="O345" s="351"/>
      <c r="P345" s="351"/>
      <c r="Q345" s="351"/>
      <c r="R345" s="351"/>
      <c r="S345" s="351"/>
      <c r="T345" s="351"/>
      <c r="U345" s="351"/>
      <c r="V345" s="351"/>
      <c r="W345" s="351"/>
      <c r="X345" s="351"/>
      <c r="Y345" s="351"/>
      <c r="Z345" s="351"/>
    </row>
    <row r="346" spans="1:26" ht="15.75" customHeight="1">
      <c r="A346" s="225" t="s">
        <v>2197</v>
      </c>
      <c r="B346" s="122" t="s">
        <v>2198</v>
      </c>
      <c r="C346" s="76" t="s">
        <v>153</v>
      </c>
      <c r="D346" s="438" t="s">
        <v>4362</v>
      </c>
      <c r="E346" s="438" t="s">
        <v>4363</v>
      </c>
      <c r="F346" s="203" t="s">
        <v>3107</v>
      </c>
      <c r="G346" s="123">
        <v>2</v>
      </c>
      <c r="H346" s="123">
        <v>2</v>
      </c>
      <c r="I346" s="550">
        <v>2</v>
      </c>
      <c r="J346" s="550">
        <v>20</v>
      </c>
      <c r="K346" s="550">
        <v>10</v>
      </c>
      <c r="L346" s="3" t="s">
        <v>168</v>
      </c>
      <c r="M346" s="351"/>
      <c r="N346" s="351"/>
      <c r="O346" s="351"/>
      <c r="P346" s="351"/>
      <c r="Q346" s="351"/>
      <c r="R346" s="351"/>
      <c r="S346" s="351"/>
      <c r="T346" s="351"/>
      <c r="U346" s="351"/>
      <c r="V346" s="351"/>
      <c r="W346" s="351"/>
      <c r="X346" s="351"/>
      <c r="Y346" s="351"/>
      <c r="Z346" s="351"/>
    </row>
    <row r="347" spans="1:26" ht="15.75" customHeight="1">
      <c r="A347" s="225" t="s">
        <v>2197</v>
      </c>
      <c r="B347" s="122" t="s">
        <v>4364</v>
      </c>
      <c r="C347" s="76" t="s">
        <v>153</v>
      </c>
      <c r="D347" s="438" t="s">
        <v>4365</v>
      </c>
      <c r="E347" s="438" t="s">
        <v>4366</v>
      </c>
      <c r="F347" s="203" t="s">
        <v>3107</v>
      </c>
      <c r="G347" s="123">
        <v>2</v>
      </c>
      <c r="H347" s="123">
        <v>2</v>
      </c>
      <c r="I347" s="550">
        <v>2</v>
      </c>
      <c r="J347" s="550">
        <v>20</v>
      </c>
      <c r="K347" s="550">
        <v>10</v>
      </c>
      <c r="L347" s="3" t="s">
        <v>168</v>
      </c>
      <c r="M347" s="351"/>
      <c r="N347" s="351"/>
      <c r="O347" s="351"/>
      <c r="P347" s="351"/>
      <c r="Q347" s="351"/>
      <c r="R347" s="351"/>
      <c r="S347" s="351"/>
      <c r="T347" s="351"/>
      <c r="U347" s="351"/>
      <c r="V347" s="351"/>
      <c r="W347" s="351"/>
      <c r="X347" s="351"/>
      <c r="Y347" s="351"/>
      <c r="Z347" s="351"/>
    </row>
    <row r="348" spans="1:26" ht="15.75" customHeight="1">
      <c r="A348" s="225" t="s">
        <v>4367</v>
      </c>
      <c r="B348" s="122" t="s">
        <v>4368</v>
      </c>
      <c r="C348" s="76" t="s">
        <v>153</v>
      </c>
      <c r="D348" s="438" t="s">
        <v>4369</v>
      </c>
      <c r="E348" s="438" t="s">
        <v>4370</v>
      </c>
      <c r="F348" s="203" t="s">
        <v>3107</v>
      </c>
      <c r="G348" s="123">
        <v>1</v>
      </c>
      <c r="H348" s="123">
        <v>1</v>
      </c>
      <c r="I348" s="550">
        <v>1</v>
      </c>
      <c r="J348" s="550">
        <v>20</v>
      </c>
      <c r="K348" s="550">
        <v>20</v>
      </c>
      <c r="L348" s="3" t="s">
        <v>168</v>
      </c>
      <c r="M348" s="351"/>
      <c r="N348" s="351"/>
      <c r="O348" s="351"/>
      <c r="P348" s="351"/>
      <c r="Q348" s="351"/>
      <c r="R348" s="351"/>
      <c r="S348" s="351"/>
      <c r="T348" s="351"/>
      <c r="U348" s="351"/>
      <c r="V348" s="351"/>
      <c r="W348" s="351"/>
      <c r="X348" s="351"/>
      <c r="Y348" s="351"/>
      <c r="Z348" s="351"/>
    </row>
    <row r="349" spans="1:26" ht="15.75" customHeight="1">
      <c r="A349" s="225" t="s">
        <v>4371</v>
      </c>
      <c r="B349" s="122" t="s">
        <v>4372</v>
      </c>
      <c r="C349" s="76" t="s">
        <v>153</v>
      </c>
      <c r="D349" s="438" t="s">
        <v>4373</v>
      </c>
      <c r="E349" s="738" t="s">
        <v>4374</v>
      </c>
      <c r="F349" s="203" t="s">
        <v>4375</v>
      </c>
      <c r="G349" s="123">
        <v>1</v>
      </c>
      <c r="H349" s="123">
        <v>1</v>
      </c>
      <c r="I349" s="550">
        <v>1</v>
      </c>
      <c r="J349" s="550">
        <v>20</v>
      </c>
      <c r="K349" s="550">
        <v>20</v>
      </c>
      <c r="L349" s="82" t="s">
        <v>705</v>
      </c>
      <c r="M349" s="54"/>
      <c r="N349" s="54"/>
      <c r="O349" s="54"/>
      <c r="P349" s="54"/>
      <c r="Q349" s="54"/>
      <c r="R349" s="54"/>
      <c r="S349" s="54"/>
      <c r="T349" s="54"/>
      <c r="U349" s="54"/>
      <c r="V349" s="54"/>
      <c r="W349" s="54"/>
      <c r="X349" s="54"/>
      <c r="Y349" s="54"/>
      <c r="Z349" s="54"/>
    </row>
    <row r="350" spans="1:26" ht="15.75" customHeight="1">
      <c r="A350" s="225" t="s">
        <v>2222</v>
      </c>
      <c r="B350" s="122" t="s">
        <v>2223</v>
      </c>
      <c r="C350" s="76" t="s">
        <v>153</v>
      </c>
      <c r="D350" s="438" t="s">
        <v>4376</v>
      </c>
      <c r="E350" s="738" t="s">
        <v>4377</v>
      </c>
      <c r="F350" s="203" t="s">
        <v>4378</v>
      </c>
      <c r="G350" s="123">
        <v>2</v>
      </c>
      <c r="H350" s="123">
        <v>2</v>
      </c>
      <c r="I350" s="550">
        <v>2</v>
      </c>
      <c r="J350" s="550">
        <v>20</v>
      </c>
      <c r="K350" s="550">
        <v>10</v>
      </c>
      <c r="L350" s="82" t="s">
        <v>705</v>
      </c>
      <c r="M350" s="351"/>
      <c r="N350" s="351"/>
      <c r="O350" s="351"/>
      <c r="P350" s="351"/>
      <c r="Q350" s="351"/>
      <c r="R350" s="351"/>
      <c r="S350" s="351"/>
      <c r="T350" s="351"/>
      <c r="U350" s="351"/>
      <c r="V350" s="351"/>
      <c r="W350" s="351"/>
      <c r="X350" s="351"/>
      <c r="Y350" s="351"/>
      <c r="Z350" s="351"/>
    </row>
    <row r="351" spans="1:26" ht="15.75" customHeight="1">
      <c r="A351" s="225" t="s">
        <v>2222</v>
      </c>
      <c r="B351" s="122" t="s">
        <v>2223</v>
      </c>
      <c r="C351" s="76" t="s">
        <v>153</v>
      </c>
      <c r="D351" s="438" t="s">
        <v>4379</v>
      </c>
      <c r="E351" s="738" t="s">
        <v>4380</v>
      </c>
      <c r="F351" s="203" t="s">
        <v>4381</v>
      </c>
      <c r="G351" s="123">
        <v>2</v>
      </c>
      <c r="H351" s="123">
        <v>2</v>
      </c>
      <c r="I351" s="550">
        <v>2</v>
      </c>
      <c r="J351" s="550">
        <v>20</v>
      </c>
      <c r="K351" s="550">
        <v>10</v>
      </c>
      <c r="L351" s="82" t="s">
        <v>705</v>
      </c>
      <c r="M351" s="351"/>
      <c r="N351" s="351"/>
      <c r="O351" s="351"/>
      <c r="P351" s="351"/>
      <c r="Q351" s="351"/>
      <c r="R351" s="351"/>
      <c r="S351" s="351"/>
      <c r="T351" s="351"/>
      <c r="U351" s="351"/>
      <c r="V351" s="351"/>
      <c r="W351" s="351"/>
      <c r="X351" s="351"/>
      <c r="Y351" s="351"/>
      <c r="Z351" s="351"/>
    </row>
    <row r="352" spans="1:26" ht="15.75" customHeight="1">
      <c r="A352" s="225" t="s">
        <v>2222</v>
      </c>
      <c r="B352" s="122" t="s">
        <v>2223</v>
      </c>
      <c r="C352" s="76" t="s">
        <v>153</v>
      </c>
      <c r="D352" s="438" t="s">
        <v>4382</v>
      </c>
      <c r="E352" s="738" t="s">
        <v>3850</v>
      </c>
      <c r="F352" s="203" t="s">
        <v>3661</v>
      </c>
      <c r="G352" s="123">
        <v>2</v>
      </c>
      <c r="H352" s="123">
        <v>2</v>
      </c>
      <c r="I352" s="550">
        <v>2</v>
      </c>
      <c r="J352" s="550">
        <v>10</v>
      </c>
      <c r="K352" s="550">
        <v>5</v>
      </c>
      <c r="L352" s="82" t="s">
        <v>705</v>
      </c>
      <c r="M352" s="351"/>
      <c r="N352" s="351"/>
      <c r="O352" s="351"/>
      <c r="P352" s="351"/>
      <c r="Q352" s="351"/>
      <c r="R352" s="351"/>
      <c r="S352" s="351"/>
      <c r="T352" s="351"/>
      <c r="U352" s="351"/>
      <c r="V352" s="351"/>
      <c r="W352" s="351"/>
      <c r="X352" s="351"/>
      <c r="Y352" s="351"/>
      <c r="Z352" s="351"/>
    </row>
    <row r="353" spans="1:26" ht="15.75" customHeight="1">
      <c r="A353" s="225" t="s">
        <v>2222</v>
      </c>
      <c r="B353" s="122" t="s">
        <v>2223</v>
      </c>
      <c r="C353" s="76" t="s">
        <v>153</v>
      </c>
      <c r="D353" s="438" t="s">
        <v>4383</v>
      </c>
      <c r="E353" s="738" t="s">
        <v>3803</v>
      </c>
      <c r="F353" s="203" t="s">
        <v>2662</v>
      </c>
      <c r="G353" s="123">
        <v>2</v>
      </c>
      <c r="H353" s="123">
        <v>2</v>
      </c>
      <c r="I353" s="550">
        <v>2</v>
      </c>
      <c r="J353" s="550">
        <v>20</v>
      </c>
      <c r="K353" s="550">
        <v>10</v>
      </c>
      <c r="L353" s="82" t="s">
        <v>705</v>
      </c>
      <c r="M353" s="351"/>
      <c r="N353" s="351"/>
      <c r="O353" s="351"/>
      <c r="P353" s="351"/>
      <c r="Q353" s="351"/>
      <c r="R353" s="351"/>
      <c r="S353" s="351"/>
      <c r="T353" s="351"/>
      <c r="U353" s="351"/>
      <c r="V353" s="351"/>
      <c r="W353" s="351"/>
      <c r="X353" s="351"/>
      <c r="Y353" s="351"/>
      <c r="Z353" s="351"/>
    </row>
    <row r="354" spans="1:26" ht="15.75" customHeight="1">
      <c r="A354" s="225" t="s">
        <v>2222</v>
      </c>
      <c r="B354" s="122" t="s">
        <v>2223</v>
      </c>
      <c r="C354" s="76" t="s">
        <v>153</v>
      </c>
      <c r="D354" s="438" t="s">
        <v>4384</v>
      </c>
      <c r="E354" s="738" t="s">
        <v>4385</v>
      </c>
      <c r="F354" s="203" t="s">
        <v>4386</v>
      </c>
      <c r="G354" s="123">
        <v>2</v>
      </c>
      <c r="H354" s="123">
        <v>2</v>
      </c>
      <c r="I354" s="550">
        <v>2</v>
      </c>
      <c r="J354" s="550">
        <v>20</v>
      </c>
      <c r="K354" s="550">
        <v>10</v>
      </c>
      <c r="L354" s="82" t="s">
        <v>705</v>
      </c>
      <c r="M354" s="351"/>
      <c r="N354" s="351"/>
      <c r="O354" s="351"/>
      <c r="P354" s="351"/>
      <c r="Q354" s="351"/>
      <c r="R354" s="351"/>
      <c r="S354" s="351"/>
      <c r="T354" s="351"/>
      <c r="U354" s="351"/>
      <c r="V354" s="351"/>
      <c r="W354" s="351"/>
      <c r="X354" s="351"/>
      <c r="Y354" s="351"/>
      <c r="Z354" s="351"/>
    </row>
    <row r="355" spans="1:26" ht="15.75" customHeight="1">
      <c r="A355" s="225" t="s">
        <v>2234</v>
      </c>
      <c r="B355" s="122" t="s">
        <v>2235</v>
      </c>
      <c r="C355" s="76" t="s">
        <v>153</v>
      </c>
      <c r="D355" s="438" t="s">
        <v>4387</v>
      </c>
      <c r="E355" s="738" t="s">
        <v>4388</v>
      </c>
      <c r="F355" s="203" t="s">
        <v>4389</v>
      </c>
      <c r="G355" s="123">
        <v>2</v>
      </c>
      <c r="H355" s="123">
        <v>2</v>
      </c>
      <c r="I355" s="550">
        <v>2</v>
      </c>
      <c r="J355" s="550">
        <v>20</v>
      </c>
      <c r="K355" s="550">
        <v>10</v>
      </c>
      <c r="L355" s="3" t="s">
        <v>728</v>
      </c>
      <c r="M355" s="351"/>
      <c r="N355" s="351"/>
      <c r="O355" s="351"/>
      <c r="P355" s="351"/>
      <c r="Q355" s="351"/>
      <c r="R355" s="351"/>
      <c r="S355" s="351"/>
      <c r="T355" s="351"/>
      <c r="U355" s="351"/>
      <c r="V355" s="351"/>
      <c r="W355" s="351"/>
      <c r="X355" s="351"/>
      <c r="Y355" s="351"/>
      <c r="Z355" s="351"/>
    </row>
    <row r="356" spans="1:26" ht="15.75" customHeight="1">
      <c r="A356" s="225" t="s">
        <v>730</v>
      </c>
      <c r="B356" s="122" t="s">
        <v>4390</v>
      </c>
      <c r="C356" s="76" t="s">
        <v>153</v>
      </c>
      <c r="D356" s="438" t="s">
        <v>4391</v>
      </c>
      <c r="E356" s="738" t="s">
        <v>4392</v>
      </c>
      <c r="F356" s="203" t="s">
        <v>4393</v>
      </c>
      <c r="G356" s="123">
        <v>1</v>
      </c>
      <c r="H356" s="123">
        <v>1</v>
      </c>
      <c r="I356" s="550">
        <v>1</v>
      </c>
      <c r="J356" s="550">
        <v>20</v>
      </c>
      <c r="K356" s="550">
        <v>20</v>
      </c>
      <c r="L356" s="3" t="s">
        <v>728</v>
      </c>
      <c r="M356" s="54"/>
      <c r="N356" s="54"/>
      <c r="O356" s="54"/>
      <c r="P356" s="54"/>
      <c r="Q356" s="54"/>
      <c r="R356" s="54"/>
      <c r="S356" s="54"/>
      <c r="T356" s="54"/>
      <c r="U356" s="54"/>
      <c r="V356" s="54"/>
      <c r="W356" s="54"/>
      <c r="X356" s="54"/>
      <c r="Y356" s="54"/>
      <c r="Z356" s="54"/>
    </row>
    <row r="357" spans="1:26" ht="15.75" customHeight="1">
      <c r="A357" s="225" t="s">
        <v>718</v>
      </c>
      <c r="B357" s="122" t="s">
        <v>4394</v>
      </c>
      <c r="C357" s="76" t="s">
        <v>153</v>
      </c>
      <c r="D357" s="438" t="s">
        <v>4395</v>
      </c>
      <c r="E357" s="738" t="s">
        <v>4396</v>
      </c>
      <c r="F357" s="203" t="s">
        <v>4397</v>
      </c>
      <c r="G357" s="123">
        <v>2</v>
      </c>
      <c r="H357" s="123">
        <v>2</v>
      </c>
      <c r="I357" s="550">
        <v>2</v>
      </c>
      <c r="J357" s="550">
        <v>10</v>
      </c>
      <c r="K357" s="550">
        <v>5</v>
      </c>
      <c r="L357" s="3" t="s">
        <v>728</v>
      </c>
      <c r="M357" s="351"/>
      <c r="N357" s="351"/>
      <c r="O357" s="351"/>
      <c r="P357" s="351"/>
      <c r="Q357" s="351"/>
      <c r="R357" s="351"/>
      <c r="S357" s="351"/>
      <c r="T357" s="351"/>
      <c r="U357" s="351"/>
      <c r="V357" s="351"/>
      <c r="W357" s="351"/>
      <c r="X357" s="351"/>
      <c r="Y357" s="351"/>
      <c r="Z357" s="351"/>
    </row>
    <row r="358" spans="1:26" ht="15.75" customHeight="1">
      <c r="A358" s="225" t="s">
        <v>730</v>
      </c>
      <c r="B358" s="122" t="s">
        <v>4398</v>
      </c>
      <c r="C358" s="76" t="s">
        <v>153</v>
      </c>
      <c r="D358" s="438" t="s">
        <v>4399</v>
      </c>
      <c r="E358" s="738" t="s">
        <v>4400</v>
      </c>
      <c r="F358" s="203" t="s">
        <v>4393</v>
      </c>
      <c r="G358" s="123">
        <v>1</v>
      </c>
      <c r="H358" s="123">
        <v>1</v>
      </c>
      <c r="I358" s="550">
        <v>1</v>
      </c>
      <c r="J358" s="550">
        <v>20</v>
      </c>
      <c r="K358" s="550">
        <v>20</v>
      </c>
      <c r="L358" s="3" t="s">
        <v>728</v>
      </c>
      <c r="M358" s="351"/>
      <c r="N358" s="351"/>
      <c r="O358" s="351"/>
      <c r="P358" s="351"/>
      <c r="Q358" s="351"/>
      <c r="R358" s="351"/>
      <c r="S358" s="351"/>
      <c r="T358" s="351"/>
      <c r="U358" s="351"/>
      <c r="V358" s="351"/>
      <c r="W358" s="351"/>
      <c r="X358" s="351"/>
      <c r="Y358" s="351"/>
      <c r="Z358" s="351"/>
    </row>
    <row r="359" spans="1:26" ht="15.75" customHeight="1">
      <c r="A359" s="225" t="s">
        <v>2246</v>
      </c>
      <c r="B359" s="122" t="s">
        <v>2239</v>
      </c>
      <c r="C359" s="76" t="s">
        <v>153</v>
      </c>
      <c r="D359" s="438" t="s">
        <v>4401</v>
      </c>
      <c r="E359" s="738" t="s">
        <v>4402</v>
      </c>
      <c r="F359" s="203" t="s">
        <v>4258</v>
      </c>
      <c r="G359" s="123">
        <v>3</v>
      </c>
      <c r="H359" s="123">
        <v>3</v>
      </c>
      <c r="I359" s="550">
        <v>3</v>
      </c>
      <c r="J359" s="550">
        <v>20</v>
      </c>
      <c r="K359" s="550">
        <v>6.66</v>
      </c>
      <c r="L359" s="3" t="s">
        <v>171</v>
      </c>
      <c r="M359" s="351"/>
      <c r="N359" s="351"/>
      <c r="O359" s="351"/>
      <c r="P359" s="351"/>
      <c r="Q359" s="351"/>
      <c r="R359" s="351"/>
      <c r="S359" s="351"/>
      <c r="T359" s="351"/>
      <c r="U359" s="351"/>
      <c r="V359" s="351"/>
      <c r="W359" s="351"/>
      <c r="X359" s="351"/>
      <c r="Y359" s="351"/>
      <c r="Z359" s="351"/>
    </row>
    <row r="360" spans="1:26" ht="15.75" customHeight="1">
      <c r="A360" s="225" t="s">
        <v>2246</v>
      </c>
      <c r="B360" s="122" t="s">
        <v>2239</v>
      </c>
      <c r="C360" s="76" t="s">
        <v>153</v>
      </c>
      <c r="D360" s="438" t="s">
        <v>4403</v>
      </c>
      <c r="E360" s="738" t="s">
        <v>4404</v>
      </c>
      <c r="F360" s="203" t="s">
        <v>4258</v>
      </c>
      <c r="G360" s="123">
        <v>3</v>
      </c>
      <c r="H360" s="123">
        <v>3</v>
      </c>
      <c r="I360" s="550">
        <v>3</v>
      </c>
      <c r="J360" s="550">
        <v>20</v>
      </c>
      <c r="K360" s="550">
        <v>6.66</v>
      </c>
      <c r="L360" s="3" t="s">
        <v>171</v>
      </c>
      <c r="M360" s="351"/>
      <c r="N360" s="351"/>
      <c r="O360" s="351"/>
      <c r="P360" s="351"/>
      <c r="Q360" s="351"/>
      <c r="R360" s="351"/>
      <c r="S360" s="351"/>
      <c r="T360" s="351"/>
      <c r="U360" s="351"/>
      <c r="V360" s="351"/>
      <c r="W360" s="351"/>
      <c r="X360" s="351"/>
      <c r="Y360" s="351"/>
      <c r="Z360" s="351"/>
    </row>
    <row r="361" spans="1:26" ht="15.75" customHeight="1">
      <c r="A361" s="225" t="s">
        <v>3055</v>
      </c>
      <c r="B361" s="122" t="s">
        <v>4405</v>
      </c>
      <c r="C361" s="76" t="s">
        <v>153</v>
      </c>
      <c r="D361" s="438" t="s">
        <v>4406</v>
      </c>
      <c r="E361" s="738" t="s">
        <v>4407</v>
      </c>
      <c r="F361" s="203" t="s">
        <v>3053</v>
      </c>
      <c r="G361" s="123">
        <v>1</v>
      </c>
      <c r="H361" s="123">
        <v>1</v>
      </c>
      <c r="I361" s="550">
        <v>1</v>
      </c>
      <c r="J361" s="550">
        <v>20</v>
      </c>
      <c r="K361" s="550">
        <v>20</v>
      </c>
      <c r="L361" s="3" t="s">
        <v>741</v>
      </c>
      <c r="M361" s="351"/>
      <c r="N361" s="351"/>
      <c r="O361" s="351"/>
      <c r="P361" s="351"/>
      <c r="Q361" s="351"/>
      <c r="R361" s="351"/>
      <c r="S361" s="351"/>
      <c r="T361" s="351"/>
      <c r="U361" s="351"/>
      <c r="V361" s="351"/>
      <c r="W361" s="351"/>
      <c r="X361" s="351"/>
      <c r="Y361" s="351"/>
      <c r="Z361" s="351"/>
    </row>
    <row r="362" spans="1:26" ht="15.75" customHeight="1">
      <c r="A362" s="225" t="s">
        <v>2273</v>
      </c>
      <c r="B362" s="122" t="s">
        <v>2274</v>
      </c>
      <c r="C362" s="76" t="s">
        <v>153</v>
      </c>
      <c r="D362" s="438" t="s">
        <v>4408</v>
      </c>
      <c r="E362" s="438" t="s">
        <v>4409</v>
      </c>
      <c r="F362" s="203" t="s">
        <v>4410</v>
      </c>
      <c r="G362" s="123">
        <v>1</v>
      </c>
      <c r="H362" s="123">
        <v>1</v>
      </c>
      <c r="I362" s="550">
        <v>9</v>
      </c>
      <c r="J362" s="550">
        <v>10</v>
      </c>
      <c r="K362" s="550">
        <v>10</v>
      </c>
      <c r="L362" s="3" t="s">
        <v>752</v>
      </c>
      <c r="M362" s="351"/>
      <c r="N362" s="351"/>
      <c r="O362" s="351"/>
      <c r="P362" s="351"/>
      <c r="Q362" s="351"/>
      <c r="R362" s="351"/>
      <c r="S362" s="351"/>
      <c r="T362" s="351"/>
      <c r="U362" s="351"/>
      <c r="V362" s="351"/>
      <c r="W362" s="351"/>
      <c r="X362" s="351"/>
      <c r="Y362" s="351"/>
      <c r="Z362" s="351"/>
    </row>
    <row r="363" spans="1:26" ht="15.75" customHeight="1">
      <c r="A363" s="225" t="s">
        <v>2273</v>
      </c>
      <c r="B363" s="122" t="s">
        <v>2274</v>
      </c>
      <c r="C363" s="76" t="s">
        <v>153</v>
      </c>
      <c r="D363" s="438" t="s">
        <v>4411</v>
      </c>
      <c r="E363" s="438" t="s">
        <v>4412</v>
      </c>
      <c r="F363" s="203" t="s">
        <v>4413</v>
      </c>
      <c r="G363" s="123">
        <v>1</v>
      </c>
      <c r="H363" s="123">
        <v>1</v>
      </c>
      <c r="I363" s="550">
        <v>9</v>
      </c>
      <c r="J363" s="550">
        <v>20</v>
      </c>
      <c r="K363" s="550">
        <v>20</v>
      </c>
      <c r="L363" s="3" t="s">
        <v>752</v>
      </c>
      <c r="M363" s="351"/>
      <c r="N363" s="351"/>
      <c r="O363" s="351"/>
      <c r="P363" s="351"/>
      <c r="Q363" s="351"/>
      <c r="R363" s="351"/>
      <c r="S363" s="351"/>
      <c r="T363" s="351"/>
      <c r="U363" s="351"/>
      <c r="V363" s="351"/>
      <c r="W363" s="351"/>
      <c r="X363" s="351"/>
      <c r="Y363" s="351"/>
      <c r="Z363" s="351"/>
    </row>
    <row r="364" spans="1:26" ht="15.75" customHeight="1">
      <c r="A364" s="225" t="s">
        <v>2273</v>
      </c>
      <c r="B364" s="122" t="s">
        <v>2274</v>
      </c>
      <c r="C364" s="76" t="s">
        <v>153</v>
      </c>
      <c r="D364" s="438" t="s">
        <v>4414</v>
      </c>
      <c r="E364" s="438" t="s">
        <v>4415</v>
      </c>
      <c r="F364" s="203" t="s">
        <v>4413</v>
      </c>
      <c r="G364" s="123">
        <v>1</v>
      </c>
      <c r="H364" s="123">
        <v>1</v>
      </c>
      <c r="I364" s="550">
        <v>9</v>
      </c>
      <c r="J364" s="550">
        <v>20</v>
      </c>
      <c r="K364" s="550">
        <v>20</v>
      </c>
      <c r="L364" s="3" t="s">
        <v>752</v>
      </c>
      <c r="M364" s="54"/>
      <c r="N364" s="54"/>
      <c r="O364" s="54"/>
      <c r="P364" s="54"/>
      <c r="Q364" s="54"/>
      <c r="R364" s="54"/>
      <c r="S364" s="54"/>
      <c r="T364" s="54"/>
      <c r="U364" s="54"/>
      <c r="V364" s="54"/>
      <c r="W364" s="54"/>
      <c r="X364" s="54"/>
      <c r="Y364" s="54"/>
      <c r="Z364" s="54"/>
    </row>
    <row r="365" spans="1:26" ht="15.75" customHeight="1">
      <c r="A365" s="225" t="s">
        <v>2259</v>
      </c>
      <c r="B365" s="122" t="s">
        <v>2260</v>
      </c>
      <c r="C365" s="76" t="s">
        <v>153</v>
      </c>
      <c r="D365" s="438" t="s">
        <v>4416</v>
      </c>
      <c r="E365" s="438" t="s">
        <v>4417</v>
      </c>
      <c r="F365" s="203" t="s">
        <v>4413</v>
      </c>
      <c r="G365" s="123">
        <v>1</v>
      </c>
      <c r="H365" s="123">
        <v>1</v>
      </c>
      <c r="I365" s="550">
        <v>9</v>
      </c>
      <c r="J365" s="550">
        <v>20</v>
      </c>
      <c r="K365" s="550">
        <v>20</v>
      </c>
      <c r="L365" s="3" t="s">
        <v>752</v>
      </c>
      <c r="M365" s="351"/>
      <c r="N365" s="351"/>
      <c r="O365" s="351"/>
      <c r="P365" s="351"/>
      <c r="Q365" s="351"/>
      <c r="R365" s="351"/>
      <c r="S365" s="351"/>
      <c r="T365" s="351"/>
      <c r="U365" s="351"/>
      <c r="V365" s="351"/>
      <c r="W365" s="351"/>
      <c r="X365" s="351"/>
      <c r="Y365" s="351"/>
      <c r="Z365" s="351"/>
    </row>
    <row r="366" spans="1:26" ht="15.75" customHeight="1">
      <c r="A366" s="225" t="s">
        <v>2259</v>
      </c>
      <c r="B366" s="122" t="s">
        <v>2260</v>
      </c>
      <c r="C366" s="76" t="s">
        <v>153</v>
      </c>
      <c r="D366" s="438" t="s">
        <v>4418</v>
      </c>
      <c r="E366" s="438" t="s">
        <v>4419</v>
      </c>
      <c r="F366" s="203" t="s">
        <v>4413</v>
      </c>
      <c r="G366" s="123">
        <v>1</v>
      </c>
      <c r="H366" s="123">
        <v>1</v>
      </c>
      <c r="I366" s="550">
        <v>9</v>
      </c>
      <c r="J366" s="550">
        <v>20</v>
      </c>
      <c r="K366" s="550">
        <v>20</v>
      </c>
      <c r="L366" s="3" t="s">
        <v>752</v>
      </c>
      <c r="M366" s="351"/>
      <c r="N366" s="351"/>
      <c r="O366" s="351"/>
      <c r="P366" s="351"/>
      <c r="Q366" s="351"/>
      <c r="R366" s="351"/>
      <c r="S366" s="351"/>
      <c r="T366" s="351"/>
      <c r="U366" s="351"/>
      <c r="V366" s="351"/>
      <c r="W366" s="351"/>
      <c r="X366" s="351"/>
      <c r="Y366" s="351"/>
      <c r="Z366" s="351"/>
    </row>
    <row r="367" spans="1:26" ht="15.75" customHeight="1">
      <c r="A367" s="225" t="s">
        <v>2342</v>
      </c>
      <c r="B367" s="122" t="s">
        <v>2343</v>
      </c>
      <c r="C367" s="76" t="s">
        <v>153</v>
      </c>
      <c r="D367" s="438" t="s">
        <v>4420</v>
      </c>
      <c r="E367" s="738" t="s">
        <v>4421</v>
      </c>
      <c r="F367" s="203" t="s">
        <v>4422</v>
      </c>
      <c r="G367" s="123">
        <v>5</v>
      </c>
      <c r="H367" s="123">
        <v>1</v>
      </c>
      <c r="I367" s="550">
        <v>8</v>
      </c>
      <c r="J367" s="550">
        <v>20</v>
      </c>
      <c r="K367" s="550">
        <v>4</v>
      </c>
      <c r="L367" s="3" t="s">
        <v>761</v>
      </c>
      <c r="M367" s="351"/>
      <c r="N367" s="351"/>
      <c r="O367" s="351"/>
      <c r="P367" s="351"/>
      <c r="Q367" s="351"/>
      <c r="R367" s="351"/>
      <c r="S367" s="351"/>
      <c r="T367" s="351"/>
      <c r="U367" s="351"/>
      <c r="V367" s="351"/>
      <c r="W367" s="351"/>
      <c r="X367" s="351"/>
      <c r="Y367" s="351"/>
      <c r="Z367" s="351"/>
    </row>
    <row r="368" spans="1:26" ht="15.75" customHeight="1">
      <c r="A368" s="225" t="s">
        <v>4423</v>
      </c>
      <c r="B368" s="122" t="s">
        <v>4424</v>
      </c>
      <c r="C368" s="76" t="s">
        <v>153</v>
      </c>
      <c r="D368" s="438" t="s">
        <v>4425</v>
      </c>
      <c r="E368" s="438" t="s">
        <v>4426</v>
      </c>
      <c r="F368" s="203" t="s">
        <v>4427</v>
      </c>
      <c r="G368" s="123">
        <v>1</v>
      </c>
      <c r="H368" s="123">
        <v>1</v>
      </c>
      <c r="I368" s="550">
        <v>1</v>
      </c>
      <c r="J368" s="550">
        <v>20</v>
      </c>
      <c r="K368" s="550">
        <v>20</v>
      </c>
      <c r="L368" s="3" t="s">
        <v>761</v>
      </c>
      <c r="M368" s="351"/>
      <c r="N368" s="351"/>
      <c r="O368" s="351"/>
      <c r="P368" s="351"/>
      <c r="Q368" s="351"/>
      <c r="R368" s="351"/>
      <c r="S368" s="351"/>
      <c r="T368" s="351"/>
      <c r="U368" s="351"/>
      <c r="V368" s="351"/>
      <c r="W368" s="351"/>
      <c r="X368" s="351"/>
      <c r="Y368" s="351"/>
      <c r="Z368" s="351"/>
    </row>
    <row r="369" spans="1:26" ht="15.75" customHeight="1">
      <c r="A369" s="225" t="s">
        <v>4423</v>
      </c>
      <c r="B369" s="122" t="s">
        <v>4428</v>
      </c>
      <c r="C369" s="76" t="s">
        <v>153</v>
      </c>
      <c r="D369" s="438" t="s">
        <v>4429</v>
      </c>
      <c r="E369" s="738" t="s">
        <v>4430</v>
      </c>
      <c r="F369" s="203" t="s">
        <v>4431</v>
      </c>
      <c r="G369" s="123">
        <v>1</v>
      </c>
      <c r="H369" s="123">
        <v>1</v>
      </c>
      <c r="I369" s="550">
        <v>1</v>
      </c>
      <c r="J369" s="550">
        <v>20</v>
      </c>
      <c r="K369" s="550">
        <v>20</v>
      </c>
      <c r="L369" s="3" t="s">
        <v>761</v>
      </c>
      <c r="M369" s="351"/>
      <c r="N369" s="351"/>
      <c r="O369" s="351"/>
      <c r="P369" s="351"/>
      <c r="Q369" s="351"/>
      <c r="R369" s="351"/>
      <c r="S369" s="351"/>
      <c r="T369" s="351"/>
      <c r="U369" s="351"/>
      <c r="V369" s="351"/>
      <c r="W369" s="351"/>
      <c r="X369" s="351"/>
      <c r="Y369" s="351"/>
      <c r="Z369" s="351"/>
    </row>
    <row r="370" spans="1:26" ht="15.75" customHeight="1">
      <c r="A370" s="225" t="s">
        <v>2342</v>
      </c>
      <c r="B370" s="122" t="s">
        <v>2343</v>
      </c>
      <c r="C370" s="76" t="s">
        <v>153</v>
      </c>
      <c r="D370" s="438" t="s">
        <v>4432</v>
      </c>
      <c r="E370" s="738" t="s">
        <v>4433</v>
      </c>
      <c r="F370" s="420" t="s">
        <v>4434</v>
      </c>
      <c r="G370" s="123">
        <v>5</v>
      </c>
      <c r="H370" s="123">
        <v>1</v>
      </c>
      <c r="I370" s="550">
        <v>8</v>
      </c>
      <c r="J370" s="550">
        <v>10</v>
      </c>
      <c r="K370" s="550">
        <v>2</v>
      </c>
      <c r="L370" s="3" t="s">
        <v>761</v>
      </c>
      <c r="M370" s="351"/>
      <c r="N370" s="351"/>
      <c r="O370" s="351"/>
      <c r="P370" s="351"/>
      <c r="Q370" s="351"/>
      <c r="R370" s="351"/>
      <c r="S370" s="351"/>
      <c r="T370" s="351"/>
      <c r="U370" s="351"/>
      <c r="V370" s="351"/>
      <c r="W370" s="351"/>
      <c r="X370" s="351"/>
      <c r="Y370" s="351"/>
      <c r="Z370" s="351"/>
    </row>
    <row r="371" spans="1:26" ht="15.75" customHeight="1">
      <c r="A371" s="225" t="s">
        <v>2342</v>
      </c>
      <c r="B371" s="122" t="s">
        <v>2343</v>
      </c>
      <c r="C371" s="76" t="s">
        <v>153</v>
      </c>
      <c r="D371" s="438" t="s">
        <v>4435</v>
      </c>
      <c r="E371" s="438" t="s">
        <v>4436</v>
      </c>
      <c r="F371" s="203" t="s">
        <v>4437</v>
      </c>
      <c r="G371" s="123">
        <v>5</v>
      </c>
      <c r="H371" s="123">
        <v>1</v>
      </c>
      <c r="I371" s="550">
        <v>8</v>
      </c>
      <c r="J371" s="550">
        <v>20</v>
      </c>
      <c r="K371" s="550">
        <v>4</v>
      </c>
      <c r="L371" s="3" t="s">
        <v>761</v>
      </c>
      <c r="M371" s="54"/>
      <c r="N371" s="54"/>
      <c r="O371" s="54"/>
      <c r="P371" s="54"/>
      <c r="Q371" s="54"/>
      <c r="R371" s="54"/>
      <c r="S371" s="54"/>
      <c r="T371" s="54"/>
      <c r="U371" s="54"/>
      <c r="V371" s="54"/>
      <c r="W371" s="54"/>
      <c r="X371" s="54"/>
      <c r="Y371" s="54"/>
      <c r="Z371" s="54"/>
    </row>
    <row r="372" spans="1:26" ht="15.75" customHeight="1">
      <c r="A372" s="225" t="s">
        <v>4423</v>
      </c>
      <c r="B372" s="122" t="s">
        <v>4438</v>
      </c>
      <c r="C372" s="76" t="s">
        <v>153</v>
      </c>
      <c r="D372" s="438" t="s">
        <v>4439</v>
      </c>
      <c r="E372" s="738" t="s">
        <v>4440</v>
      </c>
      <c r="F372" s="420" t="s">
        <v>4441</v>
      </c>
      <c r="G372" s="123">
        <v>1</v>
      </c>
      <c r="H372" s="123">
        <v>1</v>
      </c>
      <c r="I372" s="550">
        <v>1</v>
      </c>
      <c r="J372" s="550">
        <v>20</v>
      </c>
      <c r="K372" s="550">
        <v>20</v>
      </c>
      <c r="L372" s="3" t="s">
        <v>761</v>
      </c>
      <c r="M372" s="351"/>
      <c r="N372" s="351"/>
      <c r="O372" s="351"/>
      <c r="P372" s="351"/>
      <c r="Q372" s="351"/>
      <c r="R372" s="351"/>
      <c r="S372" s="351"/>
      <c r="T372" s="351"/>
      <c r="U372" s="351"/>
      <c r="V372" s="351"/>
      <c r="W372" s="351"/>
      <c r="X372" s="351"/>
      <c r="Y372" s="351"/>
      <c r="Z372" s="351"/>
    </row>
    <row r="373" spans="1:26" ht="15.75" customHeight="1">
      <c r="A373" s="225" t="s">
        <v>4442</v>
      </c>
      <c r="B373" s="122" t="s">
        <v>4443</v>
      </c>
      <c r="C373" s="76" t="s">
        <v>153</v>
      </c>
      <c r="D373" s="438" t="s">
        <v>4444</v>
      </c>
      <c r="E373" s="738" t="s">
        <v>4445</v>
      </c>
      <c r="F373" s="203" t="s">
        <v>2662</v>
      </c>
      <c r="G373" s="123">
        <v>3</v>
      </c>
      <c r="H373" s="123">
        <v>1</v>
      </c>
      <c r="I373" s="550">
        <v>3</v>
      </c>
      <c r="J373" s="550">
        <v>20</v>
      </c>
      <c r="K373" s="550">
        <v>6.66</v>
      </c>
      <c r="L373" s="3" t="s">
        <v>761</v>
      </c>
      <c r="M373" s="351"/>
      <c r="N373" s="351"/>
      <c r="O373" s="351"/>
      <c r="P373" s="351"/>
      <c r="Q373" s="351"/>
      <c r="R373" s="351"/>
      <c r="S373" s="351"/>
      <c r="T373" s="351"/>
      <c r="U373" s="351"/>
      <c r="V373" s="351"/>
      <c r="W373" s="351"/>
      <c r="X373" s="351"/>
      <c r="Y373" s="351"/>
      <c r="Z373" s="351"/>
    </row>
    <row r="374" spans="1:26" ht="15.75" customHeight="1">
      <c r="A374" s="225" t="s">
        <v>4446</v>
      </c>
      <c r="B374" s="122" t="s">
        <v>4447</v>
      </c>
      <c r="C374" s="76" t="s">
        <v>153</v>
      </c>
      <c r="D374" s="438" t="s">
        <v>4448</v>
      </c>
      <c r="E374" s="738" t="s">
        <v>3040</v>
      </c>
      <c r="F374" s="203" t="s">
        <v>3095</v>
      </c>
      <c r="G374" s="123">
        <v>3</v>
      </c>
      <c r="H374" s="123">
        <v>3</v>
      </c>
      <c r="I374" s="550">
        <v>3</v>
      </c>
      <c r="J374" s="550">
        <v>20</v>
      </c>
      <c r="K374" s="550">
        <v>6.66</v>
      </c>
      <c r="L374" s="3" t="s">
        <v>178</v>
      </c>
      <c r="M374" s="351"/>
      <c r="N374" s="351"/>
      <c r="O374" s="351"/>
      <c r="P374" s="351"/>
      <c r="Q374" s="351"/>
      <c r="R374" s="351"/>
      <c r="S374" s="351"/>
      <c r="T374" s="351"/>
      <c r="U374" s="351"/>
      <c r="V374" s="351"/>
      <c r="W374" s="351"/>
      <c r="X374" s="351"/>
      <c r="Y374" s="351"/>
      <c r="Z374" s="351"/>
    </row>
    <row r="375" spans="1:26" ht="15.75" customHeight="1">
      <c r="A375" s="225" t="s">
        <v>4449</v>
      </c>
      <c r="B375" s="122" t="s">
        <v>4450</v>
      </c>
      <c r="C375" s="76" t="s">
        <v>153</v>
      </c>
      <c r="D375" s="438" t="s">
        <v>4451</v>
      </c>
      <c r="E375" s="438"/>
      <c r="F375" s="203" t="s">
        <v>333</v>
      </c>
      <c r="G375" s="123">
        <v>2</v>
      </c>
      <c r="H375" s="123">
        <v>2</v>
      </c>
      <c r="I375" s="550">
        <v>2</v>
      </c>
      <c r="J375" s="550">
        <v>20</v>
      </c>
      <c r="K375" s="550">
        <v>10</v>
      </c>
      <c r="L375" s="3" t="s">
        <v>178</v>
      </c>
      <c r="M375" s="351"/>
      <c r="N375" s="351"/>
      <c r="O375" s="351"/>
      <c r="P375" s="351"/>
      <c r="Q375" s="351"/>
      <c r="R375" s="351"/>
      <c r="S375" s="351"/>
      <c r="T375" s="351"/>
      <c r="U375" s="351"/>
      <c r="V375" s="351"/>
      <c r="W375" s="351"/>
      <c r="X375" s="351"/>
      <c r="Y375" s="351"/>
      <c r="Z375" s="351"/>
    </row>
    <row r="376" spans="1:26" ht="15.75" customHeight="1">
      <c r="A376" s="225" t="s">
        <v>4452</v>
      </c>
      <c r="B376" s="122" t="s">
        <v>4453</v>
      </c>
      <c r="C376" s="76" t="s">
        <v>153</v>
      </c>
      <c r="D376" s="438" t="s">
        <v>4454</v>
      </c>
      <c r="E376" s="738" t="s">
        <v>4455</v>
      </c>
      <c r="F376" s="203" t="s">
        <v>4456</v>
      </c>
      <c r="G376" s="123">
        <v>1</v>
      </c>
      <c r="H376" s="123">
        <v>1</v>
      </c>
      <c r="I376" s="550">
        <v>1</v>
      </c>
      <c r="J376" s="550">
        <v>20</v>
      </c>
      <c r="K376" s="550">
        <v>20</v>
      </c>
      <c r="L376" s="3" t="s">
        <v>178</v>
      </c>
      <c r="M376" s="351"/>
      <c r="N376" s="351"/>
      <c r="O376" s="351"/>
      <c r="P376" s="351"/>
      <c r="Q376" s="351"/>
      <c r="R376" s="351"/>
      <c r="S376" s="351"/>
      <c r="T376" s="351"/>
      <c r="U376" s="351"/>
      <c r="V376" s="351"/>
      <c r="W376" s="351"/>
      <c r="X376" s="351"/>
      <c r="Y376" s="351"/>
      <c r="Z376" s="351"/>
    </row>
    <row r="377" spans="1:26" ht="15.75" customHeight="1">
      <c r="A377" s="225" t="s">
        <v>4457</v>
      </c>
      <c r="B377" s="122" t="s">
        <v>4453</v>
      </c>
      <c r="C377" s="76" t="s">
        <v>153</v>
      </c>
      <c r="D377" s="438" t="s">
        <v>4458</v>
      </c>
      <c r="E377" s="438" t="s">
        <v>2989</v>
      </c>
      <c r="F377" s="203" t="s">
        <v>3095</v>
      </c>
      <c r="G377" s="123">
        <v>1</v>
      </c>
      <c r="H377" s="123">
        <v>1</v>
      </c>
      <c r="I377" s="550">
        <v>1</v>
      </c>
      <c r="J377" s="550">
        <v>20</v>
      </c>
      <c r="K377" s="550">
        <v>20</v>
      </c>
      <c r="L377" s="3" t="s">
        <v>178</v>
      </c>
      <c r="M377" s="351"/>
      <c r="N377" s="351"/>
      <c r="O377" s="351"/>
      <c r="P377" s="351"/>
      <c r="Q377" s="351"/>
      <c r="R377" s="351"/>
      <c r="S377" s="351"/>
      <c r="T377" s="351"/>
      <c r="U377" s="351"/>
      <c r="V377" s="351"/>
      <c r="W377" s="351"/>
      <c r="X377" s="351"/>
      <c r="Y377" s="351"/>
      <c r="Z377" s="351"/>
    </row>
    <row r="378" spans="1:26" ht="15.75" customHeight="1">
      <c r="A378" s="225" t="s">
        <v>641</v>
      </c>
      <c r="B378" s="122" t="s">
        <v>640</v>
      </c>
      <c r="C378" s="76" t="s">
        <v>153</v>
      </c>
      <c r="D378" s="438" t="s">
        <v>4341</v>
      </c>
      <c r="E378" s="438" t="s">
        <v>4342</v>
      </c>
      <c r="F378" s="203" t="s">
        <v>4343</v>
      </c>
      <c r="G378" s="123">
        <v>4</v>
      </c>
      <c r="H378" s="123">
        <v>4</v>
      </c>
      <c r="I378" s="550">
        <v>4</v>
      </c>
      <c r="J378" s="550">
        <v>20</v>
      </c>
      <c r="K378" s="550">
        <v>5</v>
      </c>
      <c r="L378" s="3" t="s">
        <v>180</v>
      </c>
      <c r="M378" s="351"/>
      <c r="N378" s="351"/>
      <c r="O378" s="351"/>
      <c r="P378" s="351"/>
      <c r="Q378" s="351"/>
      <c r="R378" s="351"/>
      <c r="S378" s="351"/>
      <c r="T378" s="351"/>
      <c r="U378" s="351"/>
      <c r="V378" s="351"/>
      <c r="W378" s="351"/>
      <c r="X378" s="351"/>
      <c r="Y378" s="351"/>
      <c r="Z378" s="351"/>
    </row>
    <row r="379" spans="1:26" ht="15.75" customHeight="1">
      <c r="A379" s="225" t="s">
        <v>179</v>
      </c>
      <c r="B379" s="122" t="s">
        <v>2503</v>
      </c>
      <c r="C379" s="76" t="s">
        <v>153</v>
      </c>
      <c r="D379" s="438" t="s">
        <v>2506</v>
      </c>
      <c r="E379" s="438" t="s">
        <v>2507</v>
      </c>
      <c r="F379" s="203" t="s">
        <v>3661</v>
      </c>
      <c r="G379" s="123">
        <v>1</v>
      </c>
      <c r="H379" s="123">
        <v>1</v>
      </c>
      <c r="I379" s="550">
        <v>1</v>
      </c>
      <c r="J379" s="550">
        <v>10</v>
      </c>
      <c r="K379" s="550">
        <v>10</v>
      </c>
      <c r="L379" s="3"/>
      <c r="M379" s="351"/>
      <c r="N379" s="351"/>
      <c r="O379" s="351"/>
      <c r="P379" s="351"/>
      <c r="Q379" s="351"/>
      <c r="R379" s="351"/>
      <c r="S379" s="351"/>
      <c r="T379" s="351"/>
      <c r="U379" s="351"/>
      <c r="V379" s="351"/>
      <c r="W379" s="351"/>
      <c r="X379" s="351"/>
      <c r="Y379" s="351"/>
      <c r="Z379" s="351"/>
    </row>
    <row r="380" spans="1:26" ht="15.75" customHeight="1">
      <c r="A380" s="225" t="s">
        <v>2508</v>
      </c>
      <c r="B380" s="122" t="s">
        <v>2509</v>
      </c>
      <c r="C380" s="76" t="s">
        <v>153</v>
      </c>
      <c r="D380" s="438" t="s">
        <v>4459</v>
      </c>
      <c r="E380" s="438" t="s">
        <v>4460</v>
      </c>
      <c r="F380" s="203" t="s">
        <v>3107</v>
      </c>
      <c r="G380" s="123">
        <v>7</v>
      </c>
      <c r="H380" s="123">
        <v>1</v>
      </c>
      <c r="I380" s="550">
        <v>7</v>
      </c>
      <c r="J380" s="550">
        <v>20</v>
      </c>
      <c r="K380" s="550">
        <v>2.8571428571428572</v>
      </c>
      <c r="L380" s="3"/>
      <c r="M380" s="351"/>
      <c r="N380" s="351"/>
      <c r="O380" s="351"/>
      <c r="P380" s="351"/>
      <c r="Q380" s="351"/>
      <c r="R380" s="351"/>
      <c r="S380" s="351"/>
      <c r="T380" s="351"/>
      <c r="U380" s="351"/>
      <c r="V380" s="351"/>
      <c r="W380" s="351"/>
      <c r="X380" s="351"/>
      <c r="Y380" s="351"/>
      <c r="Z380" s="351"/>
    </row>
    <row r="381" spans="1:26" ht="15.75" customHeight="1">
      <c r="A381" s="225" t="s">
        <v>2508</v>
      </c>
      <c r="B381" s="122" t="s">
        <v>2509</v>
      </c>
      <c r="C381" s="76" t="s">
        <v>153</v>
      </c>
      <c r="D381" s="438" t="s">
        <v>4461</v>
      </c>
      <c r="E381" s="438" t="s">
        <v>4462</v>
      </c>
      <c r="F381" s="203" t="s">
        <v>3107</v>
      </c>
      <c r="G381" s="123">
        <v>7</v>
      </c>
      <c r="H381" s="123">
        <v>1</v>
      </c>
      <c r="I381" s="550">
        <v>7</v>
      </c>
      <c r="J381" s="550">
        <v>20</v>
      </c>
      <c r="K381" s="550">
        <v>2.8571428571428572</v>
      </c>
      <c r="L381" s="3"/>
      <c r="M381" s="351"/>
      <c r="N381" s="351"/>
      <c r="O381" s="351"/>
      <c r="P381" s="351"/>
      <c r="Q381" s="351"/>
      <c r="R381" s="351"/>
      <c r="S381" s="351"/>
      <c r="T381" s="351"/>
      <c r="U381" s="351"/>
      <c r="V381" s="351"/>
      <c r="W381" s="351"/>
      <c r="X381" s="351"/>
      <c r="Y381" s="351"/>
      <c r="Z381" s="351"/>
    </row>
    <row r="382" spans="1:26" ht="15.75" customHeight="1">
      <c r="A382" s="225" t="s">
        <v>179</v>
      </c>
      <c r="B382" s="122" t="s">
        <v>4463</v>
      </c>
      <c r="C382" s="76" t="s">
        <v>153</v>
      </c>
      <c r="D382" s="438" t="s">
        <v>4464</v>
      </c>
      <c r="E382" s="438" t="s">
        <v>4465</v>
      </c>
      <c r="F382" s="203" t="s">
        <v>3661</v>
      </c>
      <c r="G382" s="123">
        <v>1</v>
      </c>
      <c r="H382" s="123">
        <v>1</v>
      </c>
      <c r="I382" s="550">
        <v>1</v>
      </c>
      <c r="J382" s="550">
        <v>10</v>
      </c>
      <c r="K382" s="550">
        <v>10</v>
      </c>
      <c r="L382" s="3"/>
      <c r="M382" s="54"/>
      <c r="N382" s="54"/>
      <c r="O382" s="54"/>
      <c r="P382" s="54"/>
      <c r="Q382" s="54"/>
      <c r="R382" s="54"/>
      <c r="S382" s="54"/>
      <c r="T382" s="54"/>
      <c r="U382" s="54"/>
      <c r="V382" s="54"/>
      <c r="W382" s="54"/>
      <c r="X382" s="54"/>
      <c r="Y382" s="54"/>
      <c r="Z382" s="54"/>
    </row>
    <row r="383" spans="1:26" ht="15.75" customHeight="1">
      <c r="A383" s="225"/>
      <c r="B383" s="122"/>
      <c r="C383" s="438"/>
      <c r="D383" s="438"/>
      <c r="E383" s="438"/>
      <c r="F383" s="438"/>
      <c r="G383" s="123"/>
      <c r="H383" s="578"/>
      <c r="I383" s="576"/>
      <c r="J383" s="576"/>
      <c r="K383" s="576"/>
      <c r="L383" s="351"/>
      <c r="M383" s="351"/>
      <c r="N383" s="351"/>
      <c r="O383" s="351"/>
      <c r="P383" s="351"/>
      <c r="Q383" s="351"/>
      <c r="R383" s="351"/>
      <c r="S383" s="351"/>
      <c r="T383" s="351"/>
      <c r="U383" s="351"/>
      <c r="V383" s="351"/>
      <c r="W383" s="351"/>
      <c r="X383" s="351"/>
      <c r="Y383" s="351"/>
      <c r="Z383" s="351"/>
    </row>
    <row r="384" spans="1:26" ht="15.75" customHeight="1">
      <c r="A384" s="225"/>
      <c r="B384" s="122"/>
      <c r="C384" s="438"/>
      <c r="D384" s="438"/>
      <c r="E384" s="438"/>
      <c r="F384" s="438"/>
      <c r="G384" s="123"/>
      <c r="H384" s="578"/>
      <c r="I384" s="314"/>
      <c r="J384" s="314"/>
      <c r="K384" s="314"/>
      <c r="L384" s="3"/>
      <c r="M384" s="3"/>
      <c r="N384" s="3"/>
      <c r="O384" s="3"/>
      <c r="P384" s="3"/>
      <c r="Q384" s="3"/>
      <c r="R384" s="3"/>
      <c r="S384" s="3"/>
      <c r="T384" s="3"/>
      <c r="U384" s="3"/>
      <c r="V384" s="3"/>
      <c r="W384" s="3"/>
      <c r="X384" s="3"/>
      <c r="Y384" s="3"/>
      <c r="Z384" s="3"/>
    </row>
    <row r="385" spans="1:26" ht="15.75" customHeight="1">
      <c r="A385" s="232" t="s">
        <v>183</v>
      </c>
      <c r="B385" s="52"/>
      <c r="C385" s="52"/>
      <c r="D385" s="52"/>
      <c r="E385" s="52"/>
      <c r="F385" s="52"/>
      <c r="G385" s="58"/>
      <c r="H385" s="3"/>
      <c r="I385" s="3"/>
      <c r="J385" s="3"/>
      <c r="K385" s="568">
        <f>SUM(K15:K383)</f>
        <v>4313.6342857142854</v>
      </c>
      <c r="L385" s="3"/>
      <c r="M385" s="3"/>
      <c r="N385" s="3"/>
      <c r="O385" s="3"/>
      <c r="P385" s="3"/>
      <c r="Q385" s="3"/>
      <c r="R385" s="3"/>
      <c r="S385" s="3"/>
      <c r="T385" s="3"/>
      <c r="U385" s="3"/>
      <c r="V385" s="3"/>
      <c r="W385" s="3"/>
      <c r="X385" s="3"/>
      <c r="Y385" s="3"/>
      <c r="Z385" s="3"/>
    </row>
    <row r="386" spans="1:26" ht="15.75" customHeight="1">
      <c r="A386" s="51"/>
      <c r="B386" s="52"/>
      <c r="C386" s="52"/>
      <c r="D386" s="52"/>
      <c r="E386" s="52"/>
      <c r="F386" s="52"/>
      <c r="G386" s="52"/>
      <c r="H386" s="1"/>
      <c r="I386" s="3"/>
      <c r="J386" s="3"/>
      <c r="K386" s="3"/>
      <c r="L386" s="3"/>
      <c r="M386" s="3"/>
      <c r="N386" s="3"/>
      <c r="O386" s="3"/>
      <c r="P386" s="3"/>
      <c r="Q386" s="3"/>
      <c r="R386" s="3"/>
      <c r="S386" s="3"/>
      <c r="T386" s="3"/>
      <c r="U386" s="3"/>
      <c r="V386" s="3"/>
      <c r="W386" s="3"/>
      <c r="X386" s="3"/>
      <c r="Y386" s="3"/>
      <c r="Z386" s="3"/>
    </row>
    <row r="387" spans="1:26" ht="15.75" customHeight="1">
      <c r="A387" s="1142" t="s">
        <v>842</v>
      </c>
      <c r="B387" s="1115"/>
      <c r="C387" s="1115"/>
      <c r="D387" s="1115"/>
      <c r="E387" s="1115"/>
      <c r="F387" s="1115"/>
      <c r="G387" s="1115"/>
      <c r="H387" s="1116"/>
      <c r="I387" s="3"/>
      <c r="J387" s="3"/>
      <c r="K387" s="3"/>
      <c r="L387" s="3"/>
      <c r="M387" s="3"/>
      <c r="N387" s="3"/>
      <c r="O387" s="3"/>
      <c r="P387" s="3"/>
      <c r="Q387" s="3"/>
      <c r="R387" s="3"/>
      <c r="S387" s="3"/>
      <c r="T387" s="3"/>
      <c r="U387" s="3"/>
      <c r="V387" s="3"/>
      <c r="W387" s="3"/>
      <c r="X387" s="3"/>
      <c r="Y387" s="3"/>
      <c r="Z387" s="3"/>
    </row>
    <row r="388" spans="1:26" ht="15.75" customHeight="1">
      <c r="A388" s="51"/>
      <c r="B388" s="52"/>
      <c r="C388" s="52"/>
      <c r="D388" s="52"/>
      <c r="E388" s="52"/>
      <c r="F388" s="52"/>
      <c r="G388" s="52"/>
      <c r="H388" s="1"/>
      <c r="I388" s="3"/>
      <c r="J388" s="3"/>
      <c r="K388" s="3"/>
      <c r="L388" s="3"/>
      <c r="M388" s="3"/>
      <c r="N388" s="3"/>
      <c r="O388" s="3"/>
      <c r="P388" s="3"/>
      <c r="Q388" s="3"/>
      <c r="R388" s="3"/>
      <c r="S388" s="3"/>
      <c r="T388" s="3"/>
      <c r="U388" s="3"/>
      <c r="V388" s="3"/>
      <c r="W388" s="3"/>
      <c r="X388" s="3"/>
      <c r="Y388" s="3"/>
      <c r="Z388" s="3"/>
    </row>
    <row r="389" spans="1:26" ht="15.75" customHeight="1">
      <c r="A389" s="51"/>
      <c r="B389" s="52"/>
      <c r="C389" s="52"/>
      <c r="D389" s="52"/>
      <c r="E389" s="52"/>
      <c r="F389" s="52"/>
      <c r="G389" s="52"/>
      <c r="H389" s="1"/>
      <c r="I389" s="3"/>
      <c r="J389" s="3"/>
      <c r="K389" s="3"/>
      <c r="L389" s="3"/>
      <c r="M389" s="3"/>
      <c r="N389" s="3"/>
      <c r="O389" s="3"/>
      <c r="P389" s="3"/>
      <c r="Q389" s="3"/>
      <c r="R389" s="3"/>
      <c r="S389" s="3"/>
      <c r="T389" s="3"/>
      <c r="U389" s="3"/>
      <c r="V389" s="3"/>
      <c r="W389" s="3"/>
      <c r="X389" s="3"/>
      <c r="Y389" s="3"/>
      <c r="Z389" s="3"/>
    </row>
    <row r="390" spans="1:26" ht="15.75" customHeight="1">
      <c r="A390" s="51"/>
      <c r="B390" s="52"/>
      <c r="C390" s="52"/>
      <c r="D390" s="52"/>
      <c r="E390" s="52"/>
      <c r="F390" s="52"/>
      <c r="G390" s="52"/>
      <c r="H390" s="1"/>
      <c r="I390" s="3"/>
      <c r="J390" s="3"/>
      <c r="K390" s="3"/>
      <c r="L390" s="3"/>
      <c r="M390" s="3"/>
      <c r="N390" s="3"/>
      <c r="O390" s="3"/>
      <c r="P390" s="3"/>
      <c r="Q390" s="3"/>
      <c r="R390" s="3"/>
      <c r="S390" s="3"/>
      <c r="T390" s="3"/>
      <c r="U390" s="3"/>
      <c r="V390" s="3"/>
      <c r="W390" s="3"/>
      <c r="X390" s="3"/>
      <c r="Y390" s="3"/>
      <c r="Z390" s="3"/>
    </row>
    <row r="391" spans="1:26" ht="15.75" customHeight="1">
      <c r="A391" s="51"/>
      <c r="B391" s="52"/>
      <c r="C391" s="52"/>
      <c r="D391" s="52"/>
      <c r="E391" s="52"/>
      <c r="F391" s="52"/>
      <c r="G391" s="52"/>
      <c r="H391" s="1"/>
      <c r="I391" s="3"/>
      <c r="J391" s="3"/>
      <c r="K391" s="3"/>
      <c r="L391" s="3"/>
      <c r="M391" s="3"/>
      <c r="N391" s="3"/>
      <c r="O391" s="3"/>
      <c r="P391" s="3"/>
      <c r="Q391" s="3"/>
      <c r="R391" s="3"/>
      <c r="S391" s="3"/>
      <c r="T391" s="3"/>
      <c r="U391" s="3"/>
      <c r="V391" s="3"/>
      <c r="W391" s="3"/>
      <c r="X391" s="3"/>
      <c r="Y391" s="3"/>
      <c r="Z391" s="3"/>
    </row>
    <row r="392" spans="1:26" ht="15.75" customHeight="1">
      <c r="A392" s="51"/>
      <c r="B392" s="52"/>
      <c r="C392" s="52"/>
      <c r="D392" s="52"/>
      <c r="E392" s="52"/>
      <c r="F392" s="52"/>
      <c r="G392" s="52"/>
      <c r="H392" s="1"/>
      <c r="I392" s="3"/>
      <c r="J392" s="3"/>
      <c r="K392" s="3"/>
      <c r="L392" s="3"/>
      <c r="M392" s="3"/>
      <c r="N392" s="3"/>
      <c r="O392" s="3"/>
      <c r="P392" s="3"/>
      <c r="Q392" s="3"/>
      <c r="R392" s="3"/>
      <c r="S392" s="3"/>
      <c r="T392" s="3"/>
      <c r="U392" s="3"/>
      <c r="V392" s="3"/>
      <c r="W392" s="3"/>
      <c r="X392" s="3"/>
      <c r="Y392" s="3"/>
      <c r="Z392" s="3"/>
    </row>
    <row r="393" spans="1:26" ht="15.75" customHeight="1">
      <c r="A393" s="51"/>
      <c r="B393" s="52"/>
      <c r="C393" s="52"/>
      <c r="D393" s="52"/>
      <c r="E393" s="52"/>
      <c r="F393" s="52"/>
      <c r="G393" s="52"/>
      <c r="H393" s="1"/>
      <c r="I393" s="3"/>
      <c r="J393" s="3"/>
      <c r="K393" s="3"/>
      <c r="L393" s="3"/>
      <c r="M393" s="3"/>
      <c r="N393" s="3"/>
      <c r="O393" s="3"/>
      <c r="P393" s="3"/>
      <c r="Q393" s="3"/>
      <c r="R393" s="3"/>
      <c r="S393" s="3"/>
      <c r="T393" s="3"/>
      <c r="U393" s="3"/>
      <c r="V393" s="3"/>
      <c r="W393" s="3"/>
      <c r="X393" s="3"/>
      <c r="Y393" s="3"/>
      <c r="Z393" s="3"/>
    </row>
    <row r="394" spans="1:26" ht="15.75" customHeight="1">
      <c r="A394" s="51"/>
      <c r="B394" s="52"/>
      <c r="C394" s="52"/>
      <c r="D394" s="52"/>
      <c r="E394" s="52"/>
      <c r="F394" s="52"/>
      <c r="G394" s="52"/>
      <c r="H394" s="1"/>
      <c r="I394" s="3"/>
      <c r="J394" s="3"/>
      <c r="K394" s="3"/>
      <c r="L394" s="3"/>
      <c r="M394" s="3"/>
      <c r="N394" s="3"/>
      <c r="O394" s="3"/>
      <c r="P394" s="3"/>
      <c r="Q394" s="3"/>
      <c r="R394" s="3"/>
      <c r="S394" s="3"/>
      <c r="T394" s="3"/>
      <c r="U394" s="3"/>
      <c r="V394" s="3"/>
      <c r="W394" s="3"/>
      <c r="X394" s="3"/>
      <c r="Y394" s="3"/>
      <c r="Z394" s="3"/>
    </row>
    <row r="395" spans="1:26" ht="15.75" customHeight="1">
      <c r="A395" s="51"/>
      <c r="B395" s="52"/>
      <c r="C395" s="52"/>
      <c r="D395" s="52"/>
      <c r="E395" s="52"/>
      <c r="F395" s="52"/>
      <c r="G395" s="52"/>
      <c r="H395" s="1"/>
      <c r="I395" s="3"/>
      <c r="J395" s="3"/>
      <c r="K395" s="3"/>
      <c r="L395" s="3"/>
      <c r="M395" s="3"/>
      <c r="N395" s="3"/>
      <c r="O395" s="3"/>
      <c r="P395" s="3"/>
      <c r="Q395" s="3"/>
      <c r="R395" s="3"/>
      <c r="S395" s="3"/>
      <c r="T395" s="3"/>
      <c r="U395" s="3"/>
      <c r="V395" s="3"/>
      <c r="W395" s="3"/>
      <c r="X395" s="3"/>
      <c r="Y395" s="3"/>
      <c r="Z395" s="3"/>
    </row>
    <row r="396" spans="1:26" ht="15.75" customHeight="1">
      <c r="A396" s="51"/>
      <c r="B396" s="52"/>
      <c r="C396" s="52"/>
      <c r="D396" s="52"/>
      <c r="E396" s="52"/>
      <c r="F396" s="52"/>
      <c r="G396" s="52"/>
      <c r="H396" s="1"/>
      <c r="I396" s="3"/>
      <c r="J396" s="3"/>
      <c r="K396" s="3"/>
      <c r="L396" s="3"/>
      <c r="M396" s="3"/>
      <c r="N396" s="3"/>
      <c r="O396" s="3"/>
      <c r="P396" s="3"/>
      <c r="Q396" s="3"/>
      <c r="R396" s="3"/>
      <c r="S396" s="3"/>
      <c r="T396" s="3"/>
      <c r="U396" s="3"/>
      <c r="V396" s="3"/>
      <c r="W396" s="3"/>
      <c r="X396" s="3"/>
      <c r="Y396" s="3"/>
      <c r="Z396" s="3"/>
    </row>
    <row r="397" spans="1:26" ht="15.75" customHeight="1">
      <c r="A397" s="51"/>
      <c r="B397" s="52"/>
      <c r="C397" s="52"/>
      <c r="D397" s="52"/>
      <c r="E397" s="52"/>
      <c r="F397" s="52"/>
      <c r="G397" s="52"/>
      <c r="H397" s="1"/>
      <c r="I397" s="3"/>
      <c r="J397" s="3"/>
      <c r="K397" s="3"/>
      <c r="L397" s="3"/>
      <c r="M397" s="3"/>
      <c r="N397" s="3"/>
      <c r="O397" s="3"/>
      <c r="P397" s="3"/>
      <c r="Q397" s="3"/>
      <c r="R397" s="3"/>
      <c r="S397" s="3"/>
      <c r="T397" s="3"/>
      <c r="U397" s="3"/>
      <c r="V397" s="3"/>
      <c r="W397" s="3"/>
      <c r="X397" s="3"/>
      <c r="Y397" s="3"/>
      <c r="Z397" s="3"/>
    </row>
    <row r="398" spans="1:26" ht="15.75" customHeight="1">
      <c r="A398" s="51"/>
      <c r="B398" s="52"/>
      <c r="C398" s="52"/>
      <c r="D398" s="52"/>
      <c r="E398" s="52"/>
      <c r="F398" s="52"/>
      <c r="G398" s="52"/>
      <c r="H398" s="1"/>
      <c r="I398" s="3"/>
      <c r="J398" s="3"/>
      <c r="K398" s="3"/>
      <c r="L398" s="3"/>
      <c r="M398" s="3"/>
      <c r="N398" s="3"/>
      <c r="O398" s="3"/>
      <c r="P398" s="3"/>
      <c r="Q398" s="3"/>
      <c r="R398" s="3"/>
      <c r="S398" s="3"/>
      <c r="T398" s="3"/>
      <c r="U398" s="3"/>
      <c r="V398" s="3"/>
      <c r="W398" s="3"/>
      <c r="X398" s="3"/>
      <c r="Y398" s="3"/>
      <c r="Z398" s="3"/>
    </row>
    <row r="399" spans="1:26" ht="15.75" customHeight="1">
      <c r="A399" s="51"/>
      <c r="B399" s="52"/>
      <c r="C399" s="52"/>
      <c r="D399" s="52"/>
      <c r="E399" s="52"/>
      <c r="F399" s="52"/>
      <c r="G399" s="52"/>
      <c r="H399" s="1"/>
      <c r="I399" s="3"/>
      <c r="J399" s="3"/>
      <c r="K399" s="3"/>
      <c r="L399" s="3"/>
      <c r="M399" s="3"/>
      <c r="N399" s="3"/>
      <c r="O399" s="3"/>
      <c r="P399" s="3"/>
      <c r="Q399" s="3"/>
      <c r="R399" s="3"/>
      <c r="S399" s="3"/>
      <c r="T399" s="3"/>
      <c r="U399" s="3"/>
      <c r="V399" s="3"/>
      <c r="W399" s="3"/>
      <c r="X399" s="3"/>
      <c r="Y399" s="3"/>
      <c r="Z399" s="3"/>
    </row>
    <row r="400" spans="1:26" ht="15.75" customHeight="1">
      <c r="A400" s="51"/>
      <c r="B400" s="52"/>
      <c r="C400" s="52"/>
      <c r="D400" s="52"/>
      <c r="E400" s="52"/>
      <c r="F400" s="52"/>
      <c r="G400" s="52"/>
      <c r="H400" s="1"/>
      <c r="I400" s="3"/>
      <c r="J400" s="3"/>
      <c r="K400" s="3"/>
      <c r="L400" s="3"/>
      <c r="M400" s="3"/>
      <c r="N400" s="3"/>
      <c r="O400" s="3"/>
      <c r="P400" s="3"/>
      <c r="Q400" s="3"/>
      <c r="R400" s="3"/>
      <c r="S400" s="3"/>
      <c r="T400" s="3"/>
      <c r="U400" s="3"/>
      <c r="V400" s="3"/>
      <c r="W400" s="3"/>
      <c r="X400" s="3"/>
      <c r="Y400" s="3"/>
      <c r="Z400" s="3"/>
    </row>
    <row r="401" spans="1:26" ht="15.75" customHeight="1">
      <c r="A401" s="51"/>
      <c r="B401" s="52"/>
      <c r="C401" s="52"/>
      <c r="D401" s="52"/>
      <c r="E401" s="52"/>
      <c r="F401" s="52"/>
      <c r="G401" s="52"/>
      <c r="H401" s="1"/>
      <c r="I401" s="3"/>
      <c r="J401" s="3"/>
      <c r="K401" s="3"/>
      <c r="L401" s="3"/>
      <c r="M401" s="3"/>
      <c r="N401" s="3"/>
      <c r="O401" s="3"/>
      <c r="P401" s="3"/>
      <c r="Q401" s="3"/>
      <c r="R401" s="3"/>
      <c r="S401" s="3"/>
      <c r="T401" s="3"/>
      <c r="U401" s="3"/>
      <c r="V401" s="3"/>
      <c r="W401" s="3"/>
      <c r="X401" s="3"/>
      <c r="Y401" s="3"/>
      <c r="Z401" s="3"/>
    </row>
    <row r="402" spans="1:26" ht="15.75" customHeight="1">
      <c r="A402" s="51"/>
      <c r="B402" s="52"/>
      <c r="C402" s="52"/>
      <c r="D402" s="52"/>
      <c r="E402" s="52"/>
      <c r="F402" s="52"/>
      <c r="G402" s="52"/>
      <c r="H402" s="1"/>
      <c r="I402" s="3"/>
      <c r="J402" s="3"/>
      <c r="K402" s="3"/>
      <c r="L402" s="3"/>
      <c r="M402" s="3"/>
      <c r="N402" s="3"/>
      <c r="O402" s="3"/>
      <c r="P402" s="3"/>
      <c r="Q402" s="3"/>
      <c r="R402" s="3"/>
      <c r="S402" s="3"/>
      <c r="T402" s="3"/>
      <c r="U402" s="3"/>
      <c r="V402" s="3"/>
      <c r="W402" s="3"/>
      <c r="X402" s="3"/>
      <c r="Y402" s="3"/>
      <c r="Z402" s="3"/>
    </row>
    <row r="403" spans="1:26" ht="15.75" customHeight="1">
      <c r="A403" s="51"/>
      <c r="B403" s="52"/>
      <c r="C403" s="52"/>
      <c r="D403" s="52"/>
      <c r="E403" s="52"/>
      <c r="F403" s="52"/>
      <c r="G403" s="52"/>
      <c r="H403" s="1"/>
      <c r="I403" s="3"/>
      <c r="J403" s="3"/>
      <c r="K403" s="3"/>
      <c r="L403" s="3"/>
      <c r="M403" s="3"/>
      <c r="N403" s="3"/>
      <c r="O403" s="3"/>
      <c r="P403" s="3"/>
      <c r="Q403" s="3"/>
      <c r="R403" s="3"/>
      <c r="S403" s="3"/>
      <c r="T403" s="3"/>
      <c r="U403" s="3"/>
      <c r="V403" s="3"/>
      <c r="W403" s="3"/>
      <c r="X403" s="3"/>
      <c r="Y403" s="3"/>
      <c r="Z403" s="3"/>
    </row>
    <row r="404" spans="1:26" ht="15.75" customHeight="1">
      <c r="A404" s="51"/>
      <c r="B404" s="52"/>
      <c r="C404" s="52"/>
      <c r="D404" s="52"/>
      <c r="E404" s="52"/>
      <c r="F404" s="52"/>
      <c r="G404" s="52"/>
      <c r="H404" s="1"/>
      <c r="I404" s="3"/>
      <c r="J404" s="3"/>
      <c r="K404" s="3"/>
      <c r="L404" s="3"/>
      <c r="M404" s="3"/>
      <c r="N404" s="3"/>
      <c r="O404" s="3"/>
      <c r="P404" s="3"/>
      <c r="Q404" s="3"/>
      <c r="R404" s="3"/>
      <c r="S404" s="3"/>
      <c r="T404" s="3"/>
      <c r="U404" s="3"/>
      <c r="V404" s="3"/>
      <c r="W404" s="3"/>
      <c r="X404" s="3"/>
      <c r="Y404" s="3"/>
      <c r="Z404" s="3"/>
    </row>
    <row r="405" spans="1:26" ht="15.75" customHeight="1">
      <c r="A405" s="51"/>
      <c r="B405" s="52"/>
      <c r="C405" s="52"/>
      <c r="D405" s="52"/>
      <c r="E405" s="52"/>
      <c r="F405" s="52"/>
      <c r="G405" s="52"/>
      <c r="H405" s="1"/>
      <c r="I405" s="3"/>
      <c r="J405" s="3"/>
      <c r="K405" s="3"/>
      <c r="L405" s="3"/>
      <c r="M405" s="3"/>
      <c r="N405" s="3"/>
      <c r="O405" s="3"/>
      <c r="P405" s="3"/>
      <c r="Q405" s="3"/>
      <c r="R405" s="3"/>
      <c r="S405" s="3"/>
      <c r="T405" s="3"/>
      <c r="U405" s="3"/>
      <c r="V405" s="3"/>
      <c r="W405" s="3"/>
      <c r="X405" s="3"/>
      <c r="Y405" s="3"/>
      <c r="Z405" s="3"/>
    </row>
    <row r="406" spans="1:26" ht="15.75" customHeight="1">
      <c r="A406" s="51"/>
      <c r="B406" s="52"/>
      <c r="C406" s="52"/>
      <c r="D406" s="52"/>
      <c r="E406" s="52"/>
      <c r="F406" s="52"/>
      <c r="G406" s="52"/>
      <c r="H406" s="1"/>
      <c r="I406" s="3"/>
      <c r="J406" s="3"/>
      <c r="K406" s="3"/>
      <c r="L406" s="3"/>
      <c r="M406" s="3"/>
      <c r="N406" s="3"/>
      <c r="O406" s="3"/>
      <c r="P406" s="3"/>
      <c r="Q406" s="3"/>
      <c r="R406" s="3"/>
      <c r="S406" s="3"/>
      <c r="T406" s="3"/>
      <c r="U406" s="3"/>
      <c r="V406" s="3"/>
      <c r="W406" s="3"/>
      <c r="X406" s="3"/>
      <c r="Y406" s="3"/>
      <c r="Z406" s="3"/>
    </row>
    <row r="407" spans="1:26" ht="15.75" customHeight="1">
      <c r="A407" s="51"/>
      <c r="B407" s="52"/>
      <c r="C407" s="52"/>
      <c r="D407" s="52"/>
      <c r="E407" s="52"/>
      <c r="F407" s="52"/>
      <c r="G407" s="52"/>
      <c r="H407" s="1"/>
      <c r="I407" s="3"/>
      <c r="J407" s="3"/>
      <c r="K407" s="3"/>
      <c r="L407" s="3"/>
      <c r="M407" s="3"/>
      <c r="N407" s="3"/>
      <c r="O407" s="3"/>
      <c r="P407" s="3"/>
      <c r="Q407" s="3"/>
      <c r="R407" s="3"/>
      <c r="S407" s="3"/>
      <c r="T407" s="3"/>
      <c r="U407" s="3"/>
      <c r="V407" s="3"/>
      <c r="W407" s="3"/>
      <c r="X407" s="3"/>
      <c r="Y407" s="3"/>
      <c r="Z407" s="3"/>
    </row>
    <row r="408" spans="1:26" ht="15.75" customHeight="1">
      <c r="A408" s="51"/>
      <c r="B408" s="52"/>
      <c r="C408" s="52"/>
      <c r="D408" s="52"/>
      <c r="E408" s="52"/>
      <c r="F408" s="52"/>
      <c r="G408" s="52"/>
      <c r="H408" s="1"/>
      <c r="I408" s="3"/>
      <c r="J408" s="3"/>
      <c r="K408" s="3"/>
      <c r="L408" s="3"/>
      <c r="M408" s="3"/>
      <c r="N408" s="3"/>
      <c r="O408" s="3"/>
      <c r="P408" s="3"/>
      <c r="Q408" s="3"/>
      <c r="R408" s="3"/>
      <c r="S408" s="3"/>
      <c r="T408" s="3"/>
      <c r="U408" s="3"/>
      <c r="V408" s="3"/>
      <c r="W408" s="3"/>
      <c r="X408" s="3"/>
      <c r="Y408" s="3"/>
      <c r="Z408" s="3"/>
    </row>
    <row r="409" spans="1:26" ht="15.75" customHeight="1">
      <c r="A409" s="51"/>
      <c r="B409" s="52"/>
      <c r="C409" s="52"/>
      <c r="D409" s="52"/>
      <c r="E409" s="52"/>
      <c r="F409" s="52"/>
      <c r="G409" s="52"/>
      <c r="H409" s="1"/>
      <c r="I409" s="3"/>
      <c r="J409" s="3"/>
      <c r="K409" s="3"/>
      <c r="L409" s="3"/>
      <c r="M409" s="3"/>
      <c r="N409" s="3"/>
      <c r="O409" s="3"/>
      <c r="P409" s="3"/>
      <c r="Q409" s="3"/>
      <c r="R409" s="3"/>
      <c r="S409" s="3"/>
      <c r="T409" s="3"/>
      <c r="U409" s="3"/>
      <c r="V409" s="3"/>
      <c r="W409" s="3"/>
      <c r="X409" s="3"/>
      <c r="Y409" s="3"/>
      <c r="Z409" s="3"/>
    </row>
    <row r="410" spans="1:26" ht="15.75" customHeight="1">
      <c r="A410" s="51"/>
      <c r="B410" s="52"/>
      <c r="C410" s="52"/>
      <c r="D410" s="52"/>
      <c r="E410" s="52"/>
      <c r="F410" s="52"/>
      <c r="G410" s="52"/>
      <c r="H410" s="1"/>
      <c r="I410" s="3"/>
      <c r="J410" s="3"/>
      <c r="K410" s="3"/>
      <c r="L410" s="3"/>
      <c r="M410" s="3"/>
      <c r="N410" s="3"/>
      <c r="O410" s="3"/>
      <c r="P410" s="3"/>
      <c r="Q410" s="3"/>
      <c r="R410" s="3"/>
      <c r="S410" s="3"/>
      <c r="T410" s="3"/>
      <c r="U410" s="3"/>
      <c r="V410" s="3"/>
      <c r="W410" s="3"/>
      <c r="X410" s="3"/>
      <c r="Y410" s="3"/>
      <c r="Z410" s="3"/>
    </row>
    <row r="411" spans="1:26" ht="15.75" customHeight="1">
      <c r="A411" s="51"/>
      <c r="B411" s="52"/>
      <c r="C411" s="52"/>
      <c r="D411" s="52"/>
      <c r="E411" s="52"/>
      <c r="F411" s="52"/>
      <c r="G411" s="52"/>
      <c r="H411" s="1"/>
      <c r="I411" s="3"/>
      <c r="J411" s="3"/>
      <c r="K411" s="3"/>
      <c r="L411" s="3"/>
      <c r="M411" s="3"/>
      <c r="N411" s="3"/>
      <c r="O411" s="3"/>
      <c r="P411" s="3"/>
      <c r="Q411" s="3"/>
      <c r="R411" s="3"/>
      <c r="S411" s="3"/>
      <c r="T411" s="3"/>
      <c r="U411" s="3"/>
      <c r="V411" s="3"/>
      <c r="W411" s="3"/>
      <c r="X411" s="3"/>
      <c r="Y411" s="3"/>
      <c r="Z411" s="3"/>
    </row>
    <row r="412" spans="1:26" ht="15.75" customHeight="1">
      <c r="A412" s="51"/>
      <c r="B412" s="52"/>
      <c r="C412" s="52"/>
      <c r="D412" s="52"/>
      <c r="E412" s="52"/>
      <c r="F412" s="52"/>
      <c r="G412" s="52"/>
      <c r="H412" s="1"/>
      <c r="I412" s="3"/>
      <c r="J412" s="3"/>
      <c r="K412" s="3"/>
      <c r="L412" s="3"/>
      <c r="M412" s="3"/>
      <c r="N412" s="3"/>
      <c r="O412" s="3"/>
      <c r="P412" s="3"/>
      <c r="Q412" s="3"/>
      <c r="R412" s="3"/>
      <c r="S412" s="3"/>
      <c r="T412" s="3"/>
      <c r="U412" s="3"/>
      <c r="V412" s="3"/>
      <c r="W412" s="3"/>
      <c r="X412" s="3"/>
      <c r="Y412" s="3"/>
      <c r="Z412" s="3"/>
    </row>
    <row r="413" spans="1:26" ht="15.75" customHeight="1">
      <c r="A413" s="51"/>
      <c r="B413" s="52"/>
      <c r="C413" s="52"/>
      <c r="D413" s="52"/>
      <c r="E413" s="52"/>
      <c r="F413" s="52"/>
      <c r="G413" s="52"/>
      <c r="H413" s="1"/>
      <c r="I413" s="3"/>
      <c r="J413" s="3"/>
      <c r="K413" s="3"/>
      <c r="L413" s="3"/>
      <c r="M413" s="3"/>
      <c r="N413" s="3"/>
      <c r="O413" s="3"/>
      <c r="P413" s="3"/>
      <c r="Q413" s="3"/>
      <c r="R413" s="3"/>
      <c r="S413" s="3"/>
      <c r="T413" s="3"/>
      <c r="U413" s="3"/>
      <c r="V413" s="3"/>
      <c r="W413" s="3"/>
      <c r="X413" s="3"/>
      <c r="Y413" s="3"/>
      <c r="Z413" s="3"/>
    </row>
    <row r="414" spans="1:26" ht="15.75" customHeight="1">
      <c r="A414" s="51"/>
      <c r="B414" s="52"/>
      <c r="C414" s="52"/>
      <c r="D414" s="52"/>
      <c r="E414" s="52"/>
      <c r="F414" s="52"/>
      <c r="G414" s="52"/>
      <c r="H414" s="1"/>
      <c r="I414" s="3"/>
      <c r="J414" s="3"/>
      <c r="K414" s="3"/>
      <c r="L414" s="3"/>
      <c r="M414" s="3"/>
      <c r="N414" s="3"/>
      <c r="O414" s="3"/>
      <c r="P414" s="3"/>
      <c r="Q414" s="3"/>
      <c r="R414" s="3"/>
      <c r="S414" s="3"/>
      <c r="T414" s="3"/>
      <c r="U414" s="3"/>
      <c r="V414" s="3"/>
      <c r="W414" s="3"/>
      <c r="X414" s="3"/>
      <c r="Y414" s="3"/>
      <c r="Z414" s="3"/>
    </row>
    <row r="415" spans="1:26" ht="15.75" customHeight="1">
      <c r="A415" s="51"/>
      <c r="B415" s="52"/>
      <c r="C415" s="52"/>
      <c r="D415" s="52"/>
      <c r="E415" s="52"/>
      <c r="F415" s="52"/>
      <c r="G415" s="52"/>
      <c r="H415" s="1"/>
      <c r="I415" s="3"/>
      <c r="J415" s="3"/>
      <c r="K415" s="3"/>
      <c r="L415" s="3"/>
      <c r="M415" s="3"/>
      <c r="N415" s="3"/>
      <c r="O415" s="3"/>
      <c r="P415" s="3"/>
      <c r="Q415" s="3"/>
      <c r="R415" s="3"/>
      <c r="S415" s="3"/>
      <c r="T415" s="3"/>
      <c r="U415" s="3"/>
      <c r="V415" s="3"/>
      <c r="W415" s="3"/>
      <c r="X415" s="3"/>
      <c r="Y415" s="3"/>
      <c r="Z415" s="3"/>
    </row>
    <row r="416" spans="1:26" ht="15.75" customHeight="1">
      <c r="A416" s="51"/>
      <c r="B416" s="52"/>
      <c r="C416" s="52"/>
      <c r="D416" s="52"/>
      <c r="E416" s="52"/>
      <c r="F416" s="52"/>
      <c r="G416" s="52"/>
      <c r="H416" s="1"/>
      <c r="I416" s="3"/>
      <c r="J416" s="3"/>
      <c r="K416" s="3"/>
      <c r="L416" s="3"/>
      <c r="M416" s="3"/>
      <c r="N416" s="3"/>
      <c r="O416" s="3"/>
      <c r="P416" s="3"/>
      <c r="Q416" s="3"/>
      <c r="R416" s="3"/>
      <c r="S416" s="3"/>
      <c r="T416" s="3"/>
      <c r="U416" s="3"/>
      <c r="V416" s="3"/>
      <c r="W416" s="3"/>
      <c r="X416" s="3"/>
      <c r="Y416" s="3"/>
      <c r="Z416" s="3"/>
    </row>
    <row r="417" spans="1:26" ht="15.75" customHeight="1">
      <c r="A417" s="51"/>
      <c r="B417" s="52"/>
      <c r="C417" s="52"/>
      <c r="D417" s="52"/>
      <c r="E417" s="52"/>
      <c r="F417" s="52"/>
      <c r="G417" s="52"/>
      <c r="H417" s="1"/>
      <c r="I417" s="3"/>
      <c r="J417" s="3"/>
      <c r="K417" s="3"/>
      <c r="L417" s="3"/>
      <c r="M417" s="3"/>
      <c r="N417" s="3"/>
      <c r="O417" s="3"/>
      <c r="P417" s="3"/>
      <c r="Q417" s="3"/>
      <c r="R417" s="3"/>
      <c r="S417" s="3"/>
      <c r="T417" s="3"/>
      <c r="U417" s="3"/>
      <c r="V417" s="3"/>
      <c r="W417" s="3"/>
      <c r="X417" s="3"/>
      <c r="Y417" s="3"/>
      <c r="Z417" s="3"/>
    </row>
    <row r="418" spans="1:26" ht="15.75" customHeight="1">
      <c r="A418" s="51"/>
      <c r="B418" s="52"/>
      <c r="C418" s="52"/>
      <c r="D418" s="52"/>
      <c r="E418" s="52"/>
      <c r="F418" s="52"/>
      <c r="G418" s="52"/>
      <c r="H418" s="1"/>
      <c r="I418" s="3"/>
      <c r="J418" s="3"/>
      <c r="K418" s="3"/>
      <c r="L418" s="3"/>
      <c r="M418" s="3"/>
      <c r="N418" s="3"/>
      <c r="O418" s="3"/>
      <c r="P418" s="3"/>
      <c r="Q418" s="3"/>
      <c r="R418" s="3"/>
      <c r="S418" s="3"/>
      <c r="T418" s="3"/>
      <c r="U418" s="3"/>
      <c r="V418" s="3"/>
      <c r="W418" s="3"/>
      <c r="X418" s="3"/>
      <c r="Y418" s="3"/>
      <c r="Z418" s="3"/>
    </row>
    <row r="419" spans="1:26" ht="15.75" customHeight="1">
      <c r="A419" s="51"/>
      <c r="B419" s="52"/>
      <c r="C419" s="52"/>
      <c r="D419" s="52"/>
      <c r="E419" s="52"/>
      <c r="F419" s="52"/>
      <c r="G419" s="52"/>
      <c r="H419" s="1"/>
      <c r="I419" s="3"/>
      <c r="J419" s="3"/>
      <c r="K419" s="3"/>
      <c r="L419" s="3"/>
      <c r="M419" s="3"/>
      <c r="N419" s="3"/>
      <c r="O419" s="3"/>
      <c r="P419" s="3"/>
      <c r="Q419" s="3"/>
      <c r="R419" s="3"/>
      <c r="S419" s="3"/>
      <c r="T419" s="3"/>
      <c r="U419" s="3"/>
      <c r="V419" s="3"/>
      <c r="W419" s="3"/>
      <c r="X419" s="3"/>
      <c r="Y419" s="3"/>
      <c r="Z419" s="3"/>
    </row>
    <row r="420" spans="1:26" ht="15.75" customHeight="1">
      <c r="A420" s="51"/>
      <c r="B420" s="52"/>
      <c r="C420" s="52"/>
      <c r="D420" s="52"/>
      <c r="E420" s="52"/>
      <c r="F420" s="52"/>
      <c r="G420" s="52"/>
      <c r="H420" s="1"/>
      <c r="I420" s="3"/>
      <c r="J420" s="3"/>
      <c r="K420" s="3"/>
      <c r="L420" s="3"/>
      <c r="M420" s="3"/>
      <c r="N420" s="3"/>
      <c r="O420" s="3"/>
      <c r="P420" s="3"/>
      <c r="Q420" s="3"/>
      <c r="R420" s="3"/>
      <c r="S420" s="3"/>
      <c r="T420" s="3"/>
      <c r="U420" s="3"/>
      <c r="V420" s="3"/>
      <c r="W420" s="3"/>
      <c r="X420" s="3"/>
      <c r="Y420" s="3"/>
      <c r="Z420" s="3"/>
    </row>
    <row r="421" spans="1:26" ht="15.75" customHeight="1">
      <c r="A421" s="51"/>
      <c r="B421" s="52"/>
      <c r="C421" s="52"/>
      <c r="D421" s="52"/>
      <c r="E421" s="52"/>
      <c r="F421" s="52"/>
      <c r="G421" s="52"/>
      <c r="H421" s="1"/>
      <c r="I421" s="3"/>
      <c r="J421" s="3"/>
      <c r="K421" s="3"/>
      <c r="L421" s="3"/>
      <c r="M421" s="3"/>
      <c r="N421" s="3"/>
      <c r="O421" s="3"/>
      <c r="P421" s="3"/>
      <c r="Q421" s="3"/>
      <c r="R421" s="3"/>
      <c r="S421" s="3"/>
      <c r="T421" s="3"/>
      <c r="U421" s="3"/>
      <c r="V421" s="3"/>
      <c r="W421" s="3"/>
      <c r="X421" s="3"/>
      <c r="Y421" s="3"/>
      <c r="Z421" s="3"/>
    </row>
    <row r="422" spans="1:26" ht="15.75" customHeight="1">
      <c r="A422" s="51"/>
      <c r="B422" s="52"/>
      <c r="C422" s="52"/>
      <c r="D422" s="52"/>
      <c r="E422" s="52"/>
      <c r="F422" s="52"/>
      <c r="G422" s="52"/>
      <c r="H422" s="1"/>
      <c r="I422" s="3"/>
      <c r="J422" s="3"/>
      <c r="K422" s="3"/>
      <c r="L422" s="3"/>
      <c r="M422" s="3"/>
      <c r="N422" s="3"/>
      <c r="O422" s="3"/>
      <c r="P422" s="3"/>
      <c r="Q422" s="3"/>
      <c r="R422" s="3"/>
      <c r="S422" s="3"/>
      <c r="T422" s="3"/>
      <c r="U422" s="3"/>
      <c r="V422" s="3"/>
      <c r="W422" s="3"/>
      <c r="X422" s="3"/>
      <c r="Y422" s="3"/>
      <c r="Z422" s="3"/>
    </row>
    <row r="423" spans="1:26" ht="15.75" customHeight="1">
      <c r="A423" s="51"/>
      <c r="B423" s="52"/>
      <c r="C423" s="52"/>
      <c r="D423" s="52"/>
      <c r="E423" s="52"/>
      <c r="F423" s="52"/>
      <c r="G423" s="52"/>
      <c r="H423" s="1"/>
      <c r="I423" s="3"/>
      <c r="J423" s="3"/>
      <c r="K423" s="3"/>
      <c r="L423" s="3"/>
      <c r="M423" s="3"/>
      <c r="N423" s="3"/>
      <c r="O423" s="3"/>
      <c r="P423" s="3"/>
      <c r="Q423" s="3"/>
      <c r="R423" s="3"/>
      <c r="S423" s="3"/>
      <c r="T423" s="3"/>
      <c r="U423" s="3"/>
      <c r="V423" s="3"/>
      <c r="W423" s="3"/>
      <c r="X423" s="3"/>
      <c r="Y423" s="3"/>
      <c r="Z423" s="3"/>
    </row>
    <row r="424" spans="1:26" ht="15.75" customHeight="1">
      <c r="A424" s="51"/>
      <c r="B424" s="52"/>
      <c r="C424" s="52"/>
      <c r="D424" s="52"/>
      <c r="E424" s="52"/>
      <c r="F424" s="52"/>
      <c r="G424" s="52"/>
      <c r="H424" s="1"/>
      <c r="I424" s="3"/>
      <c r="J424" s="3"/>
      <c r="K424" s="3"/>
      <c r="L424" s="3"/>
      <c r="M424" s="3"/>
      <c r="N424" s="3"/>
      <c r="O424" s="3"/>
      <c r="P424" s="3"/>
      <c r="Q424" s="3"/>
      <c r="R424" s="3"/>
      <c r="S424" s="3"/>
      <c r="T424" s="3"/>
      <c r="U424" s="3"/>
      <c r="V424" s="3"/>
      <c r="W424" s="3"/>
      <c r="X424" s="3"/>
      <c r="Y424" s="3"/>
      <c r="Z424" s="3"/>
    </row>
    <row r="425" spans="1:26" ht="15.75" customHeight="1">
      <c r="A425" s="51"/>
      <c r="B425" s="52"/>
      <c r="C425" s="52"/>
      <c r="D425" s="52"/>
      <c r="E425" s="52"/>
      <c r="F425" s="52"/>
      <c r="G425" s="52"/>
      <c r="H425" s="1"/>
      <c r="I425" s="3"/>
      <c r="J425" s="3"/>
      <c r="K425" s="3"/>
      <c r="L425" s="3"/>
      <c r="M425" s="3"/>
      <c r="N425" s="3"/>
      <c r="O425" s="3"/>
      <c r="P425" s="3"/>
      <c r="Q425" s="3"/>
      <c r="R425" s="3"/>
      <c r="S425" s="3"/>
      <c r="T425" s="3"/>
      <c r="U425" s="3"/>
      <c r="V425" s="3"/>
      <c r="W425" s="3"/>
      <c r="X425" s="3"/>
      <c r="Y425" s="3"/>
      <c r="Z425" s="3"/>
    </row>
    <row r="426" spans="1:26" ht="15.75" customHeight="1">
      <c r="A426" s="51"/>
      <c r="B426" s="52"/>
      <c r="C426" s="52"/>
      <c r="D426" s="52"/>
      <c r="E426" s="52"/>
      <c r="F426" s="52"/>
      <c r="G426" s="52"/>
      <c r="H426" s="1"/>
      <c r="I426" s="3"/>
      <c r="J426" s="3"/>
      <c r="K426" s="3"/>
      <c r="L426" s="3"/>
      <c r="M426" s="3"/>
      <c r="N426" s="3"/>
      <c r="O426" s="3"/>
      <c r="P426" s="3"/>
      <c r="Q426" s="3"/>
      <c r="R426" s="3"/>
      <c r="S426" s="3"/>
      <c r="T426" s="3"/>
      <c r="U426" s="3"/>
      <c r="V426" s="3"/>
      <c r="W426" s="3"/>
      <c r="X426" s="3"/>
      <c r="Y426" s="3"/>
      <c r="Z426" s="3"/>
    </row>
    <row r="427" spans="1:26" ht="15.75" customHeight="1">
      <c r="A427" s="51"/>
      <c r="B427" s="52"/>
      <c r="C427" s="52"/>
      <c r="D427" s="52"/>
      <c r="E427" s="52"/>
      <c r="F427" s="52"/>
      <c r="G427" s="52"/>
      <c r="H427" s="1"/>
      <c r="I427" s="3"/>
      <c r="J427" s="3"/>
      <c r="K427" s="3"/>
      <c r="L427" s="3"/>
      <c r="M427" s="3"/>
      <c r="N427" s="3"/>
      <c r="O427" s="3"/>
      <c r="P427" s="3"/>
      <c r="Q427" s="3"/>
      <c r="R427" s="3"/>
      <c r="S427" s="3"/>
      <c r="T427" s="3"/>
      <c r="U427" s="3"/>
      <c r="V427" s="3"/>
      <c r="W427" s="3"/>
      <c r="X427" s="3"/>
      <c r="Y427" s="3"/>
      <c r="Z427" s="3"/>
    </row>
    <row r="428" spans="1:26" ht="15.75" customHeight="1">
      <c r="A428" s="51"/>
      <c r="B428" s="52"/>
      <c r="C428" s="52"/>
      <c r="D428" s="52"/>
      <c r="E428" s="52"/>
      <c r="F428" s="52"/>
      <c r="G428" s="52"/>
      <c r="H428" s="1"/>
      <c r="I428" s="3"/>
      <c r="J428" s="3"/>
      <c r="K428" s="3"/>
      <c r="L428" s="3"/>
      <c r="M428" s="3"/>
      <c r="N428" s="3"/>
      <c r="O428" s="3"/>
      <c r="P428" s="3"/>
      <c r="Q428" s="3"/>
      <c r="R428" s="3"/>
      <c r="S428" s="3"/>
      <c r="T428" s="3"/>
      <c r="U428" s="3"/>
      <c r="V428" s="3"/>
      <c r="W428" s="3"/>
      <c r="X428" s="3"/>
      <c r="Y428" s="3"/>
      <c r="Z428" s="3"/>
    </row>
    <row r="429" spans="1:26" ht="15.75" customHeight="1">
      <c r="A429" s="51"/>
      <c r="B429" s="52"/>
      <c r="C429" s="52"/>
      <c r="D429" s="52"/>
      <c r="E429" s="52"/>
      <c r="F429" s="52"/>
      <c r="G429" s="52"/>
      <c r="H429" s="1"/>
      <c r="I429" s="3"/>
      <c r="J429" s="3"/>
      <c r="K429" s="3"/>
      <c r="L429" s="3"/>
      <c r="M429" s="3"/>
      <c r="N429" s="3"/>
      <c r="O429" s="3"/>
      <c r="P429" s="3"/>
      <c r="Q429" s="3"/>
      <c r="R429" s="3"/>
      <c r="S429" s="3"/>
      <c r="T429" s="3"/>
      <c r="U429" s="3"/>
      <c r="V429" s="3"/>
      <c r="W429" s="3"/>
      <c r="X429" s="3"/>
      <c r="Y429" s="3"/>
      <c r="Z429" s="3"/>
    </row>
    <row r="430" spans="1:26" ht="15.75" customHeight="1">
      <c r="A430" s="51"/>
      <c r="B430" s="52"/>
      <c r="C430" s="52"/>
      <c r="D430" s="52"/>
      <c r="E430" s="52"/>
      <c r="F430" s="52"/>
      <c r="G430" s="52"/>
      <c r="H430" s="1"/>
      <c r="I430" s="3"/>
      <c r="J430" s="3"/>
      <c r="K430" s="3"/>
      <c r="L430" s="3"/>
      <c r="M430" s="3"/>
      <c r="N430" s="3"/>
      <c r="O430" s="3"/>
      <c r="P430" s="3"/>
      <c r="Q430" s="3"/>
      <c r="R430" s="3"/>
      <c r="S430" s="3"/>
      <c r="T430" s="3"/>
      <c r="U430" s="3"/>
      <c r="V430" s="3"/>
      <c r="W430" s="3"/>
      <c r="X430" s="3"/>
      <c r="Y430" s="3"/>
      <c r="Z430" s="3"/>
    </row>
    <row r="431" spans="1:26" ht="15.75" customHeight="1">
      <c r="A431" s="51"/>
      <c r="B431" s="52"/>
      <c r="C431" s="52"/>
      <c r="D431" s="52"/>
      <c r="E431" s="52"/>
      <c r="F431" s="52"/>
      <c r="G431" s="52"/>
      <c r="H431" s="1"/>
      <c r="I431" s="3"/>
      <c r="J431" s="3"/>
      <c r="K431" s="3"/>
      <c r="L431" s="3"/>
      <c r="M431" s="3"/>
      <c r="N431" s="3"/>
      <c r="O431" s="3"/>
      <c r="P431" s="3"/>
      <c r="Q431" s="3"/>
      <c r="R431" s="3"/>
      <c r="S431" s="3"/>
      <c r="T431" s="3"/>
      <c r="U431" s="3"/>
      <c r="V431" s="3"/>
      <c r="W431" s="3"/>
      <c r="X431" s="3"/>
      <c r="Y431" s="3"/>
      <c r="Z431" s="3"/>
    </row>
    <row r="432" spans="1:26" ht="15.75" customHeight="1">
      <c r="A432" s="51"/>
      <c r="B432" s="52"/>
      <c r="C432" s="52"/>
      <c r="D432" s="52"/>
      <c r="E432" s="52"/>
      <c r="F432" s="52"/>
      <c r="G432" s="52"/>
      <c r="H432" s="1"/>
      <c r="I432" s="3"/>
      <c r="J432" s="3"/>
      <c r="K432" s="3"/>
      <c r="L432" s="3"/>
      <c r="M432" s="3"/>
      <c r="N432" s="3"/>
      <c r="O432" s="3"/>
      <c r="P432" s="3"/>
      <c r="Q432" s="3"/>
      <c r="R432" s="3"/>
      <c r="S432" s="3"/>
      <c r="T432" s="3"/>
      <c r="U432" s="3"/>
      <c r="V432" s="3"/>
      <c r="W432" s="3"/>
      <c r="X432" s="3"/>
      <c r="Y432" s="3"/>
      <c r="Z432" s="3"/>
    </row>
    <row r="433" spans="1:26" ht="15.75" customHeight="1">
      <c r="A433" s="51"/>
      <c r="B433" s="52"/>
      <c r="C433" s="52"/>
      <c r="D433" s="52"/>
      <c r="E433" s="52"/>
      <c r="F433" s="52"/>
      <c r="G433" s="52"/>
      <c r="H433" s="1"/>
      <c r="I433" s="3"/>
      <c r="J433" s="3"/>
      <c r="K433" s="3"/>
      <c r="L433" s="3"/>
      <c r="M433" s="3"/>
      <c r="N433" s="3"/>
      <c r="O433" s="3"/>
      <c r="P433" s="3"/>
      <c r="Q433" s="3"/>
      <c r="R433" s="3"/>
      <c r="S433" s="3"/>
      <c r="T433" s="3"/>
      <c r="U433" s="3"/>
      <c r="V433" s="3"/>
      <c r="W433" s="3"/>
      <c r="X433" s="3"/>
      <c r="Y433" s="3"/>
      <c r="Z433" s="3"/>
    </row>
    <row r="434" spans="1:26" ht="15.75" customHeight="1">
      <c r="A434" s="51"/>
      <c r="B434" s="52"/>
      <c r="C434" s="52"/>
      <c r="D434" s="52"/>
      <c r="E434" s="52"/>
      <c r="F434" s="52"/>
      <c r="G434" s="52"/>
      <c r="H434" s="1"/>
      <c r="I434" s="3"/>
      <c r="J434" s="3"/>
      <c r="K434" s="3"/>
      <c r="L434" s="3"/>
      <c r="M434" s="3"/>
      <c r="N434" s="3"/>
      <c r="O434" s="3"/>
      <c r="P434" s="3"/>
      <c r="Q434" s="3"/>
      <c r="R434" s="3"/>
      <c r="S434" s="3"/>
      <c r="T434" s="3"/>
      <c r="U434" s="3"/>
      <c r="V434" s="3"/>
      <c r="W434" s="3"/>
      <c r="X434" s="3"/>
      <c r="Y434" s="3"/>
      <c r="Z434" s="3"/>
    </row>
    <row r="435" spans="1:26" ht="15.75" customHeight="1">
      <c r="A435" s="51"/>
      <c r="B435" s="52"/>
      <c r="C435" s="52"/>
      <c r="D435" s="52"/>
      <c r="E435" s="52"/>
      <c r="F435" s="52"/>
      <c r="G435" s="52"/>
      <c r="H435" s="1"/>
      <c r="I435" s="3"/>
      <c r="J435" s="3"/>
      <c r="K435" s="3"/>
      <c r="L435" s="3"/>
      <c r="M435" s="3"/>
      <c r="N435" s="3"/>
      <c r="O435" s="3"/>
      <c r="P435" s="3"/>
      <c r="Q435" s="3"/>
      <c r="R435" s="3"/>
      <c r="S435" s="3"/>
      <c r="T435" s="3"/>
      <c r="U435" s="3"/>
      <c r="V435" s="3"/>
      <c r="W435" s="3"/>
      <c r="X435" s="3"/>
      <c r="Y435" s="3"/>
      <c r="Z435" s="3"/>
    </row>
    <row r="436" spans="1:26" ht="15.75" customHeight="1">
      <c r="A436" s="51"/>
      <c r="B436" s="52"/>
      <c r="C436" s="52"/>
      <c r="D436" s="52"/>
      <c r="E436" s="52"/>
      <c r="F436" s="52"/>
      <c r="G436" s="52"/>
      <c r="H436" s="1"/>
      <c r="I436" s="3"/>
      <c r="J436" s="3"/>
      <c r="K436" s="3"/>
      <c r="L436" s="3"/>
      <c r="M436" s="3"/>
      <c r="N436" s="3"/>
      <c r="O436" s="3"/>
      <c r="P436" s="3"/>
      <c r="Q436" s="3"/>
      <c r="R436" s="3"/>
      <c r="S436" s="3"/>
      <c r="T436" s="3"/>
      <c r="U436" s="3"/>
      <c r="V436" s="3"/>
      <c r="W436" s="3"/>
      <c r="X436" s="3"/>
      <c r="Y436" s="3"/>
      <c r="Z436" s="3"/>
    </row>
    <row r="437" spans="1:26" ht="15.75" customHeight="1">
      <c r="A437" s="51"/>
      <c r="B437" s="52"/>
      <c r="C437" s="52"/>
      <c r="D437" s="52"/>
      <c r="E437" s="52"/>
      <c r="F437" s="52"/>
      <c r="G437" s="52"/>
      <c r="H437" s="1"/>
      <c r="I437" s="3"/>
      <c r="J437" s="3"/>
      <c r="K437" s="3"/>
      <c r="L437" s="3"/>
      <c r="M437" s="3"/>
      <c r="N437" s="3"/>
      <c r="O437" s="3"/>
      <c r="P437" s="3"/>
      <c r="Q437" s="3"/>
      <c r="R437" s="3"/>
      <c r="S437" s="3"/>
      <c r="T437" s="3"/>
      <c r="U437" s="3"/>
      <c r="V437" s="3"/>
      <c r="W437" s="3"/>
      <c r="X437" s="3"/>
      <c r="Y437" s="3"/>
      <c r="Z437" s="3"/>
    </row>
    <row r="438" spans="1:26" ht="15.75" customHeight="1">
      <c r="A438" s="51"/>
      <c r="B438" s="52"/>
      <c r="C438" s="52"/>
      <c r="D438" s="52"/>
      <c r="E438" s="52"/>
      <c r="F438" s="52"/>
      <c r="G438" s="52"/>
      <c r="H438" s="1"/>
      <c r="I438" s="3"/>
      <c r="J438" s="3"/>
      <c r="K438" s="3"/>
      <c r="L438" s="3"/>
      <c r="M438" s="3"/>
      <c r="N438" s="3"/>
      <c r="O438" s="3"/>
      <c r="P438" s="3"/>
      <c r="Q438" s="3"/>
      <c r="R438" s="3"/>
      <c r="S438" s="3"/>
      <c r="T438" s="3"/>
      <c r="U438" s="3"/>
      <c r="V438" s="3"/>
      <c r="W438" s="3"/>
      <c r="X438" s="3"/>
      <c r="Y438" s="3"/>
      <c r="Z438" s="3"/>
    </row>
    <row r="439" spans="1:26" ht="15.75" customHeight="1">
      <c r="A439" s="51"/>
      <c r="B439" s="52"/>
      <c r="C439" s="52"/>
      <c r="D439" s="52"/>
      <c r="E439" s="52"/>
      <c r="F439" s="52"/>
      <c r="G439" s="52"/>
      <c r="H439" s="1"/>
      <c r="I439" s="3"/>
      <c r="J439" s="3"/>
      <c r="K439" s="3"/>
      <c r="L439" s="3"/>
      <c r="M439" s="3"/>
      <c r="N439" s="3"/>
      <c r="O439" s="3"/>
      <c r="P439" s="3"/>
      <c r="Q439" s="3"/>
      <c r="R439" s="3"/>
      <c r="S439" s="3"/>
      <c r="T439" s="3"/>
      <c r="U439" s="3"/>
      <c r="V439" s="3"/>
      <c r="W439" s="3"/>
      <c r="X439" s="3"/>
      <c r="Y439" s="3"/>
      <c r="Z439" s="3"/>
    </row>
    <row r="440" spans="1:26" ht="15.75" customHeight="1">
      <c r="A440" s="51"/>
      <c r="B440" s="52"/>
      <c r="C440" s="52"/>
      <c r="D440" s="52"/>
      <c r="E440" s="52"/>
      <c r="F440" s="52"/>
      <c r="G440" s="52"/>
      <c r="H440" s="1"/>
      <c r="I440" s="3"/>
      <c r="J440" s="3"/>
      <c r="K440" s="3"/>
      <c r="L440" s="3"/>
      <c r="M440" s="3"/>
      <c r="N440" s="3"/>
      <c r="O440" s="3"/>
      <c r="P440" s="3"/>
      <c r="Q440" s="3"/>
      <c r="R440" s="3"/>
      <c r="S440" s="3"/>
      <c r="T440" s="3"/>
      <c r="U440" s="3"/>
      <c r="V440" s="3"/>
      <c r="W440" s="3"/>
      <c r="X440" s="3"/>
      <c r="Y440" s="3"/>
      <c r="Z440" s="3"/>
    </row>
    <row r="441" spans="1:26" ht="15.75" customHeight="1">
      <c r="A441" s="51"/>
      <c r="B441" s="52"/>
      <c r="C441" s="52"/>
      <c r="D441" s="52"/>
      <c r="E441" s="52"/>
      <c r="F441" s="52"/>
      <c r="G441" s="52"/>
      <c r="H441" s="1"/>
      <c r="I441" s="3"/>
      <c r="J441" s="3"/>
      <c r="K441" s="3"/>
      <c r="L441" s="3"/>
      <c r="M441" s="3"/>
      <c r="N441" s="3"/>
      <c r="O441" s="3"/>
      <c r="P441" s="3"/>
      <c r="Q441" s="3"/>
      <c r="R441" s="3"/>
      <c r="S441" s="3"/>
      <c r="T441" s="3"/>
      <c r="U441" s="3"/>
      <c r="V441" s="3"/>
      <c r="W441" s="3"/>
      <c r="X441" s="3"/>
      <c r="Y441" s="3"/>
      <c r="Z441" s="3"/>
    </row>
    <row r="442" spans="1:26" ht="15.75" customHeight="1">
      <c r="A442" s="51"/>
      <c r="B442" s="52"/>
      <c r="C442" s="52"/>
      <c r="D442" s="52"/>
      <c r="E442" s="52"/>
      <c r="F442" s="52"/>
      <c r="G442" s="52"/>
      <c r="H442" s="1"/>
      <c r="I442" s="3"/>
      <c r="J442" s="3"/>
      <c r="K442" s="3"/>
      <c r="L442" s="3"/>
      <c r="M442" s="3"/>
      <c r="N442" s="3"/>
      <c r="O442" s="3"/>
      <c r="P442" s="3"/>
      <c r="Q442" s="3"/>
      <c r="R442" s="3"/>
      <c r="S442" s="3"/>
      <c r="T442" s="3"/>
      <c r="U442" s="3"/>
      <c r="V442" s="3"/>
      <c r="W442" s="3"/>
      <c r="X442" s="3"/>
      <c r="Y442" s="3"/>
      <c r="Z442" s="3"/>
    </row>
    <row r="443" spans="1:26" ht="15.75" customHeight="1">
      <c r="A443" s="51"/>
      <c r="B443" s="52"/>
      <c r="C443" s="52"/>
      <c r="D443" s="52"/>
      <c r="E443" s="52"/>
      <c r="F443" s="52"/>
      <c r="G443" s="52"/>
      <c r="H443" s="1"/>
      <c r="I443" s="3"/>
      <c r="J443" s="3"/>
      <c r="K443" s="3"/>
      <c r="L443" s="3"/>
      <c r="M443" s="3"/>
      <c r="N443" s="3"/>
      <c r="O443" s="3"/>
      <c r="P443" s="3"/>
      <c r="Q443" s="3"/>
      <c r="R443" s="3"/>
      <c r="S443" s="3"/>
      <c r="T443" s="3"/>
      <c r="U443" s="3"/>
      <c r="V443" s="3"/>
      <c r="W443" s="3"/>
      <c r="X443" s="3"/>
      <c r="Y443" s="3"/>
      <c r="Z443" s="3"/>
    </row>
    <row r="444" spans="1:26" ht="15.75" customHeight="1">
      <c r="A444" s="51"/>
      <c r="B444" s="52"/>
      <c r="C444" s="52"/>
      <c r="D444" s="52"/>
      <c r="E444" s="52"/>
      <c r="F444" s="52"/>
      <c r="G444" s="52"/>
      <c r="H444" s="1"/>
      <c r="I444" s="3"/>
      <c r="J444" s="3"/>
      <c r="K444" s="3"/>
      <c r="L444" s="3"/>
      <c r="M444" s="3"/>
      <c r="N444" s="3"/>
      <c r="O444" s="3"/>
      <c r="P444" s="3"/>
      <c r="Q444" s="3"/>
      <c r="R444" s="3"/>
      <c r="S444" s="3"/>
      <c r="T444" s="3"/>
      <c r="U444" s="3"/>
      <c r="V444" s="3"/>
      <c r="W444" s="3"/>
      <c r="X444" s="3"/>
      <c r="Y444" s="3"/>
      <c r="Z444" s="3"/>
    </row>
    <row r="445" spans="1:26" ht="15.75" customHeight="1">
      <c r="A445" s="51"/>
      <c r="B445" s="52"/>
      <c r="C445" s="52"/>
      <c r="D445" s="52"/>
      <c r="E445" s="52"/>
      <c r="F445" s="52"/>
      <c r="G445" s="52"/>
      <c r="H445" s="1"/>
      <c r="I445" s="3"/>
      <c r="J445" s="3"/>
      <c r="K445" s="3"/>
      <c r="L445" s="3"/>
      <c r="M445" s="3"/>
      <c r="N445" s="3"/>
      <c r="O445" s="3"/>
      <c r="P445" s="3"/>
      <c r="Q445" s="3"/>
      <c r="R445" s="3"/>
      <c r="S445" s="3"/>
      <c r="T445" s="3"/>
      <c r="U445" s="3"/>
      <c r="V445" s="3"/>
      <c r="W445" s="3"/>
      <c r="X445" s="3"/>
      <c r="Y445" s="3"/>
      <c r="Z445" s="3"/>
    </row>
    <row r="446" spans="1:26" ht="15.75" customHeight="1">
      <c r="A446" s="51"/>
      <c r="B446" s="52"/>
      <c r="C446" s="52"/>
      <c r="D446" s="52"/>
      <c r="E446" s="52"/>
      <c r="F446" s="52"/>
      <c r="G446" s="52"/>
      <c r="H446" s="1"/>
      <c r="I446" s="3"/>
      <c r="J446" s="3"/>
      <c r="K446" s="3"/>
      <c r="L446" s="3"/>
      <c r="M446" s="3"/>
      <c r="N446" s="3"/>
      <c r="O446" s="3"/>
      <c r="P446" s="3"/>
      <c r="Q446" s="3"/>
      <c r="R446" s="3"/>
      <c r="S446" s="3"/>
      <c r="T446" s="3"/>
      <c r="U446" s="3"/>
      <c r="V446" s="3"/>
      <c r="W446" s="3"/>
      <c r="X446" s="3"/>
      <c r="Y446" s="3"/>
      <c r="Z446" s="3"/>
    </row>
    <row r="447" spans="1:26" ht="15.75" customHeight="1">
      <c r="A447" s="51"/>
      <c r="B447" s="52"/>
      <c r="C447" s="52"/>
      <c r="D447" s="52"/>
      <c r="E447" s="52"/>
      <c r="F447" s="52"/>
      <c r="G447" s="52"/>
      <c r="H447" s="1"/>
      <c r="I447" s="3"/>
      <c r="J447" s="3"/>
      <c r="K447" s="3"/>
      <c r="L447" s="3"/>
      <c r="M447" s="3"/>
      <c r="N447" s="3"/>
      <c r="O447" s="3"/>
      <c r="P447" s="3"/>
      <c r="Q447" s="3"/>
      <c r="R447" s="3"/>
      <c r="S447" s="3"/>
      <c r="T447" s="3"/>
      <c r="U447" s="3"/>
      <c r="V447" s="3"/>
      <c r="W447" s="3"/>
      <c r="X447" s="3"/>
      <c r="Y447" s="3"/>
      <c r="Z447" s="3"/>
    </row>
    <row r="448" spans="1:26" ht="15.75" customHeight="1">
      <c r="A448" s="51"/>
      <c r="B448" s="52"/>
      <c r="C448" s="52"/>
      <c r="D448" s="52"/>
      <c r="E448" s="52"/>
      <c r="F448" s="52"/>
      <c r="G448" s="52"/>
      <c r="H448" s="1"/>
      <c r="I448" s="3"/>
      <c r="J448" s="3"/>
      <c r="K448" s="3"/>
      <c r="L448" s="3"/>
      <c r="M448" s="3"/>
      <c r="N448" s="3"/>
      <c r="O448" s="3"/>
      <c r="P448" s="3"/>
      <c r="Q448" s="3"/>
      <c r="R448" s="3"/>
      <c r="S448" s="3"/>
      <c r="T448" s="3"/>
      <c r="U448" s="3"/>
      <c r="V448" s="3"/>
      <c r="W448" s="3"/>
      <c r="X448" s="3"/>
      <c r="Y448" s="3"/>
      <c r="Z448" s="3"/>
    </row>
    <row r="449" spans="1:26" ht="15.75" customHeight="1">
      <c r="A449" s="51"/>
      <c r="B449" s="52"/>
      <c r="C449" s="52"/>
      <c r="D449" s="52"/>
      <c r="E449" s="52"/>
      <c r="F449" s="52"/>
      <c r="G449" s="52"/>
      <c r="H449" s="1"/>
      <c r="I449" s="3"/>
      <c r="J449" s="3"/>
      <c r="K449" s="3"/>
      <c r="L449" s="3"/>
      <c r="M449" s="3"/>
      <c r="N449" s="3"/>
      <c r="O449" s="3"/>
      <c r="P449" s="3"/>
      <c r="Q449" s="3"/>
      <c r="R449" s="3"/>
      <c r="S449" s="3"/>
      <c r="T449" s="3"/>
      <c r="U449" s="3"/>
      <c r="V449" s="3"/>
      <c r="W449" s="3"/>
      <c r="X449" s="3"/>
      <c r="Y449" s="3"/>
      <c r="Z449" s="3"/>
    </row>
    <row r="450" spans="1:26" ht="15.75" customHeight="1">
      <c r="A450" s="51"/>
      <c r="B450" s="52"/>
      <c r="C450" s="52"/>
      <c r="D450" s="52"/>
      <c r="E450" s="52"/>
      <c r="F450" s="52"/>
      <c r="G450" s="52"/>
      <c r="H450" s="1"/>
      <c r="I450" s="3"/>
      <c r="J450" s="3"/>
      <c r="K450" s="3"/>
      <c r="L450" s="3"/>
      <c r="M450" s="3"/>
      <c r="N450" s="3"/>
      <c r="O450" s="3"/>
      <c r="P450" s="3"/>
      <c r="Q450" s="3"/>
      <c r="R450" s="3"/>
      <c r="S450" s="3"/>
      <c r="T450" s="3"/>
      <c r="U450" s="3"/>
      <c r="V450" s="3"/>
      <c r="W450" s="3"/>
      <c r="X450" s="3"/>
      <c r="Y450" s="3"/>
      <c r="Z450" s="3"/>
    </row>
    <row r="451" spans="1:26" ht="15.75" customHeight="1">
      <c r="A451" s="51"/>
      <c r="B451" s="52"/>
      <c r="C451" s="52"/>
      <c r="D451" s="52"/>
      <c r="E451" s="52"/>
      <c r="F451" s="52"/>
      <c r="G451" s="52"/>
      <c r="H451" s="1"/>
      <c r="I451" s="3"/>
      <c r="J451" s="3"/>
      <c r="K451" s="3"/>
      <c r="L451" s="3"/>
      <c r="M451" s="3"/>
      <c r="N451" s="3"/>
      <c r="O451" s="3"/>
      <c r="P451" s="3"/>
      <c r="Q451" s="3"/>
      <c r="R451" s="3"/>
      <c r="S451" s="3"/>
      <c r="T451" s="3"/>
      <c r="U451" s="3"/>
      <c r="V451" s="3"/>
      <c r="W451" s="3"/>
      <c r="X451" s="3"/>
      <c r="Y451" s="3"/>
      <c r="Z451" s="3"/>
    </row>
    <row r="452" spans="1:26" ht="15.75" customHeight="1">
      <c r="A452" s="51"/>
      <c r="B452" s="52"/>
      <c r="C452" s="52"/>
      <c r="D452" s="52"/>
      <c r="E452" s="52"/>
      <c r="F452" s="52"/>
      <c r="G452" s="52"/>
      <c r="H452" s="1"/>
      <c r="I452" s="3"/>
      <c r="J452" s="3"/>
      <c r="K452" s="3"/>
      <c r="L452" s="3"/>
      <c r="M452" s="3"/>
      <c r="N452" s="3"/>
      <c r="O452" s="3"/>
      <c r="P452" s="3"/>
      <c r="Q452" s="3"/>
      <c r="R452" s="3"/>
      <c r="S452" s="3"/>
      <c r="T452" s="3"/>
      <c r="U452" s="3"/>
      <c r="V452" s="3"/>
      <c r="W452" s="3"/>
      <c r="X452" s="3"/>
      <c r="Y452" s="3"/>
      <c r="Z452" s="3"/>
    </row>
    <row r="453" spans="1:26" ht="15.75" customHeight="1">
      <c r="A453" s="51"/>
      <c r="B453" s="52"/>
      <c r="C453" s="52"/>
      <c r="D453" s="52"/>
      <c r="E453" s="52"/>
      <c r="F453" s="52"/>
      <c r="G453" s="52"/>
      <c r="H453" s="1"/>
      <c r="I453" s="3"/>
      <c r="J453" s="3"/>
      <c r="K453" s="3"/>
      <c r="L453" s="3"/>
      <c r="M453" s="3"/>
      <c r="N453" s="3"/>
      <c r="O453" s="3"/>
      <c r="P453" s="3"/>
      <c r="Q453" s="3"/>
      <c r="R453" s="3"/>
      <c r="S453" s="3"/>
      <c r="T453" s="3"/>
      <c r="U453" s="3"/>
      <c r="V453" s="3"/>
      <c r="W453" s="3"/>
      <c r="X453" s="3"/>
      <c r="Y453" s="3"/>
      <c r="Z453" s="3"/>
    </row>
    <row r="454" spans="1:26" ht="15.75" customHeight="1">
      <c r="A454" s="51"/>
      <c r="B454" s="52"/>
      <c r="C454" s="52"/>
      <c r="D454" s="52"/>
      <c r="E454" s="52"/>
      <c r="F454" s="52"/>
      <c r="G454" s="52"/>
      <c r="H454" s="1"/>
      <c r="I454" s="3"/>
      <c r="J454" s="3"/>
      <c r="K454" s="3"/>
      <c r="L454" s="3"/>
      <c r="M454" s="3"/>
      <c r="N454" s="3"/>
      <c r="O454" s="3"/>
      <c r="P454" s="3"/>
      <c r="Q454" s="3"/>
      <c r="R454" s="3"/>
      <c r="S454" s="3"/>
      <c r="T454" s="3"/>
      <c r="U454" s="3"/>
      <c r="V454" s="3"/>
      <c r="W454" s="3"/>
      <c r="X454" s="3"/>
      <c r="Y454" s="3"/>
      <c r="Z454" s="3"/>
    </row>
    <row r="455" spans="1:26" ht="15.75" customHeight="1">
      <c r="A455" s="51"/>
      <c r="B455" s="52"/>
      <c r="C455" s="52"/>
      <c r="D455" s="52"/>
      <c r="E455" s="52"/>
      <c r="F455" s="52"/>
      <c r="G455" s="52"/>
      <c r="H455" s="1"/>
      <c r="I455" s="3"/>
      <c r="J455" s="3"/>
      <c r="K455" s="3"/>
      <c r="L455" s="3"/>
      <c r="M455" s="3"/>
      <c r="N455" s="3"/>
      <c r="O455" s="3"/>
      <c r="P455" s="3"/>
      <c r="Q455" s="3"/>
      <c r="R455" s="3"/>
      <c r="S455" s="3"/>
      <c r="T455" s="3"/>
      <c r="U455" s="3"/>
      <c r="V455" s="3"/>
      <c r="W455" s="3"/>
      <c r="X455" s="3"/>
      <c r="Y455" s="3"/>
      <c r="Z455" s="3"/>
    </row>
    <row r="456" spans="1:26" ht="15.75" customHeight="1">
      <c r="A456" s="51"/>
      <c r="B456" s="52"/>
      <c r="C456" s="52"/>
      <c r="D456" s="52"/>
      <c r="E456" s="52"/>
      <c r="F456" s="52"/>
      <c r="G456" s="52"/>
      <c r="H456" s="1"/>
      <c r="I456" s="3"/>
      <c r="J456" s="3"/>
      <c r="K456" s="3"/>
      <c r="L456" s="3"/>
      <c r="M456" s="3"/>
      <c r="N456" s="3"/>
      <c r="O456" s="3"/>
      <c r="P456" s="3"/>
      <c r="Q456" s="3"/>
      <c r="R456" s="3"/>
      <c r="S456" s="3"/>
      <c r="T456" s="3"/>
      <c r="U456" s="3"/>
      <c r="V456" s="3"/>
      <c r="W456" s="3"/>
      <c r="X456" s="3"/>
      <c r="Y456" s="3"/>
      <c r="Z456" s="3"/>
    </row>
    <row r="457" spans="1:26" ht="15.75" customHeight="1">
      <c r="A457" s="51"/>
      <c r="B457" s="52"/>
      <c r="C457" s="52"/>
      <c r="D457" s="52"/>
      <c r="E457" s="52"/>
      <c r="F457" s="52"/>
      <c r="G457" s="52"/>
      <c r="H457" s="1"/>
      <c r="I457" s="3"/>
      <c r="J457" s="3"/>
      <c r="K457" s="3"/>
      <c r="L457" s="3"/>
      <c r="M457" s="3"/>
      <c r="N457" s="3"/>
      <c r="O457" s="3"/>
      <c r="P457" s="3"/>
      <c r="Q457" s="3"/>
      <c r="R457" s="3"/>
      <c r="S457" s="3"/>
      <c r="T457" s="3"/>
      <c r="U457" s="3"/>
      <c r="V457" s="3"/>
      <c r="W457" s="3"/>
      <c r="X457" s="3"/>
      <c r="Y457" s="3"/>
      <c r="Z457" s="3"/>
    </row>
    <row r="458" spans="1:26" ht="15.75" customHeight="1">
      <c r="A458" s="51"/>
      <c r="B458" s="52"/>
      <c r="C458" s="52"/>
      <c r="D458" s="52"/>
      <c r="E458" s="52"/>
      <c r="F458" s="52"/>
      <c r="G458" s="52"/>
      <c r="H458" s="1"/>
      <c r="I458" s="3"/>
      <c r="J458" s="3"/>
      <c r="K458" s="3"/>
      <c r="L458" s="3"/>
      <c r="M458" s="3"/>
      <c r="N458" s="3"/>
      <c r="O458" s="3"/>
      <c r="P458" s="3"/>
      <c r="Q458" s="3"/>
      <c r="R458" s="3"/>
      <c r="S458" s="3"/>
      <c r="T458" s="3"/>
      <c r="U458" s="3"/>
      <c r="V458" s="3"/>
      <c r="W458" s="3"/>
      <c r="X458" s="3"/>
      <c r="Y458" s="3"/>
      <c r="Z458" s="3"/>
    </row>
    <row r="459" spans="1:26" ht="15.75" customHeight="1">
      <c r="A459" s="51"/>
      <c r="B459" s="52"/>
      <c r="C459" s="52"/>
      <c r="D459" s="52"/>
      <c r="E459" s="52"/>
      <c r="F459" s="52"/>
      <c r="G459" s="52"/>
      <c r="H459" s="1"/>
      <c r="I459" s="3"/>
      <c r="J459" s="3"/>
      <c r="K459" s="3"/>
      <c r="L459" s="3"/>
      <c r="M459" s="3"/>
      <c r="N459" s="3"/>
      <c r="O459" s="3"/>
      <c r="P459" s="3"/>
      <c r="Q459" s="3"/>
      <c r="R459" s="3"/>
      <c r="S459" s="3"/>
      <c r="T459" s="3"/>
      <c r="U459" s="3"/>
      <c r="V459" s="3"/>
      <c r="W459" s="3"/>
      <c r="X459" s="3"/>
      <c r="Y459" s="3"/>
      <c r="Z459" s="3"/>
    </row>
    <row r="460" spans="1:26" ht="15.75" customHeight="1">
      <c r="A460" s="51"/>
      <c r="B460" s="52"/>
      <c r="C460" s="52"/>
      <c r="D460" s="52"/>
      <c r="E460" s="52"/>
      <c r="F460" s="52"/>
      <c r="G460" s="52"/>
      <c r="H460" s="1"/>
      <c r="I460" s="3"/>
      <c r="J460" s="3"/>
      <c r="K460" s="3"/>
      <c r="L460" s="3"/>
      <c r="M460" s="3"/>
      <c r="N460" s="3"/>
      <c r="O460" s="3"/>
      <c r="P460" s="3"/>
      <c r="Q460" s="3"/>
      <c r="R460" s="3"/>
      <c r="S460" s="3"/>
      <c r="T460" s="3"/>
      <c r="U460" s="3"/>
      <c r="V460" s="3"/>
      <c r="W460" s="3"/>
      <c r="X460" s="3"/>
      <c r="Y460" s="3"/>
      <c r="Z460" s="3"/>
    </row>
    <row r="461" spans="1:26" ht="15.75" customHeight="1">
      <c r="A461" s="51"/>
      <c r="B461" s="52"/>
      <c r="C461" s="52"/>
      <c r="D461" s="52"/>
      <c r="E461" s="52"/>
      <c r="F461" s="52"/>
      <c r="G461" s="52"/>
      <c r="H461" s="1"/>
      <c r="I461" s="3"/>
      <c r="J461" s="3"/>
      <c r="K461" s="3"/>
      <c r="L461" s="3"/>
      <c r="M461" s="3"/>
      <c r="N461" s="3"/>
      <c r="O461" s="3"/>
      <c r="P461" s="3"/>
      <c r="Q461" s="3"/>
      <c r="R461" s="3"/>
      <c r="S461" s="3"/>
      <c r="T461" s="3"/>
      <c r="U461" s="3"/>
      <c r="V461" s="3"/>
      <c r="W461" s="3"/>
      <c r="X461" s="3"/>
      <c r="Y461" s="3"/>
      <c r="Z461" s="3"/>
    </row>
    <row r="462" spans="1:26" ht="15.75" customHeight="1">
      <c r="A462" s="51"/>
      <c r="B462" s="52"/>
      <c r="C462" s="52"/>
      <c r="D462" s="52"/>
      <c r="E462" s="52"/>
      <c r="F462" s="52"/>
      <c r="G462" s="52"/>
      <c r="H462" s="1"/>
      <c r="I462" s="3"/>
      <c r="J462" s="3"/>
      <c r="K462" s="3"/>
      <c r="L462" s="3"/>
      <c r="M462" s="3"/>
      <c r="N462" s="3"/>
      <c r="O462" s="3"/>
      <c r="P462" s="3"/>
      <c r="Q462" s="3"/>
      <c r="R462" s="3"/>
      <c r="S462" s="3"/>
      <c r="T462" s="3"/>
      <c r="U462" s="3"/>
      <c r="V462" s="3"/>
      <c r="W462" s="3"/>
      <c r="X462" s="3"/>
      <c r="Y462" s="3"/>
      <c r="Z462" s="3"/>
    </row>
    <row r="463" spans="1:26" ht="15.75" customHeight="1">
      <c r="A463" s="51"/>
      <c r="B463" s="52"/>
      <c r="C463" s="52"/>
      <c r="D463" s="52"/>
      <c r="E463" s="52"/>
      <c r="F463" s="52"/>
      <c r="G463" s="52"/>
      <c r="H463" s="1"/>
      <c r="I463" s="3"/>
      <c r="J463" s="3"/>
      <c r="K463" s="3"/>
      <c r="L463" s="3"/>
      <c r="M463" s="3"/>
      <c r="N463" s="3"/>
      <c r="O463" s="3"/>
      <c r="P463" s="3"/>
      <c r="Q463" s="3"/>
      <c r="R463" s="3"/>
      <c r="S463" s="3"/>
      <c r="T463" s="3"/>
      <c r="U463" s="3"/>
      <c r="V463" s="3"/>
      <c r="W463" s="3"/>
      <c r="X463" s="3"/>
      <c r="Y463" s="3"/>
      <c r="Z463" s="3"/>
    </row>
    <row r="464" spans="1:26" ht="15.75" customHeight="1">
      <c r="A464" s="51"/>
      <c r="B464" s="52"/>
      <c r="C464" s="52"/>
      <c r="D464" s="52"/>
      <c r="E464" s="52"/>
      <c r="F464" s="52"/>
      <c r="G464" s="52"/>
      <c r="H464" s="1"/>
      <c r="I464" s="3"/>
      <c r="J464" s="3"/>
      <c r="K464" s="3"/>
      <c r="L464" s="3"/>
      <c r="M464" s="3"/>
      <c r="N464" s="3"/>
      <c r="O464" s="3"/>
      <c r="P464" s="3"/>
      <c r="Q464" s="3"/>
      <c r="R464" s="3"/>
      <c r="S464" s="3"/>
      <c r="T464" s="3"/>
      <c r="U464" s="3"/>
      <c r="V464" s="3"/>
      <c r="W464" s="3"/>
      <c r="X464" s="3"/>
      <c r="Y464" s="3"/>
      <c r="Z464" s="3"/>
    </row>
    <row r="465" spans="1:26" ht="15.75" customHeight="1">
      <c r="A465" s="51"/>
      <c r="B465" s="52"/>
      <c r="C465" s="52"/>
      <c r="D465" s="52"/>
      <c r="E465" s="52"/>
      <c r="F465" s="52"/>
      <c r="G465" s="52"/>
      <c r="H465" s="1"/>
      <c r="I465" s="3"/>
      <c r="J465" s="3"/>
      <c r="K465" s="3"/>
      <c r="L465" s="3"/>
      <c r="M465" s="3"/>
      <c r="N465" s="3"/>
      <c r="O465" s="3"/>
      <c r="P465" s="3"/>
      <c r="Q465" s="3"/>
      <c r="R465" s="3"/>
      <c r="S465" s="3"/>
      <c r="T465" s="3"/>
      <c r="U465" s="3"/>
      <c r="V465" s="3"/>
      <c r="W465" s="3"/>
      <c r="X465" s="3"/>
      <c r="Y465" s="3"/>
      <c r="Z465" s="3"/>
    </row>
    <row r="466" spans="1:26" ht="15.75" customHeight="1">
      <c r="A466" s="51"/>
      <c r="B466" s="52"/>
      <c r="C466" s="52"/>
      <c r="D466" s="52"/>
      <c r="E466" s="52"/>
      <c r="F466" s="52"/>
      <c r="G466" s="52"/>
      <c r="H466" s="1"/>
      <c r="I466" s="3"/>
      <c r="J466" s="3"/>
      <c r="K466" s="3"/>
      <c r="L466" s="3"/>
      <c r="M466" s="3"/>
      <c r="N466" s="3"/>
      <c r="O466" s="3"/>
      <c r="P466" s="3"/>
      <c r="Q466" s="3"/>
      <c r="R466" s="3"/>
      <c r="S466" s="3"/>
      <c r="T466" s="3"/>
      <c r="U466" s="3"/>
      <c r="V466" s="3"/>
      <c r="W466" s="3"/>
      <c r="X466" s="3"/>
      <c r="Y466" s="3"/>
      <c r="Z466" s="3"/>
    </row>
    <row r="467" spans="1:26" ht="15.75" customHeight="1">
      <c r="A467" s="51"/>
      <c r="B467" s="52"/>
      <c r="C467" s="52"/>
      <c r="D467" s="52"/>
      <c r="E467" s="52"/>
      <c r="F467" s="52"/>
      <c r="G467" s="52"/>
      <c r="H467" s="1"/>
      <c r="I467" s="3"/>
      <c r="J467" s="3"/>
      <c r="K467" s="3"/>
      <c r="L467" s="3"/>
      <c r="M467" s="3"/>
      <c r="N467" s="3"/>
      <c r="O467" s="3"/>
      <c r="P467" s="3"/>
      <c r="Q467" s="3"/>
      <c r="R467" s="3"/>
      <c r="S467" s="3"/>
      <c r="T467" s="3"/>
      <c r="U467" s="3"/>
      <c r="V467" s="3"/>
      <c r="W467" s="3"/>
      <c r="X467" s="3"/>
      <c r="Y467" s="3"/>
      <c r="Z467" s="3"/>
    </row>
    <row r="468" spans="1:26" ht="15.75" customHeight="1">
      <c r="A468" s="51"/>
      <c r="B468" s="52"/>
      <c r="C468" s="52"/>
      <c r="D468" s="52"/>
      <c r="E468" s="52"/>
      <c r="F468" s="52"/>
      <c r="G468" s="52"/>
      <c r="H468" s="1"/>
      <c r="I468" s="3"/>
      <c r="J468" s="3"/>
      <c r="K468" s="3"/>
      <c r="L468" s="3"/>
      <c r="M468" s="3"/>
      <c r="N468" s="3"/>
      <c r="O468" s="3"/>
      <c r="P468" s="3"/>
      <c r="Q468" s="3"/>
      <c r="R468" s="3"/>
      <c r="S468" s="3"/>
      <c r="T468" s="3"/>
      <c r="U468" s="3"/>
      <c r="V468" s="3"/>
      <c r="W468" s="3"/>
      <c r="X468" s="3"/>
      <c r="Y468" s="3"/>
      <c r="Z468" s="3"/>
    </row>
    <row r="469" spans="1:26" ht="15.75" customHeight="1">
      <c r="A469" s="51"/>
      <c r="B469" s="52"/>
      <c r="C469" s="52"/>
      <c r="D469" s="52"/>
      <c r="E469" s="52"/>
      <c r="F469" s="52"/>
      <c r="G469" s="52"/>
      <c r="H469" s="1"/>
      <c r="I469" s="3"/>
      <c r="J469" s="3"/>
      <c r="K469" s="3"/>
      <c r="L469" s="3"/>
      <c r="M469" s="3"/>
      <c r="N469" s="3"/>
      <c r="O469" s="3"/>
      <c r="P469" s="3"/>
      <c r="Q469" s="3"/>
      <c r="R469" s="3"/>
      <c r="S469" s="3"/>
      <c r="T469" s="3"/>
      <c r="U469" s="3"/>
      <c r="V469" s="3"/>
      <c r="W469" s="3"/>
      <c r="X469" s="3"/>
      <c r="Y469" s="3"/>
      <c r="Z469" s="3"/>
    </row>
    <row r="470" spans="1:26" ht="15.75" customHeight="1">
      <c r="A470" s="51"/>
      <c r="B470" s="52"/>
      <c r="C470" s="52"/>
      <c r="D470" s="52"/>
      <c r="E470" s="52"/>
      <c r="F470" s="52"/>
      <c r="G470" s="52"/>
      <c r="H470" s="1"/>
      <c r="I470" s="3"/>
      <c r="J470" s="3"/>
      <c r="K470" s="3"/>
      <c r="L470" s="3"/>
      <c r="M470" s="3"/>
      <c r="N470" s="3"/>
      <c r="O470" s="3"/>
      <c r="P470" s="3"/>
      <c r="Q470" s="3"/>
      <c r="R470" s="3"/>
      <c r="S470" s="3"/>
      <c r="T470" s="3"/>
      <c r="U470" s="3"/>
      <c r="V470" s="3"/>
      <c r="W470" s="3"/>
      <c r="X470" s="3"/>
      <c r="Y470" s="3"/>
      <c r="Z470" s="3"/>
    </row>
    <row r="471" spans="1:26" ht="15.75" customHeight="1">
      <c r="A471" s="51"/>
      <c r="B471" s="52"/>
      <c r="C471" s="52"/>
      <c r="D471" s="52"/>
      <c r="E471" s="52"/>
      <c r="F471" s="52"/>
      <c r="G471" s="52"/>
      <c r="H471" s="1"/>
      <c r="I471" s="3"/>
      <c r="J471" s="3"/>
      <c r="K471" s="3"/>
      <c r="L471" s="3"/>
      <c r="M471" s="3"/>
      <c r="N471" s="3"/>
      <c r="O471" s="3"/>
      <c r="P471" s="3"/>
      <c r="Q471" s="3"/>
      <c r="R471" s="3"/>
      <c r="S471" s="3"/>
      <c r="T471" s="3"/>
      <c r="U471" s="3"/>
      <c r="V471" s="3"/>
      <c r="W471" s="3"/>
      <c r="X471" s="3"/>
      <c r="Y471" s="3"/>
      <c r="Z471" s="3"/>
    </row>
    <row r="472" spans="1:26" ht="15.75" customHeight="1">
      <c r="A472" s="51"/>
      <c r="B472" s="52"/>
      <c r="C472" s="52"/>
      <c r="D472" s="52"/>
      <c r="E472" s="52"/>
      <c r="F472" s="52"/>
      <c r="G472" s="52"/>
      <c r="H472" s="1"/>
      <c r="I472" s="3"/>
      <c r="J472" s="3"/>
      <c r="K472" s="3"/>
      <c r="L472" s="3"/>
      <c r="M472" s="3"/>
      <c r="N472" s="3"/>
      <c r="O472" s="3"/>
      <c r="P472" s="3"/>
      <c r="Q472" s="3"/>
      <c r="R472" s="3"/>
      <c r="S472" s="3"/>
      <c r="T472" s="3"/>
      <c r="U472" s="3"/>
      <c r="V472" s="3"/>
      <c r="W472" s="3"/>
      <c r="X472" s="3"/>
      <c r="Y472" s="3"/>
      <c r="Z472" s="3"/>
    </row>
    <row r="473" spans="1:26" ht="15.75" customHeight="1">
      <c r="A473" s="51"/>
      <c r="B473" s="52"/>
      <c r="C473" s="52"/>
      <c r="D473" s="52"/>
      <c r="E473" s="52"/>
      <c r="F473" s="52"/>
      <c r="G473" s="52"/>
      <c r="H473" s="1"/>
      <c r="I473" s="3"/>
      <c r="J473" s="3"/>
      <c r="K473" s="3"/>
      <c r="L473" s="3"/>
      <c r="M473" s="3"/>
      <c r="N473" s="3"/>
      <c r="O473" s="3"/>
      <c r="P473" s="3"/>
      <c r="Q473" s="3"/>
      <c r="R473" s="3"/>
      <c r="S473" s="3"/>
      <c r="T473" s="3"/>
      <c r="U473" s="3"/>
      <c r="V473" s="3"/>
      <c r="W473" s="3"/>
      <c r="X473" s="3"/>
      <c r="Y473" s="3"/>
      <c r="Z473" s="3"/>
    </row>
    <row r="474" spans="1:26" ht="15.75" customHeight="1">
      <c r="A474" s="51"/>
      <c r="B474" s="52"/>
      <c r="C474" s="52"/>
      <c r="D474" s="52"/>
      <c r="E474" s="52"/>
      <c r="F474" s="52"/>
      <c r="G474" s="52"/>
      <c r="H474" s="1"/>
      <c r="I474" s="3"/>
      <c r="J474" s="3"/>
      <c r="K474" s="3"/>
      <c r="L474" s="3"/>
      <c r="M474" s="3"/>
      <c r="N474" s="3"/>
      <c r="O474" s="3"/>
      <c r="P474" s="3"/>
      <c r="Q474" s="3"/>
      <c r="R474" s="3"/>
      <c r="S474" s="3"/>
      <c r="T474" s="3"/>
      <c r="U474" s="3"/>
      <c r="V474" s="3"/>
      <c r="W474" s="3"/>
      <c r="X474" s="3"/>
      <c r="Y474" s="3"/>
      <c r="Z474" s="3"/>
    </row>
    <row r="475" spans="1:26" ht="15.75" customHeight="1">
      <c r="A475" s="51"/>
      <c r="B475" s="52"/>
      <c r="C475" s="52"/>
      <c r="D475" s="52"/>
      <c r="E475" s="52"/>
      <c r="F475" s="52"/>
      <c r="G475" s="52"/>
      <c r="H475" s="1"/>
      <c r="I475" s="3"/>
      <c r="J475" s="3"/>
      <c r="K475" s="3"/>
      <c r="L475" s="3"/>
      <c r="M475" s="3"/>
      <c r="N475" s="3"/>
      <c r="O475" s="3"/>
      <c r="P475" s="3"/>
      <c r="Q475" s="3"/>
      <c r="R475" s="3"/>
      <c r="S475" s="3"/>
      <c r="T475" s="3"/>
      <c r="U475" s="3"/>
      <c r="V475" s="3"/>
      <c r="W475" s="3"/>
      <c r="X475" s="3"/>
      <c r="Y475" s="3"/>
      <c r="Z475" s="3"/>
    </row>
    <row r="476" spans="1:26" ht="15.75" customHeight="1">
      <c r="A476" s="51"/>
      <c r="B476" s="52"/>
      <c r="C476" s="52"/>
      <c r="D476" s="52"/>
      <c r="E476" s="52"/>
      <c r="F476" s="52"/>
      <c r="G476" s="52"/>
      <c r="H476" s="1"/>
      <c r="I476" s="3"/>
      <c r="J476" s="3"/>
      <c r="K476" s="3"/>
      <c r="L476" s="3"/>
      <c r="M476" s="3"/>
      <c r="N476" s="3"/>
      <c r="O476" s="3"/>
      <c r="P476" s="3"/>
      <c r="Q476" s="3"/>
      <c r="R476" s="3"/>
      <c r="S476" s="3"/>
      <c r="T476" s="3"/>
      <c r="U476" s="3"/>
      <c r="V476" s="3"/>
      <c r="W476" s="3"/>
      <c r="X476" s="3"/>
      <c r="Y476" s="3"/>
      <c r="Z476" s="3"/>
    </row>
    <row r="477" spans="1:26" ht="15.75" customHeight="1">
      <c r="A477" s="51"/>
      <c r="B477" s="52"/>
      <c r="C477" s="52"/>
      <c r="D477" s="52"/>
      <c r="E477" s="52"/>
      <c r="F477" s="52"/>
      <c r="G477" s="52"/>
      <c r="H477" s="1"/>
      <c r="I477" s="3"/>
      <c r="J477" s="3"/>
      <c r="K477" s="3"/>
      <c r="L477" s="3"/>
      <c r="M477" s="3"/>
      <c r="N477" s="3"/>
      <c r="O477" s="3"/>
      <c r="P477" s="3"/>
      <c r="Q477" s="3"/>
      <c r="R477" s="3"/>
      <c r="S477" s="3"/>
      <c r="T477" s="3"/>
      <c r="U477" s="3"/>
      <c r="V477" s="3"/>
      <c r="W477" s="3"/>
      <c r="X477" s="3"/>
      <c r="Y477" s="3"/>
      <c r="Z477" s="3"/>
    </row>
    <row r="478" spans="1:26" ht="15.75" customHeight="1">
      <c r="A478" s="51"/>
      <c r="B478" s="52"/>
      <c r="C478" s="52"/>
      <c r="D478" s="52"/>
      <c r="E478" s="52"/>
      <c r="F478" s="52"/>
      <c r="G478" s="52"/>
      <c r="H478" s="1"/>
      <c r="I478" s="3"/>
      <c r="J478" s="3"/>
      <c r="K478" s="3"/>
      <c r="L478" s="3"/>
      <c r="M478" s="3"/>
      <c r="N478" s="3"/>
      <c r="O478" s="3"/>
      <c r="P478" s="3"/>
      <c r="Q478" s="3"/>
      <c r="R478" s="3"/>
      <c r="S478" s="3"/>
      <c r="T478" s="3"/>
      <c r="U478" s="3"/>
      <c r="V478" s="3"/>
      <c r="W478" s="3"/>
      <c r="X478" s="3"/>
      <c r="Y478" s="3"/>
      <c r="Z478" s="3"/>
    </row>
    <row r="479" spans="1:26" ht="15.75" customHeight="1">
      <c r="A479" s="51"/>
      <c r="B479" s="52"/>
      <c r="C479" s="52"/>
      <c r="D479" s="52"/>
      <c r="E479" s="52"/>
      <c r="F479" s="52"/>
      <c r="G479" s="52"/>
      <c r="H479" s="1"/>
      <c r="I479" s="3"/>
      <c r="J479" s="3"/>
      <c r="K479" s="3"/>
      <c r="L479" s="3"/>
      <c r="M479" s="3"/>
      <c r="N479" s="3"/>
      <c r="O479" s="3"/>
      <c r="P479" s="3"/>
      <c r="Q479" s="3"/>
      <c r="R479" s="3"/>
      <c r="S479" s="3"/>
      <c r="T479" s="3"/>
      <c r="U479" s="3"/>
      <c r="V479" s="3"/>
      <c r="W479" s="3"/>
      <c r="X479" s="3"/>
      <c r="Y479" s="3"/>
      <c r="Z479" s="3"/>
    </row>
    <row r="480" spans="1:26" ht="15.75" customHeight="1">
      <c r="A480" s="51"/>
      <c r="B480" s="52"/>
      <c r="C480" s="52"/>
      <c r="D480" s="52"/>
      <c r="E480" s="52"/>
      <c r="F480" s="52"/>
      <c r="G480" s="52"/>
      <c r="H480" s="1"/>
      <c r="I480" s="3"/>
      <c r="J480" s="3"/>
      <c r="K480" s="3"/>
      <c r="L480" s="3"/>
      <c r="M480" s="3"/>
      <c r="N480" s="3"/>
      <c r="O480" s="3"/>
      <c r="P480" s="3"/>
      <c r="Q480" s="3"/>
      <c r="R480" s="3"/>
      <c r="S480" s="3"/>
      <c r="T480" s="3"/>
      <c r="U480" s="3"/>
      <c r="V480" s="3"/>
      <c r="W480" s="3"/>
      <c r="X480" s="3"/>
      <c r="Y480" s="3"/>
      <c r="Z480" s="3"/>
    </row>
    <row r="481" spans="1:26" ht="15.75" customHeight="1">
      <c r="A481" s="51"/>
      <c r="B481" s="52"/>
      <c r="C481" s="52"/>
      <c r="D481" s="52"/>
      <c r="E481" s="52"/>
      <c r="F481" s="52"/>
      <c r="G481" s="52"/>
      <c r="H481" s="1"/>
      <c r="I481" s="3"/>
      <c r="J481" s="3"/>
      <c r="K481" s="3"/>
      <c r="L481" s="3"/>
      <c r="M481" s="3"/>
      <c r="N481" s="3"/>
      <c r="O481" s="3"/>
      <c r="P481" s="3"/>
      <c r="Q481" s="3"/>
      <c r="R481" s="3"/>
      <c r="S481" s="3"/>
      <c r="T481" s="3"/>
      <c r="U481" s="3"/>
      <c r="V481" s="3"/>
      <c r="W481" s="3"/>
      <c r="X481" s="3"/>
      <c r="Y481" s="3"/>
      <c r="Z481" s="3"/>
    </row>
    <row r="482" spans="1:26" ht="15.75" customHeight="1">
      <c r="A482" s="51"/>
      <c r="B482" s="52"/>
      <c r="C482" s="52"/>
      <c r="D482" s="52"/>
      <c r="E482" s="52"/>
      <c r="F482" s="52"/>
      <c r="G482" s="52"/>
      <c r="H482" s="1"/>
      <c r="I482" s="3"/>
      <c r="J482" s="3"/>
      <c r="K482" s="3"/>
      <c r="L482" s="3"/>
      <c r="M482" s="3"/>
      <c r="N482" s="3"/>
      <c r="O482" s="3"/>
      <c r="P482" s="3"/>
      <c r="Q482" s="3"/>
      <c r="R482" s="3"/>
      <c r="S482" s="3"/>
      <c r="T482" s="3"/>
      <c r="U482" s="3"/>
      <c r="V482" s="3"/>
      <c r="W482" s="3"/>
      <c r="X482" s="3"/>
      <c r="Y482" s="3"/>
      <c r="Z482" s="3"/>
    </row>
    <row r="483" spans="1:26" ht="15.75" customHeight="1">
      <c r="A483" s="51"/>
      <c r="B483" s="52"/>
      <c r="C483" s="52"/>
      <c r="D483" s="52"/>
      <c r="E483" s="52"/>
      <c r="F483" s="52"/>
      <c r="G483" s="52"/>
      <c r="H483" s="1"/>
      <c r="I483" s="3"/>
      <c r="J483" s="3"/>
      <c r="K483" s="3"/>
      <c r="L483" s="3"/>
      <c r="M483" s="3"/>
      <c r="N483" s="3"/>
      <c r="O483" s="3"/>
      <c r="P483" s="3"/>
      <c r="Q483" s="3"/>
      <c r="R483" s="3"/>
      <c r="S483" s="3"/>
      <c r="T483" s="3"/>
      <c r="U483" s="3"/>
      <c r="V483" s="3"/>
      <c r="W483" s="3"/>
      <c r="X483" s="3"/>
      <c r="Y483" s="3"/>
      <c r="Z483" s="3"/>
    </row>
    <row r="484" spans="1:26" ht="15.75" customHeight="1">
      <c r="A484" s="51"/>
      <c r="B484" s="52"/>
      <c r="C484" s="52"/>
      <c r="D484" s="52"/>
      <c r="E484" s="52"/>
      <c r="F484" s="52"/>
      <c r="G484" s="52"/>
      <c r="H484" s="1"/>
      <c r="I484" s="3"/>
      <c r="J484" s="3"/>
      <c r="K484" s="3"/>
      <c r="L484" s="3"/>
      <c r="M484" s="3"/>
      <c r="N484" s="3"/>
      <c r="O484" s="3"/>
      <c r="P484" s="3"/>
      <c r="Q484" s="3"/>
      <c r="R484" s="3"/>
      <c r="S484" s="3"/>
      <c r="T484" s="3"/>
      <c r="U484" s="3"/>
      <c r="V484" s="3"/>
      <c r="W484" s="3"/>
      <c r="X484" s="3"/>
      <c r="Y484" s="3"/>
      <c r="Z484" s="3"/>
    </row>
    <row r="485" spans="1:26" ht="15.75" customHeight="1">
      <c r="A485" s="51"/>
      <c r="B485" s="52"/>
      <c r="C485" s="52"/>
      <c r="D485" s="52"/>
      <c r="E485" s="52"/>
      <c r="F485" s="52"/>
      <c r="G485" s="52"/>
      <c r="H485" s="1"/>
      <c r="I485" s="3"/>
      <c r="J485" s="3"/>
      <c r="K485" s="3"/>
      <c r="L485" s="3"/>
      <c r="M485" s="3"/>
      <c r="N485" s="3"/>
      <c r="O485" s="3"/>
      <c r="P485" s="3"/>
      <c r="Q485" s="3"/>
      <c r="R485" s="3"/>
      <c r="S485" s="3"/>
      <c r="T485" s="3"/>
      <c r="U485" s="3"/>
      <c r="V485" s="3"/>
      <c r="W485" s="3"/>
      <c r="X485" s="3"/>
      <c r="Y485" s="3"/>
      <c r="Z485" s="3"/>
    </row>
    <row r="486" spans="1:26" ht="15.75" customHeight="1">
      <c r="A486" s="51"/>
      <c r="B486" s="52"/>
      <c r="C486" s="52"/>
      <c r="D486" s="52"/>
      <c r="E486" s="52"/>
      <c r="F486" s="52"/>
      <c r="G486" s="52"/>
      <c r="H486" s="1"/>
      <c r="I486" s="3"/>
      <c r="J486" s="3"/>
      <c r="K486" s="3"/>
      <c r="L486" s="3"/>
      <c r="M486" s="3"/>
      <c r="N486" s="3"/>
      <c r="O486" s="3"/>
      <c r="P486" s="3"/>
      <c r="Q486" s="3"/>
      <c r="R486" s="3"/>
      <c r="S486" s="3"/>
      <c r="T486" s="3"/>
      <c r="U486" s="3"/>
      <c r="V486" s="3"/>
      <c r="W486" s="3"/>
      <c r="X486" s="3"/>
      <c r="Y486" s="3"/>
      <c r="Z486" s="3"/>
    </row>
    <row r="487" spans="1:26" ht="15.75" customHeight="1">
      <c r="A487" s="51"/>
      <c r="B487" s="52"/>
      <c r="C487" s="52"/>
      <c r="D487" s="52"/>
      <c r="E487" s="52"/>
      <c r="F487" s="52"/>
      <c r="G487" s="52"/>
      <c r="H487" s="1"/>
      <c r="I487" s="3"/>
      <c r="J487" s="3"/>
      <c r="K487" s="3"/>
      <c r="L487" s="3"/>
      <c r="M487" s="3"/>
      <c r="N487" s="3"/>
      <c r="O487" s="3"/>
      <c r="P487" s="3"/>
      <c r="Q487" s="3"/>
      <c r="R487" s="3"/>
      <c r="S487" s="3"/>
      <c r="T487" s="3"/>
      <c r="U487" s="3"/>
      <c r="V487" s="3"/>
      <c r="W487" s="3"/>
      <c r="X487" s="3"/>
      <c r="Y487" s="3"/>
      <c r="Z487" s="3"/>
    </row>
    <row r="488" spans="1:26" ht="15.75" customHeight="1">
      <c r="A488" s="51"/>
      <c r="B488" s="52"/>
      <c r="C488" s="52"/>
      <c r="D488" s="52"/>
      <c r="E488" s="52"/>
      <c r="F488" s="52"/>
      <c r="G488" s="52"/>
      <c r="H488" s="1"/>
      <c r="I488" s="3"/>
      <c r="J488" s="3"/>
      <c r="K488" s="3"/>
      <c r="L488" s="3"/>
      <c r="M488" s="3"/>
      <c r="N488" s="3"/>
      <c r="O488" s="3"/>
      <c r="P488" s="3"/>
      <c r="Q488" s="3"/>
      <c r="R488" s="3"/>
      <c r="S488" s="3"/>
      <c r="T488" s="3"/>
      <c r="U488" s="3"/>
      <c r="V488" s="3"/>
      <c r="W488" s="3"/>
      <c r="X488" s="3"/>
      <c r="Y488" s="3"/>
      <c r="Z488" s="3"/>
    </row>
    <row r="489" spans="1:26" ht="15.75" customHeight="1">
      <c r="A489" s="51"/>
      <c r="B489" s="52"/>
      <c r="C489" s="52"/>
      <c r="D489" s="52"/>
      <c r="E489" s="52"/>
      <c r="F489" s="52"/>
      <c r="G489" s="52"/>
      <c r="H489" s="1"/>
      <c r="I489" s="3"/>
      <c r="J489" s="3"/>
      <c r="K489" s="3"/>
      <c r="L489" s="3"/>
      <c r="M489" s="3"/>
      <c r="N489" s="3"/>
      <c r="O489" s="3"/>
      <c r="P489" s="3"/>
      <c r="Q489" s="3"/>
      <c r="R489" s="3"/>
      <c r="S489" s="3"/>
      <c r="T489" s="3"/>
      <c r="U489" s="3"/>
      <c r="V489" s="3"/>
      <c r="W489" s="3"/>
      <c r="X489" s="3"/>
      <c r="Y489" s="3"/>
      <c r="Z489" s="3"/>
    </row>
    <row r="490" spans="1:26" ht="15.75" customHeight="1">
      <c r="A490" s="51"/>
      <c r="B490" s="52"/>
      <c r="C490" s="52"/>
      <c r="D490" s="52"/>
      <c r="E490" s="52"/>
      <c r="F490" s="52"/>
      <c r="G490" s="52"/>
      <c r="H490" s="1"/>
      <c r="I490" s="3"/>
      <c r="J490" s="3"/>
      <c r="K490" s="3"/>
      <c r="L490" s="3"/>
      <c r="M490" s="3"/>
      <c r="N490" s="3"/>
      <c r="O490" s="3"/>
      <c r="P490" s="3"/>
      <c r="Q490" s="3"/>
      <c r="R490" s="3"/>
      <c r="S490" s="3"/>
      <c r="T490" s="3"/>
      <c r="U490" s="3"/>
      <c r="V490" s="3"/>
      <c r="W490" s="3"/>
      <c r="X490" s="3"/>
      <c r="Y490" s="3"/>
      <c r="Z490" s="3"/>
    </row>
    <row r="491" spans="1:26" ht="15.75" customHeight="1">
      <c r="A491" s="51"/>
      <c r="B491" s="52"/>
      <c r="C491" s="52"/>
      <c r="D491" s="52"/>
      <c r="E491" s="52"/>
      <c r="F491" s="52"/>
      <c r="G491" s="52"/>
      <c r="H491" s="1"/>
      <c r="I491" s="3"/>
      <c r="J491" s="3"/>
      <c r="K491" s="3"/>
      <c r="L491" s="3"/>
      <c r="M491" s="3"/>
      <c r="N491" s="3"/>
      <c r="O491" s="3"/>
      <c r="P491" s="3"/>
      <c r="Q491" s="3"/>
      <c r="R491" s="3"/>
      <c r="S491" s="3"/>
      <c r="T491" s="3"/>
      <c r="U491" s="3"/>
      <c r="V491" s="3"/>
      <c r="W491" s="3"/>
      <c r="X491" s="3"/>
      <c r="Y491" s="3"/>
      <c r="Z491" s="3"/>
    </row>
    <row r="492" spans="1:26" ht="15.75" customHeight="1">
      <c r="A492" s="51"/>
      <c r="B492" s="52"/>
      <c r="C492" s="52"/>
      <c r="D492" s="52"/>
      <c r="E492" s="52"/>
      <c r="F492" s="52"/>
      <c r="G492" s="52"/>
      <c r="H492" s="1"/>
      <c r="I492" s="3"/>
      <c r="J492" s="3"/>
      <c r="K492" s="3"/>
      <c r="L492" s="3"/>
      <c r="M492" s="3"/>
      <c r="N492" s="3"/>
      <c r="O492" s="3"/>
      <c r="P492" s="3"/>
      <c r="Q492" s="3"/>
      <c r="R492" s="3"/>
      <c r="S492" s="3"/>
      <c r="T492" s="3"/>
      <c r="U492" s="3"/>
      <c r="V492" s="3"/>
      <c r="W492" s="3"/>
      <c r="X492" s="3"/>
      <c r="Y492" s="3"/>
      <c r="Z492" s="3"/>
    </row>
    <row r="493" spans="1:26" ht="15.75" customHeight="1">
      <c r="A493" s="51"/>
      <c r="B493" s="52"/>
      <c r="C493" s="52"/>
      <c r="D493" s="52"/>
      <c r="E493" s="52"/>
      <c r="F493" s="52"/>
      <c r="G493" s="52"/>
      <c r="H493" s="1"/>
      <c r="I493" s="3"/>
      <c r="J493" s="3"/>
      <c r="K493" s="3"/>
      <c r="L493" s="3"/>
      <c r="M493" s="3"/>
      <c r="N493" s="3"/>
      <c r="O493" s="3"/>
      <c r="P493" s="3"/>
      <c r="Q493" s="3"/>
      <c r="R493" s="3"/>
      <c r="S493" s="3"/>
      <c r="T493" s="3"/>
      <c r="U493" s="3"/>
      <c r="V493" s="3"/>
      <c r="W493" s="3"/>
      <c r="X493" s="3"/>
      <c r="Y493" s="3"/>
      <c r="Z493" s="3"/>
    </row>
    <row r="494" spans="1:26" ht="15.75" customHeight="1">
      <c r="A494" s="51"/>
      <c r="B494" s="52"/>
      <c r="C494" s="52"/>
      <c r="D494" s="52"/>
      <c r="E494" s="52"/>
      <c r="F494" s="52"/>
      <c r="G494" s="52"/>
      <c r="H494" s="1"/>
      <c r="I494" s="3"/>
      <c r="J494" s="3"/>
      <c r="K494" s="3"/>
      <c r="L494" s="3"/>
      <c r="M494" s="3"/>
      <c r="N494" s="3"/>
      <c r="O494" s="3"/>
      <c r="P494" s="3"/>
      <c r="Q494" s="3"/>
      <c r="R494" s="3"/>
      <c r="S494" s="3"/>
      <c r="T494" s="3"/>
      <c r="U494" s="3"/>
      <c r="V494" s="3"/>
      <c r="W494" s="3"/>
      <c r="X494" s="3"/>
      <c r="Y494" s="3"/>
      <c r="Z494" s="3"/>
    </row>
    <row r="495" spans="1:26" ht="15.75" customHeight="1">
      <c r="A495" s="51"/>
      <c r="B495" s="52"/>
      <c r="C495" s="52"/>
      <c r="D495" s="52"/>
      <c r="E495" s="52"/>
      <c r="F495" s="52"/>
      <c r="G495" s="52"/>
      <c r="H495" s="1"/>
      <c r="I495" s="3"/>
      <c r="J495" s="3"/>
      <c r="K495" s="3"/>
      <c r="L495" s="3"/>
      <c r="M495" s="3"/>
      <c r="N495" s="3"/>
      <c r="O495" s="3"/>
      <c r="P495" s="3"/>
      <c r="Q495" s="3"/>
      <c r="R495" s="3"/>
      <c r="S495" s="3"/>
      <c r="T495" s="3"/>
      <c r="U495" s="3"/>
      <c r="V495" s="3"/>
      <c r="W495" s="3"/>
      <c r="X495" s="3"/>
      <c r="Y495" s="3"/>
      <c r="Z495" s="3"/>
    </row>
    <row r="496" spans="1:26" ht="15.75" customHeight="1">
      <c r="A496" s="51"/>
      <c r="B496" s="52"/>
      <c r="C496" s="52"/>
      <c r="D496" s="52"/>
      <c r="E496" s="52"/>
      <c r="F496" s="52"/>
      <c r="G496" s="52"/>
      <c r="H496" s="1"/>
      <c r="I496" s="3"/>
      <c r="J496" s="3"/>
      <c r="K496" s="3"/>
      <c r="L496" s="3"/>
      <c r="M496" s="3"/>
      <c r="N496" s="3"/>
      <c r="O496" s="3"/>
      <c r="P496" s="3"/>
      <c r="Q496" s="3"/>
      <c r="R496" s="3"/>
      <c r="S496" s="3"/>
      <c r="T496" s="3"/>
      <c r="U496" s="3"/>
      <c r="V496" s="3"/>
      <c r="W496" s="3"/>
      <c r="X496" s="3"/>
      <c r="Y496" s="3"/>
      <c r="Z496" s="3"/>
    </row>
    <row r="497" spans="1:26" ht="15.75" customHeight="1">
      <c r="A497" s="51"/>
      <c r="B497" s="52"/>
      <c r="C497" s="52"/>
      <c r="D497" s="52"/>
      <c r="E497" s="52"/>
      <c r="F497" s="52"/>
      <c r="G497" s="52"/>
      <c r="H497" s="1"/>
      <c r="I497" s="3"/>
      <c r="J497" s="3"/>
      <c r="K497" s="3"/>
      <c r="L497" s="3"/>
      <c r="M497" s="3"/>
      <c r="N497" s="3"/>
      <c r="O497" s="3"/>
      <c r="P497" s="3"/>
      <c r="Q497" s="3"/>
      <c r="R497" s="3"/>
      <c r="S497" s="3"/>
      <c r="T497" s="3"/>
      <c r="U497" s="3"/>
      <c r="V497" s="3"/>
      <c r="W497" s="3"/>
      <c r="X497" s="3"/>
      <c r="Y497" s="3"/>
      <c r="Z497" s="3"/>
    </row>
    <row r="498" spans="1:26" ht="15.75" customHeight="1">
      <c r="A498" s="51"/>
      <c r="B498" s="52"/>
      <c r="C498" s="52"/>
      <c r="D498" s="52"/>
      <c r="E498" s="52"/>
      <c r="F498" s="52"/>
      <c r="G498" s="52"/>
      <c r="H498" s="1"/>
      <c r="I498" s="3"/>
      <c r="J498" s="3"/>
      <c r="K498" s="3"/>
      <c r="L498" s="3"/>
      <c r="M498" s="3"/>
      <c r="N498" s="3"/>
      <c r="O498" s="3"/>
      <c r="P498" s="3"/>
      <c r="Q498" s="3"/>
      <c r="R498" s="3"/>
      <c r="S498" s="3"/>
      <c r="T498" s="3"/>
      <c r="U498" s="3"/>
      <c r="V498" s="3"/>
      <c r="W498" s="3"/>
      <c r="X498" s="3"/>
      <c r="Y498" s="3"/>
      <c r="Z498" s="3"/>
    </row>
    <row r="499" spans="1:26" ht="15.75" customHeight="1">
      <c r="A499" s="51"/>
      <c r="B499" s="52"/>
      <c r="C499" s="52"/>
      <c r="D499" s="52"/>
      <c r="E499" s="52"/>
      <c r="F499" s="52"/>
      <c r="G499" s="52"/>
      <c r="H499" s="1"/>
      <c r="I499" s="3"/>
      <c r="J499" s="3"/>
      <c r="K499" s="3"/>
      <c r="L499" s="3"/>
      <c r="M499" s="3"/>
      <c r="N499" s="3"/>
      <c r="O499" s="3"/>
      <c r="P499" s="3"/>
      <c r="Q499" s="3"/>
      <c r="R499" s="3"/>
      <c r="S499" s="3"/>
      <c r="T499" s="3"/>
      <c r="U499" s="3"/>
      <c r="V499" s="3"/>
      <c r="W499" s="3"/>
      <c r="X499" s="3"/>
      <c r="Y499" s="3"/>
      <c r="Z499" s="3"/>
    </row>
    <row r="500" spans="1:26" ht="15.75" customHeight="1">
      <c r="A500" s="51"/>
      <c r="B500" s="52"/>
      <c r="C500" s="52"/>
      <c r="D500" s="52"/>
      <c r="E500" s="52"/>
      <c r="F500" s="52"/>
      <c r="G500" s="52"/>
      <c r="H500" s="1"/>
      <c r="I500" s="3"/>
      <c r="J500" s="3"/>
      <c r="K500" s="3"/>
      <c r="L500" s="3"/>
      <c r="M500" s="3"/>
      <c r="N500" s="3"/>
      <c r="O500" s="3"/>
      <c r="P500" s="3"/>
      <c r="Q500" s="3"/>
      <c r="R500" s="3"/>
      <c r="S500" s="3"/>
      <c r="T500" s="3"/>
      <c r="U500" s="3"/>
      <c r="V500" s="3"/>
      <c r="W500" s="3"/>
      <c r="X500" s="3"/>
      <c r="Y500" s="3"/>
      <c r="Z500" s="3"/>
    </row>
    <row r="501" spans="1:26" ht="15.75" customHeight="1">
      <c r="A501" s="51"/>
      <c r="B501" s="52"/>
      <c r="C501" s="52"/>
      <c r="D501" s="52"/>
      <c r="E501" s="52"/>
      <c r="F501" s="52"/>
      <c r="G501" s="52"/>
      <c r="H501" s="1"/>
      <c r="I501" s="3"/>
      <c r="J501" s="3"/>
      <c r="K501" s="3"/>
      <c r="L501" s="3"/>
      <c r="M501" s="3"/>
      <c r="N501" s="3"/>
      <c r="O501" s="3"/>
      <c r="P501" s="3"/>
      <c r="Q501" s="3"/>
      <c r="R501" s="3"/>
      <c r="S501" s="3"/>
      <c r="T501" s="3"/>
      <c r="U501" s="3"/>
      <c r="V501" s="3"/>
      <c r="W501" s="3"/>
      <c r="X501" s="3"/>
      <c r="Y501" s="3"/>
      <c r="Z501" s="3"/>
    </row>
    <row r="502" spans="1:26" ht="15.75" customHeight="1">
      <c r="A502" s="51"/>
      <c r="B502" s="52"/>
      <c r="C502" s="52"/>
      <c r="D502" s="52"/>
      <c r="E502" s="52"/>
      <c r="F502" s="52"/>
      <c r="G502" s="52"/>
      <c r="H502" s="1"/>
      <c r="I502" s="3"/>
      <c r="J502" s="3"/>
      <c r="K502" s="3"/>
      <c r="L502" s="3"/>
      <c r="M502" s="3"/>
      <c r="N502" s="3"/>
      <c r="O502" s="3"/>
      <c r="P502" s="3"/>
      <c r="Q502" s="3"/>
      <c r="R502" s="3"/>
      <c r="S502" s="3"/>
      <c r="T502" s="3"/>
      <c r="U502" s="3"/>
      <c r="V502" s="3"/>
      <c r="W502" s="3"/>
      <c r="X502" s="3"/>
      <c r="Y502" s="3"/>
      <c r="Z502" s="3"/>
    </row>
    <row r="503" spans="1:26" ht="15.75" customHeight="1">
      <c r="A503" s="51"/>
      <c r="B503" s="52"/>
      <c r="C503" s="52"/>
      <c r="D503" s="52"/>
      <c r="E503" s="52"/>
      <c r="F503" s="52"/>
      <c r="G503" s="52"/>
      <c r="H503" s="1"/>
      <c r="I503" s="3"/>
      <c r="J503" s="3"/>
      <c r="K503" s="3"/>
      <c r="L503" s="3"/>
      <c r="M503" s="3"/>
      <c r="N503" s="3"/>
      <c r="O503" s="3"/>
      <c r="P503" s="3"/>
      <c r="Q503" s="3"/>
      <c r="R503" s="3"/>
      <c r="S503" s="3"/>
      <c r="T503" s="3"/>
      <c r="U503" s="3"/>
      <c r="V503" s="3"/>
      <c r="W503" s="3"/>
      <c r="X503" s="3"/>
      <c r="Y503" s="3"/>
      <c r="Z503" s="3"/>
    </row>
    <row r="504" spans="1:26" ht="15.75" customHeight="1">
      <c r="A504" s="51"/>
      <c r="B504" s="52"/>
      <c r="C504" s="52"/>
      <c r="D504" s="52"/>
      <c r="E504" s="52"/>
      <c r="F504" s="52"/>
      <c r="G504" s="52"/>
      <c r="H504" s="1"/>
      <c r="I504" s="3"/>
      <c r="J504" s="3"/>
      <c r="K504" s="3"/>
      <c r="L504" s="3"/>
      <c r="M504" s="3"/>
      <c r="N504" s="3"/>
      <c r="O504" s="3"/>
      <c r="P504" s="3"/>
      <c r="Q504" s="3"/>
      <c r="R504" s="3"/>
      <c r="S504" s="3"/>
      <c r="T504" s="3"/>
      <c r="U504" s="3"/>
      <c r="V504" s="3"/>
      <c r="W504" s="3"/>
      <c r="X504" s="3"/>
      <c r="Y504" s="3"/>
      <c r="Z504" s="3"/>
    </row>
    <row r="505" spans="1:26" ht="15.75" customHeight="1">
      <c r="A505" s="51"/>
      <c r="B505" s="52"/>
      <c r="C505" s="52"/>
      <c r="D505" s="52"/>
      <c r="E505" s="52"/>
      <c r="F505" s="52"/>
      <c r="G505" s="52"/>
      <c r="H505" s="1"/>
      <c r="I505" s="3"/>
      <c r="J505" s="3"/>
      <c r="K505" s="3"/>
      <c r="L505" s="3"/>
      <c r="M505" s="3"/>
      <c r="N505" s="3"/>
      <c r="O505" s="3"/>
      <c r="P505" s="3"/>
      <c r="Q505" s="3"/>
      <c r="R505" s="3"/>
      <c r="S505" s="3"/>
      <c r="T505" s="3"/>
      <c r="U505" s="3"/>
      <c r="V505" s="3"/>
      <c r="W505" s="3"/>
      <c r="X505" s="3"/>
      <c r="Y505" s="3"/>
      <c r="Z505" s="3"/>
    </row>
    <row r="506" spans="1:26" ht="15.75" customHeight="1">
      <c r="A506" s="51"/>
      <c r="B506" s="52"/>
      <c r="C506" s="52"/>
      <c r="D506" s="52"/>
      <c r="E506" s="52"/>
      <c r="F506" s="52"/>
      <c r="G506" s="52"/>
      <c r="H506" s="1"/>
      <c r="I506" s="3"/>
      <c r="J506" s="3"/>
      <c r="K506" s="3"/>
      <c r="L506" s="3"/>
      <c r="M506" s="3"/>
      <c r="N506" s="3"/>
      <c r="O506" s="3"/>
      <c r="P506" s="3"/>
      <c r="Q506" s="3"/>
      <c r="R506" s="3"/>
      <c r="S506" s="3"/>
      <c r="T506" s="3"/>
      <c r="U506" s="3"/>
      <c r="V506" s="3"/>
      <c r="W506" s="3"/>
      <c r="X506" s="3"/>
      <c r="Y506" s="3"/>
      <c r="Z506" s="3"/>
    </row>
    <row r="507" spans="1:26" ht="15.75" customHeight="1">
      <c r="A507" s="51"/>
      <c r="B507" s="52"/>
      <c r="C507" s="52"/>
      <c r="D507" s="52"/>
      <c r="E507" s="52"/>
      <c r="F507" s="52"/>
      <c r="G507" s="52"/>
      <c r="H507" s="1"/>
      <c r="I507" s="3"/>
      <c r="J507" s="3"/>
      <c r="K507" s="3"/>
      <c r="L507" s="3"/>
      <c r="M507" s="3"/>
      <c r="N507" s="3"/>
      <c r="O507" s="3"/>
      <c r="P507" s="3"/>
      <c r="Q507" s="3"/>
      <c r="R507" s="3"/>
      <c r="S507" s="3"/>
      <c r="T507" s="3"/>
      <c r="U507" s="3"/>
      <c r="V507" s="3"/>
      <c r="W507" s="3"/>
      <c r="X507" s="3"/>
      <c r="Y507" s="3"/>
      <c r="Z507" s="3"/>
    </row>
    <row r="508" spans="1:26" ht="15.75" customHeight="1">
      <c r="A508" s="51"/>
      <c r="B508" s="52"/>
      <c r="C508" s="52"/>
      <c r="D508" s="52"/>
      <c r="E508" s="52"/>
      <c r="F508" s="52"/>
      <c r="G508" s="52"/>
      <c r="H508" s="1"/>
      <c r="I508" s="3"/>
      <c r="J508" s="3"/>
      <c r="K508" s="3"/>
      <c r="L508" s="3"/>
      <c r="M508" s="3"/>
      <c r="N508" s="3"/>
      <c r="O508" s="3"/>
      <c r="P508" s="3"/>
      <c r="Q508" s="3"/>
      <c r="R508" s="3"/>
      <c r="S508" s="3"/>
      <c r="T508" s="3"/>
      <c r="U508" s="3"/>
      <c r="V508" s="3"/>
      <c r="W508" s="3"/>
      <c r="X508" s="3"/>
      <c r="Y508" s="3"/>
      <c r="Z508" s="3"/>
    </row>
    <row r="509" spans="1:26" ht="15.75" customHeight="1">
      <c r="A509" s="51"/>
      <c r="B509" s="52"/>
      <c r="C509" s="52"/>
      <c r="D509" s="52"/>
      <c r="E509" s="52"/>
      <c r="F509" s="52"/>
      <c r="G509" s="52"/>
      <c r="H509" s="1"/>
      <c r="I509" s="3"/>
      <c r="J509" s="3"/>
      <c r="K509" s="3"/>
      <c r="L509" s="3"/>
      <c r="M509" s="3"/>
      <c r="N509" s="3"/>
      <c r="O509" s="3"/>
      <c r="P509" s="3"/>
      <c r="Q509" s="3"/>
      <c r="R509" s="3"/>
      <c r="S509" s="3"/>
      <c r="T509" s="3"/>
      <c r="U509" s="3"/>
      <c r="V509" s="3"/>
      <c r="W509" s="3"/>
      <c r="X509" s="3"/>
      <c r="Y509" s="3"/>
      <c r="Z509" s="3"/>
    </row>
    <row r="510" spans="1:26" ht="15.75" customHeight="1">
      <c r="A510" s="51"/>
      <c r="B510" s="52"/>
      <c r="C510" s="52"/>
      <c r="D510" s="52"/>
      <c r="E510" s="52"/>
      <c r="F510" s="52"/>
      <c r="G510" s="52"/>
      <c r="H510" s="1"/>
      <c r="I510" s="3"/>
      <c r="J510" s="3"/>
      <c r="K510" s="3"/>
      <c r="L510" s="3"/>
      <c r="M510" s="3"/>
      <c r="N510" s="3"/>
      <c r="O510" s="3"/>
      <c r="P510" s="3"/>
      <c r="Q510" s="3"/>
      <c r="R510" s="3"/>
      <c r="S510" s="3"/>
      <c r="T510" s="3"/>
      <c r="U510" s="3"/>
      <c r="V510" s="3"/>
      <c r="W510" s="3"/>
      <c r="X510" s="3"/>
      <c r="Y510" s="3"/>
      <c r="Z510" s="3"/>
    </row>
    <row r="511" spans="1:26" ht="15.75" customHeight="1">
      <c r="A511" s="51"/>
      <c r="B511" s="52"/>
      <c r="C511" s="52"/>
      <c r="D511" s="52"/>
      <c r="E511" s="52"/>
      <c r="F511" s="52"/>
      <c r="G511" s="52"/>
      <c r="H511" s="1"/>
      <c r="I511" s="3"/>
      <c r="J511" s="3"/>
      <c r="K511" s="3"/>
      <c r="L511" s="3"/>
      <c r="M511" s="3"/>
      <c r="N511" s="3"/>
      <c r="O511" s="3"/>
      <c r="P511" s="3"/>
      <c r="Q511" s="3"/>
      <c r="R511" s="3"/>
      <c r="S511" s="3"/>
      <c r="T511" s="3"/>
      <c r="U511" s="3"/>
      <c r="V511" s="3"/>
      <c r="W511" s="3"/>
      <c r="X511" s="3"/>
      <c r="Y511" s="3"/>
      <c r="Z511" s="3"/>
    </row>
    <row r="512" spans="1:26" ht="15.75" customHeight="1">
      <c r="A512" s="51"/>
      <c r="B512" s="52"/>
      <c r="C512" s="52"/>
      <c r="D512" s="52"/>
      <c r="E512" s="52"/>
      <c r="F512" s="52"/>
      <c r="G512" s="52"/>
      <c r="H512" s="1"/>
      <c r="I512" s="3"/>
      <c r="J512" s="3"/>
      <c r="K512" s="3"/>
      <c r="L512" s="3"/>
      <c r="M512" s="3"/>
      <c r="N512" s="3"/>
      <c r="O512" s="3"/>
      <c r="P512" s="3"/>
      <c r="Q512" s="3"/>
      <c r="R512" s="3"/>
      <c r="S512" s="3"/>
      <c r="T512" s="3"/>
      <c r="U512" s="3"/>
      <c r="V512" s="3"/>
      <c r="W512" s="3"/>
      <c r="X512" s="3"/>
      <c r="Y512" s="3"/>
      <c r="Z512" s="3"/>
    </row>
    <row r="513" spans="1:26" ht="15.75" customHeight="1">
      <c r="A513" s="51"/>
      <c r="B513" s="52"/>
      <c r="C513" s="52"/>
      <c r="D513" s="52"/>
      <c r="E513" s="52"/>
      <c r="F513" s="52"/>
      <c r="G513" s="52"/>
      <c r="H513" s="1"/>
      <c r="I513" s="3"/>
      <c r="J513" s="3"/>
      <c r="K513" s="3"/>
      <c r="L513" s="3"/>
      <c r="M513" s="3"/>
      <c r="N513" s="3"/>
      <c r="O513" s="3"/>
      <c r="P513" s="3"/>
      <c r="Q513" s="3"/>
      <c r="R513" s="3"/>
      <c r="S513" s="3"/>
      <c r="T513" s="3"/>
      <c r="U513" s="3"/>
      <c r="V513" s="3"/>
      <c r="W513" s="3"/>
      <c r="X513" s="3"/>
      <c r="Y513" s="3"/>
      <c r="Z513" s="3"/>
    </row>
    <row r="514" spans="1:26" ht="15.75" customHeight="1">
      <c r="A514" s="51"/>
      <c r="B514" s="52"/>
      <c r="C514" s="52"/>
      <c r="D514" s="52"/>
      <c r="E514" s="52"/>
      <c r="F514" s="52"/>
      <c r="G514" s="52"/>
      <c r="H514" s="1"/>
      <c r="I514" s="3"/>
      <c r="J514" s="3"/>
      <c r="K514" s="3"/>
      <c r="L514" s="3"/>
      <c r="M514" s="3"/>
      <c r="N514" s="3"/>
      <c r="O514" s="3"/>
      <c r="P514" s="3"/>
      <c r="Q514" s="3"/>
      <c r="R514" s="3"/>
      <c r="S514" s="3"/>
      <c r="T514" s="3"/>
      <c r="U514" s="3"/>
      <c r="V514" s="3"/>
      <c r="W514" s="3"/>
      <c r="X514" s="3"/>
      <c r="Y514" s="3"/>
      <c r="Z514" s="3"/>
    </row>
    <row r="515" spans="1:26" ht="15.75" customHeight="1">
      <c r="A515" s="51"/>
      <c r="B515" s="52"/>
      <c r="C515" s="52"/>
      <c r="D515" s="52"/>
      <c r="E515" s="52"/>
      <c r="F515" s="52"/>
      <c r="G515" s="52"/>
      <c r="H515" s="1"/>
      <c r="I515" s="3"/>
      <c r="J515" s="3"/>
      <c r="K515" s="3"/>
      <c r="L515" s="3"/>
      <c r="M515" s="3"/>
      <c r="N515" s="3"/>
      <c r="O515" s="3"/>
      <c r="P515" s="3"/>
      <c r="Q515" s="3"/>
      <c r="R515" s="3"/>
      <c r="S515" s="3"/>
      <c r="T515" s="3"/>
      <c r="U515" s="3"/>
      <c r="V515" s="3"/>
      <c r="W515" s="3"/>
      <c r="X515" s="3"/>
      <c r="Y515" s="3"/>
      <c r="Z515" s="3"/>
    </row>
    <row r="516" spans="1:26" ht="15.75" customHeight="1">
      <c r="A516" s="51"/>
      <c r="B516" s="52"/>
      <c r="C516" s="52"/>
      <c r="D516" s="52"/>
      <c r="E516" s="52"/>
      <c r="F516" s="52"/>
      <c r="G516" s="52"/>
      <c r="H516" s="1"/>
      <c r="I516" s="3"/>
      <c r="J516" s="3"/>
      <c r="K516" s="3"/>
      <c r="L516" s="3"/>
      <c r="M516" s="3"/>
      <c r="N516" s="3"/>
      <c r="O516" s="3"/>
      <c r="P516" s="3"/>
      <c r="Q516" s="3"/>
      <c r="R516" s="3"/>
      <c r="S516" s="3"/>
      <c r="T516" s="3"/>
      <c r="U516" s="3"/>
      <c r="V516" s="3"/>
      <c r="W516" s="3"/>
      <c r="X516" s="3"/>
      <c r="Y516" s="3"/>
      <c r="Z516" s="3"/>
    </row>
    <row r="517" spans="1:26" ht="15.75" customHeight="1">
      <c r="A517" s="51"/>
      <c r="B517" s="52"/>
      <c r="C517" s="52"/>
      <c r="D517" s="52"/>
      <c r="E517" s="52"/>
      <c r="F517" s="52"/>
      <c r="G517" s="52"/>
      <c r="H517" s="1"/>
      <c r="I517" s="3"/>
      <c r="J517" s="3"/>
      <c r="K517" s="3"/>
      <c r="L517" s="3"/>
      <c r="M517" s="3"/>
      <c r="N517" s="3"/>
      <c r="O517" s="3"/>
      <c r="P517" s="3"/>
      <c r="Q517" s="3"/>
      <c r="R517" s="3"/>
      <c r="S517" s="3"/>
      <c r="T517" s="3"/>
      <c r="U517" s="3"/>
      <c r="V517" s="3"/>
      <c r="W517" s="3"/>
      <c r="X517" s="3"/>
      <c r="Y517" s="3"/>
      <c r="Z517" s="3"/>
    </row>
    <row r="518" spans="1:26" ht="15.75" customHeight="1">
      <c r="A518" s="51"/>
      <c r="B518" s="52"/>
      <c r="C518" s="52"/>
      <c r="D518" s="52"/>
      <c r="E518" s="52"/>
      <c r="F518" s="52"/>
      <c r="G518" s="52"/>
      <c r="H518" s="1"/>
      <c r="I518" s="3"/>
      <c r="J518" s="3"/>
      <c r="K518" s="3"/>
      <c r="L518" s="3"/>
      <c r="M518" s="3"/>
      <c r="N518" s="3"/>
      <c r="O518" s="3"/>
      <c r="P518" s="3"/>
      <c r="Q518" s="3"/>
      <c r="R518" s="3"/>
      <c r="S518" s="3"/>
      <c r="T518" s="3"/>
      <c r="U518" s="3"/>
      <c r="V518" s="3"/>
      <c r="W518" s="3"/>
      <c r="X518" s="3"/>
      <c r="Y518" s="3"/>
      <c r="Z518" s="3"/>
    </row>
    <row r="519" spans="1:26" ht="15.75" customHeight="1">
      <c r="A519" s="51"/>
      <c r="B519" s="52"/>
      <c r="C519" s="52"/>
      <c r="D519" s="52"/>
      <c r="E519" s="52"/>
      <c r="F519" s="52"/>
      <c r="G519" s="52"/>
      <c r="H519" s="1"/>
      <c r="I519" s="3"/>
      <c r="J519" s="3"/>
      <c r="K519" s="3"/>
      <c r="L519" s="3"/>
      <c r="M519" s="3"/>
      <c r="N519" s="3"/>
      <c r="O519" s="3"/>
      <c r="P519" s="3"/>
      <c r="Q519" s="3"/>
      <c r="R519" s="3"/>
      <c r="S519" s="3"/>
      <c r="T519" s="3"/>
      <c r="U519" s="3"/>
      <c r="V519" s="3"/>
      <c r="W519" s="3"/>
      <c r="X519" s="3"/>
      <c r="Y519" s="3"/>
      <c r="Z519" s="3"/>
    </row>
    <row r="520" spans="1:26" ht="15.75" customHeight="1">
      <c r="A520" s="51"/>
      <c r="B520" s="52"/>
      <c r="C520" s="52"/>
      <c r="D520" s="52"/>
      <c r="E520" s="52"/>
      <c r="F520" s="52"/>
      <c r="G520" s="52"/>
      <c r="H520" s="1"/>
      <c r="I520" s="3"/>
      <c r="J520" s="3"/>
      <c r="K520" s="3"/>
      <c r="L520" s="3"/>
      <c r="M520" s="3"/>
      <c r="N520" s="3"/>
      <c r="O520" s="3"/>
      <c r="P520" s="3"/>
      <c r="Q520" s="3"/>
      <c r="R520" s="3"/>
      <c r="S520" s="3"/>
      <c r="T520" s="3"/>
      <c r="U520" s="3"/>
      <c r="V520" s="3"/>
      <c r="W520" s="3"/>
      <c r="X520" s="3"/>
      <c r="Y520" s="3"/>
      <c r="Z520" s="3"/>
    </row>
    <row r="521" spans="1:26" ht="15.75" customHeight="1">
      <c r="A521" s="51"/>
      <c r="B521" s="52"/>
      <c r="C521" s="52"/>
      <c r="D521" s="52"/>
      <c r="E521" s="52"/>
      <c r="F521" s="52"/>
      <c r="G521" s="52"/>
      <c r="H521" s="1"/>
      <c r="I521" s="3"/>
      <c r="J521" s="3"/>
      <c r="K521" s="3"/>
      <c r="L521" s="3"/>
      <c r="M521" s="3"/>
      <c r="N521" s="3"/>
      <c r="O521" s="3"/>
      <c r="P521" s="3"/>
      <c r="Q521" s="3"/>
      <c r="R521" s="3"/>
      <c r="S521" s="3"/>
      <c r="T521" s="3"/>
      <c r="U521" s="3"/>
      <c r="V521" s="3"/>
      <c r="W521" s="3"/>
      <c r="X521" s="3"/>
      <c r="Y521" s="3"/>
      <c r="Z521" s="3"/>
    </row>
    <row r="522" spans="1:26" ht="15.75" customHeight="1">
      <c r="A522" s="51"/>
      <c r="B522" s="52"/>
      <c r="C522" s="52"/>
      <c r="D522" s="52"/>
      <c r="E522" s="52"/>
      <c r="F522" s="52"/>
      <c r="G522" s="52"/>
      <c r="H522" s="1"/>
      <c r="I522" s="3"/>
      <c r="J522" s="3"/>
      <c r="K522" s="3"/>
      <c r="L522" s="3"/>
      <c r="M522" s="3"/>
      <c r="N522" s="3"/>
      <c r="O522" s="3"/>
      <c r="P522" s="3"/>
      <c r="Q522" s="3"/>
      <c r="R522" s="3"/>
      <c r="S522" s="3"/>
      <c r="T522" s="3"/>
      <c r="U522" s="3"/>
      <c r="V522" s="3"/>
      <c r="W522" s="3"/>
      <c r="X522" s="3"/>
      <c r="Y522" s="3"/>
      <c r="Z522" s="3"/>
    </row>
    <row r="523" spans="1:26" ht="15.75" customHeight="1">
      <c r="A523" s="51"/>
      <c r="B523" s="52"/>
      <c r="C523" s="52"/>
      <c r="D523" s="52"/>
      <c r="E523" s="52"/>
      <c r="F523" s="52"/>
      <c r="G523" s="52"/>
      <c r="H523" s="1"/>
      <c r="I523" s="3"/>
      <c r="J523" s="3"/>
      <c r="K523" s="3"/>
      <c r="L523" s="3"/>
      <c r="M523" s="3"/>
      <c r="N523" s="3"/>
      <c r="O523" s="3"/>
      <c r="P523" s="3"/>
      <c r="Q523" s="3"/>
      <c r="R523" s="3"/>
      <c r="S523" s="3"/>
      <c r="T523" s="3"/>
      <c r="U523" s="3"/>
      <c r="V523" s="3"/>
      <c r="W523" s="3"/>
      <c r="X523" s="3"/>
      <c r="Y523" s="3"/>
      <c r="Z523" s="3"/>
    </row>
    <row r="524" spans="1:26" ht="15.75" customHeight="1">
      <c r="A524" s="51"/>
      <c r="B524" s="52"/>
      <c r="C524" s="52"/>
      <c r="D524" s="52"/>
      <c r="E524" s="52"/>
      <c r="F524" s="52"/>
      <c r="G524" s="52"/>
      <c r="H524" s="1"/>
      <c r="I524" s="3"/>
      <c r="J524" s="3"/>
      <c r="K524" s="3"/>
      <c r="L524" s="3"/>
      <c r="M524" s="3"/>
      <c r="N524" s="3"/>
      <c r="O524" s="3"/>
      <c r="P524" s="3"/>
      <c r="Q524" s="3"/>
      <c r="R524" s="3"/>
      <c r="S524" s="3"/>
      <c r="T524" s="3"/>
      <c r="U524" s="3"/>
      <c r="V524" s="3"/>
      <c r="W524" s="3"/>
      <c r="X524" s="3"/>
      <c r="Y524" s="3"/>
      <c r="Z524" s="3"/>
    </row>
    <row r="525" spans="1:26" ht="15.75" customHeight="1">
      <c r="A525" s="51"/>
      <c r="B525" s="52"/>
      <c r="C525" s="52"/>
      <c r="D525" s="52"/>
      <c r="E525" s="52"/>
      <c r="F525" s="52"/>
      <c r="G525" s="52"/>
      <c r="H525" s="1"/>
      <c r="I525" s="3"/>
      <c r="J525" s="3"/>
      <c r="K525" s="3"/>
      <c r="L525" s="3"/>
      <c r="M525" s="3"/>
      <c r="N525" s="3"/>
      <c r="O525" s="3"/>
      <c r="P525" s="3"/>
      <c r="Q525" s="3"/>
      <c r="R525" s="3"/>
      <c r="S525" s="3"/>
      <c r="T525" s="3"/>
      <c r="U525" s="3"/>
      <c r="V525" s="3"/>
      <c r="W525" s="3"/>
      <c r="X525" s="3"/>
      <c r="Y525" s="3"/>
      <c r="Z525" s="3"/>
    </row>
    <row r="526" spans="1:26" ht="15.75" customHeight="1">
      <c r="A526" s="51"/>
      <c r="B526" s="52"/>
      <c r="C526" s="52"/>
      <c r="D526" s="52"/>
      <c r="E526" s="52"/>
      <c r="F526" s="52"/>
      <c r="G526" s="52"/>
      <c r="H526" s="1"/>
      <c r="I526" s="3"/>
      <c r="J526" s="3"/>
      <c r="K526" s="3"/>
      <c r="L526" s="3"/>
      <c r="M526" s="3"/>
      <c r="N526" s="3"/>
      <c r="O526" s="3"/>
      <c r="P526" s="3"/>
      <c r="Q526" s="3"/>
      <c r="R526" s="3"/>
      <c r="S526" s="3"/>
      <c r="T526" s="3"/>
      <c r="U526" s="3"/>
      <c r="V526" s="3"/>
      <c r="W526" s="3"/>
      <c r="X526" s="3"/>
      <c r="Y526" s="3"/>
      <c r="Z526" s="3"/>
    </row>
    <row r="527" spans="1:26" ht="15.75" customHeight="1">
      <c r="A527" s="51"/>
      <c r="B527" s="52"/>
      <c r="C527" s="52"/>
      <c r="D527" s="52"/>
      <c r="E527" s="52"/>
      <c r="F527" s="52"/>
      <c r="G527" s="52"/>
      <c r="H527" s="1"/>
      <c r="I527" s="3"/>
      <c r="J527" s="3"/>
      <c r="K527" s="3"/>
      <c r="L527" s="3"/>
      <c r="M527" s="3"/>
      <c r="N527" s="3"/>
      <c r="O527" s="3"/>
      <c r="P527" s="3"/>
      <c r="Q527" s="3"/>
      <c r="R527" s="3"/>
      <c r="S527" s="3"/>
      <c r="T527" s="3"/>
      <c r="U527" s="3"/>
      <c r="V527" s="3"/>
      <c r="W527" s="3"/>
      <c r="X527" s="3"/>
      <c r="Y527" s="3"/>
      <c r="Z527" s="3"/>
    </row>
    <row r="528" spans="1:26" ht="15.75" customHeight="1">
      <c r="A528" s="51"/>
      <c r="B528" s="52"/>
      <c r="C528" s="52"/>
      <c r="D528" s="52"/>
      <c r="E528" s="52"/>
      <c r="F528" s="52"/>
      <c r="G528" s="52"/>
      <c r="H528" s="1"/>
      <c r="I528" s="3"/>
      <c r="J528" s="3"/>
      <c r="K528" s="3"/>
      <c r="L528" s="3"/>
      <c r="M528" s="3"/>
      <c r="N528" s="3"/>
      <c r="O528" s="3"/>
      <c r="P528" s="3"/>
      <c r="Q528" s="3"/>
      <c r="R528" s="3"/>
      <c r="S528" s="3"/>
      <c r="T528" s="3"/>
      <c r="U528" s="3"/>
      <c r="V528" s="3"/>
      <c r="W528" s="3"/>
      <c r="X528" s="3"/>
      <c r="Y528" s="3"/>
      <c r="Z528" s="3"/>
    </row>
    <row r="529" spans="1:26" ht="15.75" customHeight="1">
      <c r="A529" s="51"/>
      <c r="B529" s="52"/>
      <c r="C529" s="52"/>
      <c r="D529" s="52"/>
      <c r="E529" s="52"/>
      <c r="F529" s="52"/>
      <c r="G529" s="52"/>
      <c r="H529" s="1"/>
      <c r="I529" s="3"/>
      <c r="J529" s="3"/>
      <c r="K529" s="3"/>
      <c r="L529" s="3"/>
      <c r="M529" s="3"/>
      <c r="N529" s="3"/>
      <c r="O529" s="3"/>
      <c r="P529" s="3"/>
      <c r="Q529" s="3"/>
      <c r="R529" s="3"/>
      <c r="S529" s="3"/>
      <c r="T529" s="3"/>
      <c r="U529" s="3"/>
      <c r="V529" s="3"/>
      <c r="W529" s="3"/>
      <c r="X529" s="3"/>
      <c r="Y529" s="3"/>
      <c r="Z529" s="3"/>
    </row>
    <row r="530" spans="1:26" ht="15.75" customHeight="1">
      <c r="A530" s="51"/>
      <c r="B530" s="52"/>
      <c r="C530" s="52"/>
      <c r="D530" s="52"/>
      <c r="E530" s="52"/>
      <c r="F530" s="52"/>
      <c r="G530" s="52"/>
      <c r="H530" s="1"/>
      <c r="I530" s="3"/>
      <c r="J530" s="3"/>
      <c r="K530" s="3"/>
      <c r="L530" s="3"/>
      <c r="M530" s="3"/>
      <c r="N530" s="3"/>
      <c r="O530" s="3"/>
      <c r="P530" s="3"/>
      <c r="Q530" s="3"/>
      <c r="R530" s="3"/>
      <c r="S530" s="3"/>
      <c r="T530" s="3"/>
      <c r="U530" s="3"/>
      <c r="V530" s="3"/>
      <c r="W530" s="3"/>
      <c r="X530" s="3"/>
      <c r="Y530" s="3"/>
      <c r="Z530" s="3"/>
    </row>
    <row r="531" spans="1:26" ht="15.75" customHeight="1">
      <c r="A531" s="51"/>
      <c r="B531" s="52"/>
      <c r="C531" s="52"/>
      <c r="D531" s="52"/>
      <c r="E531" s="52"/>
      <c r="F531" s="52"/>
      <c r="G531" s="52"/>
      <c r="H531" s="1"/>
      <c r="I531" s="3"/>
      <c r="J531" s="3"/>
      <c r="K531" s="3"/>
      <c r="L531" s="3"/>
      <c r="M531" s="3"/>
      <c r="N531" s="3"/>
      <c r="O531" s="3"/>
      <c r="P531" s="3"/>
      <c r="Q531" s="3"/>
      <c r="R531" s="3"/>
      <c r="S531" s="3"/>
      <c r="T531" s="3"/>
      <c r="U531" s="3"/>
      <c r="V531" s="3"/>
      <c r="W531" s="3"/>
      <c r="X531" s="3"/>
      <c r="Y531" s="3"/>
      <c r="Z531" s="3"/>
    </row>
    <row r="532" spans="1:26" ht="15.75" customHeight="1">
      <c r="A532" s="51"/>
      <c r="B532" s="52"/>
      <c r="C532" s="52"/>
      <c r="D532" s="52"/>
      <c r="E532" s="52"/>
      <c r="F532" s="52"/>
      <c r="G532" s="52"/>
      <c r="H532" s="1"/>
      <c r="I532" s="3"/>
      <c r="J532" s="3"/>
      <c r="K532" s="3"/>
      <c r="L532" s="3"/>
      <c r="M532" s="3"/>
      <c r="N532" s="3"/>
      <c r="O532" s="3"/>
      <c r="P532" s="3"/>
      <c r="Q532" s="3"/>
      <c r="R532" s="3"/>
      <c r="S532" s="3"/>
      <c r="T532" s="3"/>
      <c r="U532" s="3"/>
      <c r="V532" s="3"/>
      <c r="W532" s="3"/>
      <c r="X532" s="3"/>
      <c r="Y532" s="3"/>
      <c r="Z532" s="3"/>
    </row>
    <row r="533" spans="1:26" ht="15.75" customHeight="1">
      <c r="A533" s="51"/>
      <c r="B533" s="52"/>
      <c r="C533" s="52"/>
      <c r="D533" s="52"/>
      <c r="E533" s="52"/>
      <c r="F533" s="52"/>
      <c r="G533" s="52"/>
      <c r="H533" s="1"/>
      <c r="I533" s="3"/>
      <c r="J533" s="3"/>
      <c r="K533" s="3"/>
      <c r="L533" s="3"/>
      <c r="M533" s="3"/>
      <c r="N533" s="3"/>
      <c r="O533" s="3"/>
      <c r="P533" s="3"/>
      <c r="Q533" s="3"/>
      <c r="R533" s="3"/>
      <c r="S533" s="3"/>
      <c r="T533" s="3"/>
      <c r="U533" s="3"/>
      <c r="V533" s="3"/>
      <c r="W533" s="3"/>
      <c r="X533" s="3"/>
      <c r="Y533" s="3"/>
      <c r="Z533" s="3"/>
    </row>
    <row r="534" spans="1:26" ht="15.75" customHeight="1">
      <c r="A534" s="51"/>
      <c r="B534" s="52"/>
      <c r="C534" s="52"/>
      <c r="D534" s="52"/>
      <c r="E534" s="52"/>
      <c r="F534" s="52"/>
      <c r="G534" s="52"/>
      <c r="H534" s="1"/>
      <c r="I534" s="3"/>
      <c r="J534" s="3"/>
      <c r="K534" s="3"/>
      <c r="L534" s="3"/>
      <c r="M534" s="3"/>
      <c r="N534" s="3"/>
      <c r="O534" s="3"/>
      <c r="P534" s="3"/>
      <c r="Q534" s="3"/>
      <c r="R534" s="3"/>
      <c r="S534" s="3"/>
      <c r="T534" s="3"/>
      <c r="U534" s="3"/>
      <c r="V534" s="3"/>
      <c r="W534" s="3"/>
      <c r="X534" s="3"/>
      <c r="Y534" s="3"/>
      <c r="Z534" s="3"/>
    </row>
    <row r="535" spans="1:26" ht="15.75" customHeight="1">
      <c r="A535" s="51"/>
      <c r="B535" s="52"/>
      <c r="C535" s="52"/>
      <c r="D535" s="52"/>
      <c r="E535" s="52"/>
      <c r="F535" s="52"/>
      <c r="G535" s="52"/>
      <c r="H535" s="1"/>
      <c r="I535" s="3"/>
      <c r="J535" s="3"/>
      <c r="K535" s="3"/>
      <c r="L535" s="3"/>
      <c r="M535" s="3"/>
      <c r="N535" s="3"/>
      <c r="O535" s="3"/>
      <c r="P535" s="3"/>
      <c r="Q535" s="3"/>
      <c r="R535" s="3"/>
      <c r="S535" s="3"/>
      <c r="T535" s="3"/>
      <c r="U535" s="3"/>
      <c r="V535" s="3"/>
      <c r="W535" s="3"/>
      <c r="X535" s="3"/>
      <c r="Y535" s="3"/>
      <c r="Z535" s="3"/>
    </row>
    <row r="536" spans="1:26" ht="15.75" customHeight="1">
      <c r="A536" s="51"/>
      <c r="B536" s="52"/>
      <c r="C536" s="52"/>
      <c r="D536" s="52"/>
      <c r="E536" s="52"/>
      <c r="F536" s="52"/>
      <c r="G536" s="52"/>
      <c r="H536" s="1"/>
      <c r="I536" s="3"/>
      <c r="J536" s="3"/>
      <c r="K536" s="3"/>
      <c r="L536" s="3"/>
      <c r="M536" s="3"/>
      <c r="N536" s="3"/>
      <c r="O536" s="3"/>
      <c r="P536" s="3"/>
      <c r="Q536" s="3"/>
      <c r="R536" s="3"/>
      <c r="S536" s="3"/>
      <c r="T536" s="3"/>
      <c r="U536" s="3"/>
      <c r="V536" s="3"/>
      <c r="W536" s="3"/>
      <c r="X536" s="3"/>
      <c r="Y536" s="3"/>
      <c r="Z536" s="3"/>
    </row>
    <row r="537" spans="1:26" ht="15.75" customHeight="1">
      <c r="A537" s="51"/>
      <c r="B537" s="52"/>
      <c r="C537" s="52"/>
      <c r="D537" s="52"/>
      <c r="E537" s="52"/>
      <c r="F537" s="52"/>
      <c r="G537" s="52"/>
      <c r="H537" s="1"/>
      <c r="I537" s="3"/>
      <c r="J537" s="3"/>
      <c r="K537" s="3"/>
      <c r="L537" s="3"/>
      <c r="M537" s="3"/>
      <c r="N537" s="3"/>
      <c r="O537" s="3"/>
      <c r="P537" s="3"/>
      <c r="Q537" s="3"/>
      <c r="R537" s="3"/>
      <c r="S537" s="3"/>
      <c r="T537" s="3"/>
      <c r="U537" s="3"/>
      <c r="V537" s="3"/>
      <c r="W537" s="3"/>
      <c r="X537" s="3"/>
      <c r="Y537" s="3"/>
      <c r="Z537" s="3"/>
    </row>
    <row r="538" spans="1:26" ht="15.75" customHeight="1">
      <c r="A538" s="51"/>
      <c r="B538" s="52"/>
      <c r="C538" s="52"/>
      <c r="D538" s="52"/>
      <c r="E538" s="52"/>
      <c r="F538" s="52"/>
      <c r="G538" s="52"/>
      <c r="H538" s="1"/>
      <c r="I538" s="3"/>
      <c r="J538" s="3"/>
      <c r="K538" s="3"/>
      <c r="L538" s="3"/>
      <c r="M538" s="3"/>
      <c r="N538" s="3"/>
      <c r="O538" s="3"/>
      <c r="P538" s="3"/>
      <c r="Q538" s="3"/>
      <c r="R538" s="3"/>
      <c r="S538" s="3"/>
      <c r="T538" s="3"/>
      <c r="U538" s="3"/>
      <c r="V538" s="3"/>
      <c r="W538" s="3"/>
      <c r="X538" s="3"/>
      <c r="Y538" s="3"/>
      <c r="Z538" s="3"/>
    </row>
    <row r="539" spans="1:26" ht="15.75" customHeight="1">
      <c r="A539" s="51"/>
      <c r="B539" s="52"/>
      <c r="C539" s="52"/>
      <c r="D539" s="52"/>
      <c r="E539" s="52"/>
      <c r="F539" s="52"/>
      <c r="G539" s="52"/>
      <c r="H539" s="1"/>
      <c r="I539" s="3"/>
      <c r="J539" s="3"/>
      <c r="K539" s="3"/>
      <c r="L539" s="3"/>
      <c r="M539" s="3"/>
      <c r="N539" s="3"/>
      <c r="O539" s="3"/>
      <c r="P539" s="3"/>
      <c r="Q539" s="3"/>
      <c r="R539" s="3"/>
      <c r="S539" s="3"/>
      <c r="T539" s="3"/>
      <c r="U539" s="3"/>
      <c r="V539" s="3"/>
      <c r="W539" s="3"/>
      <c r="X539" s="3"/>
      <c r="Y539" s="3"/>
      <c r="Z539" s="3"/>
    </row>
    <row r="540" spans="1:26" ht="15.75" customHeight="1">
      <c r="A540" s="51"/>
      <c r="B540" s="52"/>
      <c r="C540" s="52"/>
      <c r="D540" s="52"/>
      <c r="E540" s="52"/>
      <c r="F540" s="52"/>
      <c r="G540" s="52"/>
      <c r="H540" s="1"/>
      <c r="I540" s="3"/>
      <c r="J540" s="3"/>
      <c r="K540" s="3"/>
      <c r="L540" s="3"/>
      <c r="M540" s="3"/>
      <c r="N540" s="3"/>
      <c r="O540" s="3"/>
      <c r="P540" s="3"/>
      <c r="Q540" s="3"/>
      <c r="R540" s="3"/>
      <c r="S540" s="3"/>
      <c r="T540" s="3"/>
      <c r="U540" s="3"/>
      <c r="V540" s="3"/>
      <c r="W540" s="3"/>
      <c r="X540" s="3"/>
      <c r="Y540" s="3"/>
      <c r="Z540" s="3"/>
    </row>
    <row r="541" spans="1:26" ht="15.75" customHeight="1">
      <c r="A541" s="51"/>
      <c r="B541" s="52"/>
      <c r="C541" s="52"/>
      <c r="D541" s="52"/>
      <c r="E541" s="52"/>
      <c r="F541" s="52"/>
      <c r="G541" s="52"/>
      <c r="H541" s="1"/>
      <c r="I541" s="3"/>
      <c r="J541" s="3"/>
      <c r="K541" s="3"/>
      <c r="L541" s="3"/>
      <c r="M541" s="3"/>
      <c r="N541" s="3"/>
      <c r="O541" s="3"/>
      <c r="P541" s="3"/>
      <c r="Q541" s="3"/>
      <c r="R541" s="3"/>
      <c r="S541" s="3"/>
      <c r="T541" s="3"/>
      <c r="U541" s="3"/>
      <c r="V541" s="3"/>
      <c r="W541" s="3"/>
      <c r="X541" s="3"/>
      <c r="Y541" s="3"/>
      <c r="Z541" s="3"/>
    </row>
    <row r="542" spans="1:26" ht="15.75" customHeight="1">
      <c r="A542" s="51"/>
      <c r="B542" s="52"/>
      <c r="C542" s="52"/>
      <c r="D542" s="52"/>
      <c r="E542" s="52"/>
      <c r="F542" s="52"/>
      <c r="G542" s="52"/>
      <c r="H542" s="1"/>
      <c r="I542" s="3"/>
      <c r="J542" s="3"/>
      <c r="K542" s="3"/>
      <c r="L542" s="3"/>
      <c r="M542" s="3"/>
      <c r="N542" s="3"/>
      <c r="O542" s="3"/>
      <c r="P542" s="3"/>
      <c r="Q542" s="3"/>
      <c r="R542" s="3"/>
      <c r="S542" s="3"/>
      <c r="T542" s="3"/>
      <c r="U542" s="3"/>
      <c r="V542" s="3"/>
      <c r="W542" s="3"/>
      <c r="X542" s="3"/>
      <c r="Y542" s="3"/>
      <c r="Z542" s="3"/>
    </row>
    <row r="543" spans="1:26" ht="15.75" customHeight="1">
      <c r="A543" s="51"/>
      <c r="B543" s="52"/>
      <c r="C543" s="52"/>
      <c r="D543" s="52"/>
      <c r="E543" s="52"/>
      <c r="F543" s="52"/>
      <c r="G543" s="52"/>
      <c r="H543" s="1"/>
      <c r="I543" s="3"/>
      <c r="J543" s="3"/>
      <c r="K543" s="3"/>
      <c r="L543" s="3"/>
      <c r="M543" s="3"/>
      <c r="N543" s="3"/>
      <c r="O543" s="3"/>
      <c r="P543" s="3"/>
      <c r="Q543" s="3"/>
      <c r="R543" s="3"/>
      <c r="S543" s="3"/>
      <c r="T543" s="3"/>
      <c r="U543" s="3"/>
      <c r="V543" s="3"/>
      <c r="W543" s="3"/>
      <c r="X543" s="3"/>
      <c r="Y543" s="3"/>
      <c r="Z543" s="3"/>
    </row>
    <row r="544" spans="1:26" ht="15.75" customHeight="1">
      <c r="A544" s="51"/>
      <c r="B544" s="52"/>
      <c r="C544" s="52"/>
      <c r="D544" s="52"/>
      <c r="E544" s="52"/>
      <c r="F544" s="52"/>
      <c r="G544" s="52"/>
      <c r="H544" s="1"/>
      <c r="I544" s="3"/>
      <c r="J544" s="3"/>
      <c r="K544" s="3"/>
      <c r="L544" s="3"/>
      <c r="M544" s="3"/>
      <c r="N544" s="3"/>
      <c r="O544" s="3"/>
      <c r="P544" s="3"/>
      <c r="Q544" s="3"/>
      <c r="R544" s="3"/>
      <c r="S544" s="3"/>
      <c r="T544" s="3"/>
      <c r="U544" s="3"/>
      <c r="V544" s="3"/>
      <c r="W544" s="3"/>
      <c r="X544" s="3"/>
      <c r="Y544" s="3"/>
      <c r="Z544" s="3"/>
    </row>
    <row r="545" spans="1:26" ht="15.75" customHeight="1">
      <c r="A545" s="51"/>
      <c r="B545" s="52"/>
      <c r="C545" s="52"/>
      <c r="D545" s="52"/>
      <c r="E545" s="52"/>
      <c r="F545" s="52"/>
      <c r="G545" s="52"/>
      <c r="H545" s="1"/>
      <c r="I545" s="3"/>
      <c r="J545" s="3"/>
      <c r="K545" s="3"/>
      <c r="L545" s="3"/>
      <c r="M545" s="3"/>
      <c r="N545" s="3"/>
      <c r="O545" s="3"/>
      <c r="P545" s="3"/>
      <c r="Q545" s="3"/>
      <c r="R545" s="3"/>
      <c r="S545" s="3"/>
      <c r="T545" s="3"/>
      <c r="U545" s="3"/>
      <c r="V545" s="3"/>
      <c r="W545" s="3"/>
      <c r="X545" s="3"/>
      <c r="Y545" s="3"/>
      <c r="Z545" s="3"/>
    </row>
    <row r="546" spans="1:26" ht="15.75" customHeight="1">
      <c r="A546" s="51"/>
      <c r="B546" s="52"/>
      <c r="C546" s="52"/>
      <c r="D546" s="52"/>
      <c r="E546" s="52"/>
      <c r="F546" s="52"/>
      <c r="G546" s="52"/>
      <c r="H546" s="1"/>
      <c r="I546" s="3"/>
      <c r="J546" s="3"/>
      <c r="K546" s="3"/>
      <c r="L546" s="3"/>
      <c r="M546" s="3"/>
      <c r="N546" s="3"/>
      <c r="O546" s="3"/>
      <c r="P546" s="3"/>
      <c r="Q546" s="3"/>
      <c r="R546" s="3"/>
      <c r="S546" s="3"/>
      <c r="T546" s="3"/>
      <c r="U546" s="3"/>
      <c r="V546" s="3"/>
      <c r="W546" s="3"/>
      <c r="X546" s="3"/>
      <c r="Y546" s="3"/>
      <c r="Z546" s="3"/>
    </row>
    <row r="547" spans="1:26" ht="15.75" customHeight="1">
      <c r="A547" s="51"/>
      <c r="B547" s="52"/>
      <c r="C547" s="52"/>
      <c r="D547" s="52"/>
      <c r="E547" s="52"/>
      <c r="F547" s="52"/>
      <c r="G547" s="52"/>
      <c r="H547" s="1"/>
      <c r="I547" s="3"/>
      <c r="J547" s="3"/>
      <c r="K547" s="3"/>
      <c r="L547" s="3"/>
      <c r="M547" s="3"/>
      <c r="N547" s="3"/>
      <c r="O547" s="3"/>
      <c r="P547" s="3"/>
      <c r="Q547" s="3"/>
      <c r="R547" s="3"/>
      <c r="S547" s="3"/>
      <c r="T547" s="3"/>
      <c r="U547" s="3"/>
      <c r="V547" s="3"/>
      <c r="W547" s="3"/>
      <c r="X547" s="3"/>
      <c r="Y547" s="3"/>
      <c r="Z547" s="3"/>
    </row>
    <row r="548" spans="1:26" ht="15.75" customHeight="1">
      <c r="A548" s="51"/>
      <c r="B548" s="52"/>
      <c r="C548" s="52"/>
      <c r="D548" s="52"/>
      <c r="E548" s="52"/>
      <c r="F548" s="52"/>
      <c r="G548" s="52"/>
      <c r="H548" s="1"/>
      <c r="I548" s="3"/>
      <c r="J548" s="3"/>
      <c r="K548" s="3"/>
      <c r="L548" s="3"/>
      <c r="M548" s="3"/>
      <c r="N548" s="3"/>
      <c r="O548" s="3"/>
      <c r="P548" s="3"/>
      <c r="Q548" s="3"/>
      <c r="R548" s="3"/>
      <c r="S548" s="3"/>
      <c r="T548" s="3"/>
      <c r="U548" s="3"/>
      <c r="V548" s="3"/>
      <c r="W548" s="3"/>
      <c r="X548" s="3"/>
      <c r="Y548" s="3"/>
      <c r="Z548" s="3"/>
    </row>
    <row r="549" spans="1:26" ht="15.75" customHeight="1">
      <c r="A549" s="51"/>
      <c r="B549" s="52"/>
      <c r="C549" s="52"/>
      <c r="D549" s="52"/>
      <c r="E549" s="52"/>
      <c r="F549" s="52"/>
      <c r="G549" s="52"/>
      <c r="H549" s="1"/>
      <c r="I549" s="3"/>
      <c r="J549" s="3"/>
      <c r="K549" s="3"/>
      <c r="L549" s="3"/>
      <c r="M549" s="3"/>
      <c r="N549" s="3"/>
      <c r="O549" s="3"/>
      <c r="P549" s="3"/>
      <c r="Q549" s="3"/>
      <c r="R549" s="3"/>
      <c r="S549" s="3"/>
      <c r="T549" s="3"/>
      <c r="U549" s="3"/>
      <c r="V549" s="3"/>
      <c r="W549" s="3"/>
      <c r="X549" s="3"/>
      <c r="Y549" s="3"/>
      <c r="Z549" s="3"/>
    </row>
    <row r="550" spans="1:26" ht="15.75" customHeight="1">
      <c r="A550" s="51"/>
      <c r="B550" s="52"/>
      <c r="C550" s="52"/>
      <c r="D550" s="52"/>
      <c r="E550" s="52"/>
      <c r="F550" s="52"/>
      <c r="G550" s="52"/>
      <c r="H550" s="1"/>
      <c r="I550" s="3"/>
      <c r="J550" s="3"/>
      <c r="K550" s="3"/>
      <c r="L550" s="3"/>
      <c r="M550" s="3"/>
      <c r="N550" s="3"/>
      <c r="O550" s="3"/>
      <c r="P550" s="3"/>
      <c r="Q550" s="3"/>
      <c r="R550" s="3"/>
      <c r="S550" s="3"/>
      <c r="T550" s="3"/>
      <c r="U550" s="3"/>
      <c r="V550" s="3"/>
      <c r="W550" s="3"/>
      <c r="X550" s="3"/>
      <c r="Y550" s="3"/>
      <c r="Z550" s="3"/>
    </row>
    <row r="551" spans="1:26" ht="15.75" customHeight="1">
      <c r="A551" s="51"/>
      <c r="B551" s="52"/>
      <c r="C551" s="52"/>
      <c r="D551" s="52"/>
      <c r="E551" s="52"/>
      <c r="F551" s="52"/>
      <c r="G551" s="52"/>
      <c r="H551" s="1"/>
      <c r="I551" s="3"/>
      <c r="J551" s="3"/>
      <c r="K551" s="3"/>
      <c r="L551" s="3"/>
      <c r="M551" s="3"/>
      <c r="N551" s="3"/>
      <c r="O551" s="3"/>
      <c r="P551" s="3"/>
      <c r="Q551" s="3"/>
      <c r="R551" s="3"/>
      <c r="S551" s="3"/>
      <c r="T551" s="3"/>
      <c r="U551" s="3"/>
      <c r="V551" s="3"/>
      <c r="W551" s="3"/>
      <c r="X551" s="3"/>
      <c r="Y551" s="3"/>
      <c r="Z551" s="3"/>
    </row>
    <row r="552" spans="1:26" ht="15.75" customHeight="1">
      <c r="A552" s="51"/>
      <c r="B552" s="52"/>
      <c r="C552" s="52"/>
      <c r="D552" s="52"/>
      <c r="E552" s="52"/>
      <c r="F552" s="52"/>
      <c r="G552" s="52"/>
      <c r="H552" s="1"/>
      <c r="I552" s="3"/>
      <c r="J552" s="3"/>
      <c r="K552" s="3"/>
      <c r="L552" s="3"/>
      <c r="M552" s="3"/>
      <c r="N552" s="3"/>
      <c r="O552" s="3"/>
      <c r="P552" s="3"/>
      <c r="Q552" s="3"/>
      <c r="R552" s="3"/>
      <c r="S552" s="3"/>
      <c r="T552" s="3"/>
      <c r="U552" s="3"/>
      <c r="V552" s="3"/>
      <c r="W552" s="3"/>
      <c r="X552" s="3"/>
      <c r="Y552" s="3"/>
      <c r="Z552" s="3"/>
    </row>
    <row r="553" spans="1:26" ht="15.75" customHeight="1">
      <c r="A553" s="51"/>
      <c r="B553" s="52"/>
      <c r="C553" s="52"/>
      <c r="D553" s="52"/>
      <c r="E553" s="52"/>
      <c r="F553" s="52"/>
      <c r="G553" s="52"/>
      <c r="H553" s="1"/>
      <c r="I553" s="3"/>
      <c r="J553" s="3"/>
      <c r="K553" s="3"/>
      <c r="L553" s="3"/>
      <c r="M553" s="3"/>
      <c r="N553" s="3"/>
      <c r="O553" s="3"/>
      <c r="P553" s="3"/>
      <c r="Q553" s="3"/>
      <c r="R553" s="3"/>
      <c r="S553" s="3"/>
      <c r="T553" s="3"/>
      <c r="U553" s="3"/>
      <c r="V553" s="3"/>
      <c r="W553" s="3"/>
      <c r="X553" s="3"/>
      <c r="Y553" s="3"/>
      <c r="Z553" s="3"/>
    </row>
    <row r="554" spans="1:26" ht="15.75" customHeight="1">
      <c r="A554" s="51"/>
      <c r="B554" s="52"/>
      <c r="C554" s="52"/>
      <c r="D554" s="52"/>
      <c r="E554" s="52"/>
      <c r="F554" s="52"/>
      <c r="G554" s="52"/>
      <c r="H554" s="1"/>
      <c r="I554" s="3"/>
      <c r="J554" s="3"/>
      <c r="K554" s="3"/>
      <c r="L554" s="3"/>
      <c r="M554" s="3"/>
      <c r="N554" s="3"/>
      <c r="O554" s="3"/>
      <c r="P554" s="3"/>
      <c r="Q554" s="3"/>
      <c r="R554" s="3"/>
      <c r="S554" s="3"/>
      <c r="T554" s="3"/>
      <c r="U554" s="3"/>
      <c r="V554" s="3"/>
      <c r="W554" s="3"/>
      <c r="X554" s="3"/>
      <c r="Y554" s="3"/>
      <c r="Z554" s="3"/>
    </row>
    <row r="555" spans="1:26" ht="15.75" customHeight="1">
      <c r="A555" s="51"/>
      <c r="B555" s="52"/>
      <c r="C555" s="52"/>
      <c r="D555" s="52"/>
      <c r="E555" s="52"/>
      <c r="F555" s="52"/>
      <c r="G555" s="52"/>
      <c r="H555" s="1"/>
      <c r="I555" s="3"/>
      <c r="J555" s="3"/>
      <c r="K555" s="3"/>
      <c r="L555" s="3"/>
      <c r="M555" s="3"/>
      <c r="N555" s="3"/>
      <c r="O555" s="3"/>
      <c r="P555" s="3"/>
      <c r="Q555" s="3"/>
      <c r="R555" s="3"/>
      <c r="S555" s="3"/>
      <c r="T555" s="3"/>
      <c r="U555" s="3"/>
      <c r="V555" s="3"/>
      <c r="W555" s="3"/>
      <c r="X555" s="3"/>
      <c r="Y555" s="3"/>
      <c r="Z555" s="3"/>
    </row>
    <row r="556" spans="1:26" ht="15.75" customHeight="1">
      <c r="A556" s="51"/>
      <c r="B556" s="52"/>
      <c r="C556" s="52"/>
      <c r="D556" s="52"/>
      <c r="E556" s="52"/>
      <c r="F556" s="52"/>
      <c r="G556" s="52"/>
      <c r="H556" s="1"/>
      <c r="I556" s="3"/>
      <c r="J556" s="3"/>
      <c r="K556" s="3"/>
      <c r="L556" s="3"/>
      <c r="M556" s="3"/>
      <c r="N556" s="3"/>
      <c r="O556" s="3"/>
      <c r="P556" s="3"/>
      <c r="Q556" s="3"/>
      <c r="R556" s="3"/>
      <c r="S556" s="3"/>
      <c r="T556" s="3"/>
      <c r="U556" s="3"/>
      <c r="V556" s="3"/>
      <c r="W556" s="3"/>
      <c r="X556" s="3"/>
      <c r="Y556" s="3"/>
      <c r="Z556" s="3"/>
    </row>
    <row r="557" spans="1:26" ht="15.75" customHeight="1">
      <c r="A557" s="51"/>
      <c r="B557" s="52"/>
      <c r="C557" s="52"/>
      <c r="D557" s="52"/>
      <c r="E557" s="52"/>
      <c r="F557" s="52"/>
      <c r="G557" s="52"/>
      <c r="H557" s="1"/>
      <c r="I557" s="3"/>
      <c r="J557" s="3"/>
      <c r="K557" s="3"/>
      <c r="L557" s="3"/>
      <c r="M557" s="3"/>
      <c r="N557" s="3"/>
      <c r="O557" s="3"/>
      <c r="P557" s="3"/>
      <c r="Q557" s="3"/>
      <c r="R557" s="3"/>
      <c r="S557" s="3"/>
      <c r="T557" s="3"/>
      <c r="U557" s="3"/>
      <c r="V557" s="3"/>
      <c r="W557" s="3"/>
      <c r="X557" s="3"/>
      <c r="Y557" s="3"/>
      <c r="Z557" s="3"/>
    </row>
    <row r="558" spans="1:26" ht="15.75" customHeight="1">
      <c r="A558" s="51"/>
      <c r="B558" s="52"/>
      <c r="C558" s="52"/>
      <c r="D558" s="52"/>
      <c r="E558" s="52"/>
      <c r="F558" s="52"/>
      <c r="G558" s="52"/>
      <c r="H558" s="1"/>
      <c r="I558" s="3"/>
      <c r="J558" s="3"/>
      <c r="K558" s="3"/>
      <c r="L558" s="3"/>
      <c r="M558" s="3"/>
      <c r="N558" s="3"/>
      <c r="O558" s="3"/>
      <c r="P558" s="3"/>
      <c r="Q558" s="3"/>
      <c r="R558" s="3"/>
      <c r="S558" s="3"/>
      <c r="T558" s="3"/>
      <c r="U558" s="3"/>
      <c r="V558" s="3"/>
      <c r="W558" s="3"/>
      <c r="X558" s="3"/>
      <c r="Y558" s="3"/>
      <c r="Z558" s="3"/>
    </row>
    <row r="559" spans="1:26" ht="15.75" customHeight="1">
      <c r="A559" s="51"/>
      <c r="B559" s="52"/>
      <c r="C559" s="52"/>
      <c r="D559" s="52"/>
      <c r="E559" s="52"/>
      <c r="F559" s="52"/>
      <c r="G559" s="52"/>
      <c r="H559" s="1"/>
      <c r="I559" s="3"/>
      <c r="J559" s="3"/>
      <c r="K559" s="3"/>
      <c r="L559" s="3"/>
      <c r="M559" s="3"/>
      <c r="N559" s="3"/>
      <c r="O559" s="3"/>
      <c r="P559" s="3"/>
      <c r="Q559" s="3"/>
      <c r="R559" s="3"/>
      <c r="S559" s="3"/>
      <c r="T559" s="3"/>
      <c r="U559" s="3"/>
      <c r="V559" s="3"/>
      <c r="W559" s="3"/>
      <c r="X559" s="3"/>
      <c r="Y559" s="3"/>
      <c r="Z559" s="3"/>
    </row>
    <row r="560" spans="1:26" ht="15.75" customHeight="1">
      <c r="A560" s="51"/>
      <c r="B560" s="52"/>
      <c r="C560" s="52"/>
      <c r="D560" s="52"/>
      <c r="E560" s="52"/>
      <c r="F560" s="52"/>
      <c r="G560" s="52"/>
      <c r="H560" s="1"/>
      <c r="I560" s="3"/>
      <c r="J560" s="3"/>
      <c r="K560" s="3"/>
      <c r="L560" s="3"/>
      <c r="M560" s="3"/>
      <c r="N560" s="3"/>
      <c r="O560" s="3"/>
      <c r="P560" s="3"/>
      <c r="Q560" s="3"/>
      <c r="R560" s="3"/>
      <c r="S560" s="3"/>
      <c r="T560" s="3"/>
      <c r="U560" s="3"/>
      <c r="V560" s="3"/>
      <c r="W560" s="3"/>
      <c r="X560" s="3"/>
      <c r="Y560" s="3"/>
      <c r="Z560" s="3"/>
    </row>
    <row r="561" spans="1:26" ht="15.75" customHeight="1">
      <c r="A561" s="51"/>
      <c r="B561" s="52"/>
      <c r="C561" s="52"/>
      <c r="D561" s="52"/>
      <c r="E561" s="52"/>
      <c r="F561" s="52"/>
      <c r="G561" s="52"/>
      <c r="H561" s="1"/>
      <c r="I561" s="3"/>
      <c r="J561" s="3"/>
      <c r="K561" s="3"/>
      <c r="L561" s="3"/>
      <c r="M561" s="3"/>
      <c r="N561" s="3"/>
      <c r="O561" s="3"/>
      <c r="P561" s="3"/>
      <c r="Q561" s="3"/>
      <c r="R561" s="3"/>
      <c r="S561" s="3"/>
      <c r="T561" s="3"/>
      <c r="U561" s="3"/>
      <c r="V561" s="3"/>
      <c r="W561" s="3"/>
      <c r="X561" s="3"/>
      <c r="Y561" s="3"/>
      <c r="Z561" s="3"/>
    </row>
    <row r="562" spans="1:26" ht="15.75" customHeight="1">
      <c r="A562" s="51"/>
      <c r="B562" s="52"/>
      <c r="C562" s="52"/>
      <c r="D562" s="52"/>
      <c r="E562" s="52"/>
      <c r="F562" s="52"/>
      <c r="G562" s="52"/>
      <c r="H562" s="1"/>
      <c r="I562" s="3"/>
      <c r="J562" s="3"/>
      <c r="K562" s="3"/>
      <c r="L562" s="3"/>
      <c r="M562" s="3"/>
      <c r="N562" s="3"/>
      <c r="O562" s="3"/>
      <c r="P562" s="3"/>
      <c r="Q562" s="3"/>
      <c r="R562" s="3"/>
      <c r="S562" s="3"/>
      <c r="T562" s="3"/>
      <c r="U562" s="3"/>
      <c r="V562" s="3"/>
      <c r="W562" s="3"/>
      <c r="X562" s="3"/>
      <c r="Y562" s="3"/>
      <c r="Z562" s="3"/>
    </row>
    <row r="563" spans="1:26" ht="15.75" customHeight="1">
      <c r="A563" s="51"/>
      <c r="B563" s="52"/>
      <c r="C563" s="52"/>
      <c r="D563" s="52"/>
      <c r="E563" s="52"/>
      <c r="F563" s="52"/>
      <c r="G563" s="52"/>
      <c r="H563" s="1"/>
      <c r="I563" s="3"/>
      <c r="J563" s="3"/>
      <c r="K563" s="3"/>
      <c r="L563" s="3"/>
      <c r="M563" s="3"/>
      <c r="N563" s="3"/>
      <c r="O563" s="3"/>
      <c r="P563" s="3"/>
      <c r="Q563" s="3"/>
      <c r="R563" s="3"/>
      <c r="S563" s="3"/>
      <c r="T563" s="3"/>
      <c r="U563" s="3"/>
      <c r="V563" s="3"/>
      <c r="W563" s="3"/>
      <c r="X563" s="3"/>
      <c r="Y563" s="3"/>
      <c r="Z563" s="3"/>
    </row>
    <row r="564" spans="1:26" ht="15.75" customHeight="1">
      <c r="A564" s="51"/>
      <c r="B564" s="52"/>
      <c r="C564" s="52"/>
      <c r="D564" s="52"/>
      <c r="E564" s="52"/>
      <c r="F564" s="52"/>
      <c r="G564" s="52"/>
      <c r="H564" s="1"/>
      <c r="I564" s="3"/>
      <c r="J564" s="3"/>
      <c r="K564" s="3"/>
      <c r="L564" s="3"/>
      <c r="M564" s="3"/>
      <c r="N564" s="3"/>
      <c r="O564" s="3"/>
      <c r="P564" s="3"/>
      <c r="Q564" s="3"/>
      <c r="R564" s="3"/>
      <c r="S564" s="3"/>
      <c r="T564" s="3"/>
      <c r="U564" s="3"/>
      <c r="V564" s="3"/>
      <c r="W564" s="3"/>
      <c r="X564" s="3"/>
      <c r="Y564" s="3"/>
      <c r="Z564" s="3"/>
    </row>
    <row r="565" spans="1:26" ht="15.75" customHeight="1">
      <c r="A565" s="51"/>
      <c r="B565" s="52"/>
      <c r="C565" s="52"/>
      <c r="D565" s="52"/>
      <c r="E565" s="52"/>
      <c r="F565" s="52"/>
      <c r="G565" s="52"/>
      <c r="H565" s="1"/>
      <c r="I565" s="3"/>
      <c r="J565" s="3"/>
      <c r="K565" s="3"/>
      <c r="L565" s="3"/>
      <c r="M565" s="3"/>
      <c r="N565" s="3"/>
      <c r="O565" s="3"/>
      <c r="P565" s="3"/>
      <c r="Q565" s="3"/>
      <c r="R565" s="3"/>
      <c r="S565" s="3"/>
      <c r="T565" s="3"/>
      <c r="U565" s="3"/>
      <c r="V565" s="3"/>
      <c r="W565" s="3"/>
      <c r="X565" s="3"/>
      <c r="Y565" s="3"/>
      <c r="Z565" s="3"/>
    </row>
    <row r="566" spans="1:26" ht="15.75" customHeight="1">
      <c r="A566" s="51"/>
      <c r="B566" s="52"/>
      <c r="C566" s="52"/>
      <c r="D566" s="52"/>
      <c r="E566" s="52"/>
      <c r="F566" s="52"/>
      <c r="G566" s="52"/>
      <c r="H566" s="1"/>
      <c r="I566" s="3"/>
      <c r="J566" s="3"/>
      <c r="K566" s="3"/>
      <c r="L566" s="3"/>
      <c r="M566" s="3"/>
      <c r="N566" s="3"/>
      <c r="O566" s="3"/>
      <c r="P566" s="3"/>
      <c r="Q566" s="3"/>
      <c r="R566" s="3"/>
      <c r="S566" s="3"/>
      <c r="T566" s="3"/>
      <c r="U566" s="3"/>
      <c r="V566" s="3"/>
      <c r="W566" s="3"/>
      <c r="X566" s="3"/>
      <c r="Y566" s="3"/>
      <c r="Z566" s="3"/>
    </row>
    <row r="567" spans="1:26" ht="15.75" customHeight="1">
      <c r="A567" s="51"/>
      <c r="B567" s="52"/>
      <c r="C567" s="52"/>
      <c r="D567" s="52"/>
      <c r="E567" s="52"/>
      <c r="F567" s="52"/>
      <c r="G567" s="52"/>
      <c r="H567" s="1"/>
      <c r="I567" s="3"/>
      <c r="J567" s="3"/>
      <c r="K567" s="3"/>
      <c r="L567" s="3"/>
      <c r="M567" s="3"/>
      <c r="N567" s="3"/>
      <c r="O567" s="3"/>
      <c r="P567" s="3"/>
      <c r="Q567" s="3"/>
      <c r="R567" s="3"/>
      <c r="S567" s="3"/>
      <c r="T567" s="3"/>
      <c r="U567" s="3"/>
      <c r="V567" s="3"/>
      <c r="W567" s="3"/>
      <c r="X567" s="3"/>
      <c r="Y567" s="3"/>
      <c r="Z567" s="3"/>
    </row>
    <row r="568" spans="1:26" ht="15.75" customHeight="1">
      <c r="A568" s="51"/>
      <c r="B568" s="52"/>
      <c r="C568" s="52"/>
      <c r="D568" s="52"/>
      <c r="E568" s="52"/>
      <c r="F568" s="52"/>
      <c r="G568" s="52"/>
      <c r="H568" s="1"/>
      <c r="I568" s="3"/>
      <c r="J568" s="3"/>
      <c r="K568" s="3"/>
      <c r="L568" s="3"/>
      <c r="M568" s="3"/>
      <c r="N568" s="3"/>
      <c r="O568" s="3"/>
      <c r="P568" s="3"/>
      <c r="Q568" s="3"/>
      <c r="R568" s="3"/>
      <c r="S568" s="3"/>
      <c r="T568" s="3"/>
      <c r="U568" s="3"/>
      <c r="V568" s="3"/>
      <c r="W568" s="3"/>
      <c r="X568" s="3"/>
      <c r="Y568" s="3"/>
      <c r="Z568" s="3"/>
    </row>
    <row r="569" spans="1:26" ht="15.75" customHeight="1">
      <c r="A569" s="51"/>
      <c r="B569" s="52"/>
      <c r="C569" s="52"/>
      <c r="D569" s="52"/>
      <c r="E569" s="52"/>
      <c r="F569" s="52"/>
      <c r="G569" s="52"/>
      <c r="H569" s="1"/>
      <c r="I569" s="3"/>
      <c r="J569" s="3"/>
      <c r="K569" s="3"/>
      <c r="L569" s="3"/>
      <c r="M569" s="3"/>
      <c r="N569" s="3"/>
      <c r="O569" s="3"/>
      <c r="P569" s="3"/>
      <c r="Q569" s="3"/>
      <c r="R569" s="3"/>
      <c r="S569" s="3"/>
      <c r="T569" s="3"/>
      <c r="U569" s="3"/>
      <c r="V569" s="3"/>
      <c r="W569" s="3"/>
      <c r="X569" s="3"/>
      <c r="Y569" s="3"/>
      <c r="Z569" s="3"/>
    </row>
    <row r="570" spans="1:26" ht="15.75" customHeight="1">
      <c r="A570" s="51"/>
      <c r="B570" s="52"/>
      <c r="C570" s="52"/>
      <c r="D570" s="52"/>
      <c r="E570" s="52"/>
      <c r="F570" s="52"/>
      <c r="G570" s="52"/>
      <c r="H570" s="1"/>
      <c r="I570" s="3"/>
      <c r="J570" s="3"/>
      <c r="K570" s="3"/>
      <c r="L570" s="3"/>
      <c r="M570" s="3"/>
      <c r="N570" s="3"/>
      <c r="O570" s="3"/>
      <c r="P570" s="3"/>
      <c r="Q570" s="3"/>
      <c r="R570" s="3"/>
      <c r="S570" s="3"/>
      <c r="T570" s="3"/>
      <c r="U570" s="3"/>
      <c r="V570" s="3"/>
      <c r="W570" s="3"/>
      <c r="X570" s="3"/>
      <c r="Y570" s="3"/>
      <c r="Z570" s="3"/>
    </row>
    <row r="571" spans="1:26" ht="15.75" customHeight="1">
      <c r="A571" s="51"/>
      <c r="B571" s="52"/>
      <c r="C571" s="52"/>
      <c r="D571" s="52"/>
      <c r="E571" s="52"/>
      <c r="F571" s="52"/>
      <c r="G571" s="52"/>
      <c r="H571" s="1"/>
      <c r="I571" s="3"/>
      <c r="J571" s="3"/>
      <c r="K571" s="3"/>
      <c r="L571" s="3"/>
      <c r="M571" s="3"/>
      <c r="N571" s="3"/>
      <c r="O571" s="3"/>
      <c r="P571" s="3"/>
      <c r="Q571" s="3"/>
      <c r="R571" s="3"/>
      <c r="S571" s="3"/>
      <c r="T571" s="3"/>
      <c r="U571" s="3"/>
      <c r="V571" s="3"/>
      <c r="W571" s="3"/>
      <c r="X571" s="3"/>
      <c r="Y571" s="3"/>
      <c r="Z571" s="3"/>
    </row>
    <row r="572" spans="1:26" ht="15.75" customHeight="1">
      <c r="A572" s="51"/>
      <c r="B572" s="52"/>
      <c r="C572" s="52"/>
      <c r="D572" s="52"/>
      <c r="E572" s="52"/>
      <c r="F572" s="52"/>
      <c r="G572" s="52"/>
      <c r="H572" s="1"/>
      <c r="I572" s="3"/>
      <c r="J572" s="3"/>
      <c r="K572" s="3"/>
      <c r="L572" s="3"/>
      <c r="M572" s="3"/>
      <c r="N572" s="3"/>
      <c r="O572" s="3"/>
      <c r="P572" s="3"/>
      <c r="Q572" s="3"/>
      <c r="R572" s="3"/>
      <c r="S572" s="3"/>
      <c r="T572" s="3"/>
      <c r="U572" s="3"/>
      <c r="V572" s="3"/>
      <c r="W572" s="3"/>
      <c r="X572" s="3"/>
      <c r="Y572" s="3"/>
      <c r="Z572" s="3"/>
    </row>
    <row r="573" spans="1:26" ht="15.75" customHeight="1">
      <c r="A573" s="51"/>
      <c r="B573" s="52"/>
      <c r="C573" s="52"/>
      <c r="D573" s="52"/>
      <c r="E573" s="52"/>
      <c r="F573" s="52"/>
      <c r="G573" s="52"/>
      <c r="H573" s="1"/>
      <c r="I573" s="3"/>
      <c r="J573" s="3"/>
      <c r="K573" s="3"/>
      <c r="L573" s="3"/>
      <c r="M573" s="3"/>
      <c r="N573" s="3"/>
      <c r="O573" s="3"/>
      <c r="P573" s="3"/>
      <c r="Q573" s="3"/>
      <c r="R573" s="3"/>
      <c r="S573" s="3"/>
      <c r="T573" s="3"/>
      <c r="U573" s="3"/>
      <c r="V573" s="3"/>
      <c r="W573" s="3"/>
      <c r="X573" s="3"/>
      <c r="Y573" s="3"/>
      <c r="Z573" s="3"/>
    </row>
    <row r="574" spans="1:26" ht="15.75" customHeight="1">
      <c r="A574" s="51"/>
      <c r="B574" s="52"/>
      <c r="C574" s="52"/>
      <c r="D574" s="52"/>
      <c r="E574" s="52"/>
      <c r="F574" s="52"/>
      <c r="G574" s="52"/>
      <c r="H574" s="1"/>
      <c r="I574" s="3"/>
      <c r="J574" s="3"/>
      <c r="K574" s="3"/>
      <c r="L574" s="3"/>
      <c r="M574" s="3"/>
      <c r="N574" s="3"/>
      <c r="O574" s="3"/>
      <c r="P574" s="3"/>
      <c r="Q574" s="3"/>
      <c r="R574" s="3"/>
      <c r="S574" s="3"/>
      <c r="T574" s="3"/>
      <c r="U574" s="3"/>
      <c r="V574" s="3"/>
      <c r="W574" s="3"/>
      <c r="X574" s="3"/>
      <c r="Y574" s="3"/>
      <c r="Z574" s="3"/>
    </row>
    <row r="575" spans="1:26" ht="15.75" customHeight="1">
      <c r="A575" s="51"/>
      <c r="B575" s="52"/>
      <c r="C575" s="52"/>
      <c r="D575" s="52"/>
      <c r="E575" s="52"/>
      <c r="F575" s="52"/>
      <c r="G575" s="52"/>
      <c r="H575" s="1"/>
      <c r="I575" s="3"/>
      <c r="J575" s="3"/>
      <c r="K575" s="3"/>
      <c r="L575" s="3"/>
      <c r="M575" s="3"/>
      <c r="N575" s="3"/>
      <c r="O575" s="3"/>
      <c r="P575" s="3"/>
      <c r="Q575" s="3"/>
      <c r="R575" s="3"/>
      <c r="S575" s="3"/>
      <c r="T575" s="3"/>
      <c r="U575" s="3"/>
      <c r="V575" s="3"/>
      <c r="W575" s="3"/>
      <c r="X575" s="3"/>
      <c r="Y575" s="3"/>
      <c r="Z575" s="3"/>
    </row>
    <row r="576" spans="1:26" ht="15.75" customHeight="1">
      <c r="A576" s="51"/>
      <c r="B576" s="52"/>
      <c r="C576" s="52"/>
      <c r="D576" s="52"/>
      <c r="E576" s="52"/>
      <c r="F576" s="52"/>
      <c r="G576" s="52"/>
      <c r="H576" s="1"/>
      <c r="I576" s="3"/>
      <c r="J576" s="3"/>
      <c r="K576" s="3"/>
      <c r="L576" s="3"/>
      <c r="M576" s="3"/>
      <c r="N576" s="3"/>
      <c r="O576" s="3"/>
      <c r="P576" s="3"/>
      <c r="Q576" s="3"/>
      <c r="R576" s="3"/>
      <c r="S576" s="3"/>
      <c r="T576" s="3"/>
      <c r="U576" s="3"/>
      <c r="V576" s="3"/>
      <c r="W576" s="3"/>
      <c r="X576" s="3"/>
      <c r="Y576" s="3"/>
      <c r="Z576" s="3"/>
    </row>
    <row r="577" spans="1:26" ht="15.75" customHeight="1">
      <c r="A577" s="51"/>
      <c r="B577" s="52"/>
      <c r="C577" s="52"/>
      <c r="D577" s="52"/>
      <c r="E577" s="52"/>
      <c r="F577" s="52"/>
      <c r="G577" s="52"/>
      <c r="H577" s="1"/>
      <c r="I577" s="3"/>
      <c r="J577" s="3"/>
      <c r="K577" s="3"/>
      <c r="L577" s="3"/>
      <c r="M577" s="3"/>
      <c r="N577" s="3"/>
      <c r="O577" s="3"/>
      <c r="P577" s="3"/>
      <c r="Q577" s="3"/>
      <c r="R577" s="3"/>
      <c r="S577" s="3"/>
      <c r="T577" s="3"/>
      <c r="U577" s="3"/>
      <c r="V577" s="3"/>
      <c r="W577" s="3"/>
      <c r="X577" s="3"/>
      <c r="Y577" s="3"/>
      <c r="Z577" s="3"/>
    </row>
    <row r="578" spans="1:26" ht="15.75" customHeight="1">
      <c r="A578" s="51"/>
      <c r="B578" s="52"/>
      <c r="C578" s="52"/>
      <c r="D578" s="52"/>
      <c r="E578" s="52"/>
      <c r="F578" s="52"/>
      <c r="G578" s="52"/>
      <c r="H578" s="1"/>
      <c r="I578" s="3"/>
      <c r="J578" s="3"/>
      <c r="K578" s="3"/>
      <c r="L578" s="3"/>
      <c r="M578" s="3"/>
      <c r="N578" s="3"/>
      <c r="O578" s="3"/>
      <c r="P578" s="3"/>
      <c r="Q578" s="3"/>
      <c r="R578" s="3"/>
      <c r="S578" s="3"/>
      <c r="T578" s="3"/>
      <c r="U578" s="3"/>
      <c r="V578" s="3"/>
      <c r="W578" s="3"/>
      <c r="X578" s="3"/>
      <c r="Y578" s="3"/>
      <c r="Z578" s="3"/>
    </row>
    <row r="579" spans="1:26" ht="15.75" customHeight="1">
      <c r="A579" s="51"/>
      <c r="B579" s="52"/>
      <c r="C579" s="52"/>
      <c r="D579" s="52"/>
      <c r="E579" s="52"/>
      <c r="F579" s="52"/>
      <c r="G579" s="52"/>
      <c r="H579" s="1"/>
      <c r="I579" s="3"/>
      <c r="J579" s="3"/>
      <c r="K579" s="3"/>
      <c r="L579" s="3"/>
      <c r="M579" s="3"/>
      <c r="N579" s="3"/>
      <c r="O579" s="3"/>
      <c r="P579" s="3"/>
      <c r="Q579" s="3"/>
      <c r="R579" s="3"/>
      <c r="S579" s="3"/>
      <c r="T579" s="3"/>
      <c r="U579" s="3"/>
      <c r="V579" s="3"/>
      <c r="W579" s="3"/>
      <c r="X579" s="3"/>
      <c r="Y579" s="3"/>
      <c r="Z579" s="3"/>
    </row>
    <row r="580" spans="1:26" ht="15.75" customHeight="1">
      <c r="A580" s="51"/>
      <c r="B580" s="52"/>
      <c r="C580" s="52"/>
      <c r="D580" s="52"/>
      <c r="E580" s="52"/>
      <c r="F580" s="52"/>
      <c r="G580" s="52"/>
      <c r="H580" s="1"/>
      <c r="I580" s="3"/>
      <c r="J580" s="3"/>
      <c r="K580" s="3"/>
      <c r="L580" s="3"/>
      <c r="M580" s="3"/>
      <c r="N580" s="3"/>
      <c r="O580" s="3"/>
      <c r="P580" s="3"/>
      <c r="Q580" s="3"/>
      <c r="R580" s="3"/>
      <c r="S580" s="3"/>
      <c r="T580" s="3"/>
      <c r="U580" s="3"/>
      <c r="V580" s="3"/>
      <c r="W580" s="3"/>
      <c r="X580" s="3"/>
      <c r="Y580" s="3"/>
      <c r="Z580" s="3"/>
    </row>
    <row r="581" spans="1:26" ht="15.75" customHeight="1">
      <c r="A581" s="51"/>
      <c r="B581" s="52"/>
      <c r="C581" s="52"/>
      <c r="D581" s="52"/>
      <c r="E581" s="52"/>
      <c r="F581" s="52"/>
      <c r="G581" s="52"/>
      <c r="H581" s="1"/>
      <c r="I581" s="3"/>
      <c r="J581" s="3"/>
      <c r="K581" s="3"/>
      <c r="L581" s="3"/>
      <c r="M581" s="3"/>
      <c r="N581" s="3"/>
      <c r="O581" s="3"/>
      <c r="P581" s="3"/>
      <c r="Q581" s="3"/>
      <c r="R581" s="3"/>
      <c r="S581" s="3"/>
      <c r="T581" s="3"/>
      <c r="U581" s="3"/>
      <c r="V581" s="3"/>
      <c r="W581" s="3"/>
      <c r="X581" s="3"/>
      <c r="Y581" s="3"/>
      <c r="Z581" s="3"/>
    </row>
    <row r="582" spans="1:26" ht="15.75" customHeight="1">
      <c r="A582" s="51"/>
      <c r="B582" s="52"/>
      <c r="C582" s="52"/>
      <c r="D582" s="52"/>
      <c r="E582" s="52"/>
      <c r="F582" s="52"/>
      <c r="G582" s="52"/>
      <c r="H582" s="1"/>
      <c r="I582" s="3"/>
      <c r="J582" s="3"/>
      <c r="K582" s="3"/>
      <c r="L582" s="3"/>
      <c r="M582" s="3"/>
      <c r="N582" s="3"/>
      <c r="O582" s="3"/>
      <c r="P582" s="3"/>
      <c r="Q582" s="3"/>
      <c r="R582" s="3"/>
      <c r="S582" s="3"/>
      <c r="T582" s="3"/>
      <c r="U582" s="3"/>
      <c r="V582" s="3"/>
      <c r="W582" s="3"/>
      <c r="X582" s="3"/>
      <c r="Y582" s="3"/>
      <c r="Z582" s="3"/>
    </row>
    <row r="583" spans="1:26" ht="15.75" customHeight="1">
      <c r="A583" s="51"/>
      <c r="B583" s="52"/>
      <c r="C583" s="52"/>
      <c r="D583" s="52"/>
      <c r="E583" s="52"/>
      <c r="F583" s="52"/>
      <c r="G583" s="52"/>
      <c r="H583" s="1"/>
      <c r="I583" s="3"/>
      <c r="J583" s="3"/>
      <c r="K583" s="3"/>
      <c r="L583" s="3"/>
      <c r="M583" s="3"/>
      <c r="N583" s="3"/>
      <c r="O583" s="3"/>
      <c r="P583" s="3"/>
      <c r="Q583" s="3"/>
      <c r="R583" s="3"/>
      <c r="S583" s="3"/>
      <c r="T583" s="3"/>
      <c r="U583" s="3"/>
      <c r="V583" s="3"/>
      <c r="W583" s="3"/>
      <c r="X583" s="3"/>
      <c r="Y583" s="3"/>
      <c r="Z583" s="3"/>
    </row>
    <row r="584" spans="1:26" ht="15.75" customHeight="1">
      <c r="A584" s="51"/>
      <c r="B584" s="52"/>
      <c r="C584" s="52"/>
      <c r="D584" s="52"/>
      <c r="E584" s="52"/>
      <c r="F584" s="52"/>
      <c r="G584" s="52"/>
      <c r="H584" s="1"/>
      <c r="I584" s="3"/>
      <c r="J584" s="3"/>
      <c r="K584" s="3"/>
      <c r="L584" s="3"/>
      <c r="M584" s="3"/>
      <c r="N584" s="3"/>
      <c r="O584" s="3"/>
      <c r="P584" s="3"/>
      <c r="Q584" s="3"/>
      <c r="R584" s="3"/>
      <c r="S584" s="3"/>
      <c r="T584" s="3"/>
      <c r="U584" s="3"/>
      <c r="V584" s="3"/>
      <c r="W584" s="3"/>
      <c r="X584" s="3"/>
      <c r="Y584" s="3"/>
      <c r="Z584" s="3"/>
    </row>
    <row r="585" spans="1:26" ht="15.75" customHeight="1">
      <c r="A585" s="51"/>
      <c r="B585" s="52"/>
      <c r="C585" s="52"/>
      <c r="D585" s="52"/>
      <c r="E585" s="52"/>
      <c r="F585" s="52"/>
      <c r="G585" s="52"/>
      <c r="H585" s="1"/>
      <c r="I585" s="3"/>
      <c r="J585" s="3"/>
      <c r="K585" s="3"/>
      <c r="L585" s="3"/>
      <c r="M585" s="3"/>
      <c r="N585" s="3"/>
      <c r="O585" s="3"/>
      <c r="P585" s="3"/>
      <c r="Q585" s="3"/>
      <c r="R585" s="3"/>
      <c r="S585" s="3"/>
      <c r="T585" s="3"/>
      <c r="U585" s="3"/>
      <c r="V585" s="3"/>
      <c r="W585" s="3"/>
      <c r="X585" s="3"/>
      <c r="Y585" s="3"/>
      <c r="Z585" s="3"/>
    </row>
    <row r="586" spans="1:26" ht="15.75" customHeight="1">
      <c r="A586" s="51"/>
      <c r="B586" s="52"/>
      <c r="C586" s="52"/>
      <c r="D586" s="52"/>
      <c r="E586" s="52"/>
      <c r="F586" s="52"/>
      <c r="G586" s="52"/>
      <c r="H586" s="1"/>
      <c r="I586" s="3"/>
      <c r="J586" s="3"/>
      <c r="K586" s="3"/>
      <c r="L586" s="3"/>
      <c r="M586" s="3"/>
      <c r="N586" s="3"/>
      <c r="O586" s="3"/>
      <c r="P586" s="3"/>
      <c r="Q586" s="3"/>
      <c r="R586" s="3"/>
      <c r="S586" s="3"/>
      <c r="T586" s="3"/>
      <c r="U586" s="3"/>
      <c r="V586" s="3"/>
      <c r="W586" s="3"/>
      <c r="X586" s="3"/>
      <c r="Y586" s="3"/>
      <c r="Z586" s="3"/>
    </row>
    <row r="587" spans="1:26" ht="15.75" customHeight="1">
      <c r="A587" s="51"/>
      <c r="B587" s="52"/>
      <c r="C587" s="52"/>
      <c r="D587" s="52"/>
      <c r="E587" s="52"/>
      <c r="F587" s="52"/>
      <c r="G587" s="52"/>
      <c r="H587" s="1"/>
      <c r="I587" s="3"/>
      <c r="J587" s="3"/>
      <c r="K587" s="3"/>
      <c r="L587" s="3"/>
      <c r="M587" s="3"/>
      <c r="N587" s="3"/>
      <c r="O587" s="3"/>
      <c r="P587" s="3"/>
      <c r="Q587" s="3"/>
      <c r="R587" s="3"/>
      <c r="S587" s="3"/>
      <c r="T587" s="3"/>
      <c r="U587" s="3"/>
      <c r="V587" s="3"/>
      <c r="W587" s="3"/>
      <c r="X587" s="3"/>
      <c r="Y587" s="3"/>
      <c r="Z587" s="3"/>
    </row>
    <row r="588" spans="1:26" ht="15.75" customHeight="1"/>
    <row r="589" spans="1:26" ht="15.75" customHeight="1"/>
    <row r="590" spans="1:26" ht="15.75" customHeight="1"/>
    <row r="591" spans="1:26" ht="15.75" customHeight="1"/>
    <row r="592" spans="1:26"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A387:H387"/>
    <mergeCell ref="A10:K10"/>
    <mergeCell ref="A11:K11"/>
    <mergeCell ref="A12:K12"/>
    <mergeCell ref="A224:A227"/>
    <mergeCell ref="B224:B227"/>
    <mergeCell ref="C224:C227"/>
    <mergeCell ref="A228:A229"/>
    <mergeCell ref="A8:K8"/>
    <mergeCell ref="A9:K9"/>
    <mergeCell ref="B228:B229"/>
    <mergeCell ref="C228:C229"/>
    <mergeCell ref="A230:A231"/>
    <mergeCell ref="B230:B231"/>
    <mergeCell ref="C230:C231"/>
    <mergeCell ref="A2:K2"/>
    <mergeCell ref="A4:K4"/>
    <mergeCell ref="A5:K5"/>
    <mergeCell ref="A6:K6"/>
    <mergeCell ref="A7:K7"/>
  </mergeCells>
  <hyperlinks>
    <hyperlink ref="E15" r:id="rId1" xr:uid="{00000000-0004-0000-0C00-000000000000}"/>
    <hyperlink ref="E16" r:id="rId2" xr:uid="{00000000-0004-0000-0C00-000001000000}"/>
    <hyperlink ref="E17" r:id="rId3" xr:uid="{00000000-0004-0000-0C00-000002000000}"/>
    <hyperlink ref="F17" r:id="rId4" xr:uid="{00000000-0004-0000-0C00-000003000000}"/>
    <hyperlink ref="E18" r:id="rId5" xr:uid="{00000000-0004-0000-0C00-000004000000}"/>
    <hyperlink ref="F18" r:id="rId6" xr:uid="{00000000-0004-0000-0C00-000005000000}"/>
    <hyperlink ref="E19" r:id="rId7" xr:uid="{00000000-0004-0000-0C00-000006000000}"/>
    <hyperlink ref="F19" r:id="rId8" xr:uid="{00000000-0004-0000-0C00-000007000000}"/>
    <hyperlink ref="E20" r:id="rId9" xr:uid="{00000000-0004-0000-0C00-000008000000}"/>
    <hyperlink ref="F20" r:id="rId10" xr:uid="{00000000-0004-0000-0C00-000009000000}"/>
    <hyperlink ref="E21" r:id="rId11" xr:uid="{00000000-0004-0000-0C00-00000A000000}"/>
    <hyperlink ref="E22" r:id="rId12" xr:uid="{00000000-0004-0000-0C00-00000B000000}"/>
    <hyperlink ref="F22" r:id="rId13" xr:uid="{00000000-0004-0000-0C00-00000C000000}"/>
    <hyperlink ref="E23" r:id="rId14" xr:uid="{00000000-0004-0000-0C00-00000D000000}"/>
    <hyperlink ref="F23" r:id="rId15" xr:uid="{00000000-0004-0000-0C00-00000E000000}"/>
    <hyperlink ref="E24" r:id="rId16" xr:uid="{00000000-0004-0000-0C00-00000F000000}"/>
    <hyperlink ref="E25" r:id="rId17" xr:uid="{00000000-0004-0000-0C00-000010000000}"/>
    <hyperlink ref="E29" r:id="rId18" xr:uid="{00000000-0004-0000-0C00-000011000000}"/>
    <hyperlink ref="E30" r:id="rId19" xr:uid="{00000000-0004-0000-0C00-000012000000}"/>
    <hyperlink ref="E31" r:id="rId20" location="v=onepage&amp;q&amp;f=false" xr:uid="{00000000-0004-0000-0C00-000013000000}"/>
    <hyperlink ref="E33" r:id="rId21" xr:uid="{00000000-0004-0000-0C00-000014000000}"/>
    <hyperlink ref="E45" r:id="rId22" xr:uid="{00000000-0004-0000-0C00-000015000000}"/>
    <hyperlink ref="E46" r:id="rId23" xr:uid="{00000000-0004-0000-0C00-000016000000}"/>
    <hyperlink ref="B47" r:id="rId24" xr:uid="{00000000-0004-0000-0C00-000017000000}"/>
    <hyperlink ref="E47" r:id="rId25" xr:uid="{00000000-0004-0000-0C00-000018000000}"/>
    <hyperlink ref="B48" r:id="rId26" xr:uid="{00000000-0004-0000-0C00-000019000000}"/>
    <hyperlink ref="E48" r:id="rId27" xr:uid="{00000000-0004-0000-0C00-00001A000000}"/>
    <hyperlink ref="B49" r:id="rId28" xr:uid="{00000000-0004-0000-0C00-00001B000000}"/>
    <hyperlink ref="E49" r:id="rId29" xr:uid="{00000000-0004-0000-0C00-00001C000000}"/>
    <hyperlink ref="E50" r:id="rId30" xr:uid="{00000000-0004-0000-0C00-00001D000000}"/>
    <hyperlink ref="B51" r:id="rId31" xr:uid="{00000000-0004-0000-0C00-00001E000000}"/>
    <hyperlink ref="E51" r:id="rId32" xr:uid="{00000000-0004-0000-0C00-00001F000000}"/>
    <hyperlink ref="B52" r:id="rId33" xr:uid="{00000000-0004-0000-0C00-000020000000}"/>
    <hyperlink ref="E52" r:id="rId34" xr:uid="{00000000-0004-0000-0C00-000021000000}"/>
    <hyperlink ref="B53" r:id="rId35" xr:uid="{00000000-0004-0000-0C00-000022000000}"/>
    <hyperlink ref="E55" r:id="rId36" xr:uid="{00000000-0004-0000-0C00-000023000000}"/>
    <hyperlink ref="E56" r:id="rId37" xr:uid="{00000000-0004-0000-0C00-000024000000}"/>
    <hyperlink ref="F56" r:id="rId38" xr:uid="{00000000-0004-0000-0C00-000025000000}"/>
    <hyperlink ref="E58" r:id="rId39" xr:uid="{00000000-0004-0000-0C00-000026000000}"/>
    <hyperlink ref="E59" r:id="rId40" xr:uid="{00000000-0004-0000-0C00-000027000000}"/>
    <hyperlink ref="E61" r:id="rId41" location="page=83" xr:uid="{00000000-0004-0000-0C00-000028000000}"/>
    <hyperlink ref="E62" r:id="rId42" xr:uid="{00000000-0004-0000-0C00-000029000000}"/>
    <hyperlink ref="F62" r:id="rId43" xr:uid="{00000000-0004-0000-0C00-00002A000000}"/>
    <hyperlink ref="E63" r:id="rId44" xr:uid="{00000000-0004-0000-0C00-00002B000000}"/>
    <hyperlink ref="E64" r:id="rId45" xr:uid="{00000000-0004-0000-0C00-00002C000000}"/>
    <hyperlink ref="E65" r:id="rId46" xr:uid="{00000000-0004-0000-0C00-00002D000000}"/>
    <hyperlink ref="E66" r:id="rId47" xr:uid="{00000000-0004-0000-0C00-00002E000000}"/>
    <hyperlink ref="E67" r:id="rId48" location="metrics" xr:uid="{00000000-0004-0000-0C00-00002F000000}"/>
    <hyperlink ref="E68" r:id="rId49" xr:uid="{00000000-0004-0000-0C00-000030000000}"/>
    <hyperlink ref="E69" r:id="rId50" xr:uid="{00000000-0004-0000-0C00-000031000000}"/>
    <hyperlink ref="E70" r:id="rId51" xr:uid="{00000000-0004-0000-0C00-000032000000}"/>
    <hyperlink ref="E71" r:id="rId52" xr:uid="{00000000-0004-0000-0C00-000033000000}"/>
    <hyperlink ref="E72" r:id="rId53" xr:uid="{00000000-0004-0000-0C00-000034000000}"/>
    <hyperlink ref="E74" r:id="rId54" xr:uid="{00000000-0004-0000-0C00-000035000000}"/>
    <hyperlink ref="E75" r:id="rId55" xr:uid="{00000000-0004-0000-0C00-000036000000}"/>
    <hyperlink ref="E76" r:id="rId56" xr:uid="{00000000-0004-0000-0C00-000037000000}"/>
    <hyperlink ref="E77" r:id="rId57" xr:uid="{00000000-0004-0000-0C00-000038000000}"/>
    <hyperlink ref="E78" r:id="rId58" xr:uid="{00000000-0004-0000-0C00-000039000000}"/>
    <hyperlink ref="E79" r:id="rId59" xr:uid="{00000000-0004-0000-0C00-00003A000000}"/>
    <hyperlink ref="E80" r:id="rId60" xr:uid="{00000000-0004-0000-0C00-00003B000000}"/>
    <hyperlink ref="E81" r:id="rId61" xr:uid="{00000000-0004-0000-0C00-00003C000000}"/>
    <hyperlink ref="E82" r:id="rId62" xr:uid="{00000000-0004-0000-0C00-00003D000000}"/>
    <hyperlink ref="F82" r:id="rId63" xr:uid="{00000000-0004-0000-0C00-00003E000000}"/>
    <hyperlink ref="E92" r:id="rId64" xr:uid="{00000000-0004-0000-0C00-00003F000000}"/>
    <hyperlink ref="F92" r:id="rId65" xr:uid="{00000000-0004-0000-0C00-000040000000}"/>
    <hyperlink ref="E101" r:id="rId66" xr:uid="{00000000-0004-0000-0C00-000041000000}"/>
    <hyperlink ref="E102" r:id="rId67" xr:uid="{00000000-0004-0000-0C00-000042000000}"/>
    <hyperlink ref="E103" r:id="rId68" xr:uid="{00000000-0004-0000-0C00-000043000000}"/>
    <hyperlink ref="E104" r:id="rId69" xr:uid="{00000000-0004-0000-0C00-000044000000}"/>
    <hyperlink ref="E105" r:id="rId70" xr:uid="{00000000-0004-0000-0C00-000045000000}"/>
    <hyperlink ref="E106" r:id="rId71" xr:uid="{00000000-0004-0000-0C00-000046000000}"/>
    <hyperlink ref="E107" r:id="rId72" xr:uid="{00000000-0004-0000-0C00-000047000000}"/>
    <hyperlink ref="D109" r:id="rId73" xr:uid="{00000000-0004-0000-0C00-000048000000}"/>
    <hyperlink ref="E109" r:id="rId74" xr:uid="{00000000-0004-0000-0C00-000049000000}"/>
    <hyperlink ref="E110" r:id="rId75" xr:uid="{00000000-0004-0000-0C00-00004A000000}"/>
    <hyperlink ref="F110" r:id="rId76" xr:uid="{00000000-0004-0000-0C00-00004B000000}"/>
    <hyperlink ref="E111" r:id="rId77" xr:uid="{00000000-0004-0000-0C00-00004C000000}"/>
    <hyperlink ref="E112" r:id="rId78" xr:uid="{00000000-0004-0000-0C00-00004D000000}"/>
    <hyperlink ref="E113" r:id="rId79" xr:uid="{00000000-0004-0000-0C00-00004E000000}"/>
    <hyperlink ref="E114" r:id="rId80" xr:uid="{00000000-0004-0000-0C00-00004F000000}"/>
    <hyperlink ref="E117" r:id="rId81" xr:uid="{00000000-0004-0000-0C00-000050000000}"/>
    <hyperlink ref="E118" r:id="rId82" xr:uid="{00000000-0004-0000-0C00-000051000000}"/>
    <hyperlink ref="E120" r:id="rId83" xr:uid="{00000000-0004-0000-0C00-000052000000}"/>
    <hyperlink ref="E121" r:id="rId84" xr:uid="{00000000-0004-0000-0C00-000053000000}"/>
    <hyperlink ref="E122" r:id="rId85" xr:uid="{00000000-0004-0000-0C00-000054000000}"/>
    <hyperlink ref="E124" r:id="rId86" xr:uid="{00000000-0004-0000-0C00-000055000000}"/>
    <hyperlink ref="E125" r:id="rId87" xr:uid="{00000000-0004-0000-0C00-000056000000}"/>
    <hyperlink ref="E126" r:id="rId88" xr:uid="{00000000-0004-0000-0C00-000057000000}"/>
    <hyperlink ref="E127" r:id="rId89" xr:uid="{00000000-0004-0000-0C00-000058000000}"/>
    <hyperlink ref="E128" r:id="rId90" xr:uid="{00000000-0004-0000-0C00-000059000000}"/>
    <hyperlink ref="E129" r:id="rId91" xr:uid="{00000000-0004-0000-0C00-00005A000000}"/>
    <hyperlink ref="E131" r:id="rId92" xr:uid="{00000000-0004-0000-0C00-00005B000000}"/>
    <hyperlink ref="E132" r:id="rId93" location="page=64" xr:uid="{00000000-0004-0000-0C00-00005C000000}"/>
    <hyperlink ref="E133" r:id="rId94" xr:uid="{00000000-0004-0000-0C00-00005D000000}"/>
    <hyperlink ref="E134" r:id="rId95" xr:uid="{00000000-0004-0000-0C00-00005E000000}"/>
    <hyperlink ref="E135" r:id="rId96" xr:uid="{00000000-0004-0000-0C00-00005F000000}"/>
    <hyperlink ref="E136" r:id="rId97" xr:uid="{00000000-0004-0000-0C00-000060000000}"/>
    <hyperlink ref="E137" r:id="rId98" xr:uid="{00000000-0004-0000-0C00-000061000000}"/>
    <hyperlink ref="E138" r:id="rId99" xr:uid="{00000000-0004-0000-0C00-000062000000}"/>
    <hyperlink ref="E139" r:id="rId100" xr:uid="{00000000-0004-0000-0C00-000063000000}"/>
    <hyperlink ref="E140" r:id="rId101" xr:uid="{00000000-0004-0000-0C00-000064000000}"/>
    <hyperlink ref="E141" r:id="rId102" xr:uid="{00000000-0004-0000-0C00-000065000000}"/>
    <hyperlink ref="E143" r:id="rId103" xr:uid="{00000000-0004-0000-0C00-000066000000}"/>
    <hyperlink ref="E144" r:id="rId104" xr:uid="{00000000-0004-0000-0C00-000067000000}"/>
    <hyperlink ref="E145" r:id="rId105" xr:uid="{00000000-0004-0000-0C00-000068000000}"/>
    <hyperlink ref="E147" r:id="rId106" xr:uid="{00000000-0004-0000-0C00-000069000000}"/>
    <hyperlink ref="E153" r:id="rId107" xr:uid="{00000000-0004-0000-0C00-00006A000000}"/>
    <hyperlink ref="E154" r:id="rId108" xr:uid="{00000000-0004-0000-0C00-00006B000000}"/>
    <hyperlink ref="E155" r:id="rId109" xr:uid="{00000000-0004-0000-0C00-00006C000000}"/>
    <hyperlink ref="E156" r:id="rId110" xr:uid="{00000000-0004-0000-0C00-00006D000000}"/>
    <hyperlink ref="E157" r:id="rId111" xr:uid="{00000000-0004-0000-0C00-00006E000000}"/>
    <hyperlink ref="E159" r:id="rId112" xr:uid="{00000000-0004-0000-0C00-00006F000000}"/>
    <hyperlink ref="E160" r:id="rId113" location="page=51" xr:uid="{00000000-0004-0000-0C00-000070000000}"/>
    <hyperlink ref="E161" r:id="rId114" xr:uid="{00000000-0004-0000-0C00-000071000000}"/>
    <hyperlink ref="E162" r:id="rId115" xr:uid="{00000000-0004-0000-0C00-000072000000}"/>
    <hyperlink ref="E163" r:id="rId116" xr:uid="{00000000-0004-0000-0C00-000073000000}"/>
    <hyperlink ref="E164" r:id="rId117" xr:uid="{00000000-0004-0000-0C00-000074000000}"/>
    <hyperlink ref="E165" r:id="rId118" xr:uid="{00000000-0004-0000-0C00-000075000000}"/>
    <hyperlink ref="E166" r:id="rId119" location="page=190" xr:uid="{00000000-0004-0000-0C00-000076000000}"/>
    <hyperlink ref="E167" r:id="rId120" xr:uid="{00000000-0004-0000-0C00-000077000000}"/>
    <hyperlink ref="E169" r:id="rId121" xr:uid="{00000000-0004-0000-0C00-000078000000}"/>
    <hyperlink ref="E170" r:id="rId122" xr:uid="{00000000-0004-0000-0C00-000079000000}"/>
    <hyperlink ref="E171" r:id="rId123" xr:uid="{00000000-0004-0000-0C00-00007A000000}"/>
    <hyperlink ref="E172" r:id="rId124" xr:uid="{00000000-0004-0000-0C00-00007B000000}"/>
    <hyperlink ref="E173" r:id="rId125" xr:uid="{00000000-0004-0000-0C00-00007C000000}"/>
    <hyperlink ref="E174" r:id="rId126" xr:uid="{00000000-0004-0000-0C00-00007D000000}"/>
    <hyperlink ref="E175" r:id="rId127" xr:uid="{00000000-0004-0000-0C00-00007E000000}"/>
    <hyperlink ref="E176" r:id="rId128" xr:uid="{00000000-0004-0000-0C00-00007F000000}"/>
    <hyperlink ref="E177" r:id="rId129" xr:uid="{00000000-0004-0000-0C00-000080000000}"/>
    <hyperlink ref="E178" r:id="rId130" xr:uid="{00000000-0004-0000-0C00-000081000000}"/>
    <hyperlink ref="E179" r:id="rId131" xr:uid="{00000000-0004-0000-0C00-000082000000}"/>
    <hyperlink ref="E180" r:id="rId132" xr:uid="{00000000-0004-0000-0C00-000083000000}"/>
    <hyperlink ref="E181" r:id="rId133" xr:uid="{00000000-0004-0000-0C00-000084000000}"/>
    <hyperlink ref="E182" r:id="rId134" xr:uid="{00000000-0004-0000-0C00-000085000000}"/>
    <hyperlink ref="F182" r:id="rId135" xr:uid="{00000000-0004-0000-0C00-000086000000}"/>
    <hyperlink ref="F183" r:id="rId136" xr:uid="{00000000-0004-0000-0C00-000087000000}"/>
    <hyperlink ref="E184" r:id="rId137" xr:uid="{00000000-0004-0000-0C00-000088000000}"/>
    <hyperlink ref="E185" r:id="rId138" xr:uid="{00000000-0004-0000-0C00-000089000000}"/>
    <hyperlink ref="E186" r:id="rId139" xr:uid="{00000000-0004-0000-0C00-00008A000000}"/>
    <hyperlink ref="F186" r:id="rId140" xr:uid="{00000000-0004-0000-0C00-00008B000000}"/>
    <hyperlink ref="E187" r:id="rId141" xr:uid="{00000000-0004-0000-0C00-00008C000000}"/>
    <hyperlink ref="F187" r:id="rId142" xr:uid="{00000000-0004-0000-0C00-00008D000000}"/>
    <hyperlink ref="E188" r:id="rId143" xr:uid="{00000000-0004-0000-0C00-00008E000000}"/>
    <hyperlink ref="E189" r:id="rId144" xr:uid="{00000000-0004-0000-0C00-00008F000000}"/>
    <hyperlink ref="E190" r:id="rId145" xr:uid="{00000000-0004-0000-0C00-000090000000}"/>
    <hyperlink ref="E191" r:id="rId146" xr:uid="{00000000-0004-0000-0C00-000091000000}"/>
    <hyperlink ref="E192" r:id="rId147" xr:uid="{00000000-0004-0000-0C00-000092000000}"/>
    <hyperlink ref="E193" r:id="rId148" xr:uid="{00000000-0004-0000-0C00-000093000000}"/>
    <hyperlink ref="E194" r:id="rId149" xr:uid="{00000000-0004-0000-0C00-000094000000}"/>
    <hyperlink ref="E197" r:id="rId150" xr:uid="{00000000-0004-0000-0C00-000095000000}"/>
    <hyperlink ref="E198" r:id="rId151" location="page=64" xr:uid="{00000000-0004-0000-0C00-000096000000}"/>
    <hyperlink ref="E199" r:id="rId152" xr:uid="{00000000-0004-0000-0C00-000097000000}"/>
    <hyperlink ref="E200" r:id="rId153" xr:uid="{00000000-0004-0000-0C00-000098000000}"/>
    <hyperlink ref="E201" r:id="rId154" xr:uid="{00000000-0004-0000-0C00-000099000000}"/>
    <hyperlink ref="E202" r:id="rId155" xr:uid="{00000000-0004-0000-0C00-00009A000000}"/>
    <hyperlink ref="E203" r:id="rId156" xr:uid="{00000000-0004-0000-0C00-00009B000000}"/>
    <hyperlink ref="E204" r:id="rId157" xr:uid="{00000000-0004-0000-0C00-00009C000000}"/>
    <hyperlink ref="E205" r:id="rId158" xr:uid="{00000000-0004-0000-0C00-00009D000000}"/>
    <hyperlink ref="E206" r:id="rId159" xr:uid="{00000000-0004-0000-0C00-00009E000000}"/>
    <hyperlink ref="E207" r:id="rId160" xr:uid="{00000000-0004-0000-0C00-00009F000000}"/>
    <hyperlink ref="E208" r:id="rId161" xr:uid="{00000000-0004-0000-0C00-0000A0000000}"/>
    <hyperlink ref="E210" r:id="rId162" xr:uid="{00000000-0004-0000-0C00-0000A1000000}"/>
    <hyperlink ref="E211" r:id="rId163" location="page=116" xr:uid="{00000000-0004-0000-0C00-0000A2000000}"/>
    <hyperlink ref="E212" r:id="rId164" xr:uid="{00000000-0004-0000-0C00-0000A3000000}"/>
    <hyperlink ref="E213" r:id="rId165" xr:uid="{00000000-0004-0000-0C00-0000A4000000}"/>
    <hyperlink ref="E214" r:id="rId166" xr:uid="{00000000-0004-0000-0C00-0000A5000000}"/>
    <hyperlink ref="E215" r:id="rId167" xr:uid="{00000000-0004-0000-0C00-0000A6000000}"/>
    <hyperlink ref="E216" r:id="rId168" xr:uid="{00000000-0004-0000-0C00-0000A7000000}"/>
    <hyperlink ref="E217" r:id="rId169" xr:uid="{00000000-0004-0000-0C00-0000A8000000}"/>
    <hyperlink ref="E218" r:id="rId170" xr:uid="{00000000-0004-0000-0C00-0000A9000000}"/>
    <hyperlink ref="E219" r:id="rId171" xr:uid="{00000000-0004-0000-0C00-0000AA000000}"/>
    <hyperlink ref="E220" r:id="rId172" xr:uid="{00000000-0004-0000-0C00-0000AB000000}"/>
    <hyperlink ref="E221" r:id="rId173" xr:uid="{00000000-0004-0000-0C00-0000AC000000}"/>
    <hyperlink ref="E222" r:id="rId174" xr:uid="{00000000-0004-0000-0C00-0000AD000000}"/>
    <hyperlink ref="E223" r:id="rId175" xr:uid="{00000000-0004-0000-0C00-0000AE000000}"/>
    <hyperlink ref="E224" r:id="rId176" xr:uid="{00000000-0004-0000-0C00-0000AF000000}"/>
    <hyperlink ref="E225" r:id="rId177" location="page=52 " xr:uid="{00000000-0004-0000-0C00-0000B0000000}"/>
    <hyperlink ref="E226" r:id="rId178" xr:uid="{00000000-0004-0000-0C00-0000B1000000}"/>
    <hyperlink ref="E227" r:id="rId179" xr:uid="{00000000-0004-0000-0C00-0000B2000000}"/>
    <hyperlink ref="E228" r:id="rId180" xr:uid="{00000000-0004-0000-0C00-0000B3000000}"/>
    <hyperlink ref="E229" r:id="rId181" xr:uid="{00000000-0004-0000-0C00-0000B4000000}"/>
    <hyperlink ref="E230" r:id="rId182" xr:uid="{00000000-0004-0000-0C00-0000B5000000}"/>
    <hyperlink ref="E231" r:id="rId183" xr:uid="{00000000-0004-0000-0C00-0000B6000000}"/>
    <hyperlink ref="E234" r:id="rId184" xr:uid="{00000000-0004-0000-0C00-0000B7000000}"/>
    <hyperlink ref="E236" r:id="rId185" xr:uid="{00000000-0004-0000-0C00-0000B8000000}"/>
    <hyperlink ref="E238" r:id="rId186" xr:uid="{00000000-0004-0000-0C00-0000B9000000}"/>
    <hyperlink ref="E239" r:id="rId187" xr:uid="{00000000-0004-0000-0C00-0000BA000000}"/>
    <hyperlink ref="E240" r:id="rId188" xr:uid="{00000000-0004-0000-0C00-0000BB000000}"/>
    <hyperlink ref="E241" r:id="rId189" xr:uid="{00000000-0004-0000-0C00-0000BC000000}"/>
    <hyperlink ref="E242" r:id="rId190" xr:uid="{00000000-0004-0000-0C00-0000BD000000}"/>
    <hyperlink ref="E243" r:id="rId191" xr:uid="{00000000-0004-0000-0C00-0000BE000000}"/>
    <hyperlink ref="E245" r:id="rId192" xr:uid="{00000000-0004-0000-0C00-0000BF000000}"/>
    <hyperlink ref="E246" r:id="rId193" location="citeas" xr:uid="{00000000-0004-0000-0C00-0000C0000000}"/>
    <hyperlink ref="E248" r:id="rId194" xr:uid="{00000000-0004-0000-0C00-0000C1000000}"/>
    <hyperlink ref="E249" r:id="rId195" xr:uid="{00000000-0004-0000-0C00-0000C2000000}"/>
    <hyperlink ref="E250" r:id="rId196" xr:uid="{00000000-0004-0000-0C00-0000C3000000}"/>
    <hyperlink ref="E251" r:id="rId197" xr:uid="{00000000-0004-0000-0C00-0000C4000000}"/>
    <hyperlink ref="E252" r:id="rId198" xr:uid="{00000000-0004-0000-0C00-0000C5000000}"/>
    <hyperlink ref="E253" r:id="rId199" xr:uid="{00000000-0004-0000-0C00-0000C6000000}"/>
    <hyperlink ref="E254" r:id="rId200" xr:uid="{00000000-0004-0000-0C00-0000C7000000}"/>
    <hyperlink ref="E255" r:id="rId201" xr:uid="{00000000-0004-0000-0C00-0000C8000000}"/>
    <hyperlink ref="E256" r:id="rId202" xr:uid="{00000000-0004-0000-0C00-0000C9000000}"/>
    <hyperlink ref="E257" r:id="rId203" xr:uid="{00000000-0004-0000-0C00-0000CA000000}"/>
    <hyperlink ref="E258" r:id="rId204" xr:uid="{00000000-0004-0000-0C00-0000CB000000}"/>
    <hyperlink ref="E259" r:id="rId205" xr:uid="{00000000-0004-0000-0C00-0000CC000000}"/>
    <hyperlink ref="E260" r:id="rId206" xr:uid="{00000000-0004-0000-0C00-0000CD000000}"/>
    <hyperlink ref="E261" r:id="rId207" xr:uid="{00000000-0004-0000-0C00-0000CE000000}"/>
    <hyperlink ref="E262" r:id="rId208" xr:uid="{00000000-0004-0000-0C00-0000CF000000}"/>
    <hyperlink ref="E265" r:id="rId209" xr:uid="{00000000-0004-0000-0C00-0000D0000000}"/>
    <hyperlink ref="E266" r:id="rId210" xr:uid="{00000000-0004-0000-0C00-0000D1000000}"/>
    <hyperlink ref="E267" r:id="rId211" xr:uid="{00000000-0004-0000-0C00-0000D2000000}"/>
    <hyperlink ref="E268" r:id="rId212" xr:uid="{00000000-0004-0000-0C00-0000D3000000}"/>
    <hyperlink ref="E269" r:id="rId213" xr:uid="{00000000-0004-0000-0C00-0000D4000000}"/>
    <hyperlink ref="E270" r:id="rId214" xr:uid="{00000000-0004-0000-0C00-0000D5000000}"/>
    <hyperlink ref="E271" r:id="rId215" xr:uid="{00000000-0004-0000-0C00-0000D6000000}"/>
    <hyperlink ref="E272" r:id="rId216" xr:uid="{00000000-0004-0000-0C00-0000D7000000}"/>
    <hyperlink ref="E273" r:id="rId217" xr:uid="{00000000-0004-0000-0C00-0000D8000000}"/>
    <hyperlink ref="E274" r:id="rId218" xr:uid="{00000000-0004-0000-0C00-0000D9000000}"/>
    <hyperlink ref="E275" r:id="rId219" xr:uid="{00000000-0004-0000-0C00-0000DA000000}"/>
    <hyperlink ref="E276" r:id="rId220" xr:uid="{00000000-0004-0000-0C00-0000DB000000}"/>
    <hyperlink ref="E277" r:id="rId221" xr:uid="{00000000-0004-0000-0C00-0000DC000000}"/>
    <hyperlink ref="E278" r:id="rId222" xr:uid="{00000000-0004-0000-0C00-0000DD000000}"/>
    <hyperlink ref="E279" r:id="rId223" xr:uid="{00000000-0004-0000-0C00-0000DE000000}"/>
    <hyperlink ref="E280" r:id="rId224" xr:uid="{00000000-0004-0000-0C00-0000DF000000}"/>
    <hyperlink ref="E281" r:id="rId225" xr:uid="{00000000-0004-0000-0C00-0000E0000000}"/>
    <hyperlink ref="E282" r:id="rId226" xr:uid="{00000000-0004-0000-0C00-0000E1000000}"/>
    <hyperlink ref="E283" r:id="rId227" xr:uid="{00000000-0004-0000-0C00-0000E2000000}"/>
    <hyperlink ref="E284" r:id="rId228" xr:uid="{00000000-0004-0000-0C00-0000E3000000}"/>
    <hyperlink ref="E285" r:id="rId229" xr:uid="{00000000-0004-0000-0C00-0000E4000000}"/>
    <hyperlink ref="E286" r:id="rId230" xr:uid="{00000000-0004-0000-0C00-0000E5000000}"/>
    <hyperlink ref="B287" r:id="rId231" xr:uid="{00000000-0004-0000-0C00-0000E6000000}"/>
    <hyperlink ref="B288" r:id="rId232" xr:uid="{00000000-0004-0000-0C00-0000E7000000}"/>
    <hyperlink ref="E290" r:id="rId233" xr:uid="{00000000-0004-0000-0C00-0000E8000000}"/>
    <hyperlink ref="B305" r:id="rId234" xr:uid="{00000000-0004-0000-0C00-0000E9000000}"/>
    <hyperlink ref="E313" r:id="rId235" location="v=onepage&amp;q&amp;f=false" xr:uid="{00000000-0004-0000-0C00-0000EA000000}"/>
    <hyperlink ref="E314" r:id="rId236" xr:uid="{00000000-0004-0000-0C00-0000EB000000}"/>
    <hyperlink ref="E317" r:id="rId237" xr:uid="{00000000-0004-0000-0C00-0000EC000000}"/>
    <hyperlink ref="E318" r:id="rId238" xr:uid="{00000000-0004-0000-0C00-0000ED000000}"/>
    <hyperlink ref="E320" r:id="rId239" xr:uid="{00000000-0004-0000-0C00-0000EE000000}"/>
    <hyperlink ref="E321" r:id="rId240" xr:uid="{00000000-0004-0000-0C00-0000EF000000}"/>
    <hyperlink ref="E322" r:id="rId241" xr:uid="{00000000-0004-0000-0C00-0000F0000000}"/>
    <hyperlink ref="E323" r:id="rId242" xr:uid="{00000000-0004-0000-0C00-0000F1000000}"/>
    <hyperlink ref="E324" r:id="rId243" xr:uid="{00000000-0004-0000-0C00-0000F2000000}"/>
    <hyperlink ref="E325" r:id="rId244" xr:uid="{00000000-0004-0000-0C00-0000F3000000}"/>
    <hyperlink ref="E328" r:id="rId245" xr:uid="{00000000-0004-0000-0C00-0000F4000000}"/>
    <hyperlink ref="E331" r:id="rId246" xr:uid="{00000000-0004-0000-0C00-0000F5000000}"/>
    <hyperlink ref="E333" r:id="rId247" xr:uid="{00000000-0004-0000-0C00-0000F6000000}"/>
    <hyperlink ref="E336" r:id="rId248" xr:uid="{00000000-0004-0000-0C00-0000F7000000}"/>
    <hyperlink ref="E339" r:id="rId249" xr:uid="{00000000-0004-0000-0C00-0000F8000000}"/>
    <hyperlink ref="E340" r:id="rId250" xr:uid="{00000000-0004-0000-0C00-0000F9000000}"/>
    <hyperlink ref="E349" r:id="rId251" xr:uid="{00000000-0004-0000-0C00-0000FA000000}"/>
    <hyperlink ref="E350" r:id="rId252" xr:uid="{00000000-0004-0000-0C00-0000FB000000}"/>
    <hyperlink ref="E351" r:id="rId253" xr:uid="{00000000-0004-0000-0C00-0000FC000000}"/>
    <hyperlink ref="E352" r:id="rId254" xr:uid="{00000000-0004-0000-0C00-0000FD000000}"/>
    <hyperlink ref="E353" r:id="rId255" xr:uid="{00000000-0004-0000-0C00-0000FE000000}"/>
    <hyperlink ref="E354" r:id="rId256" xr:uid="{00000000-0004-0000-0C00-0000FF000000}"/>
    <hyperlink ref="E355" r:id="rId257" xr:uid="{00000000-0004-0000-0C00-000000010000}"/>
    <hyperlink ref="E356" r:id="rId258" xr:uid="{00000000-0004-0000-0C00-000001010000}"/>
    <hyperlink ref="E357" r:id="rId259" xr:uid="{00000000-0004-0000-0C00-000002010000}"/>
    <hyperlink ref="E358" r:id="rId260" xr:uid="{00000000-0004-0000-0C00-000003010000}"/>
    <hyperlink ref="E359" r:id="rId261" xr:uid="{00000000-0004-0000-0C00-000004010000}"/>
    <hyperlink ref="E360" r:id="rId262" xr:uid="{00000000-0004-0000-0C00-000005010000}"/>
    <hyperlink ref="E361" r:id="rId263" xr:uid="{00000000-0004-0000-0C00-000006010000}"/>
    <hyperlink ref="E367" r:id="rId264" xr:uid="{00000000-0004-0000-0C00-000007010000}"/>
    <hyperlink ref="E369" r:id="rId265" xr:uid="{00000000-0004-0000-0C00-000008010000}"/>
    <hyperlink ref="E370" r:id="rId266" xr:uid="{00000000-0004-0000-0C00-000009010000}"/>
    <hyperlink ref="F370" r:id="rId267" xr:uid="{00000000-0004-0000-0C00-00000A010000}"/>
    <hyperlink ref="E372" r:id="rId268" xr:uid="{00000000-0004-0000-0C00-00000B010000}"/>
    <hyperlink ref="F372" r:id="rId269" xr:uid="{00000000-0004-0000-0C00-00000C010000}"/>
    <hyperlink ref="E373" r:id="rId270" location="db=sxi&amp;AN=162247403" xr:uid="{00000000-0004-0000-0C00-00000D010000}"/>
    <hyperlink ref="E374" r:id="rId271" xr:uid="{00000000-0004-0000-0C00-00000E010000}"/>
    <hyperlink ref="E376" r:id="rId272" xr:uid="{00000000-0004-0000-0C00-00000F010000}"/>
  </hyperlinks>
  <pageMargins left="0.75" right="0.75" top="1" bottom="1"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sheetPr>
  <dimension ref="A1:Z1000"/>
  <sheetViews>
    <sheetView workbookViewId="0"/>
  </sheetViews>
  <sheetFormatPr defaultColWidth="14.3984375" defaultRowHeight="15" customHeight="1"/>
  <cols>
    <col min="1" max="1" width="23.73046875" customWidth="1"/>
    <col min="2" max="2" width="17.265625" customWidth="1"/>
    <col min="3" max="3" width="12.1328125" customWidth="1"/>
    <col min="4" max="4" width="20.1328125" customWidth="1"/>
    <col min="5" max="5" width="28.3984375" customWidth="1"/>
    <col min="6" max="6" width="18.3984375" customWidth="1"/>
    <col min="7" max="7" width="11.86328125" customWidth="1"/>
    <col min="8" max="8" width="11.265625" customWidth="1"/>
    <col min="9" max="9" width="8" customWidth="1"/>
    <col min="10" max="10" width="9.73046875" customWidth="1"/>
    <col min="11" max="26" width="8" customWidth="1"/>
  </cols>
  <sheetData>
    <row r="1" spans="1:26" ht="14.25">
      <c r="A1" s="51"/>
      <c r="B1" s="52"/>
      <c r="C1" s="52"/>
      <c r="D1" s="52"/>
      <c r="E1" s="52"/>
      <c r="F1" s="1"/>
      <c r="G1" s="1"/>
      <c r="H1" s="3"/>
      <c r="I1" s="3"/>
      <c r="J1" s="3"/>
      <c r="K1" s="3"/>
      <c r="L1" s="3"/>
      <c r="M1" s="3"/>
      <c r="N1" s="3"/>
      <c r="O1" s="3"/>
      <c r="P1" s="3"/>
      <c r="Q1" s="3"/>
      <c r="R1" s="3"/>
      <c r="S1" s="3"/>
      <c r="T1" s="3"/>
      <c r="U1" s="3"/>
      <c r="V1" s="3"/>
      <c r="W1" s="3"/>
      <c r="X1" s="3"/>
      <c r="Y1" s="3"/>
      <c r="Z1" s="3"/>
    </row>
    <row r="2" spans="1:26" ht="14.25" customHeight="1">
      <c r="A2" s="1143" t="s">
        <v>4466</v>
      </c>
      <c r="B2" s="1115"/>
      <c r="C2" s="1115"/>
      <c r="D2" s="1115"/>
      <c r="E2" s="1115"/>
      <c r="F2" s="1115"/>
      <c r="G2" s="1115"/>
      <c r="H2" s="1115"/>
      <c r="I2" s="1116"/>
      <c r="J2" s="54"/>
      <c r="K2" s="54"/>
      <c r="L2" s="54"/>
      <c r="M2" s="54"/>
      <c r="N2" s="54"/>
      <c r="O2" s="54"/>
      <c r="P2" s="54"/>
      <c r="Q2" s="54"/>
      <c r="R2" s="54"/>
      <c r="S2" s="54"/>
      <c r="T2" s="54"/>
      <c r="U2" s="54"/>
      <c r="V2" s="54"/>
      <c r="W2" s="54"/>
      <c r="X2" s="54"/>
      <c r="Y2" s="54"/>
      <c r="Z2" s="54"/>
    </row>
    <row r="3" spans="1:26" ht="15.4">
      <c r="A3" s="288"/>
      <c r="B3" s="288"/>
      <c r="C3" s="288"/>
      <c r="D3" s="288"/>
      <c r="E3" s="288"/>
      <c r="F3" s="288"/>
      <c r="G3" s="53"/>
      <c r="H3" s="54"/>
      <c r="I3" s="54"/>
      <c r="J3" s="54"/>
      <c r="K3" s="54"/>
      <c r="L3" s="54"/>
      <c r="M3" s="54"/>
      <c r="N3" s="54"/>
      <c r="O3" s="54"/>
      <c r="P3" s="54"/>
      <c r="Q3" s="54"/>
      <c r="R3" s="54"/>
      <c r="S3" s="54"/>
      <c r="T3" s="54"/>
      <c r="U3" s="54"/>
      <c r="V3" s="54"/>
      <c r="W3" s="54"/>
      <c r="X3" s="54"/>
      <c r="Y3" s="54"/>
      <c r="Z3" s="54"/>
    </row>
    <row r="4" spans="1:26" ht="14.25" customHeight="1">
      <c r="A4" s="1110" t="s">
        <v>4467</v>
      </c>
      <c r="B4" s="1111"/>
      <c r="C4" s="1111"/>
      <c r="D4" s="1111"/>
      <c r="E4" s="1111"/>
      <c r="F4" s="1111"/>
      <c r="G4" s="1111"/>
      <c r="H4" s="1111"/>
      <c r="I4" s="1112"/>
      <c r="J4" s="54"/>
      <c r="K4" s="54"/>
      <c r="L4" s="54"/>
      <c r="M4" s="54"/>
      <c r="N4" s="54"/>
      <c r="O4" s="54"/>
      <c r="P4" s="54"/>
      <c r="Q4" s="54"/>
      <c r="R4" s="54"/>
      <c r="S4" s="54"/>
      <c r="T4" s="54"/>
      <c r="U4" s="54"/>
      <c r="V4" s="54"/>
      <c r="W4" s="54"/>
      <c r="X4" s="54"/>
      <c r="Y4" s="54"/>
      <c r="Z4" s="54"/>
    </row>
    <row r="5" spans="1:26" ht="27" customHeight="1">
      <c r="A5" s="1110" t="s">
        <v>4468</v>
      </c>
      <c r="B5" s="1111"/>
      <c r="C5" s="1111"/>
      <c r="D5" s="1111"/>
      <c r="E5" s="1111"/>
      <c r="F5" s="1111"/>
      <c r="G5" s="1111"/>
      <c r="H5" s="1111"/>
      <c r="I5" s="1112"/>
      <c r="J5" s="54"/>
      <c r="K5" s="54"/>
      <c r="L5" s="54"/>
      <c r="M5" s="54"/>
      <c r="N5" s="54"/>
      <c r="O5" s="54"/>
      <c r="P5" s="54"/>
      <c r="Q5" s="54"/>
      <c r="R5" s="54"/>
      <c r="S5" s="54"/>
      <c r="T5" s="54"/>
      <c r="U5" s="54"/>
      <c r="V5" s="54"/>
      <c r="W5" s="54"/>
      <c r="X5" s="54"/>
      <c r="Y5" s="54"/>
      <c r="Z5" s="54"/>
    </row>
    <row r="6" spans="1:26" ht="14.25" customHeight="1">
      <c r="A6" s="1110" t="s">
        <v>4469</v>
      </c>
      <c r="B6" s="1111"/>
      <c r="C6" s="1111"/>
      <c r="D6" s="1111"/>
      <c r="E6" s="1111"/>
      <c r="F6" s="1111"/>
      <c r="G6" s="1111"/>
      <c r="H6" s="1111"/>
      <c r="I6" s="1112"/>
      <c r="J6" s="54"/>
      <c r="K6" s="54"/>
      <c r="L6" s="54"/>
      <c r="M6" s="54"/>
      <c r="N6" s="54"/>
      <c r="O6" s="54"/>
      <c r="P6" s="54"/>
      <c r="Q6" s="54"/>
      <c r="R6" s="54"/>
      <c r="S6" s="54"/>
      <c r="T6" s="54"/>
      <c r="U6" s="54"/>
      <c r="V6" s="54"/>
      <c r="W6" s="54"/>
      <c r="X6" s="54"/>
      <c r="Y6" s="54"/>
      <c r="Z6" s="54"/>
    </row>
    <row r="7" spans="1:26" ht="17.25" customHeight="1">
      <c r="A7" s="1110" t="s">
        <v>4470</v>
      </c>
      <c r="B7" s="1111"/>
      <c r="C7" s="1111"/>
      <c r="D7" s="1111"/>
      <c r="E7" s="1111"/>
      <c r="F7" s="1111"/>
      <c r="G7" s="1111"/>
      <c r="H7" s="1111"/>
      <c r="I7" s="1112"/>
      <c r="J7" s="54"/>
      <c r="K7" s="54"/>
      <c r="L7" s="54"/>
      <c r="M7" s="54"/>
      <c r="N7" s="54"/>
      <c r="O7" s="54"/>
      <c r="P7" s="54"/>
      <c r="Q7" s="54"/>
      <c r="R7" s="54"/>
      <c r="S7" s="54"/>
      <c r="T7" s="54"/>
      <c r="U7" s="54"/>
      <c r="V7" s="54"/>
      <c r="W7" s="54"/>
      <c r="X7" s="54"/>
      <c r="Y7" s="54"/>
      <c r="Z7" s="54"/>
    </row>
    <row r="8" spans="1:26" ht="30" customHeight="1">
      <c r="A8" s="1110" t="s">
        <v>4471</v>
      </c>
      <c r="B8" s="1111"/>
      <c r="C8" s="1111"/>
      <c r="D8" s="1111"/>
      <c r="E8" s="1111"/>
      <c r="F8" s="1111"/>
      <c r="G8" s="1111"/>
      <c r="H8" s="1111"/>
      <c r="I8" s="1112"/>
      <c r="J8" s="54"/>
      <c r="K8" s="54"/>
      <c r="L8" s="54"/>
      <c r="M8" s="54"/>
      <c r="N8" s="54"/>
      <c r="O8" s="54"/>
      <c r="P8" s="54"/>
      <c r="Q8" s="54"/>
      <c r="R8" s="54"/>
      <c r="S8" s="54"/>
      <c r="T8" s="54"/>
      <c r="U8" s="54"/>
      <c r="V8" s="54"/>
      <c r="W8" s="54"/>
      <c r="X8" s="54"/>
      <c r="Y8" s="54"/>
      <c r="Z8" s="54"/>
    </row>
    <row r="9" spans="1:26" ht="15" customHeight="1">
      <c r="A9" s="1110" t="s">
        <v>4472</v>
      </c>
      <c r="B9" s="1111"/>
      <c r="C9" s="1111"/>
      <c r="D9" s="1111"/>
      <c r="E9" s="1111"/>
      <c r="F9" s="1111"/>
      <c r="G9" s="1111"/>
      <c r="H9" s="1111"/>
      <c r="I9" s="1112"/>
      <c r="J9" s="54"/>
      <c r="K9" s="54"/>
      <c r="L9" s="54"/>
      <c r="M9" s="54"/>
      <c r="N9" s="54"/>
      <c r="O9" s="54"/>
      <c r="P9" s="54"/>
      <c r="Q9" s="54"/>
      <c r="R9" s="54"/>
      <c r="S9" s="54"/>
      <c r="T9" s="54"/>
      <c r="U9" s="54"/>
      <c r="V9" s="54"/>
      <c r="W9" s="54"/>
      <c r="X9" s="54"/>
      <c r="Y9" s="54"/>
      <c r="Z9" s="54"/>
    </row>
    <row r="10" spans="1:26" ht="24.75" customHeight="1">
      <c r="A10" s="1110" t="s">
        <v>4473</v>
      </c>
      <c r="B10" s="1111"/>
      <c r="C10" s="1111"/>
      <c r="D10" s="1111"/>
      <c r="E10" s="1111"/>
      <c r="F10" s="1111"/>
      <c r="G10" s="1111"/>
      <c r="H10" s="1111"/>
      <c r="I10" s="1112"/>
      <c r="J10" s="54"/>
      <c r="K10" s="54"/>
      <c r="L10" s="54"/>
      <c r="M10" s="54"/>
      <c r="N10" s="54"/>
      <c r="O10" s="54"/>
      <c r="P10" s="54"/>
      <c r="Q10" s="54"/>
      <c r="R10" s="54"/>
      <c r="S10" s="54"/>
      <c r="T10" s="54"/>
      <c r="U10" s="54"/>
      <c r="V10" s="54"/>
      <c r="W10" s="54"/>
      <c r="X10" s="54"/>
      <c r="Y10" s="54"/>
      <c r="Z10" s="54"/>
    </row>
    <row r="11" spans="1:26" ht="14.25" customHeight="1">
      <c r="A11" s="1110" t="s">
        <v>4474</v>
      </c>
      <c r="B11" s="1111"/>
      <c r="C11" s="1111"/>
      <c r="D11" s="1111"/>
      <c r="E11" s="1111"/>
      <c r="F11" s="1111"/>
      <c r="G11" s="1111"/>
      <c r="H11" s="1111"/>
      <c r="I11" s="1112"/>
      <c r="J11" s="54"/>
      <c r="K11" s="54"/>
      <c r="L11" s="54"/>
      <c r="M11" s="54"/>
      <c r="N11" s="54"/>
      <c r="O11" s="54"/>
      <c r="P11" s="54"/>
      <c r="Q11" s="54"/>
      <c r="R11" s="54"/>
      <c r="S11" s="54"/>
      <c r="T11" s="54"/>
      <c r="U11" s="54"/>
      <c r="V11" s="54"/>
      <c r="W11" s="54"/>
      <c r="X11" s="54"/>
      <c r="Y11" s="54"/>
      <c r="Z11" s="54"/>
    </row>
    <row r="12" spans="1:26" ht="15.75" customHeight="1">
      <c r="A12" s="1110" t="s">
        <v>4475</v>
      </c>
      <c r="B12" s="1111"/>
      <c r="C12" s="1111"/>
      <c r="D12" s="1111"/>
      <c r="E12" s="1111"/>
      <c r="F12" s="1111"/>
      <c r="G12" s="1111"/>
      <c r="H12" s="1111"/>
      <c r="I12" s="1112"/>
      <c r="J12" s="54"/>
      <c r="K12" s="54"/>
      <c r="L12" s="54"/>
      <c r="M12" s="54"/>
      <c r="N12" s="54"/>
      <c r="O12" s="54"/>
      <c r="P12" s="54"/>
      <c r="Q12" s="54"/>
      <c r="R12" s="54"/>
      <c r="S12" s="54"/>
      <c r="T12" s="54"/>
      <c r="U12" s="54"/>
      <c r="V12" s="54"/>
      <c r="W12" s="54"/>
      <c r="X12" s="54"/>
      <c r="Y12" s="54"/>
      <c r="Z12" s="54"/>
    </row>
    <row r="13" spans="1:26" ht="213" customHeight="1">
      <c r="A13" s="1113" t="s">
        <v>4476</v>
      </c>
      <c r="B13" s="1111"/>
      <c r="C13" s="1111"/>
      <c r="D13" s="1111"/>
      <c r="E13" s="1111"/>
      <c r="F13" s="1111"/>
      <c r="G13" s="1111"/>
      <c r="H13" s="1111"/>
      <c r="I13" s="1112"/>
      <c r="J13" s="54"/>
      <c r="K13" s="54"/>
      <c r="L13" s="54"/>
      <c r="M13" s="54"/>
      <c r="N13" s="54"/>
      <c r="O13" s="54"/>
      <c r="P13" s="54"/>
      <c r="Q13" s="54"/>
      <c r="R13" s="54"/>
      <c r="S13" s="54"/>
      <c r="T13" s="54"/>
      <c r="U13" s="54"/>
      <c r="V13" s="54"/>
      <c r="W13" s="54"/>
      <c r="X13" s="54"/>
      <c r="Y13" s="54"/>
      <c r="Z13" s="54"/>
    </row>
    <row r="14" spans="1:26" ht="14.25">
      <c r="A14" s="57"/>
      <c r="B14" s="58"/>
      <c r="C14" s="58"/>
      <c r="D14" s="58"/>
      <c r="E14" s="58"/>
      <c r="F14" s="57"/>
      <c r="G14" s="53"/>
      <c r="H14" s="54"/>
      <c r="I14" s="54"/>
      <c r="J14" s="54"/>
      <c r="K14" s="54"/>
      <c r="L14" s="54"/>
      <c r="M14" s="54"/>
      <c r="N14" s="54"/>
      <c r="O14" s="54"/>
      <c r="P14" s="54"/>
      <c r="Q14" s="54"/>
      <c r="R14" s="54"/>
      <c r="S14" s="54"/>
      <c r="T14" s="54"/>
      <c r="U14" s="54"/>
      <c r="V14" s="54"/>
      <c r="W14" s="54"/>
      <c r="X14" s="54"/>
      <c r="Y14" s="54"/>
      <c r="Z14" s="54"/>
    </row>
    <row r="15" spans="1:26" ht="45" customHeight="1">
      <c r="A15" s="258" t="s">
        <v>5</v>
      </c>
      <c r="B15" s="61" t="s">
        <v>6</v>
      </c>
      <c r="C15" s="258" t="s">
        <v>4477</v>
      </c>
      <c r="D15" s="740" t="s">
        <v>4478</v>
      </c>
      <c r="E15" s="63" t="s">
        <v>4479</v>
      </c>
      <c r="F15" s="258" t="s">
        <v>4480</v>
      </c>
      <c r="G15" s="258" t="s">
        <v>4481</v>
      </c>
      <c r="H15" s="258" t="s">
        <v>4482</v>
      </c>
      <c r="I15" s="258" t="s">
        <v>223</v>
      </c>
      <c r="J15" s="64" t="s">
        <v>224</v>
      </c>
      <c r="K15" s="3"/>
      <c r="L15" s="3"/>
      <c r="M15" s="3"/>
      <c r="N15" s="3"/>
      <c r="O15" s="3"/>
      <c r="P15" s="3"/>
      <c r="Q15" s="3"/>
      <c r="R15" s="3"/>
      <c r="S15" s="3"/>
      <c r="T15" s="3"/>
      <c r="U15" s="3"/>
      <c r="V15" s="3"/>
      <c r="W15" s="3"/>
      <c r="X15" s="3"/>
      <c r="Y15" s="3"/>
      <c r="Z15" s="3"/>
    </row>
    <row r="16" spans="1:26" ht="38.25">
      <c r="A16" s="83" t="s">
        <v>49</v>
      </c>
      <c r="B16" s="76" t="s">
        <v>50</v>
      </c>
      <c r="C16" s="76" t="s">
        <v>2611</v>
      </c>
      <c r="D16" s="203" t="s">
        <v>4483</v>
      </c>
      <c r="E16" s="84" t="s">
        <v>4484</v>
      </c>
      <c r="F16" s="203"/>
      <c r="G16" s="203">
        <v>50</v>
      </c>
      <c r="H16" s="340">
        <v>1</v>
      </c>
      <c r="I16" s="314">
        <v>50</v>
      </c>
      <c r="J16" s="3" t="s">
        <v>49</v>
      </c>
      <c r="K16" s="3"/>
      <c r="L16" s="3"/>
      <c r="M16" s="3"/>
      <c r="N16" s="3"/>
      <c r="O16" s="3"/>
      <c r="P16" s="3"/>
      <c r="Q16" s="3"/>
      <c r="R16" s="3"/>
      <c r="S16" s="3"/>
      <c r="T16" s="3"/>
      <c r="U16" s="3"/>
      <c r="V16" s="3"/>
      <c r="W16" s="3"/>
      <c r="X16" s="3"/>
      <c r="Y16" s="3"/>
      <c r="Z16" s="3"/>
    </row>
    <row r="17" spans="1:26" ht="51">
      <c r="A17" s="225" t="s">
        <v>49</v>
      </c>
      <c r="B17" s="122" t="s">
        <v>50</v>
      </c>
      <c r="C17" s="438" t="s">
        <v>4485</v>
      </c>
      <c r="D17" s="204" t="s">
        <v>3466</v>
      </c>
      <c r="E17" s="573" t="s">
        <v>4486</v>
      </c>
      <c r="F17" s="204"/>
      <c r="G17" s="574">
        <v>50</v>
      </c>
      <c r="H17" s="575">
        <v>1</v>
      </c>
      <c r="I17" s="314">
        <v>100</v>
      </c>
      <c r="J17" s="3" t="s">
        <v>49</v>
      </c>
      <c r="K17" s="3"/>
      <c r="L17" s="3"/>
      <c r="M17" s="3"/>
      <c r="N17" s="3"/>
      <c r="O17" s="3"/>
      <c r="P17" s="3"/>
      <c r="Q17" s="3"/>
      <c r="R17" s="3"/>
      <c r="S17" s="3"/>
      <c r="T17" s="3"/>
      <c r="U17" s="3"/>
      <c r="V17" s="3"/>
      <c r="W17" s="3"/>
      <c r="X17" s="3"/>
      <c r="Y17" s="3"/>
      <c r="Z17" s="3"/>
    </row>
    <row r="18" spans="1:26" ht="51">
      <c r="A18" s="225" t="s">
        <v>49</v>
      </c>
      <c r="B18" s="122" t="s">
        <v>50</v>
      </c>
      <c r="C18" s="438" t="s">
        <v>4487</v>
      </c>
      <c r="D18" s="203" t="s">
        <v>4488</v>
      </c>
      <c r="E18" s="84" t="s">
        <v>4489</v>
      </c>
      <c r="F18" s="203"/>
      <c r="G18" s="577">
        <v>50</v>
      </c>
      <c r="H18" s="539">
        <v>1</v>
      </c>
      <c r="I18" s="314">
        <v>50</v>
      </c>
      <c r="J18" s="3" t="s">
        <v>49</v>
      </c>
      <c r="K18" s="3"/>
      <c r="L18" s="3"/>
      <c r="M18" s="3"/>
      <c r="N18" s="3"/>
      <c r="O18" s="3"/>
      <c r="P18" s="3"/>
      <c r="Q18" s="3"/>
      <c r="R18" s="3"/>
      <c r="S18" s="3"/>
      <c r="T18" s="3"/>
      <c r="U18" s="3"/>
      <c r="V18" s="3"/>
      <c r="W18" s="3"/>
      <c r="X18" s="3"/>
      <c r="Y18" s="3"/>
      <c r="Z18" s="3"/>
    </row>
    <row r="19" spans="1:26" ht="28.5">
      <c r="A19" s="83" t="s">
        <v>4490</v>
      </c>
      <c r="B19" s="76" t="s">
        <v>50</v>
      </c>
      <c r="C19" s="203" t="s">
        <v>4491</v>
      </c>
      <c r="D19" s="203"/>
      <c r="E19" s="84" t="s">
        <v>236</v>
      </c>
      <c r="F19" s="203" t="s">
        <v>4492</v>
      </c>
      <c r="G19" s="203" t="s">
        <v>4493</v>
      </c>
      <c r="H19" s="340" t="s">
        <v>4494</v>
      </c>
      <c r="I19" s="314">
        <v>600</v>
      </c>
      <c r="J19" s="3" t="s">
        <v>56</v>
      </c>
      <c r="K19" s="3"/>
      <c r="L19" s="3"/>
      <c r="M19" s="3"/>
      <c r="N19" s="3"/>
      <c r="O19" s="3"/>
      <c r="P19" s="3"/>
      <c r="Q19" s="3"/>
      <c r="R19" s="3"/>
      <c r="S19" s="3"/>
      <c r="T19" s="3"/>
      <c r="U19" s="3"/>
      <c r="V19" s="3"/>
      <c r="W19" s="3"/>
      <c r="X19" s="3"/>
      <c r="Y19" s="3"/>
      <c r="Z19" s="3"/>
    </row>
    <row r="20" spans="1:26" ht="76.5">
      <c r="A20" s="83" t="s">
        <v>4490</v>
      </c>
      <c r="B20" s="76" t="s">
        <v>50</v>
      </c>
      <c r="C20" s="438" t="s">
        <v>4495</v>
      </c>
      <c r="D20" s="204"/>
      <c r="E20" s="204"/>
      <c r="F20" s="204"/>
      <c r="G20" s="574" t="s">
        <v>4496</v>
      </c>
      <c r="H20" s="340" t="s">
        <v>4494</v>
      </c>
      <c r="I20" s="314">
        <v>100</v>
      </c>
      <c r="J20" s="3" t="s">
        <v>56</v>
      </c>
      <c r="K20" s="3"/>
      <c r="L20" s="3"/>
      <c r="M20" s="3"/>
      <c r="N20" s="3"/>
      <c r="O20" s="3"/>
      <c r="P20" s="3"/>
      <c r="Q20" s="3"/>
      <c r="R20" s="3"/>
      <c r="S20" s="3"/>
      <c r="T20" s="3"/>
      <c r="U20" s="3"/>
      <c r="V20" s="3"/>
      <c r="W20" s="3"/>
      <c r="X20" s="3"/>
      <c r="Y20" s="3"/>
      <c r="Z20" s="3"/>
    </row>
    <row r="21" spans="1:26" ht="15.75" customHeight="1">
      <c r="A21" s="76" t="s">
        <v>61</v>
      </c>
      <c r="B21" s="76" t="s">
        <v>50</v>
      </c>
      <c r="C21" s="76" t="s">
        <v>4497</v>
      </c>
      <c r="D21" s="76" t="s">
        <v>333</v>
      </c>
      <c r="E21" s="84" t="s">
        <v>2680</v>
      </c>
      <c r="F21" s="203"/>
      <c r="G21" s="76">
        <v>200</v>
      </c>
      <c r="H21" s="443" t="s">
        <v>4498</v>
      </c>
      <c r="I21" s="141">
        <v>200</v>
      </c>
      <c r="J21" s="3" t="s">
        <v>61</v>
      </c>
      <c r="K21" s="3"/>
      <c r="L21" s="3"/>
      <c r="M21" s="3"/>
      <c r="N21" s="3"/>
      <c r="O21" s="3"/>
      <c r="P21" s="3"/>
      <c r="Q21" s="3"/>
      <c r="R21" s="3"/>
      <c r="S21" s="3"/>
      <c r="T21" s="3"/>
      <c r="U21" s="3"/>
      <c r="V21" s="3"/>
      <c r="W21" s="3"/>
      <c r="X21" s="3"/>
      <c r="Y21" s="3"/>
      <c r="Z21" s="3"/>
    </row>
    <row r="22" spans="1:26" ht="15.75" customHeight="1">
      <c r="A22" s="83" t="s">
        <v>4499</v>
      </c>
      <c r="B22" s="76" t="s">
        <v>50</v>
      </c>
      <c r="C22" s="68" t="s">
        <v>3135</v>
      </c>
      <c r="D22" s="203"/>
      <c r="E22" s="68" t="s">
        <v>3135</v>
      </c>
      <c r="F22" s="76"/>
      <c r="G22" s="108">
        <v>50</v>
      </c>
      <c r="H22" s="741">
        <v>1</v>
      </c>
      <c r="I22" s="30">
        <v>50</v>
      </c>
      <c r="J22" s="3" t="s">
        <v>62</v>
      </c>
      <c r="K22" s="3"/>
      <c r="L22" s="3"/>
      <c r="M22" s="3"/>
      <c r="N22" s="3"/>
      <c r="O22" s="3"/>
      <c r="P22" s="3"/>
      <c r="Q22" s="3"/>
      <c r="R22" s="3"/>
      <c r="S22" s="3"/>
      <c r="T22" s="3"/>
      <c r="U22" s="3"/>
      <c r="V22" s="3"/>
      <c r="W22" s="3"/>
      <c r="X22" s="3"/>
      <c r="Y22" s="3"/>
      <c r="Z22" s="3"/>
    </row>
    <row r="23" spans="1:26" ht="15.75" customHeight="1">
      <c r="A23" s="83" t="s">
        <v>4499</v>
      </c>
      <c r="B23" s="76" t="s">
        <v>50</v>
      </c>
      <c r="C23" s="438" t="s">
        <v>4500</v>
      </c>
      <c r="D23" s="204" t="s">
        <v>1120</v>
      </c>
      <c r="E23" s="204" t="s">
        <v>4501</v>
      </c>
      <c r="F23" s="68" t="s">
        <v>4502</v>
      </c>
      <c r="G23" s="742">
        <v>10</v>
      </c>
      <c r="H23" s="743">
        <v>4</v>
      </c>
      <c r="I23" s="30">
        <v>50</v>
      </c>
      <c r="J23" s="3" t="s">
        <v>62</v>
      </c>
      <c r="K23" s="3"/>
      <c r="L23" s="3"/>
      <c r="M23" s="3"/>
      <c r="N23" s="3"/>
      <c r="O23" s="3"/>
      <c r="P23" s="3"/>
      <c r="Q23" s="3"/>
      <c r="R23" s="3"/>
      <c r="S23" s="3"/>
      <c r="T23" s="3"/>
      <c r="U23" s="3"/>
      <c r="V23" s="3"/>
      <c r="W23" s="3"/>
      <c r="X23" s="3"/>
      <c r="Y23" s="3"/>
      <c r="Z23" s="3"/>
    </row>
    <row r="24" spans="1:26" ht="15.75" customHeight="1">
      <c r="A24" s="83" t="s">
        <v>4499</v>
      </c>
      <c r="B24" s="76" t="s">
        <v>134</v>
      </c>
      <c r="C24" s="438" t="s">
        <v>4500</v>
      </c>
      <c r="D24" s="204" t="s">
        <v>1120</v>
      </c>
      <c r="E24" s="204" t="s">
        <v>4501</v>
      </c>
      <c r="F24" s="744">
        <v>44902</v>
      </c>
      <c r="G24" s="742">
        <v>10</v>
      </c>
      <c r="H24" s="743">
        <v>4</v>
      </c>
      <c r="I24" s="30">
        <v>50</v>
      </c>
      <c r="J24" s="3" t="s">
        <v>62</v>
      </c>
      <c r="K24" s="3"/>
      <c r="L24" s="3"/>
      <c r="M24" s="3"/>
      <c r="N24" s="3"/>
      <c r="O24" s="3"/>
      <c r="P24" s="3"/>
      <c r="Q24" s="3"/>
      <c r="R24" s="3"/>
      <c r="S24" s="3"/>
      <c r="T24" s="3"/>
      <c r="U24" s="3"/>
      <c r="V24" s="3"/>
      <c r="W24" s="3"/>
      <c r="X24" s="3"/>
      <c r="Y24" s="3"/>
      <c r="Z24" s="3"/>
    </row>
    <row r="25" spans="1:26" ht="15.75" customHeight="1">
      <c r="A25" s="83" t="s">
        <v>4503</v>
      </c>
      <c r="B25" s="76" t="s">
        <v>50</v>
      </c>
      <c r="C25" s="76" t="s">
        <v>4504</v>
      </c>
      <c r="D25" s="203" t="s">
        <v>2655</v>
      </c>
      <c r="E25" s="84" t="s">
        <v>4505</v>
      </c>
      <c r="F25" s="203"/>
      <c r="G25" s="203">
        <v>50</v>
      </c>
      <c r="H25" s="340">
        <v>3</v>
      </c>
      <c r="I25" s="314">
        <v>300</v>
      </c>
      <c r="J25" s="3" t="s">
        <v>64</v>
      </c>
      <c r="K25" s="3"/>
      <c r="L25" s="3"/>
      <c r="M25" s="3"/>
      <c r="N25" s="3"/>
      <c r="O25" s="3"/>
      <c r="P25" s="3"/>
      <c r="Q25" s="3"/>
      <c r="R25" s="3"/>
      <c r="S25" s="3"/>
      <c r="T25" s="3"/>
      <c r="U25" s="3"/>
      <c r="V25" s="3"/>
      <c r="W25" s="3"/>
      <c r="X25" s="3"/>
      <c r="Y25" s="3"/>
      <c r="Z25" s="3"/>
    </row>
    <row r="26" spans="1:26" ht="15.75" customHeight="1">
      <c r="A26" s="83" t="s">
        <v>4506</v>
      </c>
      <c r="B26" s="76" t="s">
        <v>50</v>
      </c>
      <c r="C26" s="76" t="s">
        <v>4507</v>
      </c>
      <c r="D26" s="203" t="s">
        <v>4508</v>
      </c>
      <c r="E26" s="84" t="s">
        <v>4509</v>
      </c>
      <c r="F26" s="203"/>
      <c r="G26" s="203">
        <v>50</v>
      </c>
      <c r="H26" s="340"/>
      <c r="I26" s="314">
        <v>100</v>
      </c>
      <c r="J26" s="3" t="s">
        <v>69</v>
      </c>
      <c r="K26" s="3"/>
      <c r="L26" s="3"/>
      <c r="M26" s="3"/>
      <c r="N26" s="3"/>
      <c r="O26" s="3"/>
      <c r="P26" s="3"/>
      <c r="Q26" s="3"/>
      <c r="R26" s="3"/>
      <c r="S26" s="3"/>
      <c r="T26" s="3"/>
      <c r="U26" s="3"/>
      <c r="V26" s="3"/>
      <c r="W26" s="3"/>
      <c r="X26" s="3"/>
      <c r="Y26" s="3"/>
      <c r="Z26" s="3"/>
    </row>
    <row r="27" spans="1:26" ht="15.75" customHeight="1">
      <c r="A27" s="225" t="s">
        <v>4506</v>
      </c>
      <c r="B27" s="122" t="s">
        <v>50</v>
      </c>
      <c r="C27" s="438" t="s">
        <v>2703</v>
      </c>
      <c r="D27" s="204" t="s">
        <v>4510</v>
      </c>
      <c r="E27" s="573" t="s">
        <v>4511</v>
      </c>
      <c r="F27" s="204"/>
      <c r="G27" s="574">
        <v>50</v>
      </c>
      <c r="H27" s="575"/>
      <c r="I27" s="314">
        <v>100</v>
      </c>
      <c r="J27" s="3" t="s">
        <v>69</v>
      </c>
      <c r="K27" s="3"/>
      <c r="L27" s="3"/>
      <c r="M27" s="3"/>
      <c r="N27" s="3"/>
      <c r="O27" s="3"/>
      <c r="P27" s="3"/>
      <c r="Q27" s="3"/>
      <c r="R27" s="3"/>
      <c r="S27" s="3"/>
      <c r="T27" s="3"/>
      <c r="U27" s="3"/>
      <c r="V27" s="3"/>
      <c r="W27" s="3"/>
      <c r="X27" s="3"/>
      <c r="Y27" s="3"/>
      <c r="Z27" s="3"/>
    </row>
    <row r="28" spans="1:26" ht="15.75" customHeight="1">
      <c r="A28" s="225" t="s">
        <v>4506</v>
      </c>
      <c r="B28" s="122" t="s">
        <v>50</v>
      </c>
      <c r="C28" s="438" t="s">
        <v>2611</v>
      </c>
      <c r="D28" s="203" t="s">
        <v>4483</v>
      </c>
      <c r="E28" s="84" t="s">
        <v>4484</v>
      </c>
      <c r="F28" s="203"/>
      <c r="G28" s="577">
        <v>100</v>
      </c>
      <c r="H28" s="539"/>
      <c r="I28" s="314">
        <v>100</v>
      </c>
      <c r="J28" s="3" t="s">
        <v>69</v>
      </c>
      <c r="K28" s="3"/>
      <c r="L28" s="3"/>
      <c r="M28" s="3"/>
      <c r="N28" s="3"/>
      <c r="O28" s="3"/>
      <c r="P28" s="3"/>
      <c r="Q28" s="3"/>
      <c r="R28" s="3"/>
      <c r="S28" s="3"/>
      <c r="T28" s="3"/>
      <c r="U28" s="3"/>
      <c r="V28" s="3"/>
      <c r="W28" s="3"/>
      <c r="X28" s="3"/>
      <c r="Y28" s="3"/>
      <c r="Z28" s="3"/>
    </row>
    <row r="29" spans="1:26" ht="15.75" customHeight="1">
      <c r="A29" s="83" t="s">
        <v>312</v>
      </c>
      <c r="B29" s="76" t="s">
        <v>50</v>
      </c>
      <c r="C29" s="76" t="s">
        <v>4512</v>
      </c>
      <c r="D29" s="203" t="s">
        <v>322</v>
      </c>
      <c r="E29" s="84" t="s">
        <v>4513</v>
      </c>
      <c r="F29" s="203"/>
      <c r="G29" s="203">
        <v>100</v>
      </c>
      <c r="H29" s="340"/>
      <c r="I29" s="314">
        <v>100</v>
      </c>
      <c r="J29" s="3" t="s">
        <v>3530</v>
      </c>
      <c r="K29" s="3"/>
      <c r="L29" s="3"/>
      <c r="M29" s="3"/>
      <c r="N29" s="3"/>
      <c r="O29" s="3"/>
      <c r="P29" s="3"/>
      <c r="Q29" s="3"/>
      <c r="R29" s="3"/>
      <c r="S29" s="3"/>
      <c r="T29" s="3"/>
      <c r="U29" s="3"/>
      <c r="V29" s="3"/>
      <c r="W29" s="3"/>
      <c r="X29" s="3"/>
      <c r="Y29" s="3"/>
      <c r="Z29" s="3"/>
    </row>
    <row r="30" spans="1:26" ht="15.75" customHeight="1">
      <c r="A30" s="225" t="s">
        <v>312</v>
      </c>
      <c r="B30" s="122" t="s">
        <v>50</v>
      </c>
      <c r="C30" s="438" t="s">
        <v>2703</v>
      </c>
      <c r="D30" s="204" t="s">
        <v>2886</v>
      </c>
      <c r="E30" s="573" t="s">
        <v>4514</v>
      </c>
      <c r="F30" s="204"/>
      <c r="G30" s="574">
        <v>100</v>
      </c>
      <c r="H30" s="575"/>
      <c r="I30" s="314">
        <v>100</v>
      </c>
      <c r="J30" s="3" t="s">
        <v>3530</v>
      </c>
      <c r="K30" s="3"/>
      <c r="L30" s="3"/>
      <c r="M30" s="3"/>
      <c r="N30" s="3"/>
      <c r="O30" s="3"/>
      <c r="P30" s="3"/>
      <c r="Q30" s="3"/>
      <c r="R30" s="3"/>
      <c r="S30" s="3"/>
      <c r="T30" s="3"/>
      <c r="U30" s="3"/>
      <c r="V30" s="3"/>
      <c r="W30" s="3"/>
      <c r="X30" s="3"/>
      <c r="Y30" s="3"/>
      <c r="Z30" s="3"/>
    </row>
    <row r="31" spans="1:26" ht="15.75" customHeight="1">
      <c r="A31" s="83" t="s">
        <v>4515</v>
      </c>
      <c r="B31" s="76" t="s">
        <v>50</v>
      </c>
      <c r="C31" s="76" t="s">
        <v>4512</v>
      </c>
      <c r="D31" s="203" t="s">
        <v>322</v>
      </c>
      <c r="E31" s="203"/>
      <c r="F31" s="203"/>
      <c r="G31" s="203">
        <v>50</v>
      </c>
      <c r="H31" s="340" t="s">
        <v>4516</v>
      </c>
      <c r="I31" s="314">
        <v>100</v>
      </c>
      <c r="J31" s="3" t="s">
        <v>72</v>
      </c>
      <c r="K31" s="3"/>
      <c r="L31" s="3"/>
      <c r="M31" s="3"/>
      <c r="N31" s="3"/>
      <c r="O31" s="3"/>
      <c r="P31" s="3"/>
      <c r="Q31" s="3"/>
      <c r="R31" s="3"/>
      <c r="S31" s="3"/>
      <c r="T31" s="3"/>
      <c r="U31" s="3"/>
      <c r="V31" s="3"/>
      <c r="W31" s="3"/>
      <c r="X31" s="3"/>
      <c r="Y31" s="3"/>
      <c r="Z31" s="3"/>
    </row>
    <row r="32" spans="1:26" ht="15.75" customHeight="1">
      <c r="A32" s="83" t="s">
        <v>73</v>
      </c>
      <c r="B32" s="76" t="s">
        <v>50</v>
      </c>
      <c r="C32" s="76" t="s">
        <v>249</v>
      </c>
      <c r="D32" s="203" t="s">
        <v>4517</v>
      </c>
      <c r="E32" s="84" t="s">
        <v>4513</v>
      </c>
      <c r="F32" s="203"/>
      <c r="G32" s="203">
        <v>100</v>
      </c>
      <c r="H32" s="340" t="s">
        <v>4518</v>
      </c>
      <c r="I32" s="314">
        <v>200</v>
      </c>
      <c r="J32" s="3" t="s">
        <v>73</v>
      </c>
      <c r="K32" s="3"/>
      <c r="L32" s="3"/>
      <c r="M32" s="3"/>
      <c r="N32" s="3"/>
      <c r="O32" s="3"/>
      <c r="P32" s="3"/>
      <c r="Q32" s="3"/>
      <c r="R32" s="3"/>
      <c r="S32" s="3"/>
      <c r="T32" s="3"/>
      <c r="U32" s="3"/>
      <c r="V32" s="3"/>
      <c r="W32" s="3"/>
      <c r="X32" s="3"/>
      <c r="Y32" s="3"/>
      <c r="Z32" s="3"/>
    </row>
    <row r="33" spans="1:26" ht="15.75" customHeight="1">
      <c r="A33" s="225" t="s">
        <v>73</v>
      </c>
      <c r="B33" s="122" t="s">
        <v>50</v>
      </c>
      <c r="C33" s="292" t="s">
        <v>4519</v>
      </c>
      <c r="D33" s="225" t="s">
        <v>4520</v>
      </c>
      <c r="E33" s="745" t="s">
        <v>4521</v>
      </c>
      <c r="F33" s="293"/>
      <c r="G33" s="574">
        <v>50</v>
      </c>
      <c r="H33" s="575" t="s">
        <v>4494</v>
      </c>
      <c r="I33" s="314">
        <v>100</v>
      </c>
      <c r="J33" s="3" t="s">
        <v>73</v>
      </c>
      <c r="K33" s="3"/>
      <c r="L33" s="3"/>
      <c r="M33" s="3"/>
      <c r="N33" s="3"/>
      <c r="O33" s="3"/>
      <c r="P33" s="3"/>
      <c r="Q33" s="3"/>
      <c r="R33" s="3"/>
      <c r="S33" s="3"/>
      <c r="T33" s="3"/>
      <c r="U33" s="3"/>
      <c r="V33" s="3"/>
      <c r="W33" s="3"/>
      <c r="X33" s="3"/>
      <c r="Y33" s="3"/>
      <c r="Z33" s="3"/>
    </row>
    <row r="34" spans="1:26" ht="15.75" customHeight="1">
      <c r="A34" s="196" t="s">
        <v>4522</v>
      </c>
      <c r="B34" s="196" t="s">
        <v>50</v>
      </c>
      <c r="C34" s="196" t="s">
        <v>4523</v>
      </c>
      <c r="D34" s="196" t="s">
        <v>4524</v>
      </c>
      <c r="E34" s="342" t="s">
        <v>4525</v>
      </c>
      <c r="F34" s="203"/>
      <c r="G34" s="577">
        <v>50</v>
      </c>
      <c r="H34" s="539"/>
      <c r="I34" s="314">
        <v>100</v>
      </c>
      <c r="J34" s="3" t="s">
        <v>4522</v>
      </c>
      <c r="K34" s="3"/>
      <c r="L34" s="3"/>
      <c r="M34" s="3"/>
      <c r="N34" s="3"/>
      <c r="O34" s="3"/>
      <c r="P34" s="3"/>
      <c r="Q34" s="3"/>
      <c r="R34" s="3"/>
      <c r="S34" s="3"/>
      <c r="T34" s="3"/>
      <c r="U34" s="3"/>
      <c r="V34" s="3"/>
      <c r="W34" s="3"/>
      <c r="X34" s="3"/>
      <c r="Y34" s="3"/>
      <c r="Z34" s="3"/>
    </row>
    <row r="35" spans="1:26" ht="15.75" customHeight="1">
      <c r="A35" s="225" t="s">
        <v>73</v>
      </c>
      <c r="B35" s="122" t="s">
        <v>50</v>
      </c>
      <c r="C35" s="438" t="s">
        <v>4526</v>
      </c>
      <c r="D35" s="203" t="s">
        <v>4527</v>
      </c>
      <c r="E35" s="84" t="s">
        <v>4528</v>
      </c>
      <c r="F35" s="203" t="s">
        <v>4529</v>
      </c>
      <c r="G35" s="577">
        <v>10</v>
      </c>
      <c r="H35" s="539"/>
      <c r="I35" s="314">
        <v>50</v>
      </c>
      <c r="J35" s="3" t="s">
        <v>73</v>
      </c>
      <c r="K35" s="3"/>
      <c r="L35" s="3"/>
      <c r="M35" s="3"/>
      <c r="N35" s="3"/>
      <c r="O35" s="3"/>
      <c r="P35" s="3"/>
      <c r="Q35" s="3"/>
      <c r="R35" s="3"/>
      <c r="S35" s="3"/>
      <c r="T35" s="3"/>
      <c r="U35" s="3"/>
      <c r="V35" s="3"/>
      <c r="W35" s="3"/>
      <c r="X35" s="3"/>
      <c r="Y35" s="3"/>
      <c r="Z35" s="3"/>
    </row>
    <row r="36" spans="1:26" ht="15.75" customHeight="1">
      <c r="A36" s="83" t="s">
        <v>1151</v>
      </c>
      <c r="B36" s="76" t="s">
        <v>50</v>
      </c>
      <c r="C36" s="76" t="s">
        <v>2703</v>
      </c>
      <c r="D36" s="203" t="s">
        <v>4530</v>
      </c>
      <c r="E36" s="203" t="s">
        <v>4531</v>
      </c>
      <c r="F36" s="203"/>
      <c r="G36" s="203">
        <v>100</v>
      </c>
      <c r="H36" s="340">
        <v>1</v>
      </c>
      <c r="I36" s="314">
        <v>200</v>
      </c>
      <c r="J36" s="3" t="s">
        <v>77</v>
      </c>
      <c r="K36" s="3"/>
      <c r="L36" s="3"/>
      <c r="M36" s="3"/>
      <c r="N36" s="3"/>
      <c r="O36" s="3"/>
      <c r="P36" s="3"/>
      <c r="Q36" s="3"/>
      <c r="R36" s="3"/>
      <c r="S36" s="3"/>
      <c r="T36" s="3"/>
      <c r="U36" s="3"/>
      <c r="V36" s="3"/>
      <c r="W36" s="3"/>
      <c r="X36" s="3"/>
      <c r="Y36" s="3"/>
      <c r="Z36" s="3"/>
    </row>
    <row r="37" spans="1:26" ht="15.75" customHeight="1">
      <c r="A37" s="225" t="s">
        <v>1151</v>
      </c>
      <c r="B37" s="122" t="s">
        <v>50</v>
      </c>
      <c r="C37" s="438" t="s">
        <v>249</v>
      </c>
      <c r="D37" s="204" t="s">
        <v>322</v>
      </c>
      <c r="E37" s="573" t="s">
        <v>230</v>
      </c>
      <c r="F37" s="204"/>
      <c r="G37" s="574">
        <v>50</v>
      </c>
      <c r="H37" s="575">
        <v>1</v>
      </c>
      <c r="I37" s="314">
        <v>100</v>
      </c>
      <c r="J37" s="3" t="s">
        <v>77</v>
      </c>
      <c r="K37" s="3"/>
      <c r="L37" s="3"/>
      <c r="M37" s="3"/>
      <c r="N37" s="3"/>
      <c r="O37" s="3"/>
      <c r="P37" s="3"/>
      <c r="Q37" s="3"/>
      <c r="R37" s="3"/>
      <c r="S37" s="3"/>
      <c r="T37" s="3"/>
      <c r="U37" s="3"/>
      <c r="V37" s="3"/>
      <c r="W37" s="3"/>
      <c r="X37" s="3"/>
      <c r="Y37" s="3"/>
      <c r="Z37" s="3"/>
    </row>
    <row r="38" spans="1:26" ht="15.75" customHeight="1">
      <c r="A38" s="83" t="s">
        <v>78</v>
      </c>
      <c r="B38" s="76" t="s">
        <v>50</v>
      </c>
      <c r="C38" s="76" t="s">
        <v>4532</v>
      </c>
      <c r="D38" s="203" t="s">
        <v>4533</v>
      </c>
      <c r="E38" s="203" t="s">
        <v>4505</v>
      </c>
      <c r="F38" s="203"/>
      <c r="G38" s="203">
        <v>400</v>
      </c>
      <c r="H38" s="340" t="s">
        <v>4534</v>
      </c>
      <c r="I38" s="550">
        <v>400</v>
      </c>
      <c r="J38" s="3" t="s">
        <v>78</v>
      </c>
      <c r="K38" s="3"/>
      <c r="L38" s="3"/>
      <c r="M38" s="3"/>
      <c r="N38" s="3"/>
      <c r="O38" s="3"/>
      <c r="P38" s="3"/>
      <c r="Q38" s="3"/>
      <c r="R38" s="3"/>
      <c r="S38" s="3"/>
      <c r="T38" s="3"/>
      <c r="U38" s="3"/>
      <c r="V38" s="3"/>
      <c r="W38" s="3"/>
      <c r="X38" s="3"/>
      <c r="Y38" s="3"/>
      <c r="Z38" s="3"/>
    </row>
    <row r="39" spans="1:26" ht="15.75" customHeight="1">
      <c r="A39" s="225" t="s">
        <v>78</v>
      </c>
      <c r="B39" s="122" t="s">
        <v>50</v>
      </c>
      <c r="C39" s="438" t="s">
        <v>4535</v>
      </c>
      <c r="D39" s="204" t="s">
        <v>4536</v>
      </c>
      <c r="E39" s="204" t="s">
        <v>4537</v>
      </c>
      <c r="F39" s="204"/>
      <c r="G39" s="574">
        <v>200</v>
      </c>
      <c r="H39" s="575"/>
      <c r="I39" s="550">
        <v>200</v>
      </c>
      <c r="J39" s="3" t="s">
        <v>78</v>
      </c>
      <c r="K39" s="3"/>
      <c r="L39" s="3"/>
      <c r="M39" s="3"/>
      <c r="N39" s="3"/>
      <c r="O39" s="3"/>
      <c r="P39" s="3"/>
      <c r="Q39" s="3"/>
      <c r="R39" s="3"/>
      <c r="S39" s="3"/>
      <c r="T39" s="3"/>
      <c r="U39" s="3"/>
      <c r="V39" s="3"/>
      <c r="W39" s="3"/>
      <c r="X39" s="3"/>
      <c r="Y39" s="3"/>
      <c r="Z39" s="3"/>
    </row>
    <row r="40" spans="1:26" ht="15.75" customHeight="1">
      <c r="A40" s="83" t="s">
        <v>79</v>
      </c>
      <c r="B40" s="76" t="s">
        <v>50</v>
      </c>
      <c r="C40" s="76" t="s">
        <v>4538</v>
      </c>
      <c r="D40" s="203" t="s">
        <v>4539</v>
      </c>
      <c r="E40" s="203" t="s">
        <v>4540</v>
      </c>
      <c r="F40" s="203"/>
      <c r="G40" s="203">
        <v>50</v>
      </c>
      <c r="H40" s="340" t="s">
        <v>4494</v>
      </c>
      <c r="I40" s="314">
        <v>100</v>
      </c>
      <c r="J40" s="3" t="s">
        <v>79</v>
      </c>
      <c r="K40" s="3"/>
      <c r="L40" s="3"/>
      <c r="M40" s="3"/>
      <c r="N40" s="3"/>
      <c r="O40" s="3"/>
      <c r="P40" s="3"/>
      <c r="Q40" s="3"/>
      <c r="R40" s="3"/>
      <c r="S40" s="3"/>
      <c r="T40" s="3"/>
      <c r="U40" s="3"/>
      <c r="V40" s="3"/>
      <c r="W40" s="3"/>
      <c r="X40" s="3"/>
      <c r="Y40" s="3"/>
      <c r="Z40" s="3"/>
    </row>
    <row r="41" spans="1:26" ht="15.75" customHeight="1">
      <c r="A41" s="208" t="s">
        <v>85</v>
      </c>
      <c r="B41" s="135" t="s">
        <v>81</v>
      </c>
      <c r="C41" s="135" t="s">
        <v>4541</v>
      </c>
      <c r="D41" s="334" t="s">
        <v>4542</v>
      </c>
      <c r="E41" s="497" t="s">
        <v>4543</v>
      </c>
      <c r="F41" s="344" t="s">
        <v>4544</v>
      </c>
      <c r="G41" s="135">
        <v>100</v>
      </c>
      <c r="H41" s="746">
        <v>12</v>
      </c>
      <c r="I41" s="135">
        <v>300</v>
      </c>
      <c r="J41" s="208" t="s">
        <v>85</v>
      </c>
      <c r="K41" s="3"/>
      <c r="L41" s="3"/>
      <c r="M41" s="3"/>
      <c r="N41" s="3"/>
      <c r="O41" s="3"/>
      <c r="P41" s="3"/>
      <c r="Q41" s="3"/>
      <c r="R41" s="3"/>
      <c r="S41" s="3"/>
      <c r="T41" s="3"/>
      <c r="U41" s="3"/>
      <c r="V41" s="3"/>
      <c r="W41" s="3"/>
      <c r="X41" s="3"/>
      <c r="Y41" s="3"/>
      <c r="Z41" s="3"/>
    </row>
    <row r="42" spans="1:26" ht="15.75" customHeight="1">
      <c r="A42" s="208" t="s">
        <v>85</v>
      </c>
      <c r="B42" s="135" t="s">
        <v>81</v>
      </c>
      <c r="C42" s="135" t="s">
        <v>4545</v>
      </c>
      <c r="D42" s="334" t="s">
        <v>4546</v>
      </c>
      <c r="E42" s="497" t="s">
        <v>4547</v>
      </c>
      <c r="F42" s="344" t="s">
        <v>4548</v>
      </c>
      <c r="G42" s="135">
        <v>50</v>
      </c>
      <c r="H42" s="746">
        <v>12</v>
      </c>
      <c r="I42" s="135">
        <v>100</v>
      </c>
      <c r="J42" s="208" t="s">
        <v>85</v>
      </c>
      <c r="K42" s="3"/>
      <c r="L42" s="3"/>
      <c r="M42" s="3"/>
      <c r="N42" s="3"/>
      <c r="O42" s="3"/>
      <c r="P42" s="3"/>
      <c r="Q42" s="3"/>
      <c r="R42" s="3"/>
      <c r="S42" s="3"/>
      <c r="T42" s="3"/>
      <c r="U42" s="3"/>
      <c r="V42" s="3"/>
      <c r="W42" s="3"/>
      <c r="X42" s="3"/>
      <c r="Y42" s="3"/>
      <c r="Z42" s="3"/>
    </row>
    <row r="43" spans="1:26" ht="15.75" customHeight="1">
      <c r="A43" s="208" t="s">
        <v>85</v>
      </c>
      <c r="B43" s="135" t="s">
        <v>81</v>
      </c>
      <c r="C43" s="135" t="s">
        <v>4549</v>
      </c>
      <c r="D43" s="334" t="s">
        <v>322</v>
      </c>
      <c r="E43" s="497" t="s">
        <v>4550</v>
      </c>
      <c r="F43" s="344" t="s">
        <v>4551</v>
      </c>
      <c r="G43" s="135">
        <v>50</v>
      </c>
      <c r="H43" s="746">
        <v>12</v>
      </c>
      <c r="I43" s="135">
        <v>100</v>
      </c>
      <c r="J43" s="208" t="s">
        <v>85</v>
      </c>
      <c r="K43" s="3"/>
      <c r="L43" s="3"/>
      <c r="M43" s="3"/>
      <c r="N43" s="3"/>
      <c r="O43" s="3"/>
      <c r="P43" s="3"/>
      <c r="Q43" s="3"/>
      <c r="R43" s="3"/>
      <c r="S43" s="3"/>
      <c r="T43" s="3"/>
      <c r="U43" s="3"/>
      <c r="V43" s="3"/>
      <c r="W43" s="3"/>
      <c r="X43" s="3"/>
      <c r="Y43" s="3"/>
      <c r="Z43" s="3"/>
    </row>
    <row r="44" spans="1:26" ht="15.75" customHeight="1">
      <c r="A44" s="208" t="s">
        <v>4552</v>
      </c>
      <c r="B44" s="135" t="s">
        <v>81</v>
      </c>
      <c r="C44" s="135" t="s">
        <v>4553</v>
      </c>
      <c r="D44" s="334" t="s">
        <v>1192</v>
      </c>
      <c r="E44" s="497" t="s">
        <v>4554</v>
      </c>
      <c r="F44" s="344">
        <v>44748</v>
      </c>
      <c r="G44" s="135">
        <f t="shared" ref="G44:G46" si="0">10*5</f>
        <v>50</v>
      </c>
      <c r="H44" s="746"/>
      <c r="I44" s="135">
        <f t="shared" ref="I44:I47" si="1">G44</f>
        <v>50</v>
      </c>
      <c r="J44" s="208" t="s">
        <v>4552</v>
      </c>
      <c r="K44" s="3"/>
      <c r="L44" s="3"/>
      <c r="M44" s="3"/>
      <c r="N44" s="3"/>
      <c r="O44" s="3"/>
      <c r="P44" s="3"/>
      <c r="Q44" s="3"/>
      <c r="R44" s="3"/>
      <c r="S44" s="3"/>
      <c r="T44" s="3"/>
      <c r="U44" s="3"/>
      <c r="V44" s="3"/>
      <c r="W44" s="3"/>
      <c r="X44" s="3"/>
      <c r="Y44" s="3"/>
      <c r="Z44" s="3"/>
    </row>
    <row r="45" spans="1:26" ht="15.75" customHeight="1">
      <c r="A45" s="208" t="s">
        <v>4552</v>
      </c>
      <c r="B45" s="135" t="s">
        <v>81</v>
      </c>
      <c r="C45" s="135" t="s">
        <v>4555</v>
      </c>
      <c r="D45" s="334" t="s">
        <v>1192</v>
      </c>
      <c r="E45" s="497" t="s">
        <v>4556</v>
      </c>
      <c r="F45" s="344">
        <v>44593</v>
      </c>
      <c r="G45" s="135">
        <f t="shared" si="0"/>
        <v>50</v>
      </c>
      <c r="H45" s="746"/>
      <c r="I45" s="135">
        <f t="shared" si="1"/>
        <v>50</v>
      </c>
      <c r="J45" s="208" t="s">
        <v>4552</v>
      </c>
      <c r="K45" s="3"/>
      <c r="L45" s="3"/>
      <c r="M45" s="3"/>
      <c r="N45" s="3"/>
      <c r="O45" s="3"/>
      <c r="P45" s="3"/>
      <c r="Q45" s="3"/>
      <c r="R45" s="3"/>
      <c r="S45" s="3"/>
      <c r="T45" s="3"/>
      <c r="U45" s="3"/>
      <c r="V45" s="3"/>
      <c r="W45" s="3"/>
      <c r="X45" s="3"/>
      <c r="Y45" s="3"/>
      <c r="Z45" s="3"/>
    </row>
    <row r="46" spans="1:26" ht="15.75" customHeight="1">
      <c r="A46" s="208" t="s">
        <v>4552</v>
      </c>
      <c r="B46" s="135" t="s">
        <v>81</v>
      </c>
      <c r="C46" s="135" t="s">
        <v>4555</v>
      </c>
      <c r="D46" s="334" t="s">
        <v>1192</v>
      </c>
      <c r="E46" s="497" t="s">
        <v>4556</v>
      </c>
      <c r="F46" s="344">
        <v>44805</v>
      </c>
      <c r="G46" s="135">
        <f t="shared" si="0"/>
        <v>50</v>
      </c>
      <c r="H46" s="746"/>
      <c r="I46" s="135">
        <f t="shared" si="1"/>
        <v>50</v>
      </c>
      <c r="J46" s="208" t="s">
        <v>4552</v>
      </c>
      <c r="K46" s="3"/>
      <c r="L46" s="3"/>
      <c r="M46" s="3"/>
      <c r="N46" s="3"/>
      <c r="O46" s="3"/>
      <c r="P46" s="3"/>
      <c r="Q46" s="3"/>
      <c r="R46" s="3"/>
      <c r="S46" s="3"/>
      <c r="T46" s="3"/>
      <c r="U46" s="3"/>
      <c r="V46" s="3"/>
      <c r="W46" s="3"/>
      <c r="X46" s="3"/>
      <c r="Y46" s="3"/>
      <c r="Z46" s="3"/>
    </row>
    <row r="47" spans="1:26" ht="15.75" customHeight="1">
      <c r="A47" s="208" t="s">
        <v>4552</v>
      </c>
      <c r="B47" s="135" t="s">
        <v>81</v>
      </c>
      <c r="C47" s="135" t="s">
        <v>4557</v>
      </c>
      <c r="D47" s="334" t="s">
        <v>1192</v>
      </c>
      <c r="E47" s="497" t="s">
        <v>4558</v>
      </c>
      <c r="F47" s="344">
        <v>44859</v>
      </c>
      <c r="G47" s="135">
        <v>10</v>
      </c>
      <c r="H47" s="746"/>
      <c r="I47" s="135">
        <f t="shared" si="1"/>
        <v>10</v>
      </c>
      <c r="J47" s="208" t="s">
        <v>4552</v>
      </c>
      <c r="K47" s="3"/>
      <c r="L47" s="3"/>
      <c r="M47" s="3"/>
      <c r="N47" s="3"/>
      <c r="O47" s="3"/>
      <c r="P47" s="3"/>
      <c r="Q47" s="3"/>
      <c r="R47" s="3"/>
      <c r="S47" s="3"/>
      <c r="T47" s="3"/>
      <c r="U47" s="3"/>
      <c r="V47" s="3"/>
      <c r="W47" s="3"/>
      <c r="X47" s="3"/>
      <c r="Y47" s="3"/>
      <c r="Z47" s="3"/>
    </row>
    <row r="48" spans="1:26" ht="15.75" customHeight="1">
      <c r="A48" s="208" t="s">
        <v>4559</v>
      </c>
      <c r="B48" s="135" t="s">
        <v>81</v>
      </c>
      <c r="C48" s="135" t="s">
        <v>4560</v>
      </c>
      <c r="D48" s="334" t="s">
        <v>1351</v>
      </c>
      <c r="E48" s="497" t="s">
        <v>4561</v>
      </c>
      <c r="F48" s="344" t="s">
        <v>4562</v>
      </c>
      <c r="G48" s="135">
        <v>10</v>
      </c>
      <c r="H48" s="746" t="s">
        <v>4563</v>
      </c>
      <c r="I48" s="135">
        <v>50</v>
      </c>
      <c r="J48" s="208" t="s">
        <v>4564</v>
      </c>
      <c r="K48" s="3"/>
      <c r="L48" s="3"/>
      <c r="M48" s="3"/>
      <c r="N48" s="3"/>
      <c r="O48" s="3"/>
      <c r="P48" s="3"/>
      <c r="Q48" s="3"/>
      <c r="R48" s="3"/>
      <c r="S48" s="3"/>
      <c r="T48" s="3"/>
      <c r="U48" s="3"/>
      <c r="V48" s="3"/>
      <c r="W48" s="3"/>
      <c r="X48" s="3"/>
      <c r="Y48" s="3"/>
      <c r="Z48" s="3"/>
    </row>
    <row r="49" spans="1:26" ht="15.75" customHeight="1">
      <c r="A49" s="208" t="s">
        <v>4559</v>
      </c>
      <c r="B49" s="135" t="s">
        <v>81</v>
      </c>
      <c r="C49" s="135" t="s">
        <v>4565</v>
      </c>
      <c r="D49" s="334" t="s">
        <v>322</v>
      </c>
      <c r="E49" s="497" t="s">
        <v>4566</v>
      </c>
      <c r="F49" s="344" t="s">
        <v>4567</v>
      </c>
      <c r="G49" s="135">
        <v>10</v>
      </c>
      <c r="H49" s="746" t="s">
        <v>4568</v>
      </c>
      <c r="I49" s="135">
        <v>10</v>
      </c>
      <c r="J49" s="208" t="s">
        <v>4564</v>
      </c>
      <c r="K49" s="3"/>
      <c r="L49" s="3"/>
      <c r="M49" s="3"/>
      <c r="N49" s="3"/>
      <c r="O49" s="3"/>
      <c r="P49" s="3"/>
      <c r="Q49" s="3"/>
      <c r="R49" s="3"/>
      <c r="S49" s="3"/>
      <c r="T49" s="3"/>
      <c r="U49" s="3"/>
      <c r="V49" s="3"/>
      <c r="W49" s="3"/>
      <c r="X49" s="3"/>
      <c r="Y49" s="3"/>
      <c r="Z49" s="3"/>
    </row>
    <row r="50" spans="1:26" ht="15.75" customHeight="1">
      <c r="A50" s="208" t="s">
        <v>3215</v>
      </c>
      <c r="B50" s="135" t="s">
        <v>81</v>
      </c>
      <c r="C50" s="135" t="s">
        <v>4569</v>
      </c>
      <c r="D50" s="334"/>
      <c r="E50" s="497" t="s">
        <v>4570</v>
      </c>
      <c r="F50" s="344"/>
      <c r="G50" s="135">
        <v>100</v>
      </c>
      <c r="H50" s="746"/>
      <c r="I50" s="135">
        <v>100</v>
      </c>
      <c r="J50" s="208" t="s">
        <v>3215</v>
      </c>
      <c r="K50" s="3"/>
      <c r="L50" s="3"/>
      <c r="M50" s="3"/>
      <c r="N50" s="3"/>
      <c r="O50" s="3"/>
      <c r="P50" s="3"/>
      <c r="Q50" s="3"/>
      <c r="R50" s="3"/>
      <c r="S50" s="3"/>
      <c r="T50" s="3"/>
      <c r="U50" s="3"/>
      <c r="V50" s="3"/>
      <c r="W50" s="3"/>
      <c r="X50" s="3"/>
      <c r="Y50" s="3"/>
      <c r="Z50" s="3"/>
    </row>
    <row r="51" spans="1:26" ht="15.75" customHeight="1">
      <c r="A51" s="208" t="s">
        <v>95</v>
      </c>
      <c r="B51" s="135" t="s">
        <v>81</v>
      </c>
      <c r="C51" s="135" t="s">
        <v>4571</v>
      </c>
      <c r="D51" s="334" t="s">
        <v>4572</v>
      </c>
      <c r="E51" s="497" t="s">
        <v>4573</v>
      </c>
      <c r="F51" s="344" t="s">
        <v>4574</v>
      </c>
      <c r="G51" s="135">
        <v>50</v>
      </c>
      <c r="H51" s="746"/>
      <c r="I51" s="135">
        <v>50</v>
      </c>
      <c r="J51" s="208" t="s">
        <v>95</v>
      </c>
      <c r="K51" s="3"/>
      <c r="L51" s="3"/>
      <c r="M51" s="3"/>
      <c r="N51" s="3"/>
      <c r="O51" s="3"/>
      <c r="P51" s="3"/>
      <c r="Q51" s="3"/>
      <c r="R51" s="3"/>
      <c r="S51" s="3"/>
      <c r="T51" s="3"/>
      <c r="U51" s="3"/>
      <c r="V51" s="3"/>
      <c r="W51" s="3"/>
      <c r="X51" s="3"/>
      <c r="Y51" s="3"/>
      <c r="Z51" s="3"/>
    </row>
    <row r="52" spans="1:26" ht="15.75" customHeight="1">
      <c r="A52" s="208" t="s">
        <v>95</v>
      </c>
      <c r="B52" s="135" t="s">
        <v>81</v>
      </c>
      <c r="C52" s="135" t="s">
        <v>4571</v>
      </c>
      <c r="D52" s="334" t="s">
        <v>4572</v>
      </c>
      <c r="E52" s="497" t="s">
        <v>4573</v>
      </c>
      <c r="F52" s="344" t="s">
        <v>4575</v>
      </c>
      <c r="G52" s="135">
        <v>50</v>
      </c>
      <c r="H52" s="746"/>
      <c r="I52" s="135">
        <v>50</v>
      </c>
      <c r="J52" s="208" t="s">
        <v>95</v>
      </c>
      <c r="K52" s="3"/>
      <c r="L52" s="3"/>
      <c r="M52" s="3"/>
      <c r="N52" s="3"/>
      <c r="O52" s="3"/>
      <c r="P52" s="3"/>
      <c r="Q52" s="3"/>
      <c r="R52" s="3"/>
      <c r="S52" s="3"/>
      <c r="T52" s="3"/>
      <c r="U52" s="3"/>
      <c r="V52" s="3"/>
      <c r="W52" s="3"/>
      <c r="X52" s="3"/>
      <c r="Y52" s="3"/>
      <c r="Z52" s="3"/>
    </row>
    <row r="53" spans="1:26" ht="15.75" customHeight="1">
      <c r="A53" s="208" t="s">
        <v>95</v>
      </c>
      <c r="B53" s="135" t="s">
        <v>81</v>
      </c>
      <c r="C53" s="135" t="s">
        <v>4571</v>
      </c>
      <c r="D53" s="334" t="s">
        <v>4572</v>
      </c>
      <c r="E53" s="497" t="s">
        <v>4573</v>
      </c>
      <c r="F53" s="344" t="s">
        <v>4576</v>
      </c>
      <c r="G53" s="135">
        <v>50</v>
      </c>
      <c r="H53" s="746"/>
      <c r="I53" s="135">
        <v>50</v>
      </c>
      <c r="J53" s="208" t="s">
        <v>95</v>
      </c>
      <c r="K53" s="3"/>
      <c r="L53" s="3"/>
      <c r="M53" s="3"/>
      <c r="N53" s="3"/>
      <c r="O53" s="3"/>
      <c r="P53" s="3"/>
      <c r="Q53" s="3"/>
      <c r="R53" s="3"/>
      <c r="S53" s="3"/>
      <c r="T53" s="3"/>
      <c r="U53" s="3"/>
      <c r="V53" s="3"/>
      <c r="W53" s="3"/>
      <c r="X53" s="3"/>
      <c r="Y53" s="3"/>
      <c r="Z53" s="3"/>
    </row>
    <row r="54" spans="1:26" ht="15.75" customHeight="1">
      <c r="A54" s="208" t="s">
        <v>95</v>
      </c>
      <c r="B54" s="135" t="s">
        <v>81</v>
      </c>
      <c r="C54" s="135" t="s">
        <v>4571</v>
      </c>
      <c r="D54" s="334" t="s">
        <v>4572</v>
      </c>
      <c r="E54" s="497" t="s">
        <v>4573</v>
      </c>
      <c r="F54" s="344" t="s">
        <v>4577</v>
      </c>
      <c r="G54" s="135">
        <v>50</v>
      </c>
      <c r="H54" s="746"/>
      <c r="I54" s="135">
        <v>50</v>
      </c>
      <c r="J54" s="208" t="s">
        <v>95</v>
      </c>
      <c r="K54" s="3"/>
      <c r="L54" s="3"/>
      <c r="M54" s="3"/>
      <c r="N54" s="3"/>
      <c r="O54" s="3"/>
      <c r="P54" s="3"/>
      <c r="Q54" s="3"/>
      <c r="R54" s="3"/>
      <c r="S54" s="3"/>
      <c r="T54" s="3"/>
      <c r="U54" s="3"/>
      <c r="V54" s="3"/>
      <c r="W54" s="3"/>
      <c r="X54" s="3"/>
      <c r="Y54" s="3"/>
      <c r="Z54" s="3"/>
    </row>
    <row r="55" spans="1:26" ht="15.75" customHeight="1">
      <c r="A55" s="208" t="s">
        <v>95</v>
      </c>
      <c r="B55" s="135" t="s">
        <v>81</v>
      </c>
      <c r="C55" s="135" t="s">
        <v>4571</v>
      </c>
      <c r="D55" s="334" t="s">
        <v>4572</v>
      </c>
      <c r="E55" s="497" t="s">
        <v>4573</v>
      </c>
      <c r="F55" s="344" t="s">
        <v>4578</v>
      </c>
      <c r="G55" s="135">
        <v>50</v>
      </c>
      <c r="H55" s="746"/>
      <c r="I55" s="135">
        <v>50</v>
      </c>
      <c r="J55" s="208" t="s">
        <v>95</v>
      </c>
      <c r="K55" s="3"/>
      <c r="L55" s="3"/>
      <c r="M55" s="3"/>
      <c r="N55" s="3"/>
      <c r="O55" s="3"/>
      <c r="P55" s="3"/>
      <c r="Q55" s="3"/>
      <c r="R55" s="3"/>
      <c r="S55" s="3"/>
      <c r="T55" s="3"/>
      <c r="U55" s="3"/>
      <c r="V55" s="3"/>
      <c r="W55" s="3"/>
      <c r="X55" s="3"/>
      <c r="Y55" s="3"/>
      <c r="Z55" s="3"/>
    </row>
    <row r="56" spans="1:26" ht="15.75" customHeight="1">
      <c r="A56" s="208" t="s">
        <v>95</v>
      </c>
      <c r="B56" s="135" t="s">
        <v>81</v>
      </c>
      <c r="C56" s="135" t="s">
        <v>4571</v>
      </c>
      <c r="D56" s="334" t="s">
        <v>4572</v>
      </c>
      <c r="E56" s="497" t="s">
        <v>4573</v>
      </c>
      <c r="F56" s="344" t="s">
        <v>4579</v>
      </c>
      <c r="G56" s="135">
        <v>50</v>
      </c>
      <c r="H56" s="746"/>
      <c r="I56" s="135">
        <v>50</v>
      </c>
      <c r="J56" s="208" t="s">
        <v>95</v>
      </c>
      <c r="K56" s="3"/>
      <c r="L56" s="3"/>
      <c r="M56" s="3"/>
      <c r="N56" s="3"/>
      <c r="O56" s="3"/>
      <c r="P56" s="3"/>
      <c r="Q56" s="3"/>
      <c r="R56" s="3"/>
      <c r="S56" s="3"/>
      <c r="T56" s="3"/>
      <c r="U56" s="3"/>
      <c r="V56" s="3"/>
      <c r="W56" s="3"/>
      <c r="X56" s="3"/>
      <c r="Y56" s="3"/>
      <c r="Z56" s="3"/>
    </row>
    <row r="57" spans="1:26" ht="15.75" customHeight="1">
      <c r="A57" s="208" t="s">
        <v>95</v>
      </c>
      <c r="B57" s="135" t="s">
        <v>81</v>
      </c>
      <c r="C57" s="135" t="s">
        <v>4571</v>
      </c>
      <c r="D57" s="334" t="s">
        <v>4572</v>
      </c>
      <c r="E57" s="497" t="s">
        <v>4573</v>
      </c>
      <c r="F57" s="344" t="s">
        <v>4580</v>
      </c>
      <c r="G57" s="135">
        <v>50</v>
      </c>
      <c r="H57" s="746"/>
      <c r="I57" s="135">
        <v>50</v>
      </c>
      <c r="J57" s="208" t="s">
        <v>95</v>
      </c>
      <c r="K57" s="3"/>
      <c r="L57" s="3"/>
      <c r="M57" s="3"/>
      <c r="N57" s="3"/>
      <c r="O57" s="3"/>
      <c r="P57" s="3"/>
      <c r="Q57" s="3"/>
      <c r="R57" s="3"/>
      <c r="S57" s="3"/>
      <c r="T57" s="3"/>
      <c r="U57" s="3"/>
      <c r="V57" s="3"/>
      <c r="W57" s="3"/>
      <c r="X57" s="3"/>
      <c r="Y57" s="3"/>
      <c r="Z57" s="3"/>
    </row>
    <row r="58" spans="1:26" ht="15.75" customHeight="1">
      <c r="A58" s="208" t="s">
        <v>95</v>
      </c>
      <c r="B58" s="135" t="s">
        <v>81</v>
      </c>
      <c r="C58" s="135" t="s">
        <v>4581</v>
      </c>
      <c r="D58" s="334" t="s">
        <v>4582</v>
      </c>
      <c r="E58" s="497" t="s">
        <v>4583</v>
      </c>
      <c r="F58" s="344" t="s">
        <v>4584</v>
      </c>
      <c r="G58" s="135">
        <v>50</v>
      </c>
      <c r="H58" s="746"/>
      <c r="I58" s="135">
        <v>50</v>
      </c>
      <c r="J58" s="208" t="s">
        <v>95</v>
      </c>
      <c r="K58" s="3"/>
      <c r="L58" s="3"/>
      <c r="M58" s="3"/>
      <c r="N58" s="3"/>
      <c r="O58" s="3"/>
      <c r="P58" s="3"/>
      <c r="Q58" s="3"/>
      <c r="R58" s="3"/>
      <c r="S58" s="3"/>
      <c r="T58" s="3"/>
      <c r="U58" s="3"/>
      <c r="V58" s="3"/>
      <c r="W58" s="3"/>
      <c r="X58" s="3"/>
      <c r="Y58" s="3"/>
      <c r="Z58" s="3"/>
    </row>
    <row r="59" spans="1:26" ht="15.75" customHeight="1">
      <c r="A59" s="208" t="s">
        <v>95</v>
      </c>
      <c r="B59" s="135" t="s">
        <v>81</v>
      </c>
      <c r="C59" s="135" t="s">
        <v>4581</v>
      </c>
      <c r="D59" s="334" t="s">
        <v>4585</v>
      </c>
      <c r="E59" s="497" t="s">
        <v>4583</v>
      </c>
      <c r="F59" s="344" t="s">
        <v>4586</v>
      </c>
      <c r="G59" s="135">
        <v>50</v>
      </c>
      <c r="H59" s="746"/>
      <c r="I59" s="135">
        <v>50</v>
      </c>
      <c r="J59" s="208" t="s">
        <v>95</v>
      </c>
      <c r="K59" s="3"/>
      <c r="L59" s="3"/>
      <c r="M59" s="3"/>
      <c r="N59" s="3"/>
      <c r="O59" s="3"/>
      <c r="P59" s="3"/>
      <c r="Q59" s="3"/>
      <c r="R59" s="3"/>
      <c r="S59" s="3"/>
      <c r="T59" s="3"/>
      <c r="U59" s="3"/>
      <c r="V59" s="3"/>
      <c r="W59" s="3"/>
      <c r="X59" s="3"/>
      <c r="Y59" s="3"/>
      <c r="Z59" s="3"/>
    </row>
    <row r="60" spans="1:26" ht="15.75" customHeight="1">
      <c r="A60" s="208" t="s">
        <v>4587</v>
      </c>
      <c r="B60" s="135" t="s">
        <v>81</v>
      </c>
      <c r="C60" s="135" t="s">
        <v>4588</v>
      </c>
      <c r="D60" s="334" t="s">
        <v>1588</v>
      </c>
      <c r="E60" s="497" t="s">
        <v>4589</v>
      </c>
      <c r="F60" s="344" t="s">
        <v>4580</v>
      </c>
      <c r="G60" s="135" t="s">
        <v>4590</v>
      </c>
      <c r="H60" s="746" t="s">
        <v>4591</v>
      </c>
      <c r="I60" s="135">
        <v>50</v>
      </c>
      <c r="J60" s="208" t="s">
        <v>96</v>
      </c>
      <c r="K60" s="3"/>
      <c r="L60" s="3"/>
      <c r="M60" s="3"/>
      <c r="N60" s="3"/>
      <c r="O60" s="3"/>
      <c r="P60" s="3"/>
      <c r="Q60" s="3"/>
      <c r="R60" s="3"/>
      <c r="S60" s="3"/>
      <c r="T60" s="3"/>
      <c r="U60" s="3"/>
      <c r="V60" s="3"/>
      <c r="W60" s="3"/>
      <c r="X60" s="3"/>
      <c r="Y60" s="3"/>
      <c r="Z60" s="3"/>
    </row>
    <row r="61" spans="1:26" ht="15.75" customHeight="1">
      <c r="A61" s="196" t="s">
        <v>4592</v>
      </c>
      <c r="B61" s="196" t="s">
        <v>81</v>
      </c>
      <c r="C61" s="196" t="s">
        <v>4593</v>
      </c>
      <c r="D61" s="196" t="s">
        <v>4594</v>
      </c>
      <c r="E61" s="342" t="s">
        <v>4595</v>
      </c>
      <c r="F61" s="196"/>
      <c r="G61" s="196" t="s">
        <v>4596</v>
      </c>
      <c r="H61" s="196" t="s">
        <v>4597</v>
      </c>
      <c r="I61" s="3">
        <v>150</v>
      </c>
      <c r="J61" s="234" t="s">
        <v>3247</v>
      </c>
      <c r="K61" s="3"/>
      <c r="L61" s="3"/>
      <c r="M61" s="3"/>
      <c r="N61" s="3"/>
      <c r="O61" s="3"/>
      <c r="P61" s="3"/>
      <c r="Q61" s="3"/>
      <c r="R61" s="3"/>
      <c r="S61" s="3"/>
      <c r="T61" s="3"/>
      <c r="U61" s="3"/>
      <c r="V61" s="3"/>
      <c r="W61" s="3"/>
      <c r="X61" s="3"/>
      <c r="Y61" s="3"/>
      <c r="Z61" s="3"/>
    </row>
    <row r="62" spans="1:26" ht="15.75" customHeight="1">
      <c r="A62" s="747" t="s">
        <v>488</v>
      </c>
      <c r="B62" s="173" t="s">
        <v>101</v>
      </c>
      <c r="C62" s="173" t="s">
        <v>4598</v>
      </c>
      <c r="D62" s="173" t="s">
        <v>4599</v>
      </c>
      <c r="E62" s="748" t="s">
        <v>4600</v>
      </c>
      <c r="F62" s="749">
        <v>44806</v>
      </c>
      <c r="G62" s="173">
        <v>50</v>
      </c>
      <c r="H62" s="173" t="s">
        <v>4601</v>
      </c>
      <c r="I62" s="688">
        <v>50</v>
      </c>
      <c r="J62" s="176" t="s">
        <v>488</v>
      </c>
      <c r="K62" s="3"/>
      <c r="L62" s="3"/>
      <c r="M62" s="3"/>
      <c r="N62" s="3"/>
      <c r="O62" s="3"/>
      <c r="P62" s="3"/>
      <c r="Q62" s="3"/>
      <c r="R62" s="3"/>
      <c r="S62" s="3"/>
      <c r="T62" s="3"/>
      <c r="U62" s="3"/>
      <c r="V62" s="3"/>
      <c r="W62" s="3"/>
      <c r="X62" s="3"/>
      <c r="Y62" s="3"/>
      <c r="Z62" s="3"/>
    </row>
    <row r="63" spans="1:26" ht="15.75" customHeight="1">
      <c r="A63" s="184" t="s">
        <v>4602</v>
      </c>
      <c r="B63" s="155" t="s">
        <v>101</v>
      </c>
      <c r="C63" s="158" t="s">
        <v>4603</v>
      </c>
      <c r="D63" s="158" t="s">
        <v>4604</v>
      </c>
      <c r="E63" s="373" t="s">
        <v>4605</v>
      </c>
      <c r="F63" s="155"/>
      <c r="G63" s="352" t="s">
        <v>4496</v>
      </c>
      <c r="H63" s="352" t="s">
        <v>4606</v>
      </c>
      <c r="I63" s="555">
        <v>100</v>
      </c>
      <c r="J63" s="176" t="s">
        <v>480</v>
      </c>
      <c r="K63" s="3"/>
      <c r="L63" s="3"/>
      <c r="M63" s="3"/>
      <c r="N63" s="3"/>
      <c r="O63" s="3"/>
      <c r="P63" s="3"/>
      <c r="Q63" s="3"/>
      <c r="R63" s="3"/>
      <c r="S63" s="3"/>
      <c r="T63" s="3"/>
      <c r="U63" s="3"/>
      <c r="V63" s="3"/>
      <c r="W63" s="3"/>
      <c r="X63" s="3"/>
      <c r="Y63" s="3"/>
      <c r="Z63" s="3"/>
    </row>
    <row r="64" spans="1:26" ht="15.75" customHeight="1">
      <c r="A64" s="194" t="s">
        <v>4602</v>
      </c>
      <c r="B64" s="191" t="s">
        <v>101</v>
      </c>
      <c r="C64" s="152" t="s">
        <v>4607</v>
      </c>
      <c r="D64" s="152" t="s">
        <v>4608</v>
      </c>
      <c r="E64" s="360" t="s">
        <v>4609</v>
      </c>
      <c r="F64" s="506"/>
      <c r="G64" s="359" t="s">
        <v>4610</v>
      </c>
      <c r="H64" s="359" t="s">
        <v>4611</v>
      </c>
      <c r="I64" s="557">
        <v>125</v>
      </c>
      <c r="J64" s="176" t="s">
        <v>480</v>
      </c>
      <c r="K64" s="3"/>
      <c r="L64" s="3"/>
      <c r="M64" s="3"/>
      <c r="N64" s="3"/>
      <c r="O64" s="3"/>
      <c r="P64" s="3"/>
      <c r="Q64" s="3"/>
      <c r="R64" s="3"/>
      <c r="S64" s="3"/>
      <c r="T64" s="3"/>
      <c r="U64" s="3"/>
      <c r="V64" s="3"/>
      <c r="W64" s="3"/>
      <c r="X64" s="3"/>
      <c r="Y64" s="3"/>
      <c r="Z64" s="3"/>
    </row>
    <row r="65" spans="1:26" ht="15.75" customHeight="1">
      <c r="A65" s="194" t="s">
        <v>4602</v>
      </c>
      <c r="B65" s="191" t="s">
        <v>101</v>
      </c>
      <c r="C65" s="152" t="s">
        <v>4612</v>
      </c>
      <c r="D65" s="152" t="s">
        <v>4613</v>
      </c>
      <c r="E65" s="360" t="s">
        <v>4614</v>
      </c>
      <c r="F65" s="506"/>
      <c r="G65" s="359" t="s">
        <v>4615</v>
      </c>
      <c r="H65" s="191" t="s">
        <v>4616</v>
      </c>
      <c r="I65" s="557">
        <v>150</v>
      </c>
      <c r="J65" s="176" t="s">
        <v>480</v>
      </c>
      <c r="K65" s="3"/>
      <c r="L65" s="3"/>
      <c r="M65" s="3"/>
      <c r="N65" s="3"/>
      <c r="O65" s="3"/>
      <c r="P65" s="3"/>
      <c r="Q65" s="3"/>
      <c r="R65" s="3"/>
      <c r="S65" s="3"/>
      <c r="T65" s="3"/>
      <c r="U65" s="3"/>
      <c r="V65" s="3"/>
      <c r="W65" s="3"/>
      <c r="X65" s="3"/>
      <c r="Y65" s="3"/>
      <c r="Z65" s="3"/>
    </row>
    <row r="66" spans="1:26" ht="15.75" customHeight="1">
      <c r="A66" s="194" t="s">
        <v>4602</v>
      </c>
      <c r="B66" s="191" t="s">
        <v>101</v>
      </c>
      <c r="C66" s="750" t="s">
        <v>4617</v>
      </c>
      <c r="D66" s="152" t="s">
        <v>4618</v>
      </c>
      <c r="E66" s="192" t="s">
        <v>4619</v>
      </c>
      <c r="F66" s="506"/>
      <c r="G66" s="152" t="s">
        <v>4620</v>
      </c>
      <c r="H66" s="191" t="s">
        <v>4597</v>
      </c>
      <c r="I66" s="557">
        <v>75</v>
      </c>
      <c r="J66" s="176" t="s">
        <v>480</v>
      </c>
      <c r="K66" s="3"/>
      <c r="L66" s="3"/>
      <c r="M66" s="3"/>
      <c r="N66" s="3"/>
      <c r="O66" s="3"/>
      <c r="P66" s="3"/>
      <c r="Q66" s="3"/>
      <c r="R66" s="3"/>
      <c r="S66" s="3"/>
      <c r="T66" s="3"/>
      <c r="U66" s="3"/>
      <c r="V66" s="3"/>
      <c r="W66" s="3"/>
      <c r="X66" s="3"/>
      <c r="Y66" s="3"/>
      <c r="Z66" s="3"/>
    </row>
    <row r="67" spans="1:26" ht="15.75" customHeight="1">
      <c r="A67" s="194" t="s">
        <v>4602</v>
      </c>
      <c r="B67" s="191" t="s">
        <v>101</v>
      </c>
      <c r="C67" s="152" t="s">
        <v>4621</v>
      </c>
      <c r="D67" s="152" t="s">
        <v>4622</v>
      </c>
      <c r="E67" s="192" t="s">
        <v>4623</v>
      </c>
      <c r="F67" s="152"/>
      <c r="G67" s="359" t="s">
        <v>4610</v>
      </c>
      <c r="H67" s="359" t="s">
        <v>4611</v>
      </c>
      <c r="I67" s="557">
        <v>125</v>
      </c>
      <c r="J67" s="176" t="s">
        <v>480</v>
      </c>
      <c r="K67" s="3"/>
      <c r="L67" s="3"/>
      <c r="M67" s="3"/>
      <c r="N67" s="3"/>
      <c r="O67" s="3"/>
      <c r="P67" s="3"/>
      <c r="Q67" s="3"/>
      <c r="R67" s="3"/>
      <c r="S67" s="3"/>
      <c r="T67" s="3"/>
      <c r="U67" s="3"/>
      <c r="V67" s="3"/>
      <c r="W67" s="3"/>
      <c r="X67" s="3"/>
      <c r="Y67" s="3"/>
      <c r="Z67" s="3"/>
    </row>
    <row r="68" spans="1:26" ht="15.75" customHeight="1">
      <c r="A68" s="194" t="s">
        <v>4602</v>
      </c>
      <c r="B68" s="191" t="s">
        <v>101</v>
      </c>
      <c r="C68" s="152" t="s">
        <v>4624</v>
      </c>
      <c r="D68" s="152" t="s">
        <v>4625</v>
      </c>
      <c r="E68" s="192" t="s">
        <v>4626</v>
      </c>
      <c r="F68" s="152"/>
      <c r="G68" s="191" t="s">
        <v>4620</v>
      </c>
      <c r="H68" s="191" t="s">
        <v>4597</v>
      </c>
      <c r="I68" s="557">
        <v>75</v>
      </c>
      <c r="J68" s="176" t="s">
        <v>480</v>
      </c>
      <c r="K68" s="3"/>
      <c r="L68" s="3"/>
      <c r="M68" s="3"/>
      <c r="N68" s="3"/>
      <c r="O68" s="3"/>
      <c r="P68" s="3"/>
      <c r="Q68" s="3"/>
      <c r="R68" s="3"/>
      <c r="S68" s="3"/>
      <c r="T68" s="3"/>
      <c r="U68" s="3"/>
      <c r="V68" s="3"/>
      <c r="W68" s="3"/>
      <c r="X68" s="3"/>
      <c r="Y68" s="3"/>
      <c r="Z68" s="3"/>
    </row>
    <row r="69" spans="1:26" ht="15.75" customHeight="1">
      <c r="A69" s="194" t="s">
        <v>4602</v>
      </c>
      <c r="B69" s="191" t="s">
        <v>101</v>
      </c>
      <c r="C69" s="152" t="s">
        <v>4627</v>
      </c>
      <c r="D69" s="152" t="s">
        <v>4628</v>
      </c>
      <c r="E69" s="192" t="s">
        <v>4629</v>
      </c>
      <c r="F69" s="751"/>
      <c r="G69" s="359" t="s">
        <v>4496</v>
      </c>
      <c r="H69" s="359" t="s">
        <v>4606</v>
      </c>
      <c r="I69" s="557">
        <v>100</v>
      </c>
      <c r="J69" s="176" t="s">
        <v>480</v>
      </c>
      <c r="K69" s="3"/>
      <c r="L69" s="3"/>
      <c r="M69" s="3"/>
      <c r="N69" s="3"/>
      <c r="O69" s="3"/>
      <c r="P69" s="3"/>
      <c r="Q69" s="3"/>
      <c r="R69" s="3"/>
      <c r="S69" s="3"/>
      <c r="T69" s="3"/>
      <c r="U69" s="3"/>
      <c r="V69" s="3"/>
      <c r="W69" s="3"/>
      <c r="X69" s="3"/>
      <c r="Y69" s="3"/>
      <c r="Z69" s="3"/>
    </row>
    <row r="70" spans="1:26" ht="15.75" customHeight="1">
      <c r="A70" s="194" t="s">
        <v>4602</v>
      </c>
      <c r="B70" s="191" t="s">
        <v>101</v>
      </c>
      <c r="C70" s="152" t="s">
        <v>4630</v>
      </c>
      <c r="D70" s="152" t="s">
        <v>4631</v>
      </c>
      <c r="E70" s="625" t="s">
        <v>4632</v>
      </c>
      <c r="F70" s="752" t="s">
        <v>4633</v>
      </c>
      <c r="G70" s="191" t="s">
        <v>4634</v>
      </c>
      <c r="H70" s="191"/>
      <c r="I70" s="557">
        <v>150</v>
      </c>
      <c r="J70" s="176" t="s">
        <v>480</v>
      </c>
      <c r="K70" s="3"/>
      <c r="L70" s="3"/>
      <c r="M70" s="3"/>
      <c r="N70" s="3"/>
      <c r="O70" s="3"/>
      <c r="P70" s="3"/>
      <c r="Q70" s="3"/>
      <c r="R70" s="3"/>
      <c r="S70" s="3"/>
      <c r="T70" s="3"/>
      <c r="U70" s="3"/>
      <c r="V70" s="3"/>
      <c r="W70" s="3"/>
      <c r="X70" s="3"/>
      <c r="Y70" s="3"/>
      <c r="Z70" s="3"/>
    </row>
    <row r="71" spans="1:26" ht="15.75" customHeight="1">
      <c r="A71" s="194" t="s">
        <v>4602</v>
      </c>
      <c r="B71" s="191" t="s">
        <v>101</v>
      </c>
      <c r="C71" s="152" t="s">
        <v>4571</v>
      </c>
      <c r="D71" s="152" t="s">
        <v>4635</v>
      </c>
      <c r="E71" s="192" t="s">
        <v>4573</v>
      </c>
      <c r="F71" s="152" t="s">
        <v>4636</v>
      </c>
      <c r="G71" s="191" t="s">
        <v>4590</v>
      </c>
      <c r="H71" s="191"/>
      <c r="I71" s="557">
        <v>50</v>
      </c>
      <c r="J71" s="176" t="s">
        <v>480</v>
      </c>
      <c r="K71" s="3"/>
      <c r="L71" s="3"/>
      <c r="M71" s="3"/>
      <c r="N71" s="3"/>
      <c r="O71" s="3"/>
      <c r="P71" s="3"/>
      <c r="Q71" s="3"/>
      <c r="R71" s="3"/>
      <c r="S71" s="3"/>
      <c r="T71" s="3"/>
      <c r="U71" s="3"/>
      <c r="V71" s="3"/>
      <c r="W71" s="3"/>
      <c r="X71" s="3"/>
      <c r="Y71" s="3"/>
      <c r="Z71" s="3"/>
    </row>
    <row r="72" spans="1:26" ht="15.75" customHeight="1">
      <c r="A72" s="194" t="s">
        <v>4602</v>
      </c>
      <c r="B72" s="191" t="s">
        <v>101</v>
      </c>
      <c r="C72" s="152" t="s">
        <v>4581</v>
      </c>
      <c r="D72" s="152" t="s">
        <v>4637</v>
      </c>
      <c r="E72" s="192" t="s">
        <v>4638</v>
      </c>
      <c r="F72" s="753">
        <v>45143</v>
      </c>
      <c r="G72" s="191" t="s">
        <v>4590</v>
      </c>
      <c r="H72" s="191"/>
      <c r="I72" s="557">
        <v>50</v>
      </c>
      <c r="J72" s="176" t="s">
        <v>480</v>
      </c>
      <c r="K72" s="3"/>
      <c r="L72" s="3"/>
      <c r="M72" s="3"/>
      <c r="N72" s="3"/>
      <c r="O72" s="3"/>
      <c r="P72" s="3"/>
      <c r="Q72" s="3"/>
      <c r="R72" s="3"/>
      <c r="S72" s="3"/>
      <c r="T72" s="3"/>
      <c r="U72" s="3"/>
      <c r="V72" s="3"/>
      <c r="W72" s="3"/>
      <c r="X72" s="3"/>
      <c r="Y72" s="3"/>
      <c r="Z72" s="3"/>
    </row>
    <row r="73" spans="1:26" ht="15.75" customHeight="1">
      <c r="A73" s="194" t="s">
        <v>4602</v>
      </c>
      <c r="B73" s="191" t="s">
        <v>101</v>
      </c>
      <c r="C73" s="152" t="s">
        <v>474</v>
      </c>
      <c r="D73" s="152" t="s">
        <v>4637</v>
      </c>
      <c r="E73" s="192" t="s">
        <v>4639</v>
      </c>
      <c r="F73" s="152" t="s">
        <v>4640</v>
      </c>
      <c r="G73" s="191" t="s">
        <v>4641</v>
      </c>
      <c r="H73" s="191"/>
      <c r="I73" s="557">
        <v>100</v>
      </c>
      <c r="J73" s="176" t="s">
        <v>480</v>
      </c>
      <c r="K73" s="3"/>
      <c r="L73" s="3"/>
      <c r="M73" s="3"/>
      <c r="N73" s="3"/>
      <c r="O73" s="3"/>
      <c r="P73" s="3"/>
      <c r="Q73" s="3"/>
      <c r="R73" s="3"/>
      <c r="S73" s="3"/>
      <c r="T73" s="3"/>
      <c r="U73" s="3"/>
      <c r="V73" s="3"/>
      <c r="W73" s="3"/>
      <c r="X73" s="3"/>
      <c r="Y73" s="3"/>
      <c r="Z73" s="3"/>
    </row>
    <row r="74" spans="1:26" ht="15.75" customHeight="1">
      <c r="A74" s="194" t="s">
        <v>4602</v>
      </c>
      <c r="B74" s="191" t="s">
        <v>101</v>
      </c>
      <c r="C74" s="152" t="s">
        <v>4642</v>
      </c>
      <c r="D74" s="152" t="s">
        <v>4643</v>
      </c>
      <c r="E74" s="192" t="s">
        <v>4644</v>
      </c>
      <c r="F74" s="753">
        <v>44630</v>
      </c>
      <c r="G74" s="191" t="s">
        <v>4590</v>
      </c>
      <c r="H74" s="191"/>
      <c r="I74" s="557">
        <v>50</v>
      </c>
      <c r="J74" s="176" t="s">
        <v>480</v>
      </c>
      <c r="K74" s="3"/>
      <c r="L74" s="3"/>
      <c r="M74" s="3"/>
      <c r="N74" s="3"/>
      <c r="O74" s="3"/>
      <c r="P74" s="3"/>
      <c r="Q74" s="3"/>
      <c r="R74" s="3"/>
      <c r="S74" s="3"/>
      <c r="T74" s="3"/>
      <c r="U74" s="3"/>
      <c r="V74" s="3"/>
      <c r="W74" s="3"/>
      <c r="X74" s="3"/>
      <c r="Y74" s="3"/>
      <c r="Z74" s="3"/>
    </row>
    <row r="75" spans="1:26" ht="15.75" customHeight="1">
      <c r="A75" s="194" t="s">
        <v>4602</v>
      </c>
      <c r="B75" s="191" t="s">
        <v>101</v>
      </c>
      <c r="C75" s="152" t="s">
        <v>4645</v>
      </c>
      <c r="D75" s="152" t="s">
        <v>4637</v>
      </c>
      <c r="E75" s="192" t="s">
        <v>4646</v>
      </c>
      <c r="F75" s="152" t="s">
        <v>4647</v>
      </c>
      <c r="G75" s="191" t="s">
        <v>4590</v>
      </c>
      <c r="H75" s="191"/>
      <c r="I75" s="557">
        <v>50</v>
      </c>
      <c r="J75" s="176" t="s">
        <v>480</v>
      </c>
      <c r="K75" s="3"/>
      <c r="L75" s="3"/>
      <c r="M75" s="3"/>
      <c r="N75" s="3"/>
      <c r="O75" s="3"/>
      <c r="P75" s="3"/>
      <c r="Q75" s="3"/>
      <c r="R75" s="3"/>
      <c r="S75" s="3"/>
      <c r="T75" s="3"/>
      <c r="U75" s="3"/>
      <c r="V75" s="3"/>
      <c r="W75" s="3"/>
      <c r="X75" s="3"/>
      <c r="Y75" s="3"/>
      <c r="Z75" s="3"/>
    </row>
    <row r="76" spans="1:26" ht="15.75" customHeight="1">
      <c r="A76" s="194" t="s">
        <v>4602</v>
      </c>
      <c r="B76" s="191" t="s">
        <v>101</v>
      </c>
      <c r="C76" s="152" t="s">
        <v>4648</v>
      </c>
      <c r="D76" s="152" t="s">
        <v>1120</v>
      </c>
      <c r="E76" s="192" t="s">
        <v>4649</v>
      </c>
      <c r="F76" s="152" t="s">
        <v>4650</v>
      </c>
      <c r="G76" s="191" t="s">
        <v>4590</v>
      </c>
      <c r="H76" s="191"/>
      <c r="I76" s="557">
        <v>50</v>
      </c>
      <c r="J76" s="176" t="s">
        <v>480</v>
      </c>
      <c r="K76" s="3"/>
      <c r="L76" s="3"/>
      <c r="M76" s="3"/>
      <c r="N76" s="3"/>
      <c r="O76" s="3"/>
      <c r="P76" s="3"/>
      <c r="Q76" s="3"/>
      <c r="R76" s="3"/>
      <c r="S76" s="3"/>
      <c r="T76" s="3"/>
      <c r="U76" s="3"/>
      <c r="V76" s="3"/>
      <c r="W76" s="3"/>
      <c r="X76" s="3"/>
      <c r="Y76" s="3"/>
      <c r="Z76" s="3"/>
    </row>
    <row r="77" spans="1:26" ht="15.75" customHeight="1">
      <c r="A77" s="184" t="s">
        <v>4651</v>
      </c>
      <c r="B77" s="155" t="s">
        <v>101</v>
      </c>
      <c r="C77" s="155" t="s">
        <v>4652</v>
      </c>
      <c r="D77" s="158" t="s">
        <v>4653</v>
      </c>
      <c r="E77" s="158" t="s">
        <v>4654</v>
      </c>
      <c r="F77" s="158" t="s">
        <v>4655</v>
      </c>
      <c r="G77" s="158">
        <v>50</v>
      </c>
      <c r="H77" s="352" t="s">
        <v>4656</v>
      </c>
      <c r="I77" s="555">
        <v>250</v>
      </c>
      <c r="J77" s="754" t="s">
        <v>1634</v>
      </c>
      <c r="K77" s="3"/>
      <c r="L77" s="3"/>
      <c r="M77" s="3"/>
      <c r="N77" s="3"/>
      <c r="O77" s="3"/>
      <c r="P77" s="3"/>
      <c r="Q77" s="3"/>
      <c r="R77" s="3"/>
      <c r="S77" s="3"/>
      <c r="T77" s="3"/>
      <c r="U77" s="3"/>
      <c r="V77" s="3"/>
      <c r="W77" s="3"/>
      <c r="X77" s="3"/>
      <c r="Y77" s="3"/>
      <c r="Z77" s="3"/>
    </row>
    <row r="78" spans="1:26" ht="15.75" customHeight="1">
      <c r="A78" s="194" t="s">
        <v>4651</v>
      </c>
      <c r="B78" s="191" t="s">
        <v>101</v>
      </c>
      <c r="C78" s="152" t="s">
        <v>4657</v>
      </c>
      <c r="D78" s="189" t="s">
        <v>1633</v>
      </c>
      <c r="E78" s="189" t="s">
        <v>4556</v>
      </c>
      <c r="F78" s="189" t="s">
        <v>4658</v>
      </c>
      <c r="G78" s="755">
        <v>50</v>
      </c>
      <c r="H78" s="190" t="s">
        <v>4659</v>
      </c>
      <c r="I78" s="557">
        <v>100</v>
      </c>
      <c r="J78" s="3" t="s">
        <v>1634</v>
      </c>
      <c r="K78" s="3"/>
      <c r="L78" s="3"/>
      <c r="M78" s="3"/>
      <c r="N78" s="3"/>
      <c r="O78" s="3"/>
      <c r="P78" s="3"/>
      <c r="Q78" s="3"/>
      <c r="R78" s="3"/>
      <c r="S78" s="3"/>
      <c r="T78" s="3"/>
      <c r="U78" s="3"/>
      <c r="V78" s="3"/>
      <c r="W78" s="3"/>
      <c r="X78" s="3"/>
      <c r="Y78" s="3"/>
      <c r="Z78" s="3"/>
    </row>
    <row r="79" spans="1:26" ht="15.75" customHeight="1">
      <c r="A79" s="194" t="s">
        <v>3890</v>
      </c>
      <c r="B79" s="191" t="s">
        <v>101</v>
      </c>
      <c r="C79" s="152" t="s">
        <v>4660</v>
      </c>
      <c r="D79" s="152" t="s">
        <v>4661</v>
      </c>
      <c r="E79" s="152" t="s">
        <v>4662</v>
      </c>
      <c r="F79" s="152" t="s">
        <v>4663</v>
      </c>
      <c r="G79" s="152">
        <v>50</v>
      </c>
      <c r="H79" s="191" t="s">
        <v>4664</v>
      </c>
      <c r="I79" s="557">
        <v>100</v>
      </c>
      <c r="J79" s="3" t="s">
        <v>1634</v>
      </c>
      <c r="K79" s="3"/>
      <c r="L79" s="3"/>
      <c r="M79" s="3"/>
      <c r="N79" s="3"/>
      <c r="O79" s="3"/>
      <c r="P79" s="3"/>
      <c r="Q79" s="3"/>
      <c r="R79" s="3"/>
      <c r="S79" s="3"/>
      <c r="T79" s="3"/>
      <c r="U79" s="3"/>
      <c r="V79" s="3"/>
      <c r="W79" s="3"/>
      <c r="X79" s="3"/>
      <c r="Y79" s="3"/>
      <c r="Z79" s="3"/>
    </row>
    <row r="80" spans="1:26" ht="15.75" customHeight="1">
      <c r="A80" s="194" t="s">
        <v>4665</v>
      </c>
      <c r="B80" s="191" t="s">
        <v>101</v>
      </c>
      <c r="C80" s="152" t="s">
        <v>4666</v>
      </c>
      <c r="D80" s="152" t="s">
        <v>4667</v>
      </c>
      <c r="E80" s="152" t="s">
        <v>4668</v>
      </c>
      <c r="F80" s="152" t="s">
        <v>4669</v>
      </c>
      <c r="G80" s="152">
        <v>50</v>
      </c>
      <c r="H80" s="191" t="s">
        <v>4659</v>
      </c>
      <c r="I80" s="557">
        <v>75</v>
      </c>
      <c r="J80" s="3" t="s">
        <v>1634</v>
      </c>
      <c r="K80" s="3"/>
      <c r="L80" s="3"/>
      <c r="M80" s="3"/>
      <c r="N80" s="3"/>
      <c r="O80" s="3"/>
      <c r="P80" s="3"/>
      <c r="Q80" s="3"/>
      <c r="R80" s="3"/>
      <c r="S80" s="3"/>
      <c r="T80" s="3"/>
      <c r="U80" s="3"/>
      <c r="V80" s="3"/>
      <c r="W80" s="3"/>
      <c r="X80" s="3"/>
      <c r="Y80" s="3"/>
      <c r="Z80" s="3"/>
    </row>
    <row r="81" spans="1:26" ht="15.75" customHeight="1">
      <c r="A81" s="194" t="s">
        <v>4670</v>
      </c>
      <c r="B81" s="191" t="s">
        <v>101</v>
      </c>
      <c r="C81" s="756" t="s">
        <v>4671</v>
      </c>
      <c r="D81" s="152" t="s">
        <v>2662</v>
      </c>
      <c r="E81" s="192" t="s">
        <v>4672</v>
      </c>
      <c r="F81" s="152" t="s">
        <v>4673</v>
      </c>
      <c r="G81" s="152">
        <v>50</v>
      </c>
      <c r="H81" s="191" t="s">
        <v>4674</v>
      </c>
      <c r="I81" s="557">
        <v>50</v>
      </c>
      <c r="J81" s="3" t="s">
        <v>1634</v>
      </c>
      <c r="K81" s="3"/>
      <c r="L81" s="3"/>
      <c r="M81" s="3"/>
      <c r="N81" s="3"/>
      <c r="O81" s="3"/>
      <c r="P81" s="3"/>
      <c r="Q81" s="3"/>
      <c r="R81" s="3"/>
      <c r="S81" s="3"/>
      <c r="T81" s="3"/>
      <c r="U81" s="3"/>
      <c r="V81" s="3"/>
      <c r="W81" s="3"/>
      <c r="X81" s="3"/>
      <c r="Y81" s="3"/>
      <c r="Z81" s="3"/>
    </row>
    <row r="82" spans="1:26" ht="15.75" customHeight="1">
      <c r="A82" s="184" t="s">
        <v>3910</v>
      </c>
      <c r="B82" s="155" t="s">
        <v>101</v>
      </c>
      <c r="C82" s="155" t="s">
        <v>4675</v>
      </c>
      <c r="D82" s="158" t="s">
        <v>4676</v>
      </c>
      <c r="E82" s="169" t="s">
        <v>4677</v>
      </c>
      <c r="F82" s="757">
        <v>44751</v>
      </c>
      <c r="G82" s="158">
        <v>10</v>
      </c>
      <c r="H82" s="352" t="s">
        <v>4678</v>
      </c>
      <c r="I82" s="555">
        <v>20</v>
      </c>
      <c r="J82" s="3" t="s">
        <v>1649</v>
      </c>
      <c r="K82" s="3"/>
      <c r="L82" s="3"/>
      <c r="M82" s="3"/>
      <c r="N82" s="3"/>
      <c r="O82" s="3"/>
      <c r="P82" s="3"/>
      <c r="Q82" s="3"/>
      <c r="R82" s="3"/>
      <c r="S82" s="3"/>
      <c r="T82" s="3"/>
      <c r="U82" s="3"/>
      <c r="V82" s="3"/>
      <c r="W82" s="3"/>
      <c r="X82" s="3"/>
      <c r="Y82" s="3"/>
      <c r="Z82" s="3"/>
    </row>
    <row r="83" spans="1:26" ht="15.75" customHeight="1">
      <c r="A83" s="194" t="s">
        <v>3910</v>
      </c>
      <c r="B83" s="191" t="s">
        <v>101</v>
      </c>
      <c r="C83" s="152" t="s">
        <v>4679</v>
      </c>
      <c r="D83" s="189" t="s">
        <v>4680</v>
      </c>
      <c r="E83" s="620" t="s">
        <v>4681</v>
      </c>
      <c r="F83" s="189" t="s">
        <v>4682</v>
      </c>
      <c r="G83" s="621">
        <v>50</v>
      </c>
      <c r="H83" s="686"/>
      <c r="I83" s="557">
        <v>50</v>
      </c>
      <c r="J83" s="3" t="s">
        <v>1649</v>
      </c>
      <c r="K83" s="3"/>
      <c r="L83" s="3"/>
      <c r="M83" s="3"/>
      <c r="N83" s="3"/>
      <c r="O83" s="3"/>
      <c r="P83" s="3"/>
      <c r="Q83" s="3"/>
      <c r="R83" s="3"/>
      <c r="S83" s="3"/>
      <c r="T83" s="3"/>
      <c r="U83" s="3"/>
      <c r="V83" s="3"/>
      <c r="W83" s="3"/>
      <c r="X83" s="3"/>
      <c r="Y83" s="3"/>
      <c r="Z83" s="3"/>
    </row>
    <row r="84" spans="1:26" ht="15.75" customHeight="1">
      <c r="A84" s="758"/>
      <c r="B84" s="759"/>
      <c r="C84" s="760"/>
      <c r="D84" s="761"/>
      <c r="E84" s="762"/>
      <c r="F84" s="761"/>
      <c r="G84" s="761"/>
      <c r="H84" s="759"/>
      <c r="I84" s="763"/>
      <c r="J84" s="3"/>
      <c r="K84" s="3"/>
      <c r="L84" s="3"/>
      <c r="M84" s="3"/>
      <c r="N84" s="3"/>
      <c r="O84" s="3"/>
      <c r="P84" s="3"/>
      <c r="Q84" s="3"/>
      <c r="R84" s="3"/>
      <c r="S84" s="3"/>
      <c r="T84" s="3"/>
      <c r="U84" s="3"/>
      <c r="V84" s="3"/>
      <c r="W84" s="3"/>
      <c r="X84" s="3"/>
      <c r="Y84" s="3"/>
      <c r="Z84" s="3"/>
    </row>
    <row r="85" spans="1:26" ht="15.75" customHeight="1">
      <c r="A85" s="184" t="s">
        <v>116</v>
      </c>
      <c r="B85" s="155" t="s">
        <v>101</v>
      </c>
      <c r="C85" s="155" t="s">
        <v>4683</v>
      </c>
      <c r="D85" s="168"/>
      <c r="E85" s="169" t="s">
        <v>4684</v>
      </c>
      <c r="F85" s="168"/>
      <c r="G85" s="168">
        <v>50</v>
      </c>
      <c r="H85" s="352" t="s">
        <v>4685</v>
      </c>
      <c r="I85" s="555">
        <v>50</v>
      </c>
      <c r="J85" s="3" t="s">
        <v>1653</v>
      </c>
      <c r="K85" s="3"/>
      <c r="L85" s="3"/>
      <c r="M85" s="3"/>
      <c r="N85" s="3"/>
      <c r="O85" s="3"/>
      <c r="P85" s="3"/>
      <c r="Q85" s="3"/>
      <c r="R85" s="3"/>
      <c r="S85" s="3"/>
      <c r="T85" s="3"/>
      <c r="U85" s="3"/>
      <c r="V85" s="3"/>
      <c r="W85" s="3"/>
      <c r="X85" s="3"/>
      <c r="Y85" s="3"/>
      <c r="Z85" s="3"/>
    </row>
    <row r="86" spans="1:26" ht="15.75" customHeight="1">
      <c r="A86" s="194" t="s">
        <v>116</v>
      </c>
      <c r="B86" s="191" t="s">
        <v>101</v>
      </c>
      <c r="C86" s="152" t="s">
        <v>4686</v>
      </c>
      <c r="D86" s="686"/>
      <c r="E86" s="620" t="s">
        <v>4687</v>
      </c>
      <c r="F86" s="686"/>
      <c r="G86" s="621">
        <v>50</v>
      </c>
      <c r="H86" s="622" t="s">
        <v>4685</v>
      </c>
      <c r="I86" s="557">
        <v>50</v>
      </c>
      <c r="J86" s="3" t="s">
        <v>1653</v>
      </c>
      <c r="K86" s="3"/>
      <c r="L86" s="3"/>
      <c r="M86" s="3"/>
      <c r="N86" s="3"/>
      <c r="O86" s="3"/>
      <c r="P86" s="3"/>
      <c r="Q86" s="3"/>
      <c r="R86" s="3"/>
      <c r="S86" s="3"/>
      <c r="T86" s="3"/>
      <c r="U86" s="3"/>
      <c r="V86" s="3"/>
      <c r="W86" s="3"/>
      <c r="X86" s="3"/>
      <c r="Y86" s="3"/>
      <c r="Z86" s="3"/>
    </row>
    <row r="87" spans="1:26" ht="15.75" customHeight="1">
      <c r="A87" s="194" t="s">
        <v>116</v>
      </c>
      <c r="B87" s="191" t="s">
        <v>101</v>
      </c>
      <c r="C87" s="152" t="s">
        <v>4688</v>
      </c>
      <c r="D87" s="506"/>
      <c r="E87" s="192" t="s">
        <v>4689</v>
      </c>
      <c r="F87" s="506"/>
      <c r="G87" s="558">
        <v>50</v>
      </c>
      <c r="H87" s="193" t="s">
        <v>4685</v>
      </c>
      <c r="I87" s="557">
        <v>50</v>
      </c>
      <c r="J87" s="3" t="s">
        <v>1653</v>
      </c>
      <c r="K87" s="3"/>
      <c r="L87" s="3"/>
      <c r="M87" s="3"/>
      <c r="N87" s="3"/>
      <c r="O87" s="3"/>
      <c r="P87" s="3"/>
      <c r="Q87" s="3"/>
      <c r="R87" s="3"/>
      <c r="S87" s="3"/>
      <c r="T87" s="3"/>
      <c r="U87" s="3"/>
      <c r="V87" s="3"/>
      <c r="W87" s="3"/>
      <c r="X87" s="3"/>
      <c r="Y87" s="3"/>
      <c r="Z87" s="3"/>
    </row>
    <row r="88" spans="1:26" ht="15.75" customHeight="1">
      <c r="A88" s="194" t="s">
        <v>116</v>
      </c>
      <c r="B88" s="191" t="s">
        <v>101</v>
      </c>
      <c r="C88" s="152" t="s">
        <v>4690</v>
      </c>
      <c r="D88" s="506"/>
      <c r="E88" s="192" t="s">
        <v>4689</v>
      </c>
      <c r="F88" s="506"/>
      <c r="G88" s="558">
        <v>50</v>
      </c>
      <c r="H88" s="193" t="s">
        <v>4685</v>
      </c>
      <c r="I88" s="557">
        <v>50</v>
      </c>
      <c r="J88" s="3" t="s">
        <v>1653</v>
      </c>
      <c r="K88" s="3"/>
      <c r="L88" s="3"/>
      <c r="M88" s="3"/>
      <c r="N88" s="3"/>
      <c r="O88" s="3"/>
      <c r="P88" s="3"/>
      <c r="Q88" s="3"/>
      <c r="R88" s="3"/>
      <c r="S88" s="3"/>
      <c r="T88" s="3"/>
      <c r="U88" s="3"/>
      <c r="V88" s="3"/>
      <c r="W88" s="3"/>
      <c r="X88" s="3"/>
      <c r="Y88" s="3"/>
      <c r="Z88" s="3"/>
    </row>
    <row r="89" spans="1:26" ht="15.75" customHeight="1">
      <c r="A89" s="184" t="s">
        <v>4691</v>
      </c>
      <c r="B89" s="155" t="s">
        <v>101</v>
      </c>
      <c r="C89" s="155" t="s">
        <v>4692</v>
      </c>
      <c r="D89" s="158" t="s">
        <v>4693</v>
      </c>
      <c r="E89" s="158" t="s">
        <v>4694</v>
      </c>
      <c r="F89" s="757">
        <v>44911</v>
      </c>
      <c r="G89" s="158">
        <v>50</v>
      </c>
      <c r="H89" s="168"/>
      <c r="I89" s="555">
        <v>50</v>
      </c>
      <c r="J89" s="3" t="s">
        <v>872</v>
      </c>
      <c r="K89" s="3"/>
      <c r="L89" s="3"/>
      <c r="M89" s="3"/>
      <c r="N89" s="3"/>
      <c r="O89" s="3"/>
      <c r="P89" s="3"/>
      <c r="Q89" s="3"/>
      <c r="R89" s="3"/>
      <c r="S89" s="3"/>
      <c r="T89" s="3"/>
      <c r="U89" s="3"/>
      <c r="V89" s="3"/>
      <c r="W89" s="3"/>
      <c r="X89" s="3"/>
      <c r="Y89" s="3"/>
      <c r="Z89" s="3"/>
    </row>
    <row r="90" spans="1:26" ht="15.75" customHeight="1">
      <c r="A90" s="184" t="s">
        <v>2535</v>
      </c>
      <c r="B90" s="155" t="s">
        <v>101</v>
      </c>
      <c r="C90" s="155" t="s">
        <v>4695</v>
      </c>
      <c r="D90" s="158" t="s">
        <v>4696</v>
      </c>
      <c r="E90" s="169" t="s">
        <v>4505</v>
      </c>
      <c r="F90" s="158"/>
      <c r="G90" s="158" t="s">
        <v>4697</v>
      </c>
      <c r="H90" s="352" t="s">
        <v>4698</v>
      </c>
      <c r="I90" s="166">
        <v>200</v>
      </c>
      <c r="J90" s="3" t="s">
        <v>2542</v>
      </c>
      <c r="K90" s="3"/>
      <c r="L90" s="3"/>
      <c r="M90" s="3"/>
      <c r="N90" s="3"/>
      <c r="O90" s="3"/>
      <c r="P90" s="3"/>
      <c r="Q90" s="3"/>
      <c r="R90" s="3"/>
      <c r="S90" s="3"/>
      <c r="T90" s="3"/>
      <c r="U90" s="3"/>
      <c r="V90" s="3"/>
      <c r="W90" s="3"/>
      <c r="X90" s="3"/>
      <c r="Y90" s="3"/>
      <c r="Z90" s="3"/>
    </row>
    <row r="91" spans="1:26" ht="15.75" customHeight="1">
      <c r="A91" s="184" t="s">
        <v>1687</v>
      </c>
      <c r="B91" s="155" t="s">
        <v>101</v>
      </c>
      <c r="C91" s="155" t="s">
        <v>4699</v>
      </c>
      <c r="D91" s="158" t="s">
        <v>4700</v>
      </c>
      <c r="E91" s="169" t="s">
        <v>4701</v>
      </c>
      <c r="F91" s="757">
        <v>44603</v>
      </c>
      <c r="G91" s="155">
        <v>100</v>
      </c>
      <c r="H91" s="352" t="s">
        <v>4702</v>
      </c>
      <c r="I91" s="764">
        <v>100</v>
      </c>
      <c r="J91" s="3" t="s">
        <v>2828</v>
      </c>
      <c r="K91" s="3"/>
      <c r="L91" s="3"/>
      <c r="M91" s="3"/>
      <c r="N91" s="3"/>
      <c r="O91" s="3"/>
      <c r="P91" s="3"/>
      <c r="Q91" s="3"/>
      <c r="R91" s="3"/>
      <c r="S91" s="3"/>
      <c r="T91" s="3"/>
      <c r="U91" s="3"/>
      <c r="V91" s="3"/>
      <c r="W91" s="3"/>
      <c r="X91" s="3"/>
      <c r="Y91" s="3"/>
      <c r="Z91" s="3"/>
    </row>
    <row r="92" spans="1:26" ht="15.75" customHeight="1">
      <c r="A92" s="194" t="s">
        <v>1687</v>
      </c>
      <c r="B92" s="191" t="s">
        <v>101</v>
      </c>
      <c r="C92" s="152" t="s">
        <v>4703</v>
      </c>
      <c r="D92" s="189" t="s">
        <v>4704</v>
      </c>
      <c r="E92" s="620" t="s">
        <v>4705</v>
      </c>
      <c r="F92" s="765">
        <v>44581</v>
      </c>
      <c r="G92" s="190">
        <v>10</v>
      </c>
      <c r="H92" s="190" t="s">
        <v>4706</v>
      </c>
      <c r="I92" s="766">
        <v>10</v>
      </c>
      <c r="J92" s="3" t="s">
        <v>2828</v>
      </c>
      <c r="K92" s="3"/>
      <c r="L92" s="3"/>
      <c r="M92" s="3"/>
      <c r="N92" s="3"/>
      <c r="O92" s="3"/>
      <c r="P92" s="3"/>
      <c r="Q92" s="3"/>
      <c r="R92" s="3"/>
      <c r="S92" s="3"/>
      <c r="T92" s="3"/>
      <c r="U92" s="3"/>
      <c r="V92" s="3"/>
      <c r="W92" s="3"/>
      <c r="X92" s="3"/>
      <c r="Y92" s="3"/>
      <c r="Z92" s="3"/>
    </row>
    <row r="93" spans="1:26" ht="15.75" customHeight="1">
      <c r="A93" s="194" t="s">
        <v>1687</v>
      </c>
      <c r="B93" s="191" t="s">
        <v>101</v>
      </c>
      <c r="C93" s="152" t="s">
        <v>4707</v>
      </c>
      <c r="D93" s="152" t="s">
        <v>4708</v>
      </c>
      <c r="E93" s="192" t="s">
        <v>4709</v>
      </c>
      <c r="F93" s="152" t="s">
        <v>4710</v>
      </c>
      <c r="G93" s="191">
        <v>70</v>
      </c>
      <c r="H93" s="191" t="s">
        <v>4711</v>
      </c>
      <c r="I93" s="766">
        <v>70</v>
      </c>
      <c r="J93" s="3" t="s">
        <v>2828</v>
      </c>
      <c r="K93" s="3"/>
      <c r="L93" s="3"/>
      <c r="M93" s="3"/>
      <c r="N93" s="3"/>
      <c r="O93" s="3"/>
      <c r="P93" s="3"/>
      <c r="Q93" s="3"/>
      <c r="R93" s="3"/>
      <c r="S93" s="3"/>
      <c r="T93" s="3"/>
      <c r="U93" s="3"/>
      <c r="V93" s="3"/>
      <c r="W93" s="3"/>
      <c r="X93" s="3"/>
      <c r="Y93" s="3"/>
      <c r="Z93" s="3"/>
    </row>
    <row r="94" spans="1:26" ht="15.75" customHeight="1">
      <c r="A94" s="194" t="s">
        <v>1687</v>
      </c>
      <c r="B94" s="191" t="s">
        <v>101</v>
      </c>
      <c r="C94" s="767" t="s">
        <v>4712</v>
      </c>
      <c r="D94" s="152" t="s">
        <v>4713</v>
      </c>
      <c r="E94" s="192" t="s">
        <v>4623</v>
      </c>
      <c r="F94" s="753">
        <v>44812</v>
      </c>
      <c r="G94" s="191">
        <v>10</v>
      </c>
      <c r="H94" s="191" t="s">
        <v>4714</v>
      </c>
      <c r="I94" s="766">
        <v>10</v>
      </c>
      <c r="J94" s="3" t="s">
        <v>2828</v>
      </c>
      <c r="K94" s="3"/>
      <c r="L94" s="3"/>
      <c r="M94" s="3"/>
      <c r="N94" s="3"/>
      <c r="O94" s="3"/>
      <c r="P94" s="3"/>
      <c r="Q94" s="3"/>
      <c r="R94" s="3"/>
      <c r="S94" s="3"/>
      <c r="T94" s="3"/>
      <c r="U94" s="3"/>
      <c r="V94" s="3"/>
      <c r="W94" s="3"/>
      <c r="X94" s="3"/>
      <c r="Y94" s="3"/>
      <c r="Z94" s="3"/>
    </row>
    <row r="95" spans="1:26" ht="15.75" customHeight="1">
      <c r="A95" s="194" t="s">
        <v>1687</v>
      </c>
      <c r="B95" s="191" t="s">
        <v>101</v>
      </c>
      <c r="C95" s="152" t="s">
        <v>4715</v>
      </c>
      <c r="D95" s="152" t="s">
        <v>4716</v>
      </c>
      <c r="E95" s="192" t="s">
        <v>4717</v>
      </c>
      <c r="F95" s="753">
        <v>44860</v>
      </c>
      <c r="G95" s="191">
        <v>10</v>
      </c>
      <c r="H95" s="191" t="s">
        <v>4711</v>
      </c>
      <c r="I95" s="766">
        <v>10</v>
      </c>
      <c r="J95" s="3" t="s">
        <v>2828</v>
      </c>
      <c r="K95" s="3"/>
      <c r="L95" s="3"/>
      <c r="M95" s="3"/>
      <c r="N95" s="3"/>
      <c r="O95" s="3"/>
      <c r="P95" s="3"/>
      <c r="Q95" s="3"/>
      <c r="R95" s="3"/>
      <c r="S95" s="3"/>
      <c r="T95" s="3"/>
      <c r="U95" s="3"/>
      <c r="V95" s="3"/>
      <c r="W95" s="3"/>
      <c r="X95" s="3"/>
      <c r="Y95" s="3"/>
      <c r="Z95" s="3"/>
    </row>
    <row r="96" spans="1:26" ht="15.75" customHeight="1">
      <c r="A96" s="194" t="s">
        <v>1687</v>
      </c>
      <c r="B96" s="191" t="s">
        <v>101</v>
      </c>
      <c r="C96" s="152" t="s">
        <v>4718</v>
      </c>
      <c r="D96" s="152" t="s">
        <v>4719</v>
      </c>
      <c r="E96" s="192" t="s">
        <v>4720</v>
      </c>
      <c r="F96" s="152" t="s">
        <v>4721</v>
      </c>
      <c r="G96" s="191">
        <v>50</v>
      </c>
      <c r="H96" s="191" t="s">
        <v>4711</v>
      </c>
      <c r="I96" s="766">
        <v>50</v>
      </c>
      <c r="J96" s="3" t="s">
        <v>2828</v>
      </c>
      <c r="K96" s="3"/>
      <c r="L96" s="3"/>
      <c r="M96" s="3"/>
      <c r="N96" s="3"/>
      <c r="O96" s="3"/>
      <c r="P96" s="3"/>
      <c r="Q96" s="3"/>
      <c r="R96" s="3"/>
      <c r="S96" s="3"/>
      <c r="T96" s="3"/>
      <c r="U96" s="3"/>
      <c r="V96" s="3"/>
      <c r="W96" s="3"/>
      <c r="X96" s="3"/>
      <c r="Y96" s="3"/>
      <c r="Z96" s="3"/>
    </row>
    <row r="97" spans="1:26" ht="15.75" customHeight="1">
      <c r="A97" s="194" t="s">
        <v>1687</v>
      </c>
      <c r="B97" s="191" t="s">
        <v>101</v>
      </c>
      <c r="C97" s="152" t="s">
        <v>4722</v>
      </c>
      <c r="D97" s="152" t="s">
        <v>4723</v>
      </c>
      <c r="E97" s="192" t="s">
        <v>4724</v>
      </c>
      <c r="F97" s="152" t="s">
        <v>4725</v>
      </c>
      <c r="G97" s="191">
        <v>20</v>
      </c>
      <c r="H97" s="191" t="s">
        <v>4706</v>
      </c>
      <c r="I97" s="766">
        <v>20</v>
      </c>
      <c r="J97" s="3" t="s">
        <v>2828</v>
      </c>
      <c r="K97" s="3"/>
      <c r="L97" s="3"/>
      <c r="M97" s="3"/>
      <c r="N97" s="3"/>
      <c r="O97" s="3"/>
      <c r="P97" s="3"/>
      <c r="Q97" s="3"/>
      <c r="R97" s="3"/>
      <c r="S97" s="3"/>
      <c r="T97" s="3"/>
      <c r="U97" s="3"/>
      <c r="V97" s="3"/>
      <c r="W97" s="3"/>
      <c r="X97" s="3"/>
      <c r="Y97" s="3"/>
      <c r="Z97" s="3"/>
    </row>
    <row r="98" spans="1:26" ht="15.75" customHeight="1">
      <c r="A98" s="194" t="s">
        <v>1687</v>
      </c>
      <c r="B98" s="191" t="s">
        <v>101</v>
      </c>
      <c r="C98" s="152" t="s">
        <v>4624</v>
      </c>
      <c r="D98" s="152" t="s">
        <v>4726</v>
      </c>
      <c r="E98" s="192" t="s">
        <v>4626</v>
      </c>
      <c r="F98" s="152" t="s">
        <v>4727</v>
      </c>
      <c r="G98" s="191">
        <v>50</v>
      </c>
      <c r="H98" s="191" t="s">
        <v>4728</v>
      </c>
      <c r="I98" s="766">
        <v>50</v>
      </c>
      <c r="J98" s="3" t="s">
        <v>2828</v>
      </c>
      <c r="K98" s="3"/>
      <c r="L98" s="3"/>
      <c r="M98" s="3"/>
      <c r="N98" s="3"/>
      <c r="O98" s="3"/>
      <c r="P98" s="3"/>
      <c r="Q98" s="3"/>
      <c r="R98" s="3"/>
      <c r="S98" s="3"/>
      <c r="T98" s="3"/>
      <c r="U98" s="3"/>
      <c r="V98" s="3"/>
      <c r="W98" s="3"/>
      <c r="X98" s="3"/>
      <c r="Y98" s="3"/>
      <c r="Z98" s="3"/>
    </row>
    <row r="99" spans="1:26" ht="15.75" customHeight="1">
      <c r="A99" s="194" t="s">
        <v>1687</v>
      </c>
      <c r="B99" s="191" t="s">
        <v>101</v>
      </c>
      <c r="C99" s="152" t="s">
        <v>4729</v>
      </c>
      <c r="D99" s="152" t="s">
        <v>4730</v>
      </c>
      <c r="E99" s="192" t="s">
        <v>4731</v>
      </c>
      <c r="F99" s="152" t="s">
        <v>4721</v>
      </c>
      <c r="G99" s="191">
        <v>50</v>
      </c>
      <c r="H99" s="191" t="s">
        <v>4732</v>
      </c>
      <c r="I99" s="766">
        <v>50</v>
      </c>
      <c r="J99" s="3" t="s">
        <v>2828</v>
      </c>
      <c r="K99" s="3"/>
      <c r="L99" s="3"/>
      <c r="M99" s="3"/>
      <c r="N99" s="3"/>
      <c r="O99" s="3"/>
      <c r="P99" s="3"/>
      <c r="Q99" s="3"/>
      <c r="R99" s="3"/>
      <c r="S99" s="3"/>
      <c r="T99" s="3"/>
      <c r="U99" s="3"/>
      <c r="V99" s="3"/>
      <c r="W99" s="3"/>
      <c r="X99" s="3"/>
      <c r="Y99" s="3"/>
      <c r="Z99" s="3"/>
    </row>
    <row r="100" spans="1:26" ht="15.75" customHeight="1">
      <c r="A100" s="184" t="s">
        <v>122</v>
      </c>
      <c r="B100" s="155" t="s">
        <v>101</v>
      </c>
      <c r="C100" s="155" t="s">
        <v>4733</v>
      </c>
      <c r="D100" s="158" t="s">
        <v>4734</v>
      </c>
      <c r="E100" s="169" t="s">
        <v>4735</v>
      </c>
      <c r="F100" s="158"/>
      <c r="G100" s="158">
        <v>50</v>
      </c>
      <c r="H100" s="168"/>
      <c r="I100" s="555">
        <v>50</v>
      </c>
      <c r="J100" s="3" t="s">
        <v>521</v>
      </c>
      <c r="K100" s="3"/>
      <c r="L100" s="3"/>
      <c r="M100" s="3"/>
      <c r="N100" s="3"/>
      <c r="O100" s="3"/>
      <c r="P100" s="3"/>
      <c r="Q100" s="3"/>
      <c r="R100" s="3"/>
      <c r="S100" s="3"/>
      <c r="T100" s="3"/>
      <c r="U100" s="3"/>
      <c r="V100" s="3"/>
      <c r="W100" s="3"/>
      <c r="X100" s="3"/>
      <c r="Y100" s="3"/>
      <c r="Z100" s="3"/>
    </row>
    <row r="101" spans="1:26" ht="15.75" customHeight="1">
      <c r="A101" s="194" t="s">
        <v>122</v>
      </c>
      <c r="B101" s="152" t="s">
        <v>101</v>
      </c>
      <c r="C101" s="152" t="s">
        <v>4736</v>
      </c>
      <c r="D101" s="152" t="s">
        <v>4737</v>
      </c>
      <c r="E101" s="620" t="s">
        <v>4738</v>
      </c>
      <c r="F101" s="686"/>
      <c r="G101" s="621">
        <v>50</v>
      </c>
      <c r="H101" s="622">
        <v>2</v>
      </c>
      <c r="I101" s="557">
        <v>50</v>
      </c>
      <c r="J101" s="3" t="s">
        <v>521</v>
      </c>
      <c r="K101" s="3"/>
      <c r="L101" s="3"/>
      <c r="M101" s="3"/>
      <c r="N101" s="3"/>
      <c r="O101" s="3"/>
      <c r="P101" s="3"/>
      <c r="Q101" s="3"/>
      <c r="R101" s="3"/>
      <c r="S101" s="3"/>
      <c r="T101" s="3"/>
      <c r="U101" s="3"/>
      <c r="V101" s="3"/>
      <c r="W101" s="3"/>
      <c r="X101" s="3"/>
      <c r="Y101" s="3"/>
      <c r="Z101" s="3"/>
    </row>
    <row r="102" spans="1:26" ht="15.75" customHeight="1">
      <c r="A102" s="184" t="s">
        <v>4739</v>
      </c>
      <c r="B102" s="155" t="s">
        <v>134</v>
      </c>
      <c r="C102" s="155" t="s">
        <v>4736</v>
      </c>
      <c r="D102" s="158" t="s">
        <v>4737</v>
      </c>
      <c r="E102" s="169" t="s">
        <v>4740</v>
      </c>
      <c r="F102" s="158"/>
      <c r="G102" s="158">
        <v>50</v>
      </c>
      <c r="H102" s="352">
        <v>2</v>
      </c>
      <c r="I102" s="555">
        <v>50</v>
      </c>
      <c r="J102" s="3" t="s">
        <v>3289</v>
      </c>
      <c r="K102" s="3"/>
      <c r="L102" s="3"/>
      <c r="M102" s="3"/>
      <c r="N102" s="3"/>
      <c r="O102" s="3"/>
      <c r="P102" s="3"/>
      <c r="Q102" s="3"/>
      <c r="R102" s="3"/>
      <c r="S102" s="3"/>
      <c r="T102" s="3"/>
      <c r="U102" s="3"/>
      <c r="V102" s="3"/>
      <c r="W102" s="3"/>
      <c r="X102" s="3"/>
      <c r="Y102" s="3"/>
      <c r="Z102" s="3"/>
    </row>
    <row r="103" spans="1:26" ht="15.75" customHeight="1">
      <c r="A103" s="507" t="s">
        <v>129</v>
      </c>
      <c r="B103" s="508" t="s">
        <v>101</v>
      </c>
      <c r="C103" s="768" t="s">
        <v>4617</v>
      </c>
      <c r="D103" s="158" t="s">
        <v>4741</v>
      </c>
      <c r="E103" s="169" t="s">
        <v>4619</v>
      </c>
      <c r="F103" s="168"/>
      <c r="G103" s="168"/>
      <c r="H103" s="362" t="s">
        <v>4742</v>
      </c>
      <c r="I103" s="689">
        <v>50</v>
      </c>
      <c r="J103" s="3" t="s">
        <v>3293</v>
      </c>
      <c r="K103" s="3"/>
      <c r="L103" s="3"/>
      <c r="M103" s="3"/>
      <c r="N103" s="3"/>
      <c r="O103" s="3"/>
      <c r="P103" s="3"/>
      <c r="Q103" s="3"/>
      <c r="R103" s="3"/>
      <c r="S103" s="3"/>
      <c r="T103" s="3"/>
      <c r="U103" s="3"/>
      <c r="V103" s="3"/>
      <c r="W103" s="3"/>
      <c r="X103" s="3"/>
      <c r="Y103" s="3"/>
      <c r="Z103" s="3"/>
    </row>
    <row r="104" spans="1:26" ht="15.75" customHeight="1">
      <c r="A104" s="184" t="s">
        <v>1702</v>
      </c>
      <c r="B104" s="158" t="s">
        <v>101</v>
      </c>
      <c r="C104" s="769" t="s">
        <v>4607</v>
      </c>
      <c r="D104" s="769" t="s">
        <v>4743</v>
      </c>
      <c r="E104" s="770" t="s">
        <v>4609</v>
      </c>
      <c r="F104" s="168"/>
      <c r="G104" s="158">
        <v>50</v>
      </c>
      <c r="H104" s="168"/>
      <c r="I104" s="158">
        <v>50</v>
      </c>
      <c r="J104" s="3" t="s">
        <v>4744</v>
      </c>
      <c r="K104" s="3"/>
      <c r="L104" s="3"/>
      <c r="M104" s="3"/>
      <c r="N104" s="3"/>
      <c r="O104" s="3"/>
      <c r="P104" s="3"/>
      <c r="Q104" s="3"/>
      <c r="R104" s="3"/>
      <c r="S104" s="3"/>
      <c r="T104" s="3"/>
      <c r="U104" s="3"/>
      <c r="V104" s="3"/>
      <c r="W104" s="3"/>
      <c r="X104" s="3"/>
      <c r="Y104" s="3"/>
      <c r="Z104" s="3"/>
    </row>
    <row r="105" spans="1:26" ht="15.75" customHeight="1">
      <c r="A105" s="194" t="s">
        <v>1702</v>
      </c>
      <c r="B105" s="152" t="s">
        <v>101</v>
      </c>
      <c r="C105" s="771" t="s">
        <v>4745</v>
      </c>
      <c r="D105" s="772" t="s">
        <v>4746</v>
      </c>
      <c r="E105" s="773" t="s">
        <v>4747</v>
      </c>
      <c r="F105" s="686"/>
      <c r="G105" s="189">
        <v>50</v>
      </c>
      <c r="H105" s="686"/>
      <c r="I105" s="189">
        <v>50</v>
      </c>
      <c r="J105" s="3" t="s">
        <v>4744</v>
      </c>
      <c r="K105" s="3"/>
      <c r="L105" s="3"/>
      <c r="M105" s="3"/>
      <c r="N105" s="3"/>
      <c r="O105" s="3"/>
      <c r="P105" s="3"/>
      <c r="Q105" s="3"/>
      <c r="R105" s="3"/>
      <c r="S105" s="3"/>
      <c r="T105" s="3"/>
      <c r="U105" s="3"/>
      <c r="V105" s="3"/>
      <c r="W105" s="3"/>
      <c r="X105" s="3"/>
      <c r="Y105" s="3"/>
      <c r="Z105" s="3"/>
    </row>
    <row r="106" spans="1:26" ht="15.75" customHeight="1">
      <c r="A106" s="194" t="s">
        <v>1702</v>
      </c>
      <c r="B106" s="152" t="s">
        <v>153</v>
      </c>
      <c r="C106" s="772" t="s">
        <v>4748</v>
      </c>
      <c r="D106" s="772" t="s">
        <v>322</v>
      </c>
      <c r="E106" s="773" t="s">
        <v>4749</v>
      </c>
      <c r="F106" s="506"/>
      <c r="G106" s="189">
        <v>100</v>
      </c>
      <c r="H106" s="506"/>
      <c r="I106" s="189">
        <v>100</v>
      </c>
      <c r="J106" s="3" t="s">
        <v>4744</v>
      </c>
      <c r="K106" s="3"/>
      <c r="L106" s="3"/>
      <c r="M106" s="3"/>
      <c r="N106" s="3"/>
      <c r="O106" s="3"/>
      <c r="P106" s="3"/>
      <c r="Q106" s="3"/>
      <c r="R106" s="3"/>
      <c r="S106" s="3"/>
      <c r="T106" s="3"/>
      <c r="U106" s="3"/>
      <c r="V106" s="3"/>
      <c r="W106" s="3"/>
      <c r="X106" s="3"/>
      <c r="Y106" s="3"/>
      <c r="Z106" s="3"/>
    </row>
    <row r="107" spans="1:26" ht="15.75" customHeight="1">
      <c r="A107" s="194" t="s">
        <v>1702</v>
      </c>
      <c r="B107" s="152" t="s">
        <v>81</v>
      </c>
      <c r="C107" s="772" t="s">
        <v>4750</v>
      </c>
      <c r="D107" s="772" t="s">
        <v>4751</v>
      </c>
      <c r="E107" s="773" t="s">
        <v>4752</v>
      </c>
      <c r="F107" s="506"/>
      <c r="G107" s="152">
        <v>50</v>
      </c>
      <c r="H107" s="506"/>
      <c r="I107" s="152">
        <v>50</v>
      </c>
      <c r="J107" s="3" t="s">
        <v>4744</v>
      </c>
      <c r="K107" s="3"/>
      <c r="L107" s="3"/>
      <c r="M107" s="3"/>
      <c r="N107" s="3"/>
      <c r="O107" s="3"/>
      <c r="P107" s="3"/>
      <c r="Q107" s="3"/>
      <c r="R107" s="3"/>
      <c r="S107" s="3"/>
      <c r="T107" s="3"/>
      <c r="U107" s="3"/>
      <c r="V107" s="3"/>
      <c r="W107" s="3"/>
      <c r="X107" s="3"/>
      <c r="Y107" s="3"/>
      <c r="Z107" s="3"/>
    </row>
    <row r="108" spans="1:26" ht="15.75" customHeight="1">
      <c r="A108" s="184" t="s">
        <v>1702</v>
      </c>
      <c r="B108" s="158" t="s">
        <v>4753</v>
      </c>
      <c r="C108" s="769" t="s">
        <v>4754</v>
      </c>
      <c r="D108" s="769" t="s">
        <v>1120</v>
      </c>
      <c r="E108" s="770" t="s">
        <v>4755</v>
      </c>
      <c r="F108" s="168"/>
      <c r="G108" s="158">
        <v>100</v>
      </c>
      <c r="H108" s="168"/>
      <c r="I108" s="158">
        <v>100</v>
      </c>
      <c r="J108" s="3" t="s">
        <v>4744</v>
      </c>
      <c r="K108" s="3"/>
      <c r="L108" s="3"/>
      <c r="M108" s="3"/>
      <c r="N108" s="3"/>
      <c r="O108" s="3"/>
      <c r="P108" s="3"/>
      <c r="Q108" s="3"/>
      <c r="R108" s="3"/>
      <c r="S108" s="3"/>
      <c r="T108" s="3"/>
      <c r="U108" s="3"/>
      <c r="V108" s="3"/>
      <c r="W108" s="3"/>
      <c r="X108" s="3"/>
      <c r="Y108" s="3"/>
      <c r="Z108" s="3"/>
    </row>
    <row r="109" spans="1:26" ht="15.75" customHeight="1">
      <c r="A109" s="184" t="s">
        <v>131</v>
      </c>
      <c r="B109" s="155" t="s">
        <v>101</v>
      </c>
      <c r="C109" s="774" t="s">
        <v>4756</v>
      </c>
      <c r="D109" s="158" t="s">
        <v>4757</v>
      </c>
      <c r="E109" s="158" t="s">
        <v>4619</v>
      </c>
      <c r="F109" s="168"/>
      <c r="G109" s="158">
        <v>150</v>
      </c>
      <c r="H109" s="352">
        <v>2</v>
      </c>
      <c r="I109" s="555">
        <v>150</v>
      </c>
      <c r="J109" s="3" t="s">
        <v>2847</v>
      </c>
      <c r="K109" s="3"/>
      <c r="L109" s="3"/>
      <c r="M109" s="3"/>
      <c r="N109" s="3"/>
      <c r="O109" s="3"/>
      <c r="P109" s="3"/>
      <c r="Q109" s="3"/>
      <c r="R109" s="3"/>
      <c r="S109" s="3"/>
      <c r="T109" s="3"/>
      <c r="U109" s="3"/>
      <c r="V109" s="3"/>
      <c r="W109" s="3"/>
      <c r="X109" s="3"/>
      <c r="Y109" s="3"/>
      <c r="Z109" s="3"/>
    </row>
    <row r="110" spans="1:26" ht="15.75" customHeight="1">
      <c r="A110" s="194" t="s">
        <v>131</v>
      </c>
      <c r="B110" s="191" t="s">
        <v>101</v>
      </c>
      <c r="C110" s="775" t="s">
        <v>4756</v>
      </c>
      <c r="D110" s="152" t="s">
        <v>4757</v>
      </c>
      <c r="E110" s="152"/>
      <c r="F110" s="776">
        <v>31032022</v>
      </c>
      <c r="G110" s="152">
        <v>10</v>
      </c>
      <c r="H110" s="359">
        <v>2</v>
      </c>
      <c r="I110" s="557">
        <v>10</v>
      </c>
      <c r="J110" s="3" t="s">
        <v>2847</v>
      </c>
      <c r="K110" s="3"/>
      <c r="L110" s="3"/>
      <c r="M110" s="3"/>
      <c r="N110" s="3"/>
      <c r="O110" s="3"/>
      <c r="P110" s="3"/>
      <c r="Q110" s="3"/>
      <c r="R110" s="3"/>
      <c r="S110" s="3"/>
      <c r="T110" s="3"/>
      <c r="U110" s="3"/>
      <c r="V110" s="3"/>
      <c r="W110" s="3"/>
      <c r="X110" s="3"/>
      <c r="Y110" s="3"/>
      <c r="Z110" s="3"/>
    </row>
    <row r="111" spans="1:26" ht="15.75" customHeight="1">
      <c r="A111" s="194" t="s">
        <v>131</v>
      </c>
      <c r="B111" s="191" t="s">
        <v>153</v>
      </c>
      <c r="C111" s="775" t="s">
        <v>4756</v>
      </c>
      <c r="D111" s="152" t="s">
        <v>4757</v>
      </c>
      <c r="E111" s="152"/>
      <c r="F111" s="753">
        <v>44661</v>
      </c>
      <c r="G111" s="558">
        <v>10</v>
      </c>
      <c r="H111" s="193">
        <v>2</v>
      </c>
      <c r="I111" s="557">
        <v>10</v>
      </c>
      <c r="J111" s="3" t="s">
        <v>2847</v>
      </c>
      <c r="K111" s="3"/>
      <c r="L111" s="3"/>
      <c r="M111" s="3"/>
      <c r="N111" s="3"/>
      <c r="O111" s="3"/>
      <c r="P111" s="3"/>
      <c r="Q111" s="3"/>
      <c r="R111" s="3"/>
      <c r="S111" s="3"/>
      <c r="T111" s="3"/>
      <c r="U111" s="3"/>
      <c r="V111" s="3"/>
      <c r="W111" s="3"/>
      <c r="X111" s="3"/>
      <c r="Y111" s="3"/>
      <c r="Z111" s="3"/>
    </row>
    <row r="112" spans="1:26" ht="15.75" customHeight="1">
      <c r="A112" s="194" t="s">
        <v>131</v>
      </c>
      <c r="B112" s="191" t="s">
        <v>81</v>
      </c>
      <c r="C112" s="775" t="s">
        <v>4756</v>
      </c>
      <c r="D112" s="152" t="s">
        <v>4757</v>
      </c>
      <c r="E112" s="152"/>
      <c r="F112" s="152" t="s">
        <v>4758</v>
      </c>
      <c r="G112" s="558">
        <v>10</v>
      </c>
      <c r="H112" s="193">
        <v>2</v>
      </c>
      <c r="I112" s="557">
        <v>10</v>
      </c>
      <c r="J112" s="3" t="s">
        <v>2847</v>
      </c>
      <c r="K112" s="3"/>
      <c r="L112" s="3"/>
      <c r="M112" s="3"/>
      <c r="N112" s="3"/>
      <c r="O112" s="3"/>
      <c r="P112" s="3"/>
      <c r="Q112" s="3"/>
      <c r="R112" s="3"/>
      <c r="S112" s="3"/>
      <c r="T112" s="3"/>
      <c r="U112" s="3"/>
      <c r="V112" s="3"/>
      <c r="W112" s="3"/>
      <c r="X112" s="3"/>
      <c r="Y112" s="3"/>
      <c r="Z112" s="3"/>
    </row>
    <row r="113" spans="1:26" ht="15.75" customHeight="1">
      <c r="A113" s="83" t="s">
        <v>879</v>
      </c>
      <c r="B113" s="76" t="s">
        <v>134</v>
      </c>
      <c r="C113" s="76" t="s">
        <v>2868</v>
      </c>
      <c r="D113" s="203" t="s">
        <v>2870</v>
      </c>
      <c r="E113" s="203" t="s">
        <v>4759</v>
      </c>
      <c r="F113" s="203"/>
      <c r="G113" s="203">
        <v>50</v>
      </c>
      <c r="H113" s="777">
        <v>4</v>
      </c>
      <c r="I113" s="314">
        <v>100</v>
      </c>
      <c r="J113" s="3" t="s">
        <v>135</v>
      </c>
      <c r="K113" s="3"/>
      <c r="L113" s="3"/>
      <c r="M113" s="3"/>
      <c r="N113" s="3"/>
      <c r="O113" s="3"/>
      <c r="P113" s="3"/>
      <c r="Q113" s="3"/>
      <c r="R113" s="3"/>
      <c r="S113" s="3"/>
      <c r="T113" s="3"/>
      <c r="U113" s="3"/>
      <c r="V113" s="3"/>
      <c r="W113" s="3"/>
      <c r="X113" s="3"/>
      <c r="Y113" s="3"/>
      <c r="Z113" s="3"/>
    </row>
    <row r="114" spans="1:26" ht="15.75" customHeight="1">
      <c r="A114" s="83" t="s">
        <v>136</v>
      </c>
      <c r="B114" s="203" t="s">
        <v>134</v>
      </c>
      <c r="C114" s="76" t="s">
        <v>4760</v>
      </c>
      <c r="D114" s="203" t="s">
        <v>4761</v>
      </c>
      <c r="E114" s="203" t="s">
        <v>4762</v>
      </c>
      <c r="F114" s="203"/>
      <c r="G114" s="203">
        <v>50</v>
      </c>
      <c r="H114" s="340">
        <v>4</v>
      </c>
      <c r="I114" s="314">
        <v>100</v>
      </c>
      <c r="J114" s="3" t="s">
        <v>136</v>
      </c>
      <c r="K114" s="3"/>
      <c r="L114" s="3"/>
      <c r="M114" s="3"/>
      <c r="N114" s="3"/>
      <c r="O114" s="3"/>
      <c r="P114" s="3"/>
      <c r="Q114" s="3"/>
      <c r="R114" s="3"/>
      <c r="S114" s="3"/>
      <c r="T114" s="3"/>
      <c r="U114" s="3"/>
      <c r="V114" s="3"/>
      <c r="W114" s="3"/>
      <c r="X114" s="3"/>
      <c r="Y114" s="3"/>
      <c r="Z114" s="3"/>
    </row>
    <row r="115" spans="1:26" ht="15.75" customHeight="1">
      <c r="A115" s="83" t="s">
        <v>4763</v>
      </c>
      <c r="B115" s="76" t="s">
        <v>134</v>
      </c>
      <c r="C115" s="76" t="s">
        <v>2868</v>
      </c>
      <c r="D115" s="203" t="s">
        <v>2870</v>
      </c>
      <c r="E115" s="203" t="s">
        <v>4764</v>
      </c>
      <c r="F115" s="203"/>
      <c r="G115" s="203">
        <v>50</v>
      </c>
      <c r="H115" s="340"/>
      <c r="I115" s="314">
        <v>50</v>
      </c>
      <c r="J115" s="3" t="s">
        <v>137</v>
      </c>
      <c r="K115" s="3"/>
      <c r="L115" s="3"/>
      <c r="M115" s="3"/>
      <c r="N115" s="3"/>
      <c r="O115" s="3"/>
      <c r="P115" s="3"/>
      <c r="Q115" s="3"/>
      <c r="R115" s="3"/>
      <c r="S115" s="3"/>
      <c r="T115" s="3"/>
      <c r="U115" s="3"/>
      <c r="V115" s="3"/>
      <c r="W115" s="3"/>
      <c r="X115" s="3"/>
      <c r="Y115" s="3"/>
      <c r="Z115" s="3"/>
    </row>
    <row r="116" spans="1:26" ht="15.75" customHeight="1">
      <c r="A116" s="83" t="s">
        <v>4765</v>
      </c>
      <c r="B116" s="76" t="s">
        <v>134</v>
      </c>
      <c r="C116" s="76" t="s">
        <v>2928</v>
      </c>
      <c r="D116" s="203" t="s">
        <v>4766</v>
      </c>
      <c r="E116" s="203" t="s">
        <v>4767</v>
      </c>
      <c r="F116" s="203"/>
      <c r="G116" s="203" t="s">
        <v>4768</v>
      </c>
      <c r="H116" s="340">
        <v>1.5</v>
      </c>
      <c r="I116" s="314">
        <v>150</v>
      </c>
      <c r="J116" s="3" t="s">
        <v>138</v>
      </c>
      <c r="K116" s="3"/>
      <c r="L116" s="3"/>
      <c r="M116" s="3"/>
      <c r="N116" s="3"/>
      <c r="O116" s="3"/>
      <c r="P116" s="3"/>
      <c r="Q116" s="3"/>
      <c r="R116" s="3"/>
      <c r="S116" s="3"/>
      <c r="T116" s="3"/>
      <c r="U116" s="3"/>
      <c r="V116" s="3"/>
      <c r="W116" s="3"/>
      <c r="X116" s="3"/>
      <c r="Y116" s="3"/>
      <c r="Z116" s="3"/>
    </row>
    <row r="117" spans="1:26" ht="15.75" customHeight="1">
      <c r="A117" s="83" t="s">
        <v>4769</v>
      </c>
      <c r="B117" s="76" t="s">
        <v>134</v>
      </c>
      <c r="C117" s="76" t="s">
        <v>2937</v>
      </c>
      <c r="D117" s="203" t="s">
        <v>4064</v>
      </c>
      <c r="E117" s="84" t="s">
        <v>4770</v>
      </c>
      <c r="F117" s="203"/>
      <c r="G117" s="203">
        <v>50</v>
      </c>
      <c r="H117" s="340" t="s">
        <v>4771</v>
      </c>
      <c r="I117" s="314">
        <v>50</v>
      </c>
      <c r="J117" s="3" t="s">
        <v>139</v>
      </c>
      <c r="K117" s="3"/>
      <c r="L117" s="3"/>
      <c r="M117" s="3"/>
      <c r="N117" s="3"/>
      <c r="O117" s="3"/>
      <c r="P117" s="3"/>
      <c r="Q117" s="3"/>
      <c r="R117" s="3"/>
      <c r="S117" s="3"/>
      <c r="T117" s="3"/>
      <c r="U117" s="3"/>
      <c r="V117" s="3"/>
      <c r="W117" s="3"/>
      <c r="X117" s="3"/>
      <c r="Y117" s="3"/>
      <c r="Z117" s="3"/>
    </row>
    <row r="118" spans="1:26" ht="15.75" customHeight="1">
      <c r="A118" s="225" t="s">
        <v>4769</v>
      </c>
      <c r="B118" s="122" t="s">
        <v>134</v>
      </c>
      <c r="C118" s="438" t="s">
        <v>2928</v>
      </c>
      <c r="D118" s="204" t="s">
        <v>4772</v>
      </c>
      <c r="E118" s="573" t="s">
        <v>4773</v>
      </c>
      <c r="F118" s="204"/>
      <c r="G118" s="574">
        <v>50</v>
      </c>
      <c r="H118" s="575" t="s">
        <v>4774</v>
      </c>
      <c r="I118" s="314">
        <v>50</v>
      </c>
      <c r="J118" s="3" t="s">
        <v>139</v>
      </c>
      <c r="K118" s="3"/>
      <c r="L118" s="3"/>
      <c r="M118" s="3"/>
      <c r="N118" s="3"/>
      <c r="O118" s="3"/>
      <c r="P118" s="3"/>
      <c r="Q118" s="3"/>
      <c r="R118" s="3"/>
      <c r="S118" s="3"/>
      <c r="T118" s="3"/>
      <c r="U118" s="3"/>
      <c r="V118" s="3"/>
      <c r="W118" s="3"/>
      <c r="X118" s="3"/>
      <c r="Y118" s="3"/>
      <c r="Z118" s="3"/>
    </row>
    <row r="119" spans="1:26" ht="15.75" customHeight="1">
      <c r="A119" s="401" t="s">
        <v>140</v>
      </c>
      <c r="B119" s="407" t="s">
        <v>134</v>
      </c>
      <c r="C119" s="778" t="s">
        <v>4775</v>
      </c>
      <c r="D119" s="402" t="s">
        <v>4776</v>
      </c>
      <c r="E119" s="779" t="s">
        <v>4777</v>
      </c>
      <c r="F119" s="718"/>
      <c r="G119" s="718">
        <v>50</v>
      </c>
      <c r="H119" s="719">
        <v>2</v>
      </c>
      <c r="I119" s="220">
        <v>75</v>
      </c>
      <c r="J119" s="3"/>
      <c r="K119" s="3"/>
      <c r="L119" s="3"/>
      <c r="M119" s="3"/>
      <c r="N119" s="3"/>
      <c r="O119" s="3"/>
      <c r="P119" s="3"/>
      <c r="Q119" s="3"/>
      <c r="R119" s="3"/>
      <c r="S119" s="3"/>
      <c r="T119" s="3"/>
      <c r="U119" s="3"/>
      <c r="V119" s="3"/>
      <c r="W119" s="3"/>
      <c r="X119" s="3"/>
      <c r="Y119" s="3"/>
      <c r="Z119" s="3"/>
    </row>
    <row r="120" spans="1:26" ht="15.75" customHeight="1">
      <c r="A120" s="83" t="s">
        <v>884</v>
      </c>
      <c r="B120" s="76" t="s">
        <v>134</v>
      </c>
      <c r="C120" s="76" t="s">
        <v>4778</v>
      </c>
      <c r="D120" s="203" t="s">
        <v>2902</v>
      </c>
      <c r="E120" s="95" t="s">
        <v>4779</v>
      </c>
      <c r="F120" s="203"/>
      <c r="G120" s="203" t="s">
        <v>4780</v>
      </c>
      <c r="H120" s="780" t="s">
        <v>4781</v>
      </c>
      <c r="I120" s="135">
        <v>300</v>
      </c>
      <c r="J120" s="3" t="s">
        <v>2904</v>
      </c>
      <c r="K120" s="3"/>
      <c r="L120" s="3"/>
      <c r="M120" s="3"/>
      <c r="N120" s="3"/>
      <c r="O120" s="3"/>
      <c r="P120" s="3"/>
      <c r="Q120" s="3"/>
      <c r="R120" s="3"/>
      <c r="S120" s="3"/>
      <c r="T120" s="3"/>
      <c r="U120" s="3"/>
      <c r="V120" s="3"/>
      <c r="W120" s="3"/>
      <c r="X120" s="3"/>
      <c r="Y120" s="3"/>
      <c r="Z120" s="3"/>
    </row>
    <row r="121" spans="1:26" ht="15.75" customHeight="1">
      <c r="A121" s="83" t="s">
        <v>884</v>
      </c>
      <c r="B121" s="76" t="s">
        <v>134</v>
      </c>
      <c r="C121" s="438" t="s">
        <v>4782</v>
      </c>
      <c r="D121" s="204" t="s">
        <v>2922</v>
      </c>
      <c r="E121" s="712" t="s">
        <v>4783</v>
      </c>
      <c r="F121" s="204"/>
      <c r="G121" s="574">
        <v>50</v>
      </c>
      <c r="H121" s="575" t="s">
        <v>4784</v>
      </c>
      <c r="I121" s="314">
        <v>50</v>
      </c>
      <c r="J121" s="3" t="s">
        <v>2904</v>
      </c>
      <c r="K121" s="3"/>
      <c r="L121" s="3"/>
      <c r="M121" s="3"/>
      <c r="N121" s="3"/>
      <c r="O121" s="3"/>
      <c r="P121" s="3"/>
      <c r="Q121" s="3"/>
      <c r="R121" s="3"/>
      <c r="S121" s="3"/>
      <c r="T121" s="3"/>
      <c r="U121" s="3"/>
      <c r="V121" s="3"/>
      <c r="W121" s="3"/>
      <c r="X121" s="3"/>
      <c r="Y121" s="3"/>
      <c r="Z121" s="3"/>
    </row>
    <row r="122" spans="1:26" ht="15.75" customHeight="1">
      <c r="A122" s="108" t="s">
        <v>142</v>
      </c>
      <c r="B122" s="108" t="s">
        <v>134</v>
      </c>
      <c r="C122" s="108" t="s">
        <v>502</v>
      </c>
      <c r="D122" s="108" t="s">
        <v>1120</v>
      </c>
      <c r="E122" s="781" t="s">
        <v>4785</v>
      </c>
      <c r="F122" s="782">
        <v>44897</v>
      </c>
      <c r="G122" s="108">
        <v>10</v>
      </c>
      <c r="H122" s="741">
        <v>5</v>
      </c>
      <c r="I122" s="783">
        <v>50</v>
      </c>
      <c r="J122" s="3" t="s">
        <v>142</v>
      </c>
      <c r="K122" s="3"/>
      <c r="L122" s="3"/>
      <c r="M122" s="3"/>
      <c r="N122" s="3"/>
      <c r="O122" s="3"/>
      <c r="P122" s="3"/>
      <c r="Q122" s="3"/>
      <c r="R122" s="3"/>
      <c r="S122" s="3"/>
      <c r="T122" s="3"/>
      <c r="U122" s="3"/>
      <c r="V122" s="3"/>
      <c r="W122" s="3"/>
      <c r="X122" s="3"/>
      <c r="Y122" s="3"/>
      <c r="Z122" s="3"/>
    </row>
    <row r="123" spans="1:26" ht="15.75" customHeight="1">
      <c r="A123" s="267" t="s">
        <v>142</v>
      </c>
      <c r="B123" s="267" t="s">
        <v>134</v>
      </c>
      <c r="C123" s="267" t="s">
        <v>502</v>
      </c>
      <c r="D123" s="101" t="s">
        <v>1120</v>
      </c>
      <c r="E123" s="784" t="s">
        <v>4786</v>
      </c>
      <c r="F123" s="785">
        <v>44869</v>
      </c>
      <c r="G123" s="742">
        <v>10</v>
      </c>
      <c r="H123" s="786">
        <v>5</v>
      </c>
      <c r="I123" s="783">
        <v>50</v>
      </c>
      <c r="J123" s="3" t="s">
        <v>142</v>
      </c>
      <c r="K123" s="3"/>
      <c r="L123" s="3"/>
      <c r="M123" s="3"/>
      <c r="N123" s="3"/>
      <c r="O123" s="3"/>
      <c r="P123" s="3"/>
      <c r="Q123" s="3"/>
      <c r="R123" s="3"/>
      <c r="S123" s="3"/>
      <c r="T123" s="3"/>
      <c r="U123" s="3"/>
      <c r="V123" s="3"/>
      <c r="W123" s="3"/>
      <c r="X123" s="3"/>
      <c r="Y123" s="3"/>
      <c r="Z123" s="3"/>
    </row>
    <row r="124" spans="1:26" ht="15.75" customHeight="1">
      <c r="A124" s="267" t="s">
        <v>142</v>
      </c>
      <c r="B124" s="267" t="s">
        <v>134</v>
      </c>
      <c r="C124" s="267" t="s">
        <v>4787</v>
      </c>
      <c r="D124" s="101" t="s">
        <v>1120</v>
      </c>
      <c r="E124" s="784" t="s">
        <v>4788</v>
      </c>
      <c r="F124" s="785">
        <v>44853</v>
      </c>
      <c r="G124" s="742">
        <v>10</v>
      </c>
      <c r="H124" s="786">
        <v>5</v>
      </c>
      <c r="I124" s="783">
        <v>50</v>
      </c>
      <c r="J124" s="3" t="s">
        <v>142</v>
      </c>
      <c r="K124" s="3"/>
      <c r="L124" s="3"/>
      <c r="M124" s="3"/>
      <c r="N124" s="3"/>
      <c r="O124" s="3"/>
      <c r="P124" s="3"/>
      <c r="Q124" s="3"/>
      <c r="R124" s="3"/>
      <c r="S124" s="3"/>
      <c r="T124" s="3"/>
      <c r="U124" s="3"/>
      <c r="V124" s="3"/>
      <c r="W124" s="3"/>
      <c r="X124" s="3"/>
      <c r="Y124" s="3"/>
      <c r="Z124" s="3"/>
    </row>
    <row r="125" spans="1:26" ht="15.75" customHeight="1">
      <c r="A125" s="267" t="s">
        <v>142</v>
      </c>
      <c r="B125" s="267" t="s">
        <v>134</v>
      </c>
      <c r="C125" s="267" t="s">
        <v>502</v>
      </c>
      <c r="D125" s="101" t="s">
        <v>1120</v>
      </c>
      <c r="E125" s="784" t="s">
        <v>4789</v>
      </c>
      <c r="F125" s="785">
        <v>44795</v>
      </c>
      <c r="G125" s="742">
        <v>10</v>
      </c>
      <c r="H125" s="786">
        <v>5</v>
      </c>
      <c r="I125" s="783">
        <v>50</v>
      </c>
      <c r="J125" s="3" t="s">
        <v>142</v>
      </c>
      <c r="K125" s="3"/>
      <c r="L125" s="3"/>
      <c r="M125" s="3"/>
      <c r="N125" s="3"/>
      <c r="O125" s="3"/>
      <c r="P125" s="3"/>
      <c r="Q125" s="3"/>
      <c r="R125" s="3"/>
      <c r="S125" s="3"/>
      <c r="T125" s="3"/>
      <c r="U125" s="3"/>
      <c r="V125" s="3"/>
      <c r="W125" s="3"/>
      <c r="X125" s="3"/>
      <c r="Y125" s="3"/>
      <c r="Z125" s="3"/>
    </row>
    <row r="126" spans="1:26" ht="15.75" customHeight="1">
      <c r="A126" s="267" t="s">
        <v>142</v>
      </c>
      <c r="B126" s="267" t="s">
        <v>134</v>
      </c>
      <c r="C126" s="267" t="s">
        <v>502</v>
      </c>
      <c r="D126" s="101" t="s">
        <v>1120</v>
      </c>
      <c r="E126" s="784" t="s">
        <v>4790</v>
      </c>
      <c r="F126" s="785">
        <v>44774</v>
      </c>
      <c r="G126" s="742">
        <v>10</v>
      </c>
      <c r="H126" s="786">
        <v>5</v>
      </c>
      <c r="I126" s="783">
        <v>50</v>
      </c>
      <c r="J126" s="3" t="s">
        <v>142</v>
      </c>
      <c r="K126" s="3"/>
      <c r="L126" s="3"/>
      <c r="M126" s="3"/>
      <c r="N126" s="3"/>
      <c r="O126" s="3"/>
      <c r="P126" s="3"/>
      <c r="Q126" s="3"/>
      <c r="R126" s="3"/>
      <c r="S126" s="3"/>
      <c r="T126" s="3"/>
      <c r="U126" s="3"/>
      <c r="V126" s="3"/>
      <c r="W126" s="3"/>
      <c r="X126" s="3"/>
      <c r="Y126" s="3"/>
      <c r="Z126" s="3"/>
    </row>
    <row r="127" spans="1:26" ht="15.75" customHeight="1">
      <c r="A127" s="267" t="s">
        <v>142</v>
      </c>
      <c r="B127" s="267" t="s">
        <v>134</v>
      </c>
      <c r="C127" s="267" t="s">
        <v>4571</v>
      </c>
      <c r="D127" s="101" t="s">
        <v>1120</v>
      </c>
      <c r="E127" s="784" t="s">
        <v>4791</v>
      </c>
      <c r="F127" s="785">
        <v>44717</v>
      </c>
      <c r="G127" s="742">
        <v>10</v>
      </c>
      <c r="H127" s="786">
        <v>5</v>
      </c>
      <c r="I127" s="783">
        <v>50</v>
      </c>
      <c r="J127" s="3" t="s">
        <v>142</v>
      </c>
      <c r="K127" s="3"/>
      <c r="L127" s="3"/>
      <c r="M127" s="3"/>
      <c r="N127" s="3"/>
      <c r="O127" s="3"/>
      <c r="P127" s="3"/>
      <c r="Q127" s="3"/>
      <c r="R127" s="3"/>
      <c r="S127" s="3"/>
      <c r="T127" s="3"/>
      <c r="U127" s="3"/>
      <c r="V127" s="3"/>
      <c r="W127" s="3"/>
      <c r="X127" s="3"/>
      <c r="Y127" s="3"/>
      <c r="Z127" s="3"/>
    </row>
    <row r="128" spans="1:26" ht="15.75" customHeight="1">
      <c r="A128" s="267" t="s">
        <v>142</v>
      </c>
      <c r="B128" s="267" t="s">
        <v>134</v>
      </c>
      <c r="C128" s="267" t="s">
        <v>4571</v>
      </c>
      <c r="D128" s="101" t="s">
        <v>1120</v>
      </c>
      <c r="E128" s="784" t="s">
        <v>4792</v>
      </c>
      <c r="F128" s="785">
        <v>44684</v>
      </c>
      <c r="G128" s="742">
        <v>10</v>
      </c>
      <c r="H128" s="786">
        <v>5</v>
      </c>
      <c r="I128" s="783">
        <v>50</v>
      </c>
      <c r="J128" s="3" t="s">
        <v>142</v>
      </c>
      <c r="K128" s="3"/>
      <c r="L128" s="3"/>
      <c r="M128" s="3"/>
      <c r="N128" s="3"/>
      <c r="O128" s="3"/>
      <c r="P128" s="3"/>
      <c r="Q128" s="3"/>
      <c r="R128" s="3"/>
      <c r="S128" s="3"/>
      <c r="T128" s="3"/>
      <c r="U128" s="3"/>
      <c r="V128" s="3"/>
      <c r="W128" s="3"/>
      <c r="X128" s="3"/>
      <c r="Y128" s="3"/>
      <c r="Z128" s="3"/>
    </row>
    <row r="129" spans="1:26" ht="15.75" customHeight="1">
      <c r="A129" s="267" t="s">
        <v>142</v>
      </c>
      <c r="B129" s="267" t="s">
        <v>134</v>
      </c>
      <c r="C129" s="267" t="s">
        <v>502</v>
      </c>
      <c r="D129" s="101" t="s">
        <v>1120</v>
      </c>
      <c r="E129" s="784" t="s">
        <v>4793</v>
      </c>
      <c r="F129" s="785">
        <v>44584</v>
      </c>
      <c r="G129" s="742">
        <v>10</v>
      </c>
      <c r="H129" s="786">
        <v>5</v>
      </c>
      <c r="I129" s="783">
        <v>50</v>
      </c>
      <c r="J129" s="3" t="s">
        <v>142</v>
      </c>
      <c r="K129" s="3"/>
      <c r="L129" s="3"/>
      <c r="M129" s="3"/>
      <c r="N129" s="3"/>
      <c r="O129" s="3"/>
      <c r="P129" s="3"/>
      <c r="Q129" s="3"/>
      <c r="R129" s="3"/>
      <c r="S129" s="3"/>
      <c r="T129" s="3"/>
      <c r="U129" s="3"/>
      <c r="V129" s="3"/>
      <c r="W129" s="3"/>
      <c r="X129" s="3"/>
      <c r="Y129" s="3"/>
      <c r="Z129" s="3"/>
    </row>
    <row r="130" spans="1:26" ht="15.75" customHeight="1">
      <c r="A130" s="267" t="s">
        <v>142</v>
      </c>
      <c r="B130" s="267" t="s">
        <v>134</v>
      </c>
      <c r="C130" s="267" t="s">
        <v>4794</v>
      </c>
      <c r="D130" s="108" t="s">
        <v>333</v>
      </c>
      <c r="E130" s="781" t="s">
        <v>4795</v>
      </c>
      <c r="F130" s="782">
        <v>44633</v>
      </c>
      <c r="G130" s="114">
        <v>10</v>
      </c>
      <c r="H130" s="787">
        <v>5</v>
      </c>
      <c r="I130" s="783">
        <v>50</v>
      </c>
      <c r="J130" s="3" t="s">
        <v>142</v>
      </c>
      <c r="K130" s="3"/>
      <c r="L130" s="3"/>
      <c r="M130" s="3"/>
      <c r="N130" s="3"/>
      <c r="O130" s="3"/>
      <c r="P130" s="3"/>
      <c r="Q130" s="3"/>
      <c r="R130" s="3"/>
      <c r="S130" s="3"/>
      <c r="T130" s="3"/>
      <c r="U130" s="3"/>
      <c r="V130" s="3"/>
      <c r="W130" s="3"/>
      <c r="X130" s="3"/>
      <c r="Y130" s="3"/>
      <c r="Z130" s="3"/>
    </row>
    <row r="131" spans="1:26" ht="15.75" customHeight="1">
      <c r="A131" s="267" t="s">
        <v>142</v>
      </c>
      <c r="B131" s="267" t="s">
        <v>134</v>
      </c>
      <c r="C131" s="267" t="s">
        <v>4794</v>
      </c>
      <c r="D131" s="108" t="s">
        <v>333</v>
      </c>
      <c r="E131" s="781" t="s">
        <v>4796</v>
      </c>
      <c r="F131" s="782">
        <v>44918</v>
      </c>
      <c r="G131" s="114">
        <v>10</v>
      </c>
      <c r="H131" s="787">
        <v>5</v>
      </c>
      <c r="I131" s="783">
        <v>50</v>
      </c>
      <c r="J131" s="3" t="s">
        <v>142</v>
      </c>
      <c r="K131" s="3"/>
      <c r="L131" s="3"/>
      <c r="M131" s="3"/>
      <c r="N131" s="3"/>
      <c r="O131" s="3"/>
      <c r="P131" s="3"/>
      <c r="Q131" s="3"/>
      <c r="R131" s="3"/>
      <c r="S131" s="3"/>
      <c r="T131" s="3"/>
      <c r="U131" s="3"/>
      <c r="V131" s="3"/>
      <c r="W131" s="3"/>
      <c r="X131" s="3"/>
      <c r="Y131" s="3"/>
      <c r="Z131" s="3"/>
    </row>
    <row r="132" spans="1:26" ht="15.75" customHeight="1">
      <c r="A132" s="267" t="s">
        <v>142</v>
      </c>
      <c r="B132" s="267" t="s">
        <v>134</v>
      </c>
      <c r="C132" s="267" t="s">
        <v>4797</v>
      </c>
      <c r="D132" s="108" t="s">
        <v>4798</v>
      </c>
      <c r="E132" s="781" t="s">
        <v>4799</v>
      </c>
      <c r="F132" s="788"/>
      <c r="G132" s="114">
        <v>50</v>
      </c>
      <c r="H132" s="787">
        <v>2</v>
      </c>
      <c r="I132" s="783">
        <v>100</v>
      </c>
      <c r="J132" s="3" t="s">
        <v>142</v>
      </c>
      <c r="K132" s="3"/>
      <c r="L132" s="3"/>
      <c r="M132" s="3"/>
      <c r="N132" s="3"/>
      <c r="O132" s="3"/>
      <c r="P132" s="3"/>
      <c r="Q132" s="3"/>
      <c r="R132" s="3"/>
      <c r="S132" s="3"/>
      <c r="T132" s="3"/>
      <c r="U132" s="3"/>
      <c r="V132" s="3"/>
      <c r="W132" s="3"/>
      <c r="X132" s="3"/>
      <c r="Y132" s="3"/>
      <c r="Z132" s="3"/>
    </row>
    <row r="133" spans="1:26" ht="15.75" customHeight="1">
      <c r="A133" s="267" t="s">
        <v>142</v>
      </c>
      <c r="B133" s="267" t="s">
        <v>134</v>
      </c>
      <c r="C133" s="267" t="s">
        <v>4800</v>
      </c>
      <c r="D133" s="108" t="s">
        <v>4801</v>
      </c>
      <c r="E133" s="269" t="s">
        <v>4802</v>
      </c>
      <c r="F133" s="782"/>
      <c r="G133" s="114">
        <v>50</v>
      </c>
      <c r="H133" s="787">
        <v>2</v>
      </c>
      <c r="I133" s="783">
        <v>100</v>
      </c>
      <c r="J133" s="3" t="s">
        <v>142</v>
      </c>
      <c r="K133" s="3"/>
      <c r="L133" s="3"/>
      <c r="M133" s="3"/>
      <c r="N133" s="3"/>
      <c r="O133" s="3"/>
      <c r="P133" s="3"/>
      <c r="Q133" s="3"/>
      <c r="R133" s="3"/>
      <c r="S133" s="3"/>
      <c r="T133" s="3"/>
      <c r="U133" s="3"/>
      <c r="V133" s="3"/>
      <c r="W133" s="3"/>
      <c r="X133" s="3"/>
      <c r="Y133" s="3"/>
      <c r="Z133" s="3"/>
    </row>
    <row r="134" spans="1:26" ht="15.75" customHeight="1">
      <c r="A134" s="267" t="s">
        <v>142</v>
      </c>
      <c r="B134" s="267" t="s">
        <v>134</v>
      </c>
      <c r="C134" s="267" t="s">
        <v>4803</v>
      </c>
      <c r="D134" s="267" t="s">
        <v>4804</v>
      </c>
      <c r="E134" s="338" t="s">
        <v>4805</v>
      </c>
      <c r="F134" s="267"/>
      <c r="G134" s="789">
        <v>50</v>
      </c>
      <c r="H134" s="790">
        <v>2</v>
      </c>
      <c r="I134" s="135">
        <v>100</v>
      </c>
      <c r="J134" s="3" t="s">
        <v>142</v>
      </c>
      <c r="K134" s="3"/>
      <c r="L134" s="3"/>
      <c r="M134" s="3"/>
      <c r="N134" s="3"/>
      <c r="O134" s="3"/>
      <c r="P134" s="3"/>
      <c r="Q134" s="3"/>
      <c r="R134" s="3"/>
      <c r="S134" s="3"/>
      <c r="T134" s="3"/>
      <c r="U134" s="3"/>
      <c r="V134" s="3"/>
      <c r="W134" s="3"/>
      <c r="X134" s="3"/>
      <c r="Y134" s="3"/>
      <c r="Z134" s="3"/>
    </row>
    <row r="135" spans="1:26" ht="15.75" customHeight="1">
      <c r="A135" s="83" t="s">
        <v>143</v>
      </c>
      <c r="B135" s="76" t="s">
        <v>134</v>
      </c>
      <c r="C135" s="76" t="s">
        <v>2928</v>
      </c>
      <c r="D135" s="203" t="s">
        <v>4806</v>
      </c>
      <c r="E135" s="84" t="s">
        <v>4807</v>
      </c>
      <c r="F135" s="203"/>
      <c r="G135" s="203">
        <v>50</v>
      </c>
      <c r="H135" s="340">
        <v>2</v>
      </c>
      <c r="I135" s="314">
        <v>50</v>
      </c>
      <c r="J135" s="3" t="s">
        <v>143</v>
      </c>
      <c r="K135" s="3"/>
      <c r="L135" s="3"/>
      <c r="M135" s="3"/>
      <c r="N135" s="3"/>
      <c r="O135" s="3"/>
      <c r="P135" s="3"/>
      <c r="Q135" s="3"/>
      <c r="R135" s="3"/>
      <c r="S135" s="3"/>
      <c r="T135" s="3"/>
      <c r="U135" s="3"/>
      <c r="V135" s="3"/>
      <c r="W135" s="3"/>
      <c r="X135" s="3"/>
      <c r="Y135" s="3"/>
      <c r="Z135" s="3"/>
    </row>
    <row r="136" spans="1:26" ht="15.75" customHeight="1">
      <c r="A136" s="83" t="s">
        <v>940</v>
      </c>
      <c r="B136" s="76" t="s">
        <v>134</v>
      </c>
      <c r="C136" s="76" t="s">
        <v>2928</v>
      </c>
      <c r="D136" s="203" t="s">
        <v>2902</v>
      </c>
      <c r="E136" s="84" t="s">
        <v>4773</v>
      </c>
      <c r="F136" s="203"/>
      <c r="G136" s="203" t="s">
        <v>4596</v>
      </c>
      <c r="H136" s="340" t="s">
        <v>4808</v>
      </c>
      <c r="I136" s="314">
        <v>150</v>
      </c>
      <c r="J136" s="3" t="s">
        <v>940</v>
      </c>
      <c r="K136" s="3"/>
      <c r="L136" s="3"/>
      <c r="M136" s="3"/>
      <c r="N136" s="3"/>
      <c r="O136" s="3"/>
      <c r="P136" s="3"/>
      <c r="Q136" s="3"/>
      <c r="R136" s="3"/>
      <c r="S136" s="3"/>
      <c r="T136" s="3"/>
      <c r="U136" s="3"/>
      <c r="V136" s="3"/>
      <c r="W136" s="3"/>
      <c r="X136" s="3"/>
      <c r="Y136" s="3"/>
      <c r="Z136" s="3"/>
    </row>
    <row r="137" spans="1:26" ht="15.75" customHeight="1">
      <c r="A137" s="83" t="s">
        <v>4809</v>
      </c>
      <c r="B137" s="76" t="s">
        <v>134</v>
      </c>
      <c r="C137" s="76" t="s">
        <v>2928</v>
      </c>
      <c r="D137" s="203" t="s">
        <v>4810</v>
      </c>
      <c r="E137" s="203" t="s">
        <v>4773</v>
      </c>
      <c r="F137" s="203"/>
      <c r="G137" s="203">
        <v>50</v>
      </c>
      <c r="H137" s="340">
        <v>2</v>
      </c>
      <c r="I137" s="314">
        <v>150</v>
      </c>
      <c r="J137" s="3" t="s">
        <v>146</v>
      </c>
      <c r="K137" s="3"/>
      <c r="L137" s="3"/>
      <c r="M137" s="3"/>
      <c r="N137" s="3"/>
      <c r="O137" s="3"/>
      <c r="P137" s="3"/>
      <c r="Q137" s="3"/>
      <c r="R137" s="3"/>
      <c r="S137" s="3"/>
      <c r="T137" s="3"/>
      <c r="U137" s="3"/>
      <c r="V137" s="3"/>
      <c r="W137" s="3"/>
      <c r="X137" s="3"/>
      <c r="Y137" s="3"/>
      <c r="Z137" s="3"/>
    </row>
    <row r="138" spans="1:26" ht="15.75" customHeight="1">
      <c r="A138" s="225" t="s">
        <v>4809</v>
      </c>
      <c r="B138" s="122" t="s">
        <v>134</v>
      </c>
      <c r="C138" s="438" t="s">
        <v>4782</v>
      </c>
      <c r="D138" s="204" t="s">
        <v>2922</v>
      </c>
      <c r="E138" s="204" t="s">
        <v>4811</v>
      </c>
      <c r="F138" s="204"/>
      <c r="G138" s="574">
        <v>50</v>
      </c>
      <c r="H138" s="575">
        <v>1</v>
      </c>
      <c r="I138" s="314">
        <v>50</v>
      </c>
      <c r="J138" s="3" t="s">
        <v>146</v>
      </c>
      <c r="K138" s="3"/>
      <c r="L138" s="3"/>
      <c r="M138" s="3"/>
      <c r="N138" s="3"/>
      <c r="O138" s="3"/>
      <c r="P138" s="3"/>
      <c r="Q138" s="3"/>
      <c r="R138" s="3"/>
      <c r="S138" s="3"/>
      <c r="T138" s="3"/>
      <c r="U138" s="3"/>
      <c r="V138" s="3"/>
      <c r="W138" s="3"/>
      <c r="X138" s="3"/>
      <c r="Y138" s="3"/>
      <c r="Z138" s="3"/>
    </row>
    <row r="139" spans="1:26" ht="15.75" customHeight="1">
      <c r="A139" s="83" t="s">
        <v>556</v>
      </c>
      <c r="B139" s="76" t="s">
        <v>134</v>
      </c>
      <c r="C139" s="76" t="s">
        <v>4812</v>
      </c>
      <c r="D139" s="203" t="s">
        <v>4813</v>
      </c>
      <c r="E139" s="203" t="s">
        <v>4814</v>
      </c>
      <c r="F139" s="203" t="s">
        <v>4815</v>
      </c>
      <c r="G139" s="76">
        <v>500</v>
      </c>
      <c r="H139" s="443">
        <v>5</v>
      </c>
      <c r="I139" s="574">
        <v>500</v>
      </c>
      <c r="J139" s="3" t="s">
        <v>556</v>
      </c>
      <c r="K139" s="3"/>
      <c r="L139" s="3"/>
      <c r="M139" s="3"/>
      <c r="N139" s="3"/>
      <c r="O139" s="3"/>
      <c r="P139" s="3"/>
      <c r="Q139" s="3"/>
      <c r="R139" s="3"/>
      <c r="S139" s="3"/>
      <c r="T139" s="3"/>
      <c r="U139" s="3"/>
      <c r="V139" s="3"/>
      <c r="W139" s="3"/>
      <c r="X139" s="3"/>
      <c r="Y139" s="3"/>
      <c r="Z139" s="3"/>
    </row>
    <row r="140" spans="1:26" ht="15.75" customHeight="1">
      <c r="A140" s="225" t="s">
        <v>556</v>
      </c>
      <c r="B140" s="122" t="s">
        <v>134</v>
      </c>
      <c r="C140" s="438" t="s">
        <v>4816</v>
      </c>
      <c r="D140" s="204" t="s">
        <v>4817</v>
      </c>
      <c r="E140" s="204" t="s">
        <v>4818</v>
      </c>
      <c r="F140" s="791">
        <v>44593</v>
      </c>
      <c r="G140" s="76">
        <v>50</v>
      </c>
      <c r="H140" s="575"/>
      <c r="I140" s="574">
        <v>50</v>
      </c>
      <c r="J140" s="3" t="s">
        <v>556</v>
      </c>
      <c r="K140" s="3"/>
      <c r="L140" s="3"/>
      <c r="M140" s="3"/>
      <c r="N140" s="3"/>
      <c r="O140" s="3"/>
      <c r="P140" s="3"/>
      <c r="Q140" s="3"/>
      <c r="R140" s="3"/>
      <c r="S140" s="3"/>
      <c r="T140" s="3"/>
      <c r="U140" s="3"/>
      <c r="V140" s="3"/>
      <c r="W140" s="3"/>
      <c r="X140" s="3"/>
      <c r="Y140" s="3"/>
      <c r="Z140" s="3"/>
    </row>
    <row r="141" spans="1:26" ht="15.75" customHeight="1">
      <c r="A141" s="225" t="s">
        <v>556</v>
      </c>
      <c r="B141" s="122" t="s">
        <v>134</v>
      </c>
      <c r="C141" s="438" t="s">
        <v>4819</v>
      </c>
      <c r="D141" s="203" t="s">
        <v>4820</v>
      </c>
      <c r="E141" s="203" t="s">
        <v>4821</v>
      </c>
      <c r="F141" s="792">
        <v>44805</v>
      </c>
      <c r="G141" s="76">
        <v>50</v>
      </c>
      <c r="H141" s="539"/>
      <c r="I141" s="574">
        <v>50</v>
      </c>
      <c r="J141" s="3" t="s">
        <v>556</v>
      </c>
      <c r="K141" s="3"/>
      <c r="L141" s="3"/>
      <c r="M141" s="3"/>
      <c r="N141" s="3"/>
      <c r="O141" s="3"/>
      <c r="P141" s="3"/>
      <c r="Q141" s="3"/>
      <c r="R141" s="3"/>
      <c r="S141" s="3"/>
      <c r="T141" s="3"/>
      <c r="U141" s="3"/>
      <c r="V141" s="3"/>
      <c r="W141" s="3"/>
      <c r="X141" s="3"/>
      <c r="Y141" s="3"/>
      <c r="Z141" s="3"/>
    </row>
    <row r="142" spans="1:26" ht="15.75" customHeight="1">
      <c r="A142" s="108" t="s">
        <v>932</v>
      </c>
      <c r="B142" s="108" t="s">
        <v>134</v>
      </c>
      <c r="C142" s="108" t="s">
        <v>4822</v>
      </c>
      <c r="D142" s="108" t="s">
        <v>1120</v>
      </c>
      <c r="E142" s="793" t="s">
        <v>4823</v>
      </c>
      <c r="F142" s="782">
        <v>44920</v>
      </c>
      <c r="G142" s="108">
        <v>10</v>
      </c>
      <c r="H142" s="741" t="s">
        <v>4824</v>
      </c>
      <c r="I142" s="783">
        <v>50</v>
      </c>
      <c r="J142" s="3" t="s">
        <v>932</v>
      </c>
      <c r="K142" s="3"/>
      <c r="L142" s="3"/>
      <c r="M142" s="3"/>
      <c r="N142" s="3"/>
      <c r="O142" s="3"/>
      <c r="P142" s="3"/>
      <c r="Q142" s="3"/>
      <c r="R142" s="3"/>
      <c r="S142" s="3"/>
      <c r="T142" s="3"/>
      <c r="U142" s="3"/>
      <c r="V142" s="3"/>
      <c r="W142" s="3"/>
      <c r="X142" s="3"/>
      <c r="Y142" s="3"/>
      <c r="Z142" s="3"/>
    </row>
    <row r="143" spans="1:26" ht="15.75" customHeight="1">
      <c r="A143" s="108" t="s">
        <v>932</v>
      </c>
      <c r="B143" s="108" t="s">
        <v>134</v>
      </c>
      <c r="C143" s="108" t="s">
        <v>4825</v>
      </c>
      <c r="D143" s="101" t="s">
        <v>3107</v>
      </c>
      <c r="E143" s="794" t="s">
        <v>4826</v>
      </c>
      <c r="F143" s="785" t="s">
        <v>4827</v>
      </c>
      <c r="G143" s="742">
        <v>50</v>
      </c>
      <c r="H143" s="786" t="s">
        <v>4674</v>
      </c>
      <c r="I143" s="783">
        <v>50</v>
      </c>
      <c r="J143" s="3" t="s">
        <v>932</v>
      </c>
      <c r="K143" s="3"/>
      <c r="L143" s="3"/>
      <c r="M143" s="3"/>
      <c r="N143" s="3"/>
      <c r="O143" s="3"/>
      <c r="P143" s="3"/>
      <c r="Q143" s="3"/>
      <c r="R143" s="3"/>
      <c r="S143" s="3"/>
      <c r="T143" s="3"/>
      <c r="U143" s="3"/>
      <c r="V143" s="3"/>
      <c r="W143" s="3"/>
      <c r="X143" s="3"/>
      <c r="Y143" s="3"/>
      <c r="Z143" s="3"/>
    </row>
    <row r="144" spans="1:26" ht="15.75" customHeight="1">
      <c r="A144" s="83" t="s">
        <v>3344</v>
      </c>
      <c r="B144" s="76" t="s">
        <v>134</v>
      </c>
      <c r="C144" s="76" t="s">
        <v>2937</v>
      </c>
      <c r="D144" s="203" t="s">
        <v>4828</v>
      </c>
      <c r="E144" s="84" t="s">
        <v>4829</v>
      </c>
      <c r="F144" s="203"/>
      <c r="G144" s="203">
        <v>100</v>
      </c>
      <c r="H144" s="340" t="s">
        <v>4498</v>
      </c>
      <c r="I144" s="314">
        <v>100</v>
      </c>
      <c r="J144" s="3" t="s">
        <v>3344</v>
      </c>
      <c r="K144" s="3"/>
      <c r="L144" s="3"/>
      <c r="M144" s="3"/>
      <c r="N144" s="3"/>
      <c r="O144" s="3"/>
      <c r="P144" s="3"/>
      <c r="Q144" s="3"/>
      <c r="R144" s="3"/>
      <c r="S144" s="3"/>
      <c r="T144" s="3"/>
      <c r="U144" s="3"/>
      <c r="V144" s="3"/>
      <c r="W144" s="3"/>
      <c r="X144" s="3"/>
      <c r="Y144" s="3"/>
      <c r="Z144" s="3"/>
    </row>
    <row r="145" spans="1:26" ht="15.75" customHeight="1">
      <c r="A145" s="83" t="s">
        <v>150</v>
      </c>
      <c r="B145" s="76" t="s">
        <v>134</v>
      </c>
      <c r="C145" s="76" t="s">
        <v>2928</v>
      </c>
      <c r="D145" s="795" t="s">
        <v>4806</v>
      </c>
      <c r="E145" s="203" t="s">
        <v>4807</v>
      </c>
      <c r="F145" s="203"/>
      <c r="G145" s="203">
        <v>50</v>
      </c>
      <c r="H145" s="340">
        <v>2</v>
      </c>
      <c r="I145" s="314">
        <v>150</v>
      </c>
      <c r="J145" s="3" t="s">
        <v>150</v>
      </c>
      <c r="K145" s="3"/>
      <c r="L145" s="3"/>
      <c r="M145" s="3"/>
      <c r="N145" s="3"/>
      <c r="O145" s="3"/>
      <c r="P145" s="3"/>
      <c r="Q145" s="3"/>
      <c r="R145" s="3"/>
      <c r="S145" s="3"/>
      <c r="T145" s="3"/>
      <c r="U145" s="3"/>
      <c r="V145" s="3"/>
      <c r="W145" s="3"/>
      <c r="X145" s="3"/>
      <c r="Y145" s="3"/>
      <c r="Z145" s="3"/>
    </row>
    <row r="146" spans="1:26" ht="15.75" customHeight="1">
      <c r="A146" s="203" t="s">
        <v>585</v>
      </c>
      <c r="B146" s="76" t="s">
        <v>134</v>
      </c>
      <c r="C146" s="76" t="s">
        <v>4830</v>
      </c>
      <c r="D146" s="76" t="s">
        <v>322</v>
      </c>
      <c r="E146" s="409" t="s">
        <v>4831</v>
      </c>
      <c r="F146" s="203">
        <v>2022</v>
      </c>
      <c r="G146" s="203" t="s">
        <v>4832</v>
      </c>
      <c r="H146" s="796">
        <v>1.5</v>
      </c>
      <c r="I146" s="203">
        <v>150</v>
      </c>
      <c r="J146" s="3" t="s">
        <v>585</v>
      </c>
      <c r="K146" s="3"/>
      <c r="L146" s="3"/>
      <c r="M146" s="3"/>
      <c r="N146" s="3"/>
      <c r="O146" s="3"/>
      <c r="P146" s="3"/>
      <c r="Q146" s="3"/>
      <c r="R146" s="3"/>
      <c r="S146" s="3"/>
      <c r="T146" s="3"/>
      <c r="U146" s="3"/>
      <c r="V146" s="3"/>
      <c r="W146" s="3"/>
      <c r="X146" s="3"/>
      <c r="Y146" s="3"/>
      <c r="Z146" s="3"/>
    </row>
    <row r="147" spans="1:26" ht="15.75" customHeight="1">
      <c r="A147" s="438" t="s">
        <v>585</v>
      </c>
      <c r="B147" s="122" t="s">
        <v>134</v>
      </c>
      <c r="C147" s="122" t="s">
        <v>2928</v>
      </c>
      <c r="D147" s="68" t="s">
        <v>2886</v>
      </c>
      <c r="E147" s="734" t="s">
        <v>4773</v>
      </c>
      <c r="F147" s="204">
        <v>2022</v>
      </c>
      <c r="G147" s="797" t="s">
        <v>4832</v>
      </c>
      <c r="H147" s="796">
        <v>1.5</v>
      </c>
      <c r="I147" s="203">
        <v>150</v>
      </c>
      <c r="J147" s="3" t="s">
        <v>585</v>
      </c>
      <c r="K147" s="3"/>
      <c r="L147" s="3"/>
      <c r="M147" s="3"/>
      <c r="N147" s="3"/>
      <c r="O147" s="3"/>
      <c r="P147" s="3"/>
      <c r="Q147" s="3"/>
      <c r="R147" s="3"/>
      <c r="S147" s="3"/>
      <c r="T147" s="3"/>
      <c r="U147" s="3"/>
      <c r="V147" s="3"/>
      <c r="W147" s="3"/>
      <c r="X147" s="3"/>
      <c r="Y147" s="3"/>
      <c r="Z147" s="3"/>
    </row>
    <row r="148" spans="1:26" ht="15.75" customHeight="1">
      <c r="A148" s="83" t="s">
        <v>4833</v>
      </c>
      <c r="B148" s="76" t="s">
        <v>153</v>
      </c>
      <c r="C148" s="122" t="s">
        <v>4834</v>
      </c>
      <c r="D148" s="76" t="s">
        <v>1120</v>
      </c>
      <c r="E148" s="84" t="s">
        <v>4835</v>
      </c>
      <c r="F148" s="798">
        <v>44617</v>
      </c>
      <c r="G148" s="86" t="s">
        <v>4836</v>
      </c>
      <c r="H148" s="340"/>
      <c r="I148" s="291">
        <v>50</v>
      </c>
      <c r="J148" s="3" t="s">
        <v>152</v>
      </c>
      <c r="K148" s="3"/>
      <c r="L148" s="3"/>
      <c r="M148" s="3"/>
      <c r="N148" s="3"/>
      <c r="O148" s="3"/>
      <c r="P148" s="3"/>
      <c r="Q148" s="3"/>
      <c r="R148" s="3"/>
      <c r="S148" s="3"/>
      <c r="T148" s="3"/>
      <c r="U148" s="3"/>
      <c r="V148" s="3"/>
      <c r="W148" s="3"/>
      <c r="X148" s="3"/>
      <c r="Y148" s="3"/>
      <c r="Z148" s="3"/>
    </row>
    <row r="149" spans="1:26" ht="15.75" customHeight="1">
      <c r="A149" s="83" t="s">
        <v>4837</v>
      </c>
      <c r="B149" s="122" t="s">
        <v>153</v>
      </c>
      <c r="C149" s="122" t="s">
        <v>4834</v>
      </c>
      <c r="D149" s="76" t="s">
        <v>1120</v>
      </c>
      <c r="E149" s="84" t="s">
        <v>4835</v>
      </c>
      <c r="F149" s="798">
        <v>44632</v>
      </c>
      <c r="G149" s="86" t="s">
        <v>4836</v>
      </c>
      <c r="H149" s="575"/>
      <c r="I149" s="291">
        <v>50</v>
      </c>
      <c r="J149" s="3" t="s">
        <v>152</v>
      </c>
      <c r="K149" s="3"/>
      <c r="L149" s="3"/>
      <c r="M149" s="3"/>
      <c r="N149" s="3"/>
      <c r="O149" s="3"/>
      <c r="P149" s="3"/>
      <c r="Q149" s="3"/>
      <c r="R149" s="3"/>
      <c r="S149" s="3"/>
      <c r="T149" s="3"/>
      <c r="U149" s="3"/>
      <c r="V149" s="3"/>
      <c r="W149" s="3"/>
      <c r="X149" s="3"/>
      <c r="Y149" s="3"/>
      <c r="Z149" s="3"/>
    </row>
    <row r="150" spans="1:26" ht="15.75" customHeight="1">
      <c r="A150" s="83" t="s">
        <v>4837</v>
      </c>
      <c r="B150" s="122" t="s">
        <v>153</v>
      </c>
      <c r="C150" s="122" t="s">
        <v>4834</v>
      </c>
      <c r="D150" s="76" t="s">
        <v>1120</v>
      </c>
      <c r="E150" s="84" t="s">
        <v>4835</v>
      </c>
      <c r="F150" s="798">
        <v>44899</v>
      </c>
      <c r="G150" s="86" t="s">
        <v>4836</v>
      </c>
      <c r="H150" s="539"/>
      <c r="I150" s="291">
        <v>50</v>
      </c>
      <c r="J150" s="3" t="s">
        <v>152</v>
      </c>
      <c r="K150" s="3"/>
      <c r="L150" s="3"/>
      <c r="M150" s="3"/>
      <c r="N150" s="3"/>
      <c r="O150" s="3"/>
      <c r="P150" s="3"/>
      <c r="Q150" s="3"/>
      <c r="R150" s="3"/>
      <c r="S150" s="3"/>
      <c r="T150" s="3"/>
      <c r="U150" s="3"/>
      <c r="V150" s="3"/>
      <c r="W150" s="3"/>
      <c r="X150" s="3"/>
      <c r="Y150" s="3"/>
      <c r="Z150" s="3"/>
    </row>
    <row r="151" spans="1:26" ht="15.75" customHeight="1">
      <c r="A151" s="83" t="s">
        <v>4837</v>
      </c>
      <c r="B151" s="122" t="s">
        <v>153</v>
      </c>
      <c r="C151" s="122" t="s">
        <v>4838</v>
      </c>
      <c r="D151" s="76" t="s">
        <v>1120</v>
      </c>
      <c r="E151" s="84" t="s">
        <v>4839</v>
      </c>
      <c r="F151" s="798">
        <v>44897</v>
      </c>
      <c r="G151" s="86" t="s">
        <v>4836</v>
      </c>
      <c r="H151" s="539"/>
      <c r="I151" s="291">
        <v>50</v>
      </c>
      <c r="J151" s="3" t="s">
        <v>152</v>
      </c>
      <c r="K151" s="3"/>
      <c r="L151" s="3"/>
      <c r="M151" s="3"/>
      <c r="N151" s="3"/>
      <c r="O151" s="3"/>
      <c r="P151" s="3"/>
      <c r="Q151" s="3"/>
      <c r="R151" s="3"/>
      <c r="S151" s="3"/>
      <c r="T151" s="3"/>
      <c r="U151" s="3"/>
      <c r="V151" s="3"/>
      <c r="W151" s="3"/>
      <c r="X151" s="3"/>
      <c r="Y151" s="3"/>
      <c r="Z151" s="3"/>
    </row>
    <row r="152" spans="1:26" ht="15.75" customHeight="1">
      <c r="A152" s="83" t="s">
        <v>4837</v>
      </c>
      <c r="B152" s="122" t="s">
        <v>153</v>
      </c>
      <c r="C152" s="122" t="s">
        <v>4840</v>
      </c>
      <c r="D152" s="76" t="s">
        <v>1120</v>
      </c>
      <c r="E152" s="84" t="s">
        <v>4841</v>
      </c>
      <c r="F152" s="798">
        <v>44581</v>
      </c>
      <c r="G152" s="86" t="s">
        <v>4836</v>
      </c>
      <c r="H152" s="578"/>
      <c r="I152" s="291">
        <v>50</v>
      </c>
      <c r="J152" s="3" t="s">
        <v>152</v>
      </c>
      <c r="K152" s="3"/>
      <c r="L152" s="3"/>
      <c r="M152" s="3"/>
      <c r="N152" s="3"/>
      <c r="O152" s="3"/>
      <c r="P152" s="3"/>
      <c r="Q152" s="3"/>
      <c r="R152" s="3"/>
      <c r="S152" s="3"/>
      <c r="T152" s="3"/>
      <c r="U152" s="3"/>
      <c r="V152" s="3"/>
      <c r="W152" s="3"/>
      <c r="X152" s="3"/>
      <c r="Y152" s="3"/>
      <c r="Z152" s="3"/>
    </row>
    <row r="153" spans="1:26" ht="15.75" customHeight="1">
      <c r="A153" s="83" t="s">
        <v>4837</v>
      </c>
      <c r="B153" s="122" t="s">
        <v>153</v>
      </c>
      <c r="C153" s="122" t="s">
        <v>4840</v>
      </c>
      <c r="D153" s="76" t="s">
        <v>1120</v>
      </c>
      <c r="E153" s="84" t="s">
        <v>4841</v>
      </c>
      <c r="F153" s="798">
        <v>44744</v>
      </c>
      <c r="G153" s="86" t="s">
        <v>4836</v>
      </c>
      <c r="H153" s="578"/>
      <c r="I153" s="291">
        <v>50</v>
      </c>
      <c r="J153" s="3" t="s">
        <v>152</v>
      </c>
      <c r="K153" s="3"/>
      <c r="L153" s="3"/>
      <c r="M153" s="3"/>
      <c r="N153" s="3"/>
      <c r="O153" s="3"/>
      <c r="P153" s="3"/>
      <c r="Q153" s="3"/>
      <c r="R153" s="3"/>
      <c r="S153" s="3"/>
      <c r="T153" s="3"/>
      <c r="U153" s="3"/>
      <c r="V153" s="3"/>
      <c r="W153" s="3"/>
      <c r="X153" s="3"/>
      <c r="Y153" s="3"/>
      <c r="Z153" s="3"/>
    </row>
    <row r="154" spans="1:26" ht="15.75" customHeight="1">
      <c r="A154" s="83" t="s">
        <v>4837</v>
      </c>
      <c r="B154" s="122" t="s">
        <v>153</v>
      </c>
      <c r="C154" s="122" t="s">
        <v>4842</v>
      </c>
      <c r="D154" s="76" t="s">
        <v>2953</v>
      </c>
      <c r="E154" s="84" t="s">
        <v>4843</v>
      </c>
      <c r="F154" s="798">
        <v>44764</v>
      </c>
      <c r="G154" s="86" t="s">
        <v>4836</v>
      </c>
      <c r="H154" s="578"/>
      <c r="I154" s="291">
        <v>50</v>
      </c>
      <c r="J154" s="3" t="s">
        <v>152</v>
      </c>
      <c r="K154" s="3"/>
      <c r="L154" s="3"/>
      <c r="M154" s="3"/>
      <c r="N154" s="3"/>
      <c r="O154" s="3"/>
      <c r="P154" s="3"/>
      <c r="Q154" s="3"/>
      <c r="R154" s="3"/>
      <c r="S154" s="3"/>
      <c r="T154" s="3"/>
      <c r="U154" s="3"/>
      <c r="V154" s="3"/>
      <c r="W154" s="3"/>
      <c r="X154" s="3"/>
      <c r="Y154" s="3"/>
      <c r="Z154" s="3"/>
    </row>
    <row r="155" spans="1:26" ht="15.75" customHeight="1">
      <c r="A155" s="83" t="s">
        <v>4844</v>
      </c>
      <c r="B155" s="122" t="s">
        <v>153</v>
      </c>
      <c r="C155" s="122" t="s">
        <v>3076</v>
      </c>
      <c r="D155" s="76" t="s">
        <v>4845</v>
      </c>
      <c r="E155" s="84" t="s">
        <v>4846</v>
      </c>
      <c r="F155" s="798"/>
      <c r="G155" s="86" t="s">
        <v>4847</v>
      </c>
      <c r="H155" s="790" t="s">
        <v>4848</v>
      </c>
      <c r="I155" s="291">
        <v>200</v>
      </c>
      <c r="J155" s="3" t="s">
        <v>152</v>
      </c>
      <c r="K155" s="3"/>
      <c r="L155" s="3"/>
      <c r="M155" s="3"/>
      <c r="N155" s="3"/>
      <c r="O155" s="3"/>
      <c r="P155" s="3"/>
      <c r="Q155" s="3"/>
      <c r="R155" s="3"/>
      <c r="S155" s="3"/>
      <c r="T155" s="3"/>
      <c r="U155" s="3"/>
      <c r="V155" s="3"/>
      <c r="W155" s="3"/>
      <c r="X155" s="3"/>
      <c r="Y155" s="3"/>
      <c r="Z155" s="3"/>
    </row>
    <row r="156" spans="1:26" ht="15.75" customHeight="1">
      <c r="A156" s="83" t="s">
        <v>2063</v>
      </c>
      <c r="B156" s="76" t="s">
        <v>153</v>
      </c>
      <c r="C156" s="122" t="s">
        <v>2874</v>
      </c>
      <c r="D156" s="76" t="s">
        <v>4317</v>
      </c>
      <c r="E156" s="84" t="s">
        <v>4849</v>
      </c>
      <c r="F156" s="203" t="s">
        <v>4850</v>
      </c>
      <c r="G156" s="86">
        <v>10</v>
      </c>
      <c r="H156" s="340">
        <v>3</v>
      </c>
      <c r="I156" s="291">
        <v>50</v>
      </c>
      <c r="J156" s="3" t="s">
        <v>2063</v>
      </c>
      <c r="K156" s="3"/>
      <c r="L156" s="3"/>
      <c r="M156" s="3"/>
      <c r="N156" s="3"/>
      <c r="O156" s="3"/>
      <c r="P156" s="3"/>
      <c r="Q156" s="3"/>
      <c r="R156" s="3"/>
      <c r="S156" s="3"/>
      <c r="T156" s="3"/>
      <c r="U156" s="3"/>
      <c r="V156" s="3"/>
      <c r="W156" s="3"/>
      <c r="X156" s="3"/>
      <c r="Y156" s="3"/>
      <c r="Z156" s="3"/>
    </row>
    <row r="157" spans="1:26" ht="15.75" customHeight="1">
      <c r="A157" s="83" t="s">
        <v>156</v>
      </c>
      <c r="B157" s="76" t="s">
        <v>153</v>
      </c>
      <c r="C157" s="122" t="s">
        <v>4851</v>
      </c>
      <c r="D157" s="76" t="s">
        <v>2961</v>
      </c>
      <c r="E157" s="84" t="s">
        <v>4852</v>
      </c>
      <c r="F157" s="203"/>
      <c r="G157" s="86">
        <v>150</v>
      </c>
      <c r="H157" s="340" t="s">
        <v>4597</v>
      </c>
      <c r="I157" s="291">
        <v>150</v>
      </c>
      <c r="J157" s="3" t="s">
        <v>2077</v>
      </c>
      <c r="K157" s="3"/>
      <c r="L157" s="3"/>
      <c r="M157" s="3"/>
      <c r="N157" s="3"/>
      <c r="O157" s="3"/>
      <c r="P157" s="3"/>
      <c r="Q157" s="3"/>
      <c r="R157" s="3"/>
      <c r="S157" s="3"/>
      <c r="T157" s="3"/>
      <c r="U157" s="3"/>
      <c r="V157" s="3"/>
      <c r="W157" s="3"/>
      <c r="X157" s="3"/>
      <c r="Y157" s="3"/>
      <c r="Z157" s="3"/>
    </row>
    <row r="158" spans="1:26" ht="15.75" customHeight="1">
      <c r="A158" s="83" t="s">
        <v>2965</v>
      </c>
      <c r="B158" s="76" t="s">
        <v>153</v>
      </c>
      <c r="C158" s="122" t="s">
        <v>4853</v>
      </c>
      <c r="D158" s="76" t="s">
        <v>4854</v>
      </c>
      <c r="E158" s="84" t="s">
        <v>4855</v>
      </c>
      <c r="F158" s="203"/>
      <c r="G158" s="86" t="s">
        <v>4856</v>
      </c>
      <c r="H158" s="340" t="s">
        <v>4857</v>
      </c>
      <c r="I158" s="291">
        <v>150</v>
      </c>
      <c r="J158" s="3" t="s">
        <v>2965</v>
      </c>
      <c r="K158" s="3"/>
      <c r="L158" s="3"/>
      <c r="M158" s="3"/>
      <c r="N158" s="3"/>
      <c r="O158" s="3"/>
      <c r="P158" s="3"/>
      <c r="Q158" s="3"/>
      <c r="R158" s="3"/>
      <c r="S158" s="3"/>
      <c r="T158" s="3"/>
      <c r="U158" s="3"/>
      <c r="V158" s="3"/>
      <c r="W158" s="3"/>
      <c r="X158" s="3"/>
      <c r="Y158" s="3"/>
      <c r="Z158" s="3"/>
    </row>
    <row r="159" spans="1:26" ht="15.75" customHeight="1">
      <c r="A159" s="83" t="s">
        <v>4858</v>
      </c>
      <c r="B159" s="68" t="s">
        <v>153</v>
      </c>
      <c r="C159" s="122" t="s">
        <v>3076</v>
      </c>
      <c r="D159" s="76" t="s">
        <v>2614</v>
      </c>
      <c r="E159" s="84" t="s">
        <v>4859</v>
      </c>
      <c r="F159" s="203">
        <v>2022</v>
      </c>
      <c r="G159" s="86">
        <v>100</v>
      </c>
      <c r="H159" s="340">
        <v>1</v>
      </c>
      <c r="I159" s="291">
        <v>100</v>
      </c>
      <c r="J159" s="3" t="s">
        <v>158</v>
      </c>
      <c r="K159" s="3"/>
      <c r="L159" s="3"/>
      <c r="M159" s="3"/>
      <c r="N159" s="3"/>
      <c r="O159" s="3"/>
      <c r="P159" s="3"/>
      <c r="Q159" s="3"/>
      <c r="R159" s="3"/>
      <c r="S159" s="3"/>
      <c r="T159" s="3"/>
      <c r="U159" s="3"/>
      <c r="V159" s="3"/>
      <c r="W159" s="3"/>
      <c r="X159" s="3"/>
      <c r="Y159" s="3"/>
      <c r="Z159" s="3"/>
    </row>
    <row r="160" spans="1:26" ht="15.75" customHeight="1">
      <c r="A160" s="83" t="s">
        <v>4858</v>
      </c>
      <c r="B160" s="68" t="s">
        <v>153</v>
      </c>
      <c r="C160" s="122" t="s">
        <v>4860</v>
      </c>
      <c r="D160" s="76" t="s">
        <v>1192</v>
      </c>
      <c r="E160" s="84" t="s">
        <v>4861</v>
      </c>
      <c r="F160" s="204" t="s">
        <v>4862</v>
      </c>
      <c r="G160" s="86">
        <v>50</v>
      </c>
      <c r="H160" s="575"/>
      <c r="I160" s="291">
        <v>50</v>
      </c>
      <c r="J160" s="3" t="s">
        <v>158</v>
      </c>
      <c r="K160" s="3"/>
      <c r="L160" s="3"/>
      <c r="M160" s="3"/>
      <c r="N160" s="3"/>
      <c r="O160" s="3"/>
      <c r="P160" s="3"/>
      <c r="Q160" s="3"/>
      <c r="R160" s="3"/>
      <c r="S160" s="3"/>
      <c r="T160" s="3"/>
      <c r="U160" s="3"/>
      <c r="V160" s="3"/>
      <c r="W160" s="3"/>
      <c r="X160" s="3"/>
      <c r="Y160" s="3"/>
      <c r="Z160" s="3"/>
    </row>
    <row r="161" spans="1:26" ht="15.75" customHeight="1">
      <c r="A161" s="83" t="s">
        <v>4858</v>
      </c>
      <c r="B161" s="68" t="s">
        <v>153</v>
      </c>
      <c r="C161" s="122" t="s">
        <v>4863</v>
      </c>
      <c r="D161" s="76" t="s">
        <v>1192</v>
      </c>
      <c r="E161" s="84" t="s">
        <v>4864</v>
      </c>
      <c r="F161" s="203" t="s">
        <v>4865</v>
      </c>
      <c r="G161" s="86">
        <v>50</v>
      </c>
      <c r="H161" s="575"/>
      <c r="I161" s="291">
        <v>50</v>
      </c>
      <c r="J161" s="3" t="s">
        <v>158</v>
      </c>
      <c r="K161" s="3"/>
      <c r="L161" s="3"/>
      <c r="M161" s="3"/>
      <c r="N161" s="3"/>
      <c r="O161" s="3"/>
      <c r="P161" s="3"/>
      <c r="Q161" s="3"/>
      <c r="R161" s="3"/>
      <c r="S161" s="3"/>
      <c r="T161" s="3"/>
      <c r="U161" s="3"/>
      <c r="V161" s="3"/>
      <c r="W161" s="3"/>
      <c r="X161" s="3"/>
      <c r="Y161" s="3"/>
      <c r="Z161" s="3"/>
    </row>
    <row r="162" spans="1:26" ht="15.75" customHeight="1">
      <c r="A162" s="83" t="s">
        <v>159</v>
      </c>
      <c r="B162" s="76" t="s">
        <v>153</v>
      </c>
      <c r="C162" s="122" t="s">
        <v>4866</v>
      </c>
      <c r="D162" s="76" t="s">
        <v>4867</v>
      </c>
      <c r="E162" s="84" t="s">
        <v>4868</v>
      </c>
      <c r="F162" s="203"/>
      <c r="G162" s="86" t="s">
        <v>4596</v>
      </c>
      <c r="H162" s="340" t="s">
        <v>4869</v>
      </c>
      <c r="I162" s="291">
        <v>150</v>
      </c>
      <c r="J162" s="3" t="s">
        <v>4870</v>
      </c>
      <c r="K162" s="3"/>
      <c r="L162" s="3"/>
      <c r="M162" s="3"/>
      <c r="N162" s="3"/>
      <c r="O162" s="3"/>
      <c r="P162" s="3"/>
      <c r="Q162" s="3"/>
      <c r="R162" s="3"/>
      <c r="S162" s="3"/>
      <c r="T162" s="3"/>
      <c r="U162" s="3"/>
      <c r="V162" s="3"/>
      <c r="W162" s="3"/>
      <c r="X162" s="3"/>
      <c r="Y162" s="3"/>
      <c r="Z162" s="3"/>
    </row>
    <row r="163" spans="1:26" ht="15.75" customHeight="1">
      <c r="A163" s="83" t="s">
        <v>159</v>
      </c>
      <c r="B163" s="122" t="s">
        <v>153</v>
      </c>
      <c r="C163" s="122" t="s">
        <v>2874</v>
      </c>
      <c r="D163" s="76" t="s">
        <v>4871</v>
      </c>
      <c r="E163" s="84" t="s">
        <v>4872</v>
      </c>
      <c r="F163" s="799">
        <v>44663</v>
      </c>
      <c r="G163" s="86" t="s">
        <v>4590</v>
      </c>
      <c r="H163" s="575" t="s">
        <v>4869</v>
      </c>
      <c r="I163" s="291">
        <v>50</v>
      </c>
      <c r="J163" s="3" t="s">
        <v>4870</v>
      </c>
      <c r="K163" s="3"/>
      <c r="L163" s="3"/>
      <c r="M163" s="3"/>
      <c r="N163" s="3"/>
      <c r="O163" s="3"/>
      <c r="P163" s="3"/>
      <c r="Q163" s="3"/>
      <c r="R163" s="3"/>
      <c r="S163" s="3"/>
      <c r="T163" s="3"/>
      <c r="U163" s="3"/>
      <c r="V163" s="3"/>
      <c r="W163" s="3"/>
      <c r="X163" s="3"/>
      <c r="Y163" s="3"/>
      <c r="Z163" s="3"/>
    </row>
    <row r="164" spans="1:26" ht="15.75" customHeight="1">
      <c r="A164" s="83" t="s">
        <v>160</v>
      </c>
      <c r="B164" s="76" t="s">
        <v>153</v>
      </c>
      <c r="C164" s="122" t="s">
        <v>4873</v>
      </c>
      <c r="D164" s="76" t="s">
        <v>322</v>
      </c>
      <c r="E164" s="84" t="s">
        <v>4874</v>
      </c>
      <c r="F164" s="203" t="s">
        <v>4875</v>
      </c>
      <c r="G164" s="86">
        <v>50</v>
      </c>
      <c r="H164" s="443" t="s">
        <v>4876</v>
      </c>
      <c r="I164" s="291">
        <f>50*2*2</f>
        <v>200</v>
      </c>
      <c r="J164" s="3" t="s">
        <v>160</v>
      </c>
      <c r="K164" s="3"/>
      <c r="L164" s="3"/>
      <c r="M164" s="3"/>
      <c r="N164" s="3"/>
      <c r="O164" s="3"/>
      <c r="P164" s="3"/>
      <c r="Q164" s="3"/>
      <c r="R164" s="3"/>
      <c r="S164" s="3"/>
      <c r="T164" s="3"/>
      <c r="U164" s="3"/>
      <c r="V164" s="3"/>
      <c r="W164" s="3"/>
      <c r="X164" s="3"/>
      <c r="Y164" s="3"/>
      <c r="Z164" s="3"/>
    </row>
    <row r="165" spans="1:26" ht="15.75" customHeight="1">
      <c r="A165" s="83" t="s">
        <v>160</v>
      </c>
      <c r="B165" s="76" t="s">
        <v>153</v>
      </c>
      <c r="C165" s="122" t="s">
        <v>4877</v>
      </c>
      <c r="D165" s="76" t="s">
        <v>1192</v>
      </c>
      <c r="E165" s="84" t="s">
        <v>4878</v>
      </c>
      <c r="F165" s="800">
        <v>44816</v>
      </c>
      <c r="G165" s="86">
        <v>10</v>
      </c>
      <c r="H165" s="443">
        <v>5</v>
      </c>
      <c r="I165" s="291">
        <f t="shared" ref="I165:I176" si="2">H165*G165</f>
        <v>50</v>
      </c>
      <c r="J165" s="3" t="s">
        <v>160</v>
      </c>
      <c r="K165" s="3"/>
      <c r="L165" s="3"/>
      <c r="M165" s="3"/>
      <c r="N165" s="3"/>
      <c r="O165" s="3"/>
      <c r="P165" s="3"/>
      <c r="Q165" s="3"/>
      <c r="R165" s="3"/>
      <c r="S165" s="3"/>
      <c r="T165" s="3"/>
      <c r="U165" s="3"/>
      <c r="V165" s="3"/>
      <c r="W165" s="3"/>
      <c r="X165" s="3"/>
      <c r="Y165" s="3"/>
      <c r="Z165" s="3"/>
    </row>
    <row r="166" spans="1:26" ht="15.75" customHeight="1">
      <c r="A166" s="83" t="s">
        <v>160</v>
      </c>
      <c r="B166" s="76" t="s">
        <v>153</v>
      </c>
      <c r="C166" s="122" t="s">
        <v>4879</v>
      </c>
      <c r="D166" s="76" t="s">
        <v>1192</v>
      </c>
      <c r="E166" s="84" t="s">
        <v>4880</v>
      </c>
      <c r="F166" s="798">
        <v>44654</v>
      </c>
      <c r="G166" s="86">
        <v>10</v>
      </c>
      <c r="H166" s="443">
        <v>5</v>
      </c>
      <c r="I166" s="291">
        <f t="shared" si="2"/>
        <v>50</v>
      </c>
      <c r="J166" s="3" t="s">
        <v>160</v>
      </c>
      <c r="K166" s="3"/>
      <c r="L166" s="3"/>
      <c r="M166" s="3"/>
      <c r="N166" s="3"/>
      <c r="O166" s="3"/>
      <c r="P166" s="3"/>
      <c r="Q166" s="3"/>
      <c r="R166" s="3"/>
      <c r="S166" s="3"/>
      <c r="T166" s="3"/>
      <c r="U166" s="3"/>
      <c r="V166" s="3"/>
      <c r="W166" s="3"/>
      <c r="X166" s="3"/>
      <c r="Y166" s="3"/>
      <c r="Z166" s="3"/>
    </row>
    <row r="167" spans="1:26" ht="15.75" customHeight="1">
      <c r="A167" s="83" t="s">
        <v>160</v>
      </c>
      <c r="B167" s="76" t="s">
        <v>153</v>
      </c>
      <c r="C167" s="122" t="s">
        <v>4881</v>
      </c>
      <c r="D167" s="76" t="s">
        <v>1192</v>
      </c>
      <c r="E167" s="84" t="s">
        <v>4882</v>
      </c>
      <c r="F167" s="798">
        <v>44659</v>
      </c>
      <c r="G167" s="86">
        <v>10</v>
      </c>
      <c r="H167" s="443">
        <v>5</v>
      </c>
      <c r="I167" s="291">
        <f t="shared" si="2"/>
        <v>50</v>
      </c>
      <c r="J167" s="3" t="s">
        <v>160</v>
      </c>
      <c r="K167" s="3"/>
      <c r="L167" s="3"/>
      <c r="M167" s="3"/>
      <c r="N167" s="3"/>
      <c r="O167" s="3"/>
      <c r="P167" s="3"/>
      <c r="Q167" s="3"/>
      <c r="R167" s="3"/>
      <c r="S167" s="3"/>
      <c r="T167" s="3"/>
      <c r="U167" s="3"/>
      <c r="V167" s="3"/>
      <c r="W167" s="3"/>
      <c r="X167" s="3"/>
      <c r="Y167" s="3"/>
      <c r="Z167" s="3"/>
    </row>
    <row r="168" spans="1:26" ht="15.75" customHeight="1">
      <c r="A168" s="83" t="s">
        <v>160</v>
      </c>
      <c r="B168" s="76" t="s">
        <v>153</v>
      </c>
      <c r="C168" s="122" t="s">
        <v>598</v>
      </c>
      <c r="D168" s="76" t="s">
        <v>1192</v>
      </c>
      <c r="E168" s="84" t="s">
        <v>4883</v>
      </c>
      <c r="F168" s="798">
        <v>44846</v>
      </c>
      <c r="G168" s="86">
        <v>10</v>
      </c>
      <c r="H168" s="443">
        <v>5</v>
      </c>
      <c r="I168" s="291">
        <f t="shared" si="2"/>
        <v>50</v>
      </c>
      <c r="J168" s="3" t="s">
        <v>160</v>
      </c>
      <c r="K168" s="3"/>
      <c r="L168" s="3"/>
      <c r="M168" s="3"/>
      <c r="N168" s="3"/>
      <c r="O168" s="3"/>
      <c r="P168" s="3"/>
      <c r="Q168" s="3"/>
      <c r="R168" s="3"/>
      <c r="S168" s="3"/>
      <c r="T168" s="3"/>
      <c r="U168" s="3"/>
      <c r="V168" s="3"/>
      <c r="W168" s="3"/>
      <c r="X168" s="3"/>
      <c r="Y168" s="3"/>
      <c r="Z168" s="3"/>
    </row>
    <row r="169" spans="1:26" ht="15.75" customHeight="1">
      <c r="A169" s="83" t="s">
        <v>160</v>
      </c>
      <c r="B169" s="76" t="s">
        <v>153</v>
      </c>
      <c r="C169" s="122" t="s">
        <v>4884</v>
      </c>
      <c r="D169" s="76" t="s">
        <v>322</v>
      </c>
      <c r="E169" s="84" t="s">
        <v>4885</v>
      </c>
      <c r="F169" s="798">
        <v>44924</v>
      </c>
      <c r="G169" s="86">
        <v>10</v>
      </c>
      <c r="H169" s="443">
        <v>5</v>
      </c>
      <c r="I169" s="291">
        <f t="shared" si="2"/>
        <v>50</v>
      </c>
      <c r="J169" s="3" t="s">
        <v>160</v>
      </c>
      <c r="K169" s="3"/>
      <c r="L169" s="3"/>
      <c r="M169" s="3"/>
      <c r="N169" s="3"/>
      <c r="O169" s="3"/>
      <c r="P169" s="3"/>
      <c r="Q169" s="3"/>
      <c r="R169" s="3"/>
      <c r="S169" s="3"/>
      <c r="T169" s="3"/>
      <c r="U169" s="3"/>
      <c r="V169" s="3"/>
      <c r="W169" s="3"/>
      <c r="X169" s="3"/>
      <c r="Y169" s="3"/>
      <c r="Z169" s="3"/>
    </row>
    <row r="170" spans="1:26" ht="15.75" customHeight="1">
      <c r="A170" s="83" t="s">
        <v>160</v>
      </c>
      <c r="B170" s="76" t="s">
        <v>153</v>
      </c>
      <c r="C170" s="122" t="s">
        <v>3021</v>
      </c>
      <c r="D170" s="76" t="s">
        <v>2886</v>
      </c>
      <c r="E170" s="84" t="s">
        <v>4886</v>
      </c>
      <c r="F170" s="801">
        <v>44606</v>
      </c>
      <c r="G170" s="86">
        <v>10</v>
      </c>
      <c r="H170" s="443">
        <v>5</v>
      </c>
      <c r="I170" s="291">
        <f t="shared" si="2"/>
        <v>50</v>
      </c>
      <c r="J170" s="3" t="s">
        <v>160</v>
      </c>
      <c r="K170" s="3"/>
      <c r="L170" s="3"/>
      <c r="M170" s="3"/>
      <c r="N170" s="3"/>
      <c r="O170" s="3"/>
      <c r="P170" s="3"/>
      <c r="Q170" s="3"/>
      <c r="R170" s="3"/>
      <c r="S170" s="3"/>
      <c r="T170" s="3"/>
      <c r="U170" s="3"/>
      <c r="V170" s="3"/>
      <c r="W170" s="3"/>
      <c r="X170" s="3"/>
      <c r="Y170" s="3"/>
      <c r="Z170" s="3"/>
    </row>
    <row r="171" spans="1:26" ht="15.75" customHeight="1">
      <c r="A171" s="83" t="s">
        <v>160</v>
      </c>
      <c r="B171" s="76" t="s">
        <v>153</v>
      </c>
      <c r="C171" s="122" t="s">
        <v>502</v>
      </c>
      <c r="D171" s="76" t="s">
        <v>2177</v>
      </c>
      <c r="E171" s="84" t="s">
        <v>4887</v>
      </c>
      <c r="F171" s="801">
        <v>44923</v>
      </c>
      <c r="G171" s="86">
        <v>10</v>
      </c>
      <c r="H171" s="443">
        <v>5</v>
      </c>
      <c r="I171" s="291">
        <f t="shared" si="2"/>
        <v>50</v>
      </c>
      <c r="J171" s="3" t="s">
        <v>160</v>
      </c>
      <c r="K171" s="3"/>
      <c r="L171" s="3"/>
      <c r="M171" s="3"/>
      <c r="N171" s="3"/>
      <c r="O171" s="3"/>
      <c r="P171" s="3"/>
      <c r="Q171" s="3"/>
      <c r="R171" s="3"/>
      <c r="S171" s="3"/>
      <c r="T171" s="3"/>
      <c r="U171" s="3"/>
      <c r="V171" s="3"/>
      <c r="W171" s="3"/>
      <c r="X171" s="3"/>
      <c r="Y171" s="3"/>
      <c r="Z171" s="3"/>
    </row>
    <row r="172" spans="1:26" ht="15.75" customHeight="1">
      <c r="A172" s="83" t="s">
        <v>160</v>
      </c>
      <c r="B172" s="76" t="s">
        <v>153</v>
      </c>
      <c r="C172" s="122" t="s">
        <v>502</v>
      </c>
      <c r="D172" s="76" t="s">
        <v>2177</v>
      </c>
      <c r="E172" s="84" t="s">
        <v>4887</v>
      </c>
      <c r="F172" s="801">
        <v>44901</v>
      </c>
      <c r="G172" s="86">
        <v>10</v>
      </c>
      <c r="H172" s="443">
        <v>5</v>
      </c>
      <c r="I172" s="291">
        <f t="shared" si="2"/>
        <v>50</v>
      </c>
      <c r="J172" s="3" t="s">
        <v>160</v>
      </c>
      <c r="K172" s="3"/>
      <c r="L172" s="3"/>
      <c r="M172" s="3"/>
      <c r="N172" s="3"/>
      <c r="O172" s="3"/>
      <c r="P172" s="3"/>
      <c r="Q172" s="3"/>
      <c r="R172" s="3"/>
      <c r="S172" s="3"/>
      <c r="T172" s="3"/>
      <c r="U172" s="3"/>
      <c r="V172" s="3"/>
      <c r="W172" s="3"/>
      <c r="X172" s="3"/>
      <c r="Y172" s="3"/>
      <c r="Z172" s="3"/>
    </row>
    <row r="173" spans="1:26" ht="15.75" customHeight="1">
      <c r="A173" s="83" t="s">
        <v>160</v>
      </c>
      <c r="B173" s="76" t="s">
        <v>153</v>
      </c>
      <c r="C173" s="122" t="s">
        <v>4888</v>
      </c>
      <c r="D173" s="76" t="s">
        <v>2177</v>
      </c>
      <c r="E173" s="84" t="s">
        <v>4573</v>
      </c>
      <c r="F173" s="801">
        <v>44905</v>
      </c>
      <c r="G173" s="86">
        <v>10</v>
      </c>
      <c r="H173" s="443">
        <v>5</v>
      </c>
      <c r="I173" s="291">
        <f t="shared" si="2"/>
        <v>50</v>
      </c>
      <c r="J173" s="3" t="s">
        <v>160</v>
      </c>
      <c r="K173" s="3"/>
      <c r="L173" s="3"/>
      <c r="M173" s="3"/>
      <c r="N173" s="3"/>
      <c r="O173" s="3"/>
      <c r="P173" s="3"/>
      <c r="Q173" s="3"/>
      <c r="R173" s="3"/>
      <c r="S173" s="3"/>
      <c r="T173" s="3"/>
      <c r="U173" s="3"/>
      <c r="V173" s="3"/>
      <c r="W173" s="3"/>
      <c r="X173" s="3"/>
      <c r="Y173" s="3"/>
      <c r="Z173" s="3"/>
    </row>
    <row r="174" spans="1:26" ht="15.75" customHeight="1">
      <c r="A174" s="83" t="s">
        <v>160</v>
      </c>
      <c r="B174" s="76" t="s">
        <v>153</v>
      </c>
      <c r="C174" s="122" t="s">
        <v>502</v>
      </c>
      <c r="D174" s="76" t="s">
        <v>2177</v>
      </c>
      <c r="E174" s="84" t="s">
        <v>4887</v>
      </c>
      <c r="F174" s="801">
        <v>44882</v>
      </c>
      <c r="G174" s="86">
        <v>10</v>
      </c>
      <c r="H174" s="443">
        <v>5</v>
      </c>
      <c r="I174" s="291">
        <f t="shared" si="2"/>
        <v>50</v>
      </c>
      <c r="J174" s="3" t="s">
        <v>160</v>
      </c>
      <c r="K174" s="3"/>
      <c r="L174" s="3"/>
      <c r="M174" s="3"/>
      <c r="N174" s="3"/>
      <c r="O174" s="3"/>
      <c r="P174" s="3"/>
      <c r="Q174" s="3"/>
      <c r="R174" s="3"/>
      <c r="S174" s="3"/>
      <c r="T174" s="3"/>
      <c r="U174" s="3"/>
      <c r="V174" s="3"/>
      <c r="W174" s="3"/>
      <c r="X174" s="3"/>
      <c r="Y174" s="3"/>
      <c r="Z174" s="3"/>
    </row>
    <row r="175" spans="1:26" ht="15.75" customHeight="1">
      <c r="A175" s="83" t="s">
        <v>160</v>
      </c>
      <c r="B175" s="76" t="s">
        <v>153</v>
      </c>
      <c r="C175" s="122" t="s">
        <v>4888</v>
      </c>
      <c r="D175" s="76" t="s">
        <v>322</v>
      </c>
      <c r="E175" s="84" t="s">
        <v>4573</v>
      </c>
      <c r="F175" s="801">
        <v>44701</v>
      </c>
      <c r="G175" s="86">
        <v>10</v>
      </c>
      <c r="H175" s="443">
        <v>5</v>
      </c>
      <c r="I175" s="291">
        <f t="shared" si="2"/>
        <v>50</v>
      </c>
      <c r="J175" s="3" t="s">
        <v>160</v>
      </c>
      <c r="K175" s="3"/>
      <c r="L175" s="3"/>
      <c r="M175" s="3"/>
      <c r="N175" s="3"/>
      <c r="O175" s="3"/>
      <c r="P175" s="3"/>
      <c r="Q175" s="3"/>
      <c r="R175" s="3"/>
      <c r="S175" s="3"/>
      <c r="T175" s="3"/>
      <c r="U175" s="3"/>
      <c r="V175" s="3"/>
      <c r="W175" s="3"/>
      <c r="X175" s="3"/>
      <c r="Y175" s="3"/>
      <c r="Z175" s="3"/>
    </row>
    <row r="176" spans="1:26" ht="15.75" customHeight="1">
      <c r="A176" s="83" t="s">
        <v>160</v>
      </c>
      <c r="B176" s="76" t="s">
        <v>153</v>
      </c>
      <c r="C176" s="122" t="s">
        <v>4787</v>
      </c>
      <c r="D176" s="76" t="s">
        <v>2177</v>
      </c>
      <c r="E176" s="84" t="s">
        <v>4889</v>
      </c>
      <c r="F176" s="801">
        <v>44590</v>
      </c>
      <c r="G176" s="86">
        <v>10</v>
      </c>
      <c r="H176" s="443">
        <v>5</v>
      </c>
      <c r="I176" s="291">
        <f t="shared" si="2"/>
        <v>50</v>
      </c>
      <c r="J176" s="3" t="s">
        <v>160</v>
      </c>
      <c r="K176" s="3"/>
      <c r="L176" s="3"/>
      <c r="M176" s="3"/>
      <c r="N176" s="3"/>
      <c r="O176" s="3"/>
      <c r="P176" s="3"/>
      <c r="Q176" s="3"/>
      <c r="R176" s="3"/>
      <c r="S176" s="3"/>
      <c r="T176" s="3"/>
      <c r="U176" s="3"/>
      <c r="V176" s="3"/>
      <c r="W176" s="3"/>
      <c r="X176" s="3"/>
      <c r="Y176" s="3"/>
      <c r="Z176" s="3"/>
    </row>
    <row r="177" spans="1:26" ht="15.75" customHeight="1">
      <c r="A177" s="83" t="s">
        <v>161</v>
      </c>
      <c r="B177" s="76" t="s">
        <v>153</v>
      </c>
      <c r="C177" s="122" t="s">
        <v>4890</v>
      </c>
      <c r="D177" s="76" t="s">
        <v>3107</v>
      </c>
      <c r="E177" s="84" t="s">
        <v>4891</v>
      </c>
      <c r="F177" s="203"/>
      <c r="G177" s="86">
        <v>150</v>
      </c>
      <c r="H177" s="340" t="s">
        <v>4892</v>
      </c>
      <c r="I177" s="291">
        <v>150</v>
      </c>
      <c r="J177" s="3" t="s">
        <v>2990</v>
      </c>
      <c r="K177" s="3"/>
      <c r="L177" s="3"/>
      <c r="M177" s="3"/>
      <c r="N177" s="3"/>
      <c r="O177" s="3"/>
      <c r="P177" s="3"/>
      <c r="Q177" s="3"/>
      <c r="R177" s="3"/>
      <c r="S177" s="3"/>
      <c r="T177" s="3"/>
      <c r="U177" s="3"/>
      <c r="V177" s="3"/>
      <c r="W177" s="3"/>
      <c r="X177" s="3"/>
      <c r="Y177" s="3"/>
      <c r="Z177" s="3"/>
    </row>
    <row r="178" spans="1:26" ht="15.75" customHeight="1">
      <c r="A178" s="83" t="s">
        <v>162</v>
      </c>
      <c r="B178" s="76" t="s">
        <v>153</v>
      </c>
      <c r="C178" s="122" t="s">
        <v>4893</v>
      </c>
      <c r="D178" s="425" t="s">
        <v>4894</v>
      </c>
      <c r="E178" s="84" t="s">
        <v>4849</v>
      </c>
      <c r="F178" s="203" t="s">
        <v>4875</v>
      </c>
      <c r="G178" s="86" t="s">
        <v>4895</v>
      </c>
      <c r="H178" s="340" t="s">
        <v>4896</v>
      </c>
      <c r="I178" s="291">
        <v>150</v>
      </c>
      <c r="J178" s="3" t="s">
        <v>651</v>
      </c>
      <c r="K178" s="3"/>
      <c r="L178" s="3"/>
      <c r="M178" s="3"/>
      <c r="N178" s="3"/>
      <c r="O178" s="3"/>
      <c r="P178" s="3"/>
      <c r="Q178" s="3"/>
      <c r="R178" s="3"/>
      <c r="S178" s="3"/>
      <c r="T178" s="3"/>
      <c r="U178" s="3"/>
      <c r="V178" s="3"/>
      <c r="W178" s="3"/>
      <c r="X178" s="3"/>
      <c r="Y178" s="3"/>
      <c r="Z178" s="3"/>
    </row>
    <row r="179" spans="1:26" ht="15.75" customHeight="1">
      <c r="A179" s="83" t="s">
        <v>4897</v>
      </c>
      <c r="B179" s="76" t="s">
        <v>153</v>
      </c>
      <c r="C179" s="122" t="s">
        <v>4898</v>
      </c>
      <c r="D179" s="76" t="s">
        <v>4899</v>
      </c>
      <c r="E179" s="84" t="s">
        <v>4900</v>
      </c>
      <c r="F179" s="203">
        <v>2022</v>
      </c>
      <c r="G179" s="86">
        <v>200</v>
      </c>
      <c r="H179" s="340" t="s">
        <v>4659</v>
      </c>
      <c r="I179" s="291">
        <v>200</v>
      </c>
      <c r="J179" s="3" t="s">
        <v>163</v>
      </c>
      <c r="K179" s="3"/>
      <c r="L179" s="3"/>
      <c r="M179" s="3"/>
      <c r="N179" s="3"/>
      <c r="O179" s="3"/>
      <c r="P179" s="3"/>
      <c r="Q179" s="3"/>
      <c r="R179" s="3"/>
      <c r="S179" s="3"/>
      <c r="T179" s="3"/>
      <c r="U179" s="3"/>
      <c r="V179" s="3"/>
      <c r="W179" s="3"/>
      <c r="X179" s="3"/>
      <c r="Y179" s="3"/>
      <c r="Z179" s="3"/>
    </row>
    <row r="180" spans="1:26" ht="15.75" customHeight="1">
      <c r="A180" s="83" t="s">
        <v>4897</v>
      </c>
      <c r="B180" s="122" t="s">
        <v>153</v>
      </c>
      <c r="C180" s="122" t="s">
        <v>4893</v>
      </c>
      <c r="D180" s="76" t="s">
        <v>2655</v>
      </c>
      <c r="E180" s="84" t="s">
        <v>4849</v>
      </c>
      <c r="F180" s="204">
        <v>2022</v>
      </c>
      <c r="G180" s="86">
        <v>100</v>
      </c>
      <c r="H180" s="575" t="s">
        <v>4901</v>
      </c>
      <c r="I180" s="291">
        <v>100</v>
      </c>
      <c r="J180" s="3" t="s">
        <v>163</v>
      </c>
      <c r="K180" s="3"/>
      <c r="L180" s="3"/>
      <c r="M180" s="3"/>
      <c r="N180" s="3"/>
      <c r="O180" s="3"/>
      <c r="P180" s="3"/>
      <c r="Q180" s="3"/>
      <c r="R180" s="3"/>
      <c r="S180" s="3"/>
      <c r="T180" s="3"/>
      <c r="U180" s="3"/>
      <c r="V180" s="3"/>
      <c r="W180" s="3"/>
      <c r="X180" s="3"/>
      <c r="Y180" s="3"/>
      <c r="Z180" s="3"/>
    </row>
    <row r="181" spans="1:26" ht="15.75" customHeight="1">
      <c r="A181" s="83" t="s">
        <v>164</v>
      </c>
      <c r="B181" s="76" t="s">
        <v>153</v>
      </c>
      <c r="C181" s="122" t="s">
        <v>3076</v>
      </c>
      <c r="D181" s="76" t="s">
        <v>4902</v>
      </c>
      <c r="E181" s="84" t="s">
        <v>4903</v>
      </c>
      <c r="F181" s="203" t="s">
        <v>4904</v>
      </c>
      <c r="G181" s="86" t="s">
        <v>4905</v>
      </c>
      <c r="H181" s="802">
        <v>1</v>
      </c>
      <c r="I181" s="291">
        <v>100</v>
      </c>
      <c r="J181" s="3" t="s">
        <v>164</v>
      </c>
      <c r="K181" s="3"/>
      <c r="L181" s="3"/>
      <c r="M181" s="3"/>
      <c r="N181" s="3"/>
      <c r="O181" s="3"/>
      <c r="P181" s="3"/>
      <c r="Q181" s="3"/>
      <c r="R181" s="3"/>
      <c r="S181" s="3"/>
      <c r="T181" s="3"/>
      <c r="U181" s="3"/>
      <c r="V181" s="3"/>
      <c r="W181" s="3"/>
      <c r="X181" s="3"/>
      <c r="Y181" s="3"/>
      <c r="Z181" s="3"/>
    </row>
    <row r="182" spans="1:26" ht="15.75" customHeight="1">
      <c r="A182" s="83" t="s">
        <v>164</v>
      </c>
      <c r="B182" s="122" t="s">
        <v>153</v>
      </c>
      <c r="C182" s="122" t="s">
        <v>671</v>
      </c>
      <c r="D182" s="76" t="s">
        <v>1120</v>
      </c>
      <c r="E182" s="84" t="s">
        <v>4906</v>
      </c>
      <c r="F182" s="799">
        <v>44822</v>
      </c>
      <c r="G182" s="86" t="s">
        <v>4907</v>
      </c>
      <c r="H182" s="803">
        <v>10</v>
      </c>
      <c r="I182" s="291">
        <v>50</v>
      </c>
      <c r="J182" s="3" t="s">
        <v>164</v>
      </c>
      <c r="K182" s="3"/>
      <c r="L182" s="3"/>
      <c r="M182" s="3"/>
      <c r="N182" s="3"/>
      <c r="O182" s="3"/>
      <c r="P182" s="3"/>
      <c r="Q182" s="3"/>
      <c r="R182" s="3"/>
      <c r="S182" s="3"/>
      <c r="T182" s="3"/>
      <c r="U182" s="3"/>
      <c r="V182" s="3"/>
      <c r="W182" s="3"/>
      <c r="X182" s="3"/>
      <c r="Y182" s="3"/>
      <c r="Z182" s="3"/>
    </row>
    <row r="183" spans="1:26" ht="15.75" customHeight="1">
      <c r="A183" s="83" t="s">
        <v>4908</v>
      </c>
      <c r="B183" s="76" t="s">
        <v>153</v>
      </c>
      <c r="C183" s="122" t="s">
        <v>2957</v>
      </c>
      <c r="D183" s="76" t="s">
        <v>4909</v>
      </c>
      <c r="E183" s="84" t="s">
        <v>4910</v>
      </c>
      <c r="F183" s="203"/>
      <c r="G183" s="86">
        <v>300</v>
      </c>
      <c r="H183" s="340">
        <v>2</v>
      </c>
      <c r="I183" s="291">
        <v>300</v>
      </c>
      <c r="J183" s="3" t="s">
        <v>165</v>
      </c>
      <c r="K183" s="3"/>
      <c r="L183" s="3"/>
      <c r="M183" s="3"/>
      <c r="N183" s="3"/>
      <c r="O183" s="3"/>
      <c r="P183" s="3"/>
      <c r="Q183" s="3"/>
      <c r="R183" s="3"/>
      <c r="S183" s="3"/>
      <c r="T183" s="3"/>
      <c r="U183" s="3"/>
      <c r="V183" s="3"/>
      <c r="W183" s="3"/>
      <c r="X183" s="3"/>
      <c r="Y183" s="3"/>
      <c r="Z183" s="3"/>
    </row>
    <row r="184" spans="1:26" ht="15.75" customHeight="1">
      <c r="A184" s="83" t="s">
        <v>4911</v>
      </c>
      <c r="B184" s="122" t="s">
        <v>153</v>
      </c>
      <c r="C184" s="122" t="s">
        <v>4912</v>
      </c>
      <c r="D184" s="76" t="s">
        <v>4913</v>
      </c>
      <c r="E184" s="84" t="s">
        <v>4868</v>
      </c>
      <c r="F184" s="204"/>
      <c r="G184" s="86">
        <v>150</v>
      </c>
      <c r="H184" s="804">
        <v>2</v>
      </c>
      <c r="I184" s="291">
        <v>150</v>
      </c>
      <c r="J184" s="3" t="s">
        <v>165</v>
      </c>
      <c r="K184" s="3"/>
      <c r="L184" s="3"/>
      <c r="M184" s="3"/>
      <c r="N184" s="3"/>
      <c r="O184" s="3"/>
      <c r="P184" s="3"/>
      <c r="Q184" s="3"/>
      <c r="R184" s="3"/>
      <c r="S184" s="3"/>
      <c r="T184" s="3"/>
      <c r="U184" s="3"/>
      <c r="V184" s="3"/>
      <c r="W184" s="3"/>
      <c r="X184" s="3"/>
      <c r="Y184" s="3"/>
      <c r="Z184" s="3"/>
    </row>
    <row r="185" spans="1:26" ht="15.75" customHeight="1">
      <c r="A185" s="83" t="s">
        <v>4911</v>
      </c>
      <c r="B185" s="122" t="s">
        <v>153</v>
      </c>
      <c r="C185" s="122" t="s">
        <v>4914</v>
      </c>
      <c r="D185" s="76" t="s">
        <v>4915</v>
      </c>
      <c r="E185" s="84" t="s">
        <v>4916</v>
      </c>
      <c r="F185" s="203"/>
      <c r="G185" s="86">
        <v>50</v>
      </c>
      <c r="H185" s="802">
        <v>1</v>
      </c>
      <c r="I185" s="291">
        <v>50</v>
      </c>
      <c r="J185" s="3" t="s">
        <v>165</v>
      </c>
      <c r="K185" s="3"/>
      <c r="L185" s="3"/>
      <c r="M185" s="3"/>
      <c r="N185" s="3"/>
      <c r="O185" s="3"/>
      <c r="P185" s="3"/>
      <c r="Q185" s="3"/>
      <c r="R185" s="3"/>
      <c r="S185" s="3"/>
      <c r="T185" s="3"/>
      <c r="U185" s="3"/>
      <c r="V185" s="3"/>
      <c r="W185" s="3"/>
      <c r="X185" s="3"/>
      <c r="Y185" s="3"/>
      <c r="Z185" s="3"/>
    </row>
    <row r="186" spans="1:26" ht="15.75" customHeight="1">
      <c r="A186" s="83" t="s">
        <v>167</v>
      </c>
      <c r="B186" s="76" t="s">
        <v>153</v>
      </c>
      <c r="C186" s="122" t="s">
        <v>4893</v>
      </c>
      <c r="D186" s="425" t="s">
        <v>4894</v>
      </c>
      <c r="E186" s="84" t="s">
        <v>4849</v>
      </c>
      <c r="F186" s="203" t="s">
        <v>4917</v>
      </c>
      <c r="G186" s="86" t="s">
        <v>4918</v>
      </c>
      <c r="H186" s="340" t="s">
        <v>4896</v>
      </c>
      <c r="I186" s="291">
        <v>300</v>
      </c>
      <c r="J186" s="3" t="s">
        <v>167</v>
      </c>
      <c r="K186" s="3"/>
      <c r="L186" s="3"/>
      <c r="M186" s="3"/>
      <c r="N186" s="3"/>
      <c r="O186" s="3"/>
      <c r="P186" s="3"/>
      <c r="Q186" s="3"/>
      <c r="R186" s="3"/>
      <c r="S186" s="3"/>
      <c r="T186" s="3"/>
      <c r="U186" s="3"/>
      <c r="V186" s="3"/>
      <c r="W186" s="3"/>
      <c r="X186" s="3"/>
      <c r="Y186" s="3"/>
      <c r="Z186" s="3"/>
    </row>
    <row r="187" spans="1:26" ht="15.75" customHeight="1">
      <c r="A187" s="83" t="s">
        <v>167</v>
      </c>
      <c r="B187" s="122" t="s">
        <v>153</v>
      </c>
      <c r="C187" s="122" t="s">
        <v>4919</v>
      </c>
      <c r="D187" s="425" t="s">
        <v>4920</v>
      </c>
      <c r="E187" s="84" t="s">
        <v>4921</v>
      </c>
      <c r="F187" s="204" t="s">
        <v>4922</v>
      </c>
      <c r="G187" s="86" t="s">
        <v>4923</v>
      </c>
      <c r="H187" s="711" t="s">
        <v>4924</v>
      </c>
      <c r="I187" s="291">
        <v>50</v>
      </c>
      <c r="J187" s="3" t="s">
        <v>167</v>
      </c>
      <c r="K187" s="3"/>
      <c r="L187" s="3"/>
      <c r="M187" s="3"/>
      <c r="N187" s="3"/>
      <c r="O187" s="3"/>
      <c r="P187" s="3"/>
      <c r="Q187" s="3"/>
      <c r="R187" s="3"/>
      <c r="S187" s="3"/>
      <c r="T187" s="3"/>
      <c r="U187" s="3"/>
      <c r="V187" s="3"/>
      <c r="W187" s="3"/>
      <c r="X187" s="3"/>
      <c r="Y187" s="3"/>
      <c r="Z187" s="3"/>
    </row>
    <row r="188" spans="1:26" ht="15.75" customHeight="1">
      <c r="A188" s="83" t="s">
        <v>167</v>
      </c>
      <c r="B188" s="122" t="s">
        <v>153</v>
      </c>
      <c r="C188" s="122" t="s">
        <v>4925</v>
      </c>
      <c r="D188" s="425" t="s">
        <v>4926</v>
      </c>
      <c r="E188" s="84"/>
      <c r="F188" s="203" t="s">
        <v>4927</v>
      </c>
      <c r="G188" s="86" t="s">
        <v>4928</v>
      </c>
      <c r="H188" s="567" t="s">
        <v>4896</v>
      </c>
      <c r="I188" s="291">
        <v>100</v>
      </c>
      <c r="J188" s="3" t="s">
        <v>167</v>
      </c>
      <c r="K188" s="3"/>
      <c r="L188" s="3"/>
      <c r="M188" s="3"/>
      <c r="N188" s="3"/>
      <c r="O188" s="3"/>
      <c r="P188" s="3"/>
      <c r="Q188" s="3"/>
      <c r="R188" s="3"/>
      <c r="S188" s="3"/>
      <c r="T188" s="3"/>
      <c r="U188" s="3"/>
      <c r="V188" s="3"/>
      <c r="W188" s="3"/>
      <c r="X188" s="3"/>
      <c r="Y188" s="3"/>
      <c r="Z188" s="3"/>
    </row>
    <row r="189" spans="1:26" ht="15.75" customHeight="1">
      <c r="A189" s="83" t="s">
        <v>3396</v>
      </c>
      <c r="B189" s="76" t="s">
        <v>153</v>
      </c>
      <c r="C189" s="122" t="s">
        <v>2874</v>
      </c>
      <c r="D189" s="76" t="s">
        <v>4929</v>
      </c>
      <c r="E189" s="84" t="s">
        <v>4872</v>
      </c>
      <c r="F189" s="203" t="s">
        <v>4930</v>
      </c>
      <c r="G189" s="86">
        <v>10</v>
      </c>
      <c r="H189" s="340" t="s">
        <v>4931</v>
      </c>
      <c r="I189" s="291">
        <v>10</v>
      </c>
      <c r="J189" s="82" t="s">
        <v>705</v>
      </c>
      <c r="K189" s="3"/>
      <c r="L189" s="3"/>
      <c r="M189" s="3"/>
      <c r="N189" s="3"/>
      <c r="O189" s="3"/>
      <c r="P189" s="3"/>
      <c r="Q189" s="3"/>
      <c r="R189" s="3"/>
      <c r="S189" s="3"/>
      <c r="T189" s="3"/>
      <c r="U189" s="3"/>
      <c r="V189" s="3"/>
      <c r="W189" s="3"/>
      <c r="X189" s="3"/>
      <c r="Y189" s="3"/>
      <c r="Z189" s="3"/>
    </row>
    <row r="190" spans="1:26" ht="15.75" customHeight="1">
      <c r="A190" s="83" t="s">
        <v>728</v>
      </c>
      <c r="B190" s="76" t="s">
        <v>153</v>
      </c>
      <c r="C190" s="122" t="s">
        <v>2957</v>
      </c>
      <c r="D190" s="76" t="s">
        <v>4932</v>
      </c>
      <c r="E190" s="84" t="s">
        <v>4910</v>
      </c>
      <c r="F190" s="203"/>
      <c r="G190" s="86" t="s">
        <v>4596</v>
      </c>
      <c r="H190" s="340" t="s">
        <v>4597</v>
      </c>
      <c r="I190" s="291">
        <v>150</v>
      </c>
      <c r="J190" s="3" t="s">
        <v>728</v>
      </c>
      <c r="K190" s="3"/>
      <c r="L190" s="3"/>
      <c r="M190" s="3"/>
      <c r="N190" s="3"/>
      <c r="O190" s="3"/>
      <c r="P190" s="3"/>
      <c r="Q190" s="3"/>
      <c r="R190" s="3"/>
      <c r="S190" s="3"/>
      <c r="T190" s="3"/>
      <c r="U190" s="3"/>
      <c r="V190" s="3"/>
      <c r="W190" s="3"/>
      <c r="X190" s="3"/>
      <c r="Y190" s="3"/>
      <c r="Z190" s="3"/>
    </row>
    <row r="191" spans="1:26" ht="15.75" customHeight="1">
      <c r="A191" s="83" t="s">
        <v>171</v>
      </c>
      <c r="B191" s="76" t="s">
        <v>153</v>
      </c>
      <c r="C191" s="122" t="s">
        <v>2957</v>
      </c>
      <c r="D191" s="76" t="s">
        <v>4933</v>
      </c>
      <c r="E191" s="84" t="s">
        <v>4891</v>
      </c>
      <c r="F191" s="203"/>
      <c r="G191" s="86"/>
      <c r="H191" s="340"/>
      <c r="I191" s="291">
        <v>150</v>
      </c>
      <c r="J191" s="3" t="s">
        <v>171</v>
      </c>
      <c r="K191" s="3"/>
      <c r="L191" s="3"/>
      <c r="M191" s="3"/>
      <c r="N191" s="3"/>
      <c r="O191" s="3"/>
      <c r="P191" s="3"/>
      <c r="Q191" s="3"/>
      <c r="R191" s="3"/>
      <c r="S191" s="3"/>
      <c r="T191" s="3"/>
      <c r="U191" s="3"/>
      <c r="V191" s="3"/>
      <c r="W191" s="3"/>
      <c r="X191" s="3"/>
      <c r="Y191" s="3"/>
      <c r="Z191" s="3"/>
    </row>
    <row r="192" spans="1:26" ht="15.75" customHeight="1">
      <c r="A192" s="83" t="s">
        <v>172</v>
      </c>
      <c r="B192" s="76" t="s">
        <v>153</v>
      </c>
      <c r="C192" s="122" t="s">
        <v>4934</v>
      </c>
      <c r="D192" s="76" t="s">
        <v>4935</v>
      </c>
      <c r="E192" s="84" t="s">
        <v>4936</v>
      </c>
      <c r="F192" s="203"/>
      <c r="G192" s="86">
        <v>50</v>
      </c>
      <c r="H192" s="340" t="s">
        <v>4597</v>
      </c>
      <c r="I192" s="291">
        <v>150</v>
      </c>
      <c r="J192" s="3" t="s">
        <v>741</v>
      </c>
      <c r="K192" s="3"/>
      <c r="L192" s="3"/>
      <c r="M192" s="3"/>
      <c r="N192" s="3"/>
      <c r="O192" s="3"/>
      <c r="P192" s="3"/>
      <c r="Q192" s="3"/>
      <c r="R192" s="3"/>
      <c r="S192" s="3"/>
      <c r="T192" s="3"/>
      <c r="U192" s="3"/>
      <c r="V192" s="3"/>
      <c r="W192" s="3"/>
      <c r="X192" s="3"/>
      <c r="Y192" s="3"/>
      <c r="Z192" s="3"/>
    </row>
    <row r="193" spans="1:26" ht="15.75" customHeight="1">
      <c r="A193" s="83" t="s">
        <v>172</v>
      </c>
      <c r="B193" s="122" t="s">
        <v>153</v>
      </c>
      <c r="C193" s="122" t="s">
        <v>4937</v>
      </c>
      <c r="D193" s="76" t="s">
        <v>4938</v>
      </c>
      <c r="E193" s="84" t="s">
        <v>4939</v>
      </c>
      <c r="F193" s="204" t="s">
        <v>4940</v>
      </c>
      <c r="G193" s="86">
        <v>10</v>
      </c>
      <c r="H193" s="575"/>
      <c r="I193" s="291">
        <v>50</v>
      </c>
      <c r="J193" s="3" t="s">
        <v>741</v>
      </c>
      <c r="K193" s="3"/>
      <c r="L193" s="3"/>
      <c r="M193" s="3"/>
      <c r="N193" s="3"/>
      <c r="O193" s="3"/>
      <c r="P193" s="3"/>
      <c r="Q193" s="3"/>
      <c r="R193" s="3"/>
      <c r="S193" s="3"/>
      <c r="T193" s="3"/>
      <c r="U193" s="3"/>
      <c r="V193" s="3"/>
      <c r="W193" s="3"/>
      <c r="X193" s="3"/>
      <c r="Y193" s="3"/>
      <c r="Z193" s="3"/>
    </row>
    <row r="194" spans="1:26" ht="15.75" customHeight="1">
      <c r="A194" s="83" t="s">
        <v>752</v>
      </c>
      <c r="B194" s="228" t="s">
        <v>153</v>
      </c>
      <c r="C194" s="122" t="s">
        <v>4941</v>
      </c>
      <c r="D194" s="76" t="s">
        <v>1192</v>
      </c>
      <c r="E194" s="84" t="s">
        <v>4942</v>
      </c>
      <c r="F194" s="228" t="s">
        <v>4943</v>
      </c>
      <c r="G194" s="86">
        <v>50</v>
      </c>
      <c r="H194" s="805" t="s">
        <v>4944</v>
      </c>
      <c r="I194" s="291">
        <v>50</v>
      </c>
      <c r="J194" s="3" t="s">
        <v>752</v>
      </c>
      <c r="K194" s="3"/>
      <c r="L194" s="3"/>
      <c r="M194" s="3"/>
      <c r="N194" s="3"/>
      <c r="O194" s="3"/>
      <c r="P194" s="3"/>
      <c r="Q194" s="3"/>
      <c r="R194" s="3"/>
      <c r="S194" s="3"/>
      <c r="T194" s="3"/>
      <c r="U194" s="3"/>
      <c r="V194" s="3"/>
      <c r="W194" s="3"/>
      <c r="X194" s="3"/>
      <c r="Y194" s="3"/>
      <c r="Z194" s="3"/>
    </row>
    <row r="195" spans="1:26" ht="15.75" customHeight="1">
      <c r="A195" s="83" t="s">
        <v>752</v>
      </c>
      <c r="B195" s="228" t="s">
        <v>153</v>
      </c>
      <c r="C195" s="122" t="s">
        <v>4941</v>
      </c>
      <c r="D195" s="76" t="s">
        <v>1192</v>
      </c>
      <c r="E195" s="84" t="s">
        <v>4942</v>
      </c>
      <c r="F195" s="806" t="s">
        <v>4945</v>
      </c>
      <c r="G195" s="86">
        <v>50</v>
      </c>
      <c r="H195" s="805" t="s">
        <v>4944</v>
      </c>
      <c r="I195" s="291">
        <v>50</v>
      </c>
      <c r="J195" s="3" t="s">
        <v>752</v>
      </c>
      <c r="K195" s="3"/>
      <c r="L195" s="3"/>
      <c r="M195" s="3"/>
      <c r="N195" s="3"/>
      <c r="O195" s="3"/>
      <c r="P195" s="3"/>
      <c r="Q195" s="3"/>
      <c r="R195" s="3"/>
      <c r="S195" s="3"/>
      <c r="T195" s="3"/>
      <c r="U195" s="3"/>
      <c r="V195" s="3"/>
      <c r="W195" s="3"/>
      <c r="X195" s="3"/>
      <c r="Y195" s="3"/>
      <c r="Z195" s="3"/>
    </row>
    <row r="196" spans="1:26" ht="15.75" customHeight="1">
      <c r="A196" s="83" t="s">
        <v>752</v>
      </c>
      <c r="B196" s="228" t="s">
        <v>153</v>
      </c>
      <c r="C196" s="122" t="s">
        <v>4873</v>
      </c>
      <c r="D196" s="76" t="s">
        <v>322</v>
      </c>
      <c r="E196" s="84" t="s">
        <v>4946</v>
      </c>
      <c r="F196" s="228" t="s">
        <v>4947</v>
      </c>
      <c r="G196" s="86">
        <v>50</v>
      </c>
      <c r="H196" s="805" t="s">
        <v>4664</v>
      </c>
      <c r="I196" s="291">
        <v>50</v>
      </c>
      <c r="J196" s="3" t="s">
        <v>752</v>
      </c>
      <c r="K196" s="3"/>
      <c r="L196" s="3"/>
      <c r="M196" s="3"/>
      <c r="N196" s="3"/>
      <c r="O196" s="3"/>
      <c r="P196" s="3"/>
      <c r="Q196" s="3"/>
      <c r="R196" s="3"/>
      <c r="S196" s="3"/>
      <c r="T196" s="3"/>
      <c r="U196" s="3"/>
      <c r="V196" s="3"/>
      <c r="W196" s="3"/>
      <c r="X196" s="3"/>
      <c r="Y196" s="3"/>
      <c r="Z196" s="3"/>
    </row>
    <row r="197" spans="1:26" ht="15.75" customHeight="1">
      <c r="A197" s="83" t="s">
        <v>3075</v>
      </c>
      <c r="B197" s="76" t="s">
        <v>153</v>
      </c>
      <c r="C197" s="122" t="s">
        <v>4571</v>
      </c>
      <c r="D197" s="76" t="s">
        <v>333</v>
      </c>
      <c r="E197" s="84" t="s">
        <v>4573</v>
      </c>
      <c r="F197" s="76" t="s">
        <v>4948</v>
      </c>
      <c r="G197" s="86" t="s">
        <v>4907</v>
      </c>
      <c r="H197" s="443" t="s">
        <v>4949</v>
      </c>
      <c r="I197" s="291">
        <v>50</v>
      </c>
      <c r="J197" s="3" t="s">
        <v>2336</v>
      </c>
      <c r="K197" s="3"/>
      <c r="L197" s="3"/>
      <c r="M197" s="3"/>
      <c r="N197" s="3"/>
      <c r="O197" s="3"/>
      <c r="P197" s="3"/>
      <c r="Q197" s="3"/>
      <c r="R197" s="3"/>
      <c r="S197" s="3"/>
      <c r="T197" s="3"/>
      <c r="U197" s="3"/>
      <c r="V197" s="3"/>
      <c r="W197" s="3"/>
      <c r="X197" s="3"/>
      <c r="Y197" s="3"/>
      <c r="Z197" s="3"/>
    </row>
    <row r="198" spans="1:26" ht="15.75" customHeight="1">
      <c r="A198" s="83" t="s">
        <v>3075</v>
      </c>
      <c r="B198" s="76" t="s">
        <v>153</v>
      </c>
      <c r="C198" s="122" t="s">
        <v>4787</v>
      </c>
      <c r="D198" s="76" t="s">
        <v>333</v>
      </c>
      <c r="E198" s="84" t="s">
        <v>4889</v>
      </c>
      <c r="F198" s="68" t="s">
        <v>4950</v>
      </c>
      <c r="G198" s="86" t="s">
        <v>4907</v>
      </c>
      <c r="H198" s="443" t="s">
        <v>4949</v>
      </c>
      <c r="I198" s="291">
        <v>50</v>
      </c>
      <c r="J198" s="3" t="s">
        <v>2336</v>
      </c>
      <c r="K198" s="3"/>
      <c r="L198" s="3"/>
      <c r="M198" s="3"/>
      <c r="N198" s="3"/>
      <c r="O198" s="3"/>
      <c r="P198" s="3"/>
      <c r="Q198" s="3"/>
      <c r="R198" s="3"/>
      <c r="S198" s="3"/>
      <c r="T198" s="3"/>
      <c r="U198" s="3"/>
      <c r="V198" s="3"/>
      <c r="W198" s="3"/>
      <c r="X198" s="3"/>
      <c r="Y198" s="3"/>
      <c r="Z198" s="3"/>
    </row>
    <row r="199" spans="1:26" ht="15.75" customHeight="1">
      <c r="A199" s="83" t="s">
        <v>4951</v>
      </c>
      <c r="B199" s="108" t="s">
        <v>153</v>
      </c>
      <c r="C199" s="122" t="s">
        <v>4952</v>
      </c>
      <c r="D199" s="76" t="s">
        <v>4953</v>
      </c>
      <c r="E199" s="84" t="s">
        <v>4954</v>
      </c>
      <c r="F199" s="528"/>
      <c r="G199" s="86">
        <v>50</v>
      </c>
      <c r="H199" s="741" t="s">
        <v>4955</v>
      </c>
      <c r="I199" s="291">
        <v>150</v>
      </c>
      <c r="J199" s="3" t="s">
        <v>761</v>
      </c>
      <c r="K199" s="3"/>
      <c r="L199" s="3"/>
      <c r="M199" s="3"/>
      <c r="N199" s="3"/>
      <c r="O199" s="3"/>
      <c r="P199" s="3"/>
      <c r="Q199" s="3"/>
      <c r="R199" s="3"/>
      <c r="S199" s="3"/>
      <c r="T199" s="3"/>
      <c r="U199" s="3"/>
      <c r="V199" s="3"/>
      <c r="W199" s="3"/>
      <c r="X199" s="3"/>
      <c r="Y199" s="3"/>
      <c r="Z199" s="3"/>
    </row>
    <row r="200" spans="1:26" ht="15.75" customHeight="1">
      <c r="A200" s="83" t="s">
        <v>4951</v>
      </c>
      <c r="B200" s="108" t="s">
        <v>153</v>
      </c>
      <c r="C200" s="122" t="s">
        <v>4873</v>
      </c>
      <c r="D200" s="76" t="s">
        <v>4956</v>
      </c>
      <c r="E200" s="84" t="s">
        <v>4957</v>
      </c>
      <c r="F200" s="807"/>
      <c r="G200" s="86">
        <v>50</v>
      </c>
      <c r="H200" s="786" t="s">
        <v>4876</v>
      </c>
      <c r="I200" s="291">
        <v>200</v>
      </c>
      <c r="J200" s="3" t="s">
        <v>761</v>
      </c>
      <c r="K200" s="3"/>
      <c r="L200" s="3"/>
      <c r="M200" s="3"/>
      <c r="N200" s="3"/>
      <c r="O200" s="3"/>
      <c r="P200" s="3"/>
      <c r="Q200" s="3"/>
      <c r="R200" s="3"/>
      <c r="S200" s="3"/>
      <c r="T200" s="3"/>
      <c r="U200" s="3"/>
      <c r="V200" s="3"/>
      <c r="W200" s="3"/>
      <c r="X200" s="3"/>
      <c r="Y200" s="3"/>
      <c r="Z200" s="3"/>
    </row>
    <row r="201" spans="1:26" ht="15.75" customHeight="1">
      <c r="A201" s="83" t="s">
        <v>4951</v>
      </c>
      <c r="B201" s="108" t="s">
        <v>153</v>
      </c>
      <c r="C201" s="122" t="s">
        <v>4958</v>
      </c>
      <c r="D201" s="76" t="s">
        <v>4959</v>
      </c>
      <c r="E201" s="84" t="s">
        <v>4960</v>
      </c>
      <c r="F201" s="528"/>
      <c r="G201" s="86">
        <v>50</v>
      </c>
      <c r="H201" s="741" t="s">
        <v>4955</v>
      </c>
      <c r="I201" s="291">
        <v>150</v>
      </c>
      <c r="J201" s="3" t="s">
        <v>761</v>
      </c>
      <c r="K201" s="3"/>
      <c r="L201" s="3"/>
      <c r="M201" s="3"/>
      <c r="N201" s="3"/>
      <c r="O201" s="3"/>
      <c r="P201" s="3"/>
      <c r="Q201" s="3"/>
      <c r="R201" s="3"/>
      <c r="S201" s="3"/>
      <c r="T201" s="3"/>
      <c r="U201" s="3"/>
      <c r="V201" s="3"/>
      <c r="W201" s="3"/>
      <c r="X201" s="3"/>
      <c r="Y201" s="3"/>
      <c r="Z201" s="3"/>
    </row>
    <row r="202" spans="1:26" ht="15.75" customHeight="1">
      <c r="A202" s="83" t="s">
        <v>4961</v>
      </c>
      <c r="B202" s="108" t="s">
        <v>153</v>
      </c>
      <c r="C202" s="122" t="s">
        <v>3076</v>
      </c>
      <c r="D202" s="76" t="s">
        <v>4962</v>
      </c>
      <c r="E202" s="84" t="s">
        <v>4963</v>
      </c>
      <c r="F202" s="528"/>
      <c r="G202" s="86">
        <v>50</v>
      </c>
      <c r="H202" s="741">
        <v>2</v>
      </c>
      <c r="I202" s="291">
        <v>100</v>
      </c>
      <c r="J202" s="3" t="s">
        <v>761</v>
      </c>
      <c r="K202" s="3"/>
      <c r="L202" s="3"/>
      <c r="M202" s="3"/>
      <c r="N202" s="3"/>
      <c r="O202" s="3"/>
      <c r="P202" s="3"/>
      <c r="Q202" s="3"/>
      <c r="R202" s="3"/>
      <c r="S202" s="3"/>
      <c r="T202" s="3"/>
      <c r="U202" s="3"/>
      <c r="V202" s="3"/>
      <c r="W202" s="3"/>
      <c r="X202" s="3"/>
      <c r="Y202" s="3"/>
      <c r="Z202" s="3"/>
    </row>
    <row r="203" spans="1:26" ht="15.75" customHeight="1">
      <c r="A203" s="83" t="s">
        <v>4951</v>
      </c>
      <c r="B203" s="808" t="s">
        <v>153</v>
      </c>
      <c r="C203" s="122" t="s">
        <v>4964</v>
      </c>
      <c r="D203" s="76" t="s">
        <v>4965</v>
      </c>
      <c r="E203" s="84" t="s">
        <v>4966</v>
      </c>
      <c r="F203" s="809"/>
      <c r="G203" s="86">
        <v>50</v>
      </c>
      <c r="H203" s="810" t="s">
        <v>4876</v>
      </c>
      <c r="I203" s="291">
        <v>200</v>
      </c>
      <c r="J203" s="3" t="s">
        <v>761</v>
      </c>
      <c r="K203" s="3"/>
      <c r="L203" s="3"/>
      <c r="M203" s="3"/>
      <c r="N203" s="3"/>
      <c r="O203" s="3"/>
      <c r="P203" s="3"/>
      <c r="Q203" s="3"/>
      <c r="R203" s="3"/>
      <c r="S203" s="3"/>
      <c r="T203" s="3"/>
      <c r="U203" s="3"/>
      <c r="V203" s="3"/>
      <c r="W203" s="3"/>
      <c r="X203" s="3"/>
      <c r="Y203" s="3"/>
      <c r="Z203" s="3"/>
    </row>
    <row r="204" spans="1:26" ht="15.75" customHeight="1">
      <c r="A204" s="83" t="s">
        <v>4951</v>
      </c>
      <c r="B204" s="808" t="s">
        <v>153</v>
      </c>
      <c r="C204" s="122" t="s">
        <v>4642</v>
      </c>
      <c r="D204" s="76" t="s">
        <v>1120</v>
      </c>
      <c r="E204" s="84" t="s">
        <v>4644</v>
      </c>
      <c r="F204" s="267">
        <v>10.202199999999999</v>
      </c>
      <c r="G204" s="86">
        <v>10</v>
      </c>
      <c r="H204" s="811">
        <v>5</v>
      </c>
      <c r="I204" s="291">
        <v>50</v>
      </c>
      <c r="J204" s="3" t="s">
        <v>761</v>
      </c>
      <c r="K204" s="3"/>
      <c r="L204" s="3"/>
      <c r="M204" s="3"/>
      <c r="N204" s="3"/>
      <c r="O204" s="3"/>
      <c r="P204" s="3"/>
      <c r="Q204" s="3"/>
      <c r="R204" s="3"/>
      <c r="S204" s="3"/>
      <c r="T204" s="3"/>
      <c r="U204" s="3"/>
      <c r="V204" s="3"/>
      <c r="W204" s="3"/>
      <c r="X204" s="3"/>
      <c r="Y204" s="3"/>
      <c r="Z204" s="3"/>
    </row>
    <row r="205" spans="1:26" ht="15.75" customHeight="1">
      <c r="A205" s="83" t="s">
        <v>4967</v>
      </c>
      <c r="B205" s="76" t="s">
        <v>153</v>
      </c>
      <c r="C205" s="122" t="s">
        <v>4968</v>
      </c>
      <c r="D205" s="76" t="s">
        <v>1120</v>
      </c>
      <c r="E205" s="84" t="s">
        <v>4969</v>
      </c>
      <c r="F205" s="792">
        <v>44774</v>
      </c>
      <c r="G205" s="86">
        <v>50</v>
      </c>
      <c r="H205" s="539"/>
      <c r="I205" s="291">
        <v>50</v>
      </c>
      <c r="J205" s="3" t="s">
        <v>774</v>
      </c>
      <c r="K205" s="3"/>
      <c r="L205" s="3"/>
      <c r="M205" s="3"/>
      <c r="N205" s="3"/>
      <c r="O205" s="3"/>
      <c r="P205" s="3"/>
      <c r="Q205" s="3"/>
      <c r="R205" s="3"/>
      <c r="S205" s="3"/>
      <c r="T205" s="3"/>
      <c r="U205" s="3"/>
      <c r="V205" s="3"/>
      <c r="W205" s="3"/>
      <c r="X205" s="3"/>
      <c r="Y205" s="3"/>
      <c r="Z205" s="3"/>
    </row>
    <row r="206" spans="1:26" ht="15.75" customHeight="1">
      <c r="A206" s="83" t="s">
        <v>4967</v>
      </c>
      <c r="B206" s="76" t="s">
        <v>153</v>
      </c>
      <c r="C206" s="122" t="s">
        <v>4970</v>
      </c>
      <c r="D206" s="76" t="s">
        <v>1120</v>
      </c>
      <c r="E206" s="84" t="s">
        <v>4971</v>
      </c>
      <c r="F206" s="792">
        <v>44562</v>
      </c>
      <c r="G206" s="86">
        <v>50</v>
      </c>
      <c r="H206" s="539"/>
      <c r="I206" s="291">
        <v>50</v>
      </c>
      <c r="J206" s="3" t="s">
        <v>774</v>
      </c>
      <c r="K206" s="3"/>
      <c r="L206" s="3"/>
      <c r="M206" s="3"/>
      <c r="N206" s="3"/>
      <c r="O206" s="3"/>
      <c r="P206" s="3"/>
      <c r="Q206" s="3"/>
      <c r="R206" s="3"/>
      <c r="S206" s="3"/>
      <c r="T206" s="3"/>
      <c r="U206" s="3"/>
      <c r="V206" s="3"/>
      <c r="W206" s="3"/>
      <c r="X206" s="3"/>
      <c r="Y206" s="3"/>
      <c r="Z206" s="3"/>
    </row>
    <row r="207" spans="1:26" ht="15.75" customHeight="1">
      <c r="A207" s="83" t="s">
        <v>4967</v>
      </c>
      <c r="B207" s="76" t="s">
        <v>153</v>
      </c>
      <c r="C207" s="122" t="s">
        <v>4972</v>
      </c>
      <c r="D207" s="76" t="s">
        <v>322</v>
      </c>
      <c r="E207" s="84" t="s">
        <v>4973</v>
      </c>
      <c r="F207" s="792">
        <v>44713</v>
      </c>
      <c r="G207" s="86">
        <v>50</v>
      </c>
      <c r="H207" s="539"/>
      <c r="I207" s="291">
        <v>50</v>
      </c>
      <c r="J207" s="3" t="s">
        <v>774</v>
      </c>
      <c r="K207" s="3"/>
      <c r="L207" s="3"/>
      <c r="M207" s="3"/>
      <c r="N207" s="3"/>
      <c r="O207" s="3"/>
      <c r="P207" s="3"/>
      <c r="Q207" s="3"/>
      <c r="R207" s="3"/>
      <c r="S207" s="3"/>
      <c r="T207" s="3"/>
      <c r="U207" s="3"/>
      <c r="V207" s="3"/>
      <c r="W207" s="3"/>
      <c r="X207" s="3"/>
      <c r="Y207" s="3"/>
      <c r="Z207" s="3"/>
    </row>
    <row r="208" spans="1:26" ht="15.75" customHeight="1">
      <c r="A208" s="83" t="s">
        <v>4967</v>
      </c>
      <c r="B208" s="76" t="s">
        <v>153</v>
      </c>
      <c r="C208" s="122" t="s">
        <v>4974</v>
      </c>
      <c r="D208" s="76" t="s">
        <v>1120</v>
      </c>
      <c r="E208" s="84" t="s">
        <v>4556</v>
      </c>
      <c r="F208" s="792">
        <v>44682</v>
      </c>
      <c r="G208" s="86">
        <v>50</v>
      </c>
      <c r="H208" s="539"/>
      <c r="I208" s="291">
        <v>50</v>
      </c>
      <c r="J208" s="3" t="s">
        <v>774</v>
      </c>
      <c r="K208" s="3"/>
      <c r="L208" s="3"/>
      <c r="M208" s="3"/>
      <c r="N208" s="3"/>
      <c r="O208" s="3"/>
      <c r="P208" s="3"/>
      <c r="Q208" s="3"/>
      <c r="R208" s="3"/>
      <c r="S208" s="3"/>
      <c r="T208" s="3"/>
      <c r="U208" s="3"/>
      <c r="V208" s="3"/>
      <c r="W208" s="3"/>
      <c r="X208" s="3"/>
      <c r="Y208" s="3"/>
      <c r="Z208" s="3"/>
    </row>
    <row r="209" spans="1:26" ht="15.75" customHeight="1">
      <c r="A209" s="83" t="s">
        <v>4967</v>
      </c>
      <c r="B209" s="76" t="s">
        <v>153</v>
      </c>
      <c r="C209" s="122" t="s">
        <v>4975</v>
      </c>
      <c r="D209" s="76" t="s">
        <v>322</v>
      </c>
      <c r="E209" s="84" t="s">
        <v>4976</v>
      </c>
      <c r="F209" s="792">
        <v>44835</v>
      </c>
      <c r="G209" s="86">
        <v>50</v>
      </c>
      <c r="H209" s="539"/>
      <c r="I209" s="291">
        <v>50</v>
      </c>
      <c r="J209" s="3" t="s">
        <v>774</v>
      </c>
      <c r="K209" s="3"/>
      <c r="L209" s="3"/>
      <c r="M209" s="3"/>
      <c r="N209" s="3"/>
      <c r="O209" s="3"/>
      <c r="P209" s="3"/>
      <c r="Q209" s="3"/>
      <c r="R209" s="3"/>
      <c r="S209" s="3"/>
      <c r="T209" s="3"/>
      <c r="U209" s="3"/>
      <c r="V209" s="3"/>
      <c r="W209" s="3"/>
      <c r="X209" s="3"/>
      <c r="Y209" s="3"/>
      <c r="Z209" s="3"/>
    </row>
    <row r="210" spans="1:26" ht="15.75" customHeight="1">
      <c r="A210" s="83" t="s">
        <v>4967</v>
      </c>
      <c r="B210" s="76" t="s">
        <v>153</v>
      </c>
      <c r="C210" s="122" t="s">
        <v>4873</v>
      </c>
      <c r="D210" s="76" t="s">
        <v>322</v>
      </c>
      <c r="E210" s="84" t="s">
        <v>4977</v>
      </c>
      <c r="F210" s="792">
        <v>44835</v>
      </c>
      <c r="G210" s="86">
        <v>50</v>
      </c>
      <c r="H210" s="539"/>
      <c r="I210" s="291">
        <v>50</v>
      </c>
      <c r="J210" s="3" t="s">
        <v>774</v>
      </c>
      <c r="K210" s="3"/>
      <c r="L210" s="3"/>
      <c r="M210" s="3"/>
      <c r="N210" s="3"/>
      <c r="O210" s="3"/>
      <c r="P210" s="3"/>
      <c r="Q210" s="3"/>
      <c r="R210" s="3"/>
      <c r="S210" s="3"/>
      <c r="T210" s="3"/>
      <c r="U210" s="3"/>
      <c r="V210" s="3"/>
      <c r="W210" s="3"/>
      <c r="X210" s="3"/>
      <c r="Y210" s="3"/>
      <c r="Z210" s="3"/>
    </row>
    <row r="211" spans="1:26" ht="15.75" customHeight="1">
      <c r="A211" s="83" t="s">
        <v>178</v>
      </c>
      <c r="B211" s="76" t="s">
        <v>153</v>
      </c>
      <c r="C211" s="122" t="s">
        <v>2957</v>
      </c>
      <c r="D211" s="76" t="s">
        <v>3095</v>
      </c>
      <c r="E211" s="84" t="s">
        <v>4910</v>
      </c>
      <c r="F211" s="203"/>
      <c r="G211" s="86">
        <v>150</v>
      </c>
      <c r="H211" s="340" t="s">
        <v>4978</v>
      </c>
      <c r="I211" s="291">
        <v>150</v>
      </c>
      <c r="J211" s="3" t="s">
        <v>178</v>
      </c>
      <c r="K211" s="3"/>
      <c r="L211" s="3"/>
      <c r="M211" s="3"/>
      <c r="N211" s="3"/>
      <c r="O211" s="3"/>
      <c r="P211" s="3"/>
      <c r="Q211" s="3"/>
      <c r="R211" s="3"/>
      <c r="S211" s="3"/>
      <c r="T211" s="3"/>
      <c r="U211" s="3"/>
      <c r="V211" s="3"/>
      <c r="W211" s="3"/>
      <c r="X211" s="3"/>
      <c r="Y211" s="3"/>
      <c r="Z211" s="3"/>
    </row>
    <row r="212" spans="1:26" ht="15.75" customHeight="1">
      <c r="A212" s="83" t="s">
        <v>180</v>
      </c>
      <c r="B212" s="76" t="s">
        <v>153</v>
      </c>
      <c r="C212" s="122" t="s">
        <v>4893</v>
      </c>
      <c r="D212" s="425" t="s">
        <v>4894</v>
      </c>
      <c r="E212" s="84" t="s">
        <v>4849</v>
      </c>
      <c r="F212" s="203" t="s">
        <v>4875</v>
      </c>
      <c r="G212" s="86" t="s">
        <v>4895</v>
      </c>
      <c r="H212" s="340" t="s">
        <v>4896</v>
      </c>
      <c r="I212" s="291">
        <v>150</v>
      </c>
      <c r="J212" s="3" t="s">
        <v>180</v>
      </c>
      <c r="K212" s="3"/>
      <c r="L212" s="3"/>
      <c r="M212" s="3"/>
      <c r="N212" s="3"/>
      <c r="O212" s="3"/>
      <c r="P212" s="3"/>
      <c r="Q212" s="3"/>
      <c r="R212" s="3"/>
      <c r="S212" s="3"/>
      <c r="T212" s="3"/>
      <c r="U212" s="3"/>
      <c r="V212" s="3"/>
      <c r="W212" s="3"/>
      <c r="X212" s="3"/>
      <c r="Y212" s="3"/>
      <c r="Z212" s="3"/>
    </row>
    <row r="213" spans="1:26" ht="15.75" customHeight="1">
      <c r="A213" s="83" t="s">
        <v>4979</v>
      </c>
      <c r="B213" s="76" t="s">
        <v>153</v>
      </c>
      <c r="C213" s="122" t="s">
        <v>4980</v>
      </c>
      <c r="D213" s="76" t="s">
        <v>1192</v>
      </c>
      <c r="E213" s="84" t="s">
        <v>4981</v>
      </c>
      <c r="F213" s="203"/>
      <c r="G213" s="86">
        <f>50*2*1.5</f>
        <v>150</v>
      </c>
      <c r="H213" s="340"/>
      <c r="I213" s="291">
        <v>150</v>
      </c>
      <c r="J213" s="3" t="s">
        <v>182</v>
      </c>
      <c r="K213" s="3"/>
      <c r="L213" s="3"/>
      <c r="M213" s="3"/>
      <c r="N213" s="3"/>
      <c r="O213" s="3"/>
      <c r="P213" s="3"/>
      <c r="Q213" s="3"/>
      <c r="R213" s="3"/>
      <c r="S213" s="3"/>
      <c r="T213" s="3"/>
      <c r="U213" s="3"/>
      <c r="V213" s="3"/>
      <c r="W213" s="3"/>
      <c r="X213" s="3"/>
      <c r="Y213" s="3"/>
      <c r="Z213" s="3"/>
    </row>
    <row r="214" spans="1:26" ht="15.75" customHeight="1">
      <c r="A214" s="83" t="s">
        <v>4979</v>
      </c>
      <c r="B214" s="76" t="s">
        <v>153</v>
      </c>
      <c r="C214" s="122" t="s">
        <v>4982</v>
      </c>
      <c r="D214" s="76" t="s">
        <v>333</v>
      </c>
      <c r="E214" s="84" t="s">
        <v>4946</v>
      </c>
      <c r="F214" s="204"/>
      <c r="G214" s="86">
        <f>50*2*2</f>
        <v>200</v>
      </c>
      <c r="H214" s="575"/>
      <c r="I214" s="291">
        <v>200</v>
      </c>
      <c r="J214" s="3" t="s">
        <v>182</v>
      </c>
      <c r="K214" s="3"/>
      <c r="L214" s="3"/>
      <c r="M214" s="3"/>
      <c r="N214" s="3"/>
      <c r="O214" s="3"/>
      <c r="P214" s="3"/>
      <c r="Q214" s="3"/>
      <c r="R214" s="3"/>
      <c r="S214" s="3"/>
      <c r="T214" s="3"/>
      <c r="U214" s="3"/>
      <c r="V214" s="3"/>
      <c r="W214" s="3"/>
      <c r="X214" s="3"/>
      <c r="Y214" s="3"/>
      <c r="Z214" s="3"/>
    </row>
    <row r="215" spans="1:26" ht="15.75" customHeight="1">
      <c r="A215" s="83" t="s">
        <v>4979</v>
      </c>
      <c r="B215" s="76" t="s">
        <v>153</v>
      </c>
      <c r="C215" s="122" t="s">
        <v>4983</v>
      </c>
      <c r="D215" s="76" t="s">
        <v>1192</v>
      </c>
      <c r="E215" s="84"/>
      <c r="F215" s="203" t="s">
        <v>4984</v>
      </c>
      <c r="G215" s="86">
        <f t="shared" ref="G215:G222" si="3">10*5</f>
        <v>50</v>
      </c>
      <c r="H215" s="539"/>
      <c r="I215" s="812">
        <f t="shared" ref="I215:I222" si="4">G215</f>
        <v>50</v>
      </c>
      <c r="J215" s="3" t="s">
        <v>182</v>
      </c>
      <c r="K215" s="3"/>
      <c r="L215" s="3"/>
      <c r="M215" s="3"/>
      <c r="N215" s="3"/>
      <c r="O215" s="3"/>
      <c r="P215" s="3"/>
      <c r="Q215" s="3"/>
      <c r="R215" s="3"/>
      <c r="S215" s="3"/>
      <c r="T215" s="3"/>
      <c r="U215" s="3"/>
      <c r="V215" s="3"/>
      <c r="W215" s="3"/>
      <c r="X215" s="3"/>
      <c r="Y215" s="3"/>
      <c r="Z215" s="3"/>
    </row>
    <row r="216" spans="1:26" ht="15.75" customHeight="1">
      <c r="A216" s="83" t="s">
        <v>4979</v>
      </c>
      <c r="B216" s="76" t="s">
        <v>153</v>
      </c>
      <c r="C216" s="122" t="s">
        <v>4985</v>
      </c>
      <c r="D216" s="76" t="s">
        <v>1192</v>
      </c>
      <c r="E216" s="84"/>
      <c r="F216" s="798">
        <v>44784</v>
      </c>
      <c r="G216" s="86">
        <f t="shared" si="3"/>
        <v>50</v>
      </c>
      <c r="H216" s="539"/>
      <c r="I216" s="812">
        <f t="shared" si="4"/>
        <v>50</v>
      </c>
      <c r="J216" s="3" t="s">
        <v>182</v>
      </c>
      <c r="K216" s="3"/>
      <c r="L216" s="3"/>
      <c r="M216" s="3"/>
      <c r="N216" s="3"/>
      <c r="O216" s="3"/>
      <c r="P216" s="3"/>
      <c r="Q216" s="3"/>
      <c r="R216" s="3"/>
      <c r="S216" s="3"/>
      <c r="T216" s="3"/>
      <c r="U216" s="3"/>
      <c r="V216" s="3"/>
      <c r="W216" s="3"/>
      <c r="X216" s="3"/>
      <c r="Y216" s="3"/>
      <c r="Z216" s="3"/>
    </row>
    <row r="217" spans="1:26" ht="15.75" customHeight="1">
      <c r="A217" s="83" t="s">
        <v>4979</v>
      </c>
      <c r="B217" s="76" t="s">
        <v>153</v>
      </c>
      <c r="C217" s="122" t="s">
        <v>4952</v>
      </c>
      <c r="D217" s="76" t="s">
        <v>333</v>
      </c>
      <c r="E217" s="84"/>
      <c r="F217" s="203" t="s">
        <v>4986</v>
      </c>
      <c r="G217" s="86">
        <f t="shared" si="3"/>
        <v>50</v>
      </c>
      <c r="H217" s="539"/>
      <c r="I217" s="812">
        <f t="shared" si="4"/>
        <v>50</v>
      </c>
      <c r="J217" s="3" t="s">
        <v>182</v>
      </c>
      <c r="K217" s="3"/>
      <c r="L217" s="3"/>
      <c r="M217" s="3"/>
      <c r="N217" s="3"/>
      <c r="O217" s="3"/>
      <c r="P217" s="3"/>
      <c r="Q217" s="3"/>
      <c r="R217" s="3"/>
      <c r="S217" s="3"/>
      <c r="T217" s="3"/>
      <c r="U217" s="3"/>
      <c r="V217" s="3"/>
      <c r="W217" s="3"/>
      <c r="X217" s="3"/>
      <c r="Y217" s="3"/>
      <c r="Z217" s="3"/>
    </row>
    <row r="218" spans="1:26" ht="15.75" customHeight="1">
      <c r="A218" s="83" t="s">
        <v>4979</v>
      </c>
      <c r="B218" s="76" t="s">
        <v>153</v>
      </c>
      <c r="C218" s="122" t="s">
        <v>4987</v>
      </c>
      <c r="D218" s="76" t="s">
        <v>1192</v>
      </c>
      <c r="E218" s="84"/>
      <c r="F218" s="798">
        <v>44796</v>
      </c>
      <c r="G218" s="86">
        <f t="shared" si="3"/>
        <v>50</v>
      </c>
      <c r="H218" s="539"/>
      <c r="I218" s="812">
        <f t="shared" si="4"/>
        <v>50</v>
      </c>
      <c r="J218" s="3" t="s">
        <v>182</v>
      </c>
      <c r="K218" s="3"/>
      <c r="L218" s="3"/>
      <c r="M218" s="3"/>
      <c r="N218" s="3"/>
      <c r="O218" s="3"/>
      <c r="P218" s="3"/>
      <c r="Q218" s="3"/>
      <c r="R218" s="3"/>
      <c r="S218" s="3"/>
      <c r="T218" s="3"/>
      <c r="U218" s="3"/>
      <c r="V218" s="3"/>
      <c r="W218" s="3"/>
      <c r="X218" s="3"/>
      <c r="Y218" s="3"/>
      <c r="Z218" s="3"/>
    </row>
    <row r="219" spans="1:26" ht="15.75" customHeight="1">
      <c r="A219" s="83" t="s">
        <v>4979</v>
      </c>
      <c r="B219" s="76" t="s">
        <v>153</v>
      </c>
      <c r="C219" s="122" t="s">
        <v>4988</v>
      </c>
      <c r="D219" s="76" t="s">
        <v>1192</v>
      </c>
      <c r="E219" s="84"/>
      <c r="F219" s="798">
        <v>44815</v>
      </c>
      <c r="G219" s="86">
        <f t="shared" si="3"/>
        <v>50</v>
      </c>
      <c r="H219" s="539"/>
      <c r="I219" s="812">
        <f t="shared" si="4"/>
        <v>50</v>
      </c>
      <c r="J219" s="3" t="s">
        <v>182</v>
      </c>
      <c r="K219" s="3"/>
      <c r="L219" s="3"/>
      <c r="M219" s="3"/>
      <c r="N219" s="3"/>
      <c r="O219" s="3"/>
      <c r="P219" s="3"/>
      <c r="Q219" s="3"/>
      <c r="R219" s="3"/>
      <c r="S219" s="3"/>
      <c r="T219" s="3"/>
      <c r="U219" s="3"/>
      <c r="V219" s="3"/>
      <c r="W219" s="3"/>
      <c r="X219" s="3"/>
      <c r="Y219" s="3"/>
      <c r="Z219" s="3"/>
    </row>
    <row r="220" spans="1:26" ht="15.75" customHeight="1">
      <c r="A220" s="83" t="s">
        <v>4979</v>
      </c>
      <c r="B220" s="76" t="s">
        <v>153</v>
      </c>
      <c r="C220" s="122" t="s">
        <v>4988</v>
      </c>
      <c r="D220" s="76" t="s">
        <v>1192</v>
      </c>
      <c r="E220" s="84"/>
      <c r="F220" s="798" t="s">
        <v>4989</v>
      </c>
      <c r="G220" s="86">
        <f t="shared" si="3"/>
        <v>50</v>
      </c>
      <c r="H220" s="539"/>
      <c r="I220" s="812">
        <f t="shared" si="4"/>
        <v>50</v>
      </c>
      <c r="J220" s="3" t="s">
        <v>182</v>
      </c>
      <c r="K220" s="3"/>
      <c r="L220" s="3"/>
      <c r="M220" s="3"/>
      <c r="N220" s="3"/>
      <c r="O220" s="3"/>
      <c r="P220" s="3"/>
      <c r="Q220" s="3"/>
      <c r="R220" s="3"/>
      <c r="S220" s="3"/>
      <c r="T220" s="3"/>
      <c r="U220" s="3"/>
      <c r="V220" s="3"/>
      <c r="W220" s="3"/>
      <c r="X220" s="3"/>
      <c r="Y220" s="3"/>
      <c r="Z220" s="3"/>
    </row>
    <row r="221" spans="1:26" ht="15.75" customHeight="1">
      <c r="A221" s="83" t="s">
        <v>4979</v>
      </c>
      <c r="B221" s="76" t="s">
        <v>153</v>
      </c>
      <c r="C221" s="122" t="s">
        <v>4990</v>
      </c>
      <c r="D221" s="76" t="s">
        <v>1192</v>
      </c>
      <c r="E221" s="84"/>
      <c r="F221" s="801">
        <v>44793</v>
      </c>
      <c r="G221" s="86">
        <f t="shared" si="3"/>
        <v>50</v>
      </c>
      <c r="H221" s="578"/>
      <c r="I221" s="812">
        <f t="shared" si="4"/>
        <v>50</v>
      </c>
      <c r="J221" s="3" t="s">
        <v>182</v>
      </c>
      <c r="K221" s="3"/>
      <c r="L221" s="3"/>
      <c r="M221" s="3"/>
      <c r="N221" s="3"/>
      <c r="O221" s="3"/>
      <c r="P221" s="3"/>
      <c r="Q221" s="3"/>
      <c r="R221" s="3"/>
      <c r="S221" s="3"/>
      <c r="T221" s="3"/>
      <c r="U221" s="3"/>
      <c r="V221" s="3"/>
      <c r="W221" s="3"/>
      <c r="X221" s="3"/>
      <c r="Y221" s="3"/>
      <c r="Z221" s="3"/>
    </row>
    <row r="222" spans="1:26" ht="15.75" customHeight="1">
      <c r="A222" s="83" t="s">
        <v>4979</v>
      </c>
      <c r="B222" s="76" t="s">
        <v>153</v>
      </c>
      <c r="C222" s="122" t="s">
        <v>4991</v>
      </c>
      <c r="D222" s="76" t="s">
        <v>1192</v>
      </c>
      <c r="E222" s="84"/>
      <c r="F222" s="438" t="s">
        <v>4992</v>
      </c>
      <c r="G222" s="86">
        <f t="shared" si="3"/>
        <v>50</v>
      </c>
      <c r="H222" s="578"/>
      <c r="I222" s="812">
        <f t="shared" si="4"/>
        <v>50</v>
      </c>
      <c r="J222" s="3" t="s">
        <v>182</v>
      </c>
      <c r="K222" s="3"/>
      <c r="L222" s="3"/>
      <c r="M222" s="3"/>
      <c r="N222" s="3"/>
      <c r="O222" s="3"/>
      <c r="P222" s="3"/>
      <c r="Q222" s="3"/>
      <c r="R222" s="3"/>
      <c r="S222" s="3"/>
      <c r="T222" s="3"/>
      <c r="U222" s="3"/>
      <c r="V222" s="3"/>
      <c r="W222" s="3"/>
      <c r="X222" s="3"/>
      <c r="Y222" s="3"/>
      <c r="Z222" s="3"/>
    </row>
    <row r="223" spans="1:26" ht="15.75" customHeight="1">
      <c r="A223" s="83" t="s">
        <v>181</v>
      </c>
      <c r="B223" s="155" t="s">
        <v>153</v>
      </c>
      <c r="C223" s="122" t="s">
        <v>2957</v>
      </c>
      <c r="D223" s="76" t="s">
        <v>3099</v>
      </c>
      <c r="E223" s="84" t="s">
        <v>4910</v>
      </c>
      <c r="F223" s="158"/>
      <c r="G223" s="86">
        <v>150</v>
      </c>
      <c r="H223" s="352" t="s">
        <v>4597</v>
      </c>
      <c r="I223" s="291">
        <v>150</v>
      </c>
      <c r="J223" s="3" t="s">
        <v>181</v>
      </c>
      <c r="K223" s="3"/>
      <c r="L223" s="3"/>
      <c r="M223" s="3"/>
      <c r="N223" s="3"/>
      <c r="O223" s="3"/>
      <c r="P223" s="3"/>
      <c r="Q223" s="3"/>
      <c r="R223" s="3"/>
      <c r="S223" s="3"/>
      <c r="T223" s="3"/>
      <c r="U223" s="3"/>
      <c r="V223" s="3"/>
      <c r="W223" s="3"/>
      <c r="X223" s="3"/>
      <c r="Y223" s="3"/>
      <c r="Z223" s="3"/>
    </row>
    <row r="224" spans="1:26" ht="15.75" customHeight="1">
      <c r="A224" s="83" t="s">
        <v>4967</v>
      </c>
      <c r="B224" s="76" t="s">
        <v>153</v>
      </c>
      <c r="C224" s="122" t="s">
        <v>4993</v>
      </c>
      <c r="D224" s="76" t="s">
        <v>1120</v>
      </c>
      <c r="E224" s="84" t="s">
        <v>4994</v>
      </c>
      <c r="F224" s="792">
        <v>44652</v>
      </c>
      <c r="G224" s="86">
        <v>50</v>
      </c>
      <c r="H224" s="539"/>
      <c r="I224" s="291">
        <v>50</v>
      </c>
      <c r="J224" s="3" t="s">
        <v>774</v>
      </c>
      <c r="K224" s="3"/>
      <c r="L224" s="3"/>
      <c r="M224" s="3"/>
      <c r="N224" s="3"/>
      <c r="O224" s="3"/>
      <c r="P224" s="3"/>
      <c r="Q224" s="3"/>
      <c r="R224" s="3"/>
      <c r="S224" s="3"/>
      <c r="T224" s="3"/>
      <c r="U224" s="3"/>
      <c r="V224" s="3"/>
      <c r="W224" s="3"/>
      <c r="X224" s="3"/>
      <c r="Y224" s="3"/>
      <c r="Z224" s="3"/>
    </row>
    <row r="225" spans="1:26" ht="15.75" customHeight="1">
      <c r="A225" s="83" t="s">
        <v>4967</v>
      </c>
      <c r="B225" s="76" t="s">
        <v>153</v>
      </c>
      <c r="C225" s="122" t="s">
        <v>776</v>
      </c>
      <c r="D225" s="76" t="s">
        <v>2177</v>
      </c>
      <c r="E225" s="84" t="s">
        <v>4995</v>
      </c>
      <c r="F225" s="792">
        <v>44652</v>
      </c>
      <c r="G225" s="86">
        <v>50</v>
      </c>
      <c r="H225" s="539"/>
      <c r="I225" s="291">
        <v>50</v>
      </c>
      <c r="J225" s="3" t="s">
        <v>774</v>
      </c>
      <c r="K225" s="3"/>
      <c r="L225" s="3"/>
      <c r="M225" s="3"/>
      <c r="N225" s="3"/>
      <c r="O225" s="3"/>
      <c r="P225" s="3"/>
      <c r="Q225" s="3"/>
      <c r="R225" s="3"/>
      <c r="S225" s="3"/>
      <c r="T225" s="3"/>
      <c r="U225" s="3"/>
      <c r="V225" s="3"/>
      <c r="W225" s="3"/>
      <c r="X225" s="3"/>
      <c r="Y225" s="3"/>
      <c r="Z225" s="3"/>
    </row>
    <row r="226" spans="1:26" ht="15.75" customHeight="1">
      <c r="A226" s="83" t="s">
        <v>4967</v>
      </c>
      <c r="B226" s="76" t="s">
        <v>153</v>
      </c>
      <c r="C226" s="122" t="s">
        <v>4975</v>
      </c>
      <c r="D226" s="76" t="s">
        <v>322</v>
      </c>
      <c r="E226" s="84" t="s">
        <v>4976</v>
      </c>
      <c r="F226" s="792">
        <v>44774</v>
      </c>
      <c r="G226" s="86">
        <v>50</v>
      </c>
      <c r="H226" s="539"/>
      <c r="I226" s="291">
        <v>50</v>
      </c>
      <c r="J226" s="3" t="s">
        <v>774</v>
      </c>
      <c r="K226" s="3"/>
      <c r="L226" s="3"/>
      <c r="M226" s="3"/>
      <c r="N226" s="3"/>
      <c r="O226" s="3"/>
      <c r="P226" s="3"/>
      <c r="Q226" s="3"/>
      <c r="R226" s="3"/>
      <c r="S226" s="3"/>
      <c r="T226" s="3"/>
      <c r="U226" s="3"/>
      <c r="V226" s="3"/>
      <c r="W226" s="3"/>
      <c r="X226" s="3"/>
      <c r="Y226" s="3"/>
      <c r="Z226" s="3"/>
    </row>
    <row r="227" spans="1:26" ht="15.75" customHeight="1">
      <c r="A227" s="225"/>
      <c r="B227" s="122"/>
      <c r="C227" s="438"/>
      <c r="D227" s="438"/>
      <c r="E227" s="438"/>
      <c r="F227" s="438"/>
      <c r="G227" s="123"/>
      <c r="H227" s="578"/>
      <c r="I227" s="314"/>
      <c r="J227" s="3"/>
      <c r="K227" s="3"/>
      <c r="L227" s="3"/>
      <c r="M227" s="3"/>
      <c r="N227" s="3"/>
      <c r="O227" s="3"/>
      <c r="P227" s="3"/>
      <c r="Q227" s="3"/>
      <c r="R227" s="3"/>
      <c r="S227" s="3"/>
      <c r="T227" s="3"/>
      <c r="U227" s="3"/>
      <c r="V227" s="3"/>
      <c r="W227" s="3"/>
      <c r="X227" s="3"/>
      <c r="Y227" s="3"/>
      <c r="Z227" s="3"/>
    </row>
    <row r="228" spans="1:26" ht="15.75" customHeight="1">
      <c r="A228" s="225"/>
      <c r="B228" s="122"/>
      <c r="C228" s="438"/>
      <c r="D228" s="438"/>
      <c r="E228" s="438"/>
      <c r="F228" s="438"/>
      <c r="G228" s="123"/>
      <c r="H228" s="578"/>
      <c r="I228" s="314"/>
      <c r="J228" s="3"/>
      <c r="K228" s="3"/>
      <c r="L228" s="3"/>
      <c r="M228" s="3"/>
      <c r="N228" s="3"/>
      <c r="O228" s="3"/>
      <c r="P228" s="3"/>
      <c r="Q228" s="3"/>
      <c r="R228" s="3"/>
      <c r="S228" s="3"/>
      <c r="T228" s="3"/>
      <c r="U228" s="3"/>
      <c r="V228" s="3"/>
      <c r="W228" s="3"/>
      <c r="X228" s="3"/>
      <c r="Y228" s="3"/>
      <c r="Z228" s="3"/>
    </row>
    <row r="229" spans="1:26" ht="15.75" customHeight="1">
      <c r="A229" s="232" t="s">
        <v>183</v>
      </c>
      <c r="B229" s="52"/>
      <c r="C229" s="52"/>
      <c r="D229" s="52"/>
      <c r="E229" s="52"/>
      <c r="F229" s="52"/>
      <c r="G229" s="58"/>
      <c r="H229" s="3"/>
      <c r="I229" s="568">
        <f>SUM(I16:I227)</f>
        <v>19000</v>
      </c>
      <c r="J229" s="3"/>
      <c r="K229" s="3"/>
      <c r="L229" s="3"/>
      <c r="M229" s="3"/>
      <c r="N229" s="3"/>
      <c r="O229" s="3"/>
      <c r="P229" s="3"/>
      <c r="Q229" s="3"/>
      <c r="R229" s="3"/>
      <c r="S229" s="3"/>
      <c r="T229" s="3"/>
      <c r="U229" s="3"/>
      <c r="V229" s="3"/>
      <c r="W229" s="3"/>
      <c r="X229" s="3"/>
      <c r="Y229" s="3"/>
      <c r="Z229" s="3"/>
    </row>
    <row r="230" spans="1:26" ht="15.75" customHeight="1">
      <c r="A230" s="51"/>
      <c r="B230" s="52"/>
      <c r="C230" s="52"/>
      <c r="D230" s="52"/>
      <c r="E230" s="52"/>
      <c r="F230" s="52"/>
      <c r="G230" s="52"/>
      <c r="H230" s="1"/>
      <c r="I230" s="3"/>
      <c r="J230" s="3"/>
      <c r="K230" s="3"/>
      <c r="L230" s="3"/>
      <c r="M230" s="3"/>
      <c r="N230" s="3"/>
      <c r="O230" s="3"/>
      <c r="P230" s="3"/>
      <c r="Q230" s="3"/>
      <c r="R230" s="3"/>
      <c r="S230" s="3"/>
      <c r="T230" s="3"/>
      <c r="U230" s="3"/>
      <c r="V230" s="3"/>
      <c r="W230" s="3"/>
      <c r="X230" s="3"/>
      <c r="Y230" s="3"/>
      <c r="Z230" s="3"/>
    </row>
    <row r="231" spans="1:26" ht="15.75" customHeight="1">
      <c r="A231" s="1142" t="s">
        <v>842</v>
      </c>
      <c r="B231" s="1115"/>
      <c r="C231" s="1115"/>
      <c r="D231" s="1115"/>
      <c r="E231" s="1115"/>
      <c r="F231" s="1115"/>
      <c r="G231" s="1115"/>
      <c r="H231" s="1116"/>
      <c r="I231" s="3"/>
      <c r="J231" s="3"/>
      <c r="K231" s="3"/>
      <c r="L231" s="3"/>
      <c r="M231" s="3"/>
      <c r="N231" s="3"/>
      <c r="O231" s="3"/>
      <c r="P231" s="3"/>
      <c r="Q231" s="3"/>
      <c r="R231" s="3"/>
      <c r="S231" s="3"/>
      <c r="T231" s="3"/>
      <c r="U231" s="3"/>
      <c r="V231" s="3"/>
      <c r="W231" s="3"/>
      <c r="X231" s="3"/>
      <c r="Y231" s="3"/>
      <c r="Z231" s="3"/>
    </row>
    <row r="232" spans="1:26" ht="15.75" customHeight="1">
      <c r="A232" s="51"/>
      <c r="B232" s="52"/>
      <c r="C232" s="52"/>
      <c r="D232" s="52"/>
      <c r="E232" s="52"/>
      <c r="F232" s="52"/>
      <c r="G232" s="52"/>
      <c r="H232" s="1"/>
      <c r="I232" s="3"/>
      <c r="J232" s="3"/>
      <c r="K232" s="3"/>
      <c r="L232" s="3"/>
      <c r="M232" s="3"/>
      <c r="N232" s="3"/>
      <c r="O232" s="3"/>
      <c r="P232" s="3"/>
      <c r="Q232" s="3"/>
      <c r="R232" s="3"/>
      <c r="S232" s="3"/>
      <c r="T232" s="3"/>
      <c r="U232" s="3"/>
      <c r="V232" s="3"/>
      <c r="W232" s="3"/>
      <c r="X232" s="3"/>
      <c r="Y232" s="3"/>
      <c r="Z232" s="3"/>
    </row>
    <row r="233" spans="1:26" ht="15.75" customHeight="1">
      <c r="A233" s="51"/>
      <c r="B233" s="52"/>
      <c r="C233" s="52"/>
      <c r="D233" s="52"/>
      <c r="E233" s="52"/>
      <c r="F233" s="1"/>
      <c r="G233" s="1"/>
      <c r="H233" s="3"/>
      <c r="I233" s="3"/>
      <c r="J233" s="3"/>
      <c r="K233" s="3"/>
      <c r="L233" s="3"/>
      <c r="M233" s="3"/>
      <c r="N233" s="3"/>
      <c r="O233" s="3"/>
      <c r="P233" s="3"/>
      <c r="Q233" s="3"/>
      <c r="R233" s="3"/>
      <c r="S233" s="3"/>
      <c r="T233" s="3"/>
      <c r="U233" s="3"/>
      <c r="V233" s="3"/>
      <c r="W233" s="3"/>
      <c r="X233" s="3"/>
      <c r="Y233" s="3"/>
      <c r="Z233" s="3"/>
    </row>
    <row r="234" spans="1:26" ht="15.75" customHeight="1">
      <c r="A234" s="51"/>
      <c r="B234" s="52"/>
      <c r="C234" s="52"/>
      <c r="D234" s="52"/>
      <c r="E234" s="52"/>
      <c r="F234" s="1"/>
      <c r="G234" s="1"/>
      <c r="H234" s="3"/>
      <c r="I234" s="3"/>
      <c r="J234" s="3"/>
      <c r="K234" s="3"/>
      <c r="L234" s="3"/>
      <c r="M234" s="3"/>
      <c r="N234" s="3"/>
      <c r="O234" s="3"/>
      <c r="P234" s="3"/>
      <c r="Q234" s="3"/>
      <c r="R234" s="3"/>
      <c r="S234" s="3"/>
      <c r="T234" s="3"/>
      <c r="U234" s="3"/>
      <c r="V234" s="3"/>
      <c r="W234" s="3"/>
      <c r="X234" s="3"/>
      <c r="Y234" s="3"/>
      <c r="Z234" s="3"/>
    </row>
    <row r="235" spans="1:26" ht="15.75" customHeight="1">
      <c r="A235" s="51"/>
      <c r="B235" s="52"/>
      <c r="C235" s="52"/>
      <c r="D235" s="52"/>
      <c r="E235" s="52"/>
      <c r="F235" s="1"/>
      <c r="G235" s="1"/>
      <c r="H235" s="3"/>
      <c r="I235" s="3"/>
      <c r="J235" s="3"/>
      <c r="K235" s="3"/>
      <c r="L235" s="3"/>
      <c r="M235" s="3"/>
      <c r="N235" s="3"/>
      <c r="O235" s="3"/>
      <c r="P235" s="3"/>
      <c r="Q235" s="3"/>
      <c r="R235" s="3"/>
      <c r="S235" s="3"/>
      <c r="T235" s="3"/>
      <c r="U235" s="3"/>
      <c r="V235" s="3"/>
      <c r="W235" s="3"/>
      <c r="X235" s="3"/>
      <c r="Y235" s="3"/>
      <c r="Z235" s="3"/>
    </row>
    <row r="236" spans="1:26" ht="15.75" customHeight="1">
      <c r="A236" s="51"/>
      <c r="B236" s="52"/>
      <c r="C236" s="52"/>
      <c r="D236" s="52"/>
      <c r="E236" s="52"/>
      <c r="F236" s="1"/>
      <c r="G236" s="1"/>
      <c r="H236" s="3"/>
      <c r="I236" s="3"/>
      <c r="J236" s="3"/>
      <c r="K236" s="3"/>
      <c r="L236" s="3"/>
      <c r="M236" s="3"/>
      <c r="N236" s="3"/>
      <c r="O236" s="3"/>
      <c r="P236" s="3"/>
      <c r="Q236" s="3"/>
      <c r="R236" s="3"/>
      <c r="S236" s="3"/>
      <c r="T236" s="3"/>
      <c r="U236" s="3"/>
      <c r="V236" s="3"/>
      <c r="W236" s="3"/>
      <c r="X236" s="3"/>
      <c r="Y236" s="3"/>
      <c r="Z236" s="3"/>
    </row>
    <row r="237" spans="1:26" ht="15.75" customHeight="1">
      <c r="A237" s="51"/>
      <c r="B237" s="52"/>
      <c r="C237" s="52"/>
      <c r="D237" s="52"/>
      <c r="E237" s="52"/>
      <c r="F237" s="1"/>
      <c r="G237" s="1"/>
      <c r="H237" s="3"/>
      <c r="I237" s="3"/>
      <c r="J237" s="3"/>
      <c r="K237" s="3"/>
      <c r="L237" s="3"/>
      <c r="M237" s="3"/>
      <c r="N237" s="3"/>
      <c r="O237" s="3"/>
      <c r="P237" s="3"/>
      <c r="Q237" s="3"/>
      <c r="R237" s="3"/>
      <c r="S237" s="3"/>
      <c r="T237" s="3"/>
      <c r="U237" s="3"/>
      <c r="V237" s="3"/>
      <c r="W237" s="3"/>
      <c r="X237" s="3"/>
      <c r="Y237" s="3"/>
      <c r="Z237" s="3"/>
    </row>
    <row r="238" spans="1:26" ht="15.75" customHeight="1">
      <c r="A238" s="51"/>
      <c r="B238" s="52"/>
      <c r="C238" s="52"/>
      <c r="D238" s="52"/>
      <c r="E238" s="52"/>
      <c r="F238" s="1"/>
      <c r="G238" s="1"/>
      <c r="H238" s="3"/>
      <c r="I238" s="3"/>
      <c r="J238" s="3"/>
      <c r="K238" s="3"/>
      <c r="L238" s="3"/>
      <c r="M238" s="3"/>
      <c r="N238" s="3"/>
      <c r="O238" s="3"/>
      <c r="P238" s="3"/>
      <c r="Q238" s="3"/>
      <c r="R238" s="3"/>
      <c r="S238" s="3"/>
      <c r="T238" s="3"/>
      <c r="U238" s="3"/>
      <c r="V238" s="3"/>
      <c r="W238" s="3"/>
      <c r="X238" s="3"/>
      <c r="Y238" s="3"/>
      <c r="Z238" s="3"/>
    </row>
    <row r="239" spans="1:26" ht="15.75" customHeight="1">
      <c r="A239" s="51"/>
      <c r="B239" s="52"/>
      <c r="C239" s="52"/>
      <c r="D239" s="52"/>
      <c r="E239" s="52"/>
      <c r="F239" s="1"/>
      <c r="G239" s="1"/>
      <c r="H239" s="3"/>
      <c r="I239" s="3"/>
      <c r="J239" s="3"/>
      <c r="K239" s="3"/>
      <c r="L239" s="3"/>
      <c r="M239" s="3"/>
      <c r="N239" s="3"/>
      <c r="O239" s="3"/>
      <c r="P239" s="3"/>
      <c r="Q239" s="3"/>
      <c r="R239" s="3"/>
      <c r="S239" s="3"/>
      <c r="T239" s="3"/>
      <c r="U239" s="3"/>
      <c r="V239" s="3"/>
      <c r="W239" s="3"/>
      <c r="X239" s="3"/>
      <c r="Y239" s="3"/>
      <c r="Z239" s="3"/>
    </row>
    <row r="240" spans="1:26" ht="15.75" customHeight="1">
      <c r="A240" s="51"/>
      <c r="B240" s="52"/>
      <c r="C240" s="52"/>
      <c r="D240" s="52"/>
      <c r="E240" s="52"/>
      <c r="F240" s="1"/>
      <c r="G240" s="1"/>
      <c r="H240" s="3"/>
      <c r="I240" s="3"/>
      <c r="J240" s="3"/>
      <c r="K240" s="3"/>
      <c r="L240" s="3"/>
      <c r="M240" s="3"/>
      <c r="N240" s="3"/>
      <c r="O240" s="3"/>
      <c r="P240" s="3"/>
      <c r="Q240" s="3"/>
      <c r="R240" s="3"/>
      <c r="S240" s="3"/>
      <c r="T240" s="3"/>
      <c r="U240" s="3"/>
      <c r="V240" s="3"/>
      <c r="W240" s="3"/>
      <c r="X240" s="3"/>
      <c r="Y240" s="3"/>
      <c r="Z240" s="3"/>
    </row>
    <row r="241" spans="1:26" ht="15.75" customHeight="1">
      <c r="A241" s="51"/>
      <c r="B241" s="52"/>
      <c r="C241" s="52"/>
      <c r="D241" s="52"/>
      <c r="E241" s="52"/>
      <c r="F241" s="1"/>
      <c r="G241" s="1"/>
      <c r="H241" s="3"/>
      <c r="I241" s="3"/>
      <c r="J241" s="3"/>
      <c r="K241" s="3"/>
      <c r="L241" s="3"/>
      <c r="M241" s="3"/>
      <c r="N241" s="3"/>
      <c r="O241" s="3"/>
      <c r="P241" s="3"/>
      <c r="Q241" s="3"/>
      <c r="R241" s="3"/>
      <c r="S241" s="3"/>
      <c r="T241" s="3"/>
      <c r="U241" s="3"/>
      <c r="V241" s="3"/>
      <c r="W241" s="3"/>
      <c r="X241" s="3"/>
      <c r="Y241" s="3"/>
      <c r="Z241" s="3"/>
    </row>
    <row r="242" spans="1:26" ht="15.75" customHeight="1">
      <c r="A242" s="51"/>
      <c r="B242" s="52"/>
      <c r="C242" s="52"/>
      <c r="D242" s="52"/>
      <c r="E242" s="52"/>
      <c r="F242" s="1"/>
      <c r="G242" s="1"/>
      <c r="H242" s="3"/>
      <c r="I242" s="3"/>
      <c r="J242" s="3"/>
      <c r="K242" s="3"/>
      <c r="L242" s="3"/>
      <c r="M242" s="3"/>
      <c r="N242" s="3"/>
      <c r="O242" s="3"/>
      <c r="P242" s="3"/>
      <c r="Q242" s="3"/>
      <c r="R242" s="3"/>
      <c r="S242" s="3"/>
      <c r="T242" s="3"/>
      <c r="U242" s="3"/>
      <c r="V242" s="3"/>
      <c r="W242" s="3"/>
      <c r="X242" s="3"/>
      <c r="Y242" s="3"/>
      <c r="Z242" s="3"/>
    </row>
    <row r="243" spans="1:26" ht="15.75" customHeight="1">
      <c r="A243" s="51"/>
      <c r="B243" s="52"/>
      <c r="C243" s="52"/>
      <c r="D243" s="52"/>
      <c r="E243" s="52"/>
      <c r="F243" s="1"/>
      <c r="G243" s="1"/>
      <c r="H243" s="3"/>
      <c r="I243" s="3"/>
      <c r="J243" s="3"/>
      <c r="K243" s="3"/>
      <c r="L243" s="3"/>
      <c r="M243" s="3"/>
      <c r="N243" s="3"/>
      <c r="O243" s="3"/>
      <c r="P243" s="3"/>
      <c r="Q243" s="3"/>
      <c r="R243" s="3"/>
      <c r="S243" s="3"/>
      <c r="T243" s="3"/>
      <c r="U243" s="3"/>
      <c r="V243" s="3"/>
      <c r="W243" s="3"/>
      <c r="X243" s="3"/>
      <c r="Y243" s="3"/>
      <c r="Z243" s="3"/>
    </row>
    <row r="244" spans="1:26" ht="15.75" customHeight="1">
      <c r="A244" s="51"/>
      <c r="B244" s="52"/>
      <c r="C244" s="52"/>
      <c r="D244" s="52"/>
      <c r="E244" s="52"/>
      <c r="F244" s="1"/>
      <c r="G244" s="1"/>
      <c r="H244" s="3"/>
      <c r="I244" s="3"/>
      <c r="J244" s="3"/>
      <c r="K244" s="3"/>
      <c r="L244" s="3"/>
      <c r="M244" s="3"/>
      <c r="N244" s="3"/>
      <c r="O244" s="3"/>
      <c r="P244" s="3"/>
      <c r="Q244" s="3"/>
      <c r="R244" s="3"/>
      <c r="S244" s="3"/>
      <c r="T244" s="3"/>
      <c r="U244" s="3"/>
      <c r="V244" s="3"/>
      <c r="W244" s="3"/>
      <c r="X244" s="3"/>
      <c r="Y244" s="3"/>
      <c r="Z244" s="3"/>
    </row>
    <row r="245" spans="1:26" ht="15.75" customHeight="1">
      <c r="A245" s="51"/>
      <c r="B245" s="52"/>
      <c r="C245" s="52"/>
      <c r="D245" s="52"/>
      <c r="E245" s="52"/>
      <c r="F245" s="1"/>
      <c r="G245" s="1"/>
      <c r="H245" s="3"/>
      <c r="I245" s="3"/>
      <c r="J245" s="3"/>
      <c r="K245" s="3"/>
      <c r="L245" s="3"/>
      <c r="M245" s="3"/>
      <c r="N245" s="3"/>
      <c r="O245" s="3"/>
      <c r="P245" s="3"/>
      <c r="Q245" s="3"/>
      <c r="R245" s="3"/>
      <c r="S245" s="3"/>
      <c r="T245" s="3"/>
      <c r="U245" s="3"/>
      <c r="V245" s="3"/>
      <c r="W245" s="3"/>
      <c r="X245" s="3"/>
      <c r="Y245" s="3"/>
      <c r="Z245" s="3"/>
    </row>
    <row r="246" spans="1:26" ht="15.75" customHeight="1">
      <c r="A246" s="51"/>
      <c r="B246" s="52"/>
      <c r="C246" s="52"/>
      <c r="D246" s="52"/>
      <c r="E246" s="52"/>
      <c r="F246" s="1"/>
      <c r="G246" s="1"/>
      <c r="H246" s="3"/>
      <c r="I246" s="3"/>
      <c r="J246" s="3"/>
      <c r="K246" s="3"/>
      <c r="L246" s="3"/>
      <c r="M246" s="3"/>
      <c r="N246" s="3"/>
      <c r="O246" s="3"/>
      <c r="P246" s="3"/>
      <c r="Q246" s="3"/>
      <c r="R246" s="3"/>
      <c r="S246" s="3"/>
      <c r="T246" s="3"/>
      <c r="U246" s="3"/>
      <c r="V246" s="3"/>
      <c r="W246" s="3"/>
      <c r="X246" s="3"/>
      <c r="Y246" s="3"/>
      <c r="Z246" s="3"/>
    </row>
    <row r="247" spans="1:26" ht="15.75" customHeight="1">
      <c r="A247" s="51"/>
      <c r="B247" s="52"/>
      <c r="C247" s="52"/>
      <c r="D247" s="52"/>
      <c r="E247" s="52"/>
      <c r="F247" s="1"/>
      <c r="G247" s="1"/>
      <c r="H247" s="3"/>
      <c r="I247" s="3"/>
      <c r="J247" s="3"/>
      <c r="K247" s="3"/>
      <c r="L247" s="3"/>
      <c r="M247" s="3"/>
      <c r="N247" s="3"/>
      <c r="O247" s="3"/>
      <c r="P247" s="3"/>
      <c r="Q247" s="3"/>
      <c r="R247" s="3"/>
      <c r="S247" s="3"/>
      <c r="T247" s="3"/>
      <c r="U247" s="3"/>
      <c r="V247" s="3"/>
      <c r="W247" s="3"/>
      <c r="X247" s="3"/>
      <c r="Y247" s="3"/>
      <c r="Z247" s="3"/>
    </row>
    <row r="248" spans="1:26" ht="15.75" customHeight="1">
      <c r="A248" s="51"/>
      <c r="B248" s="52"/>
      <c r="C248" s="52"/>
      <c r="D248" s="52"/>
      <c r="E248" s="52"/>
      <c r="F248" s="1"/>
      <c r="G248" s="1"/>
      <c r="H248" s="3"/>
      <c r="I248" s="3"/>
      <c r="J248" s="3"/>
      <c r="K248" s="3"/>
      <c r="L248" s="3"/>
      <c r="M248" s="3"/>
      <c r="N248" s="3"/>
      <c r="O248" s="3"/>
      <c r="P248" s="3"/>
      <c r="Q248" s="3"/>
      <c r="R248" s="3"/>
      <c r="S248" s="3"/>
      <c r="T248" s="3"/>
      <c r="U248" s="3"/>
      <c r="V248" s="3"/>
      <c r="W248" s="3"/>
      <c r="X248" s="3"/>
      <c r="Y248" s="3"/>
      <c r="Z248" s="3"/>
    </row>
    <row r="249" spans="1:26" ht="15.75" customHeight="1">
      <c r="A249" s="51"/>
      <c r="B249" s="52"/>
      <c r="C249" s="52"/>
      <c r="D249" s="52"/>
      <c r="E249" s="52"/>
      <c r="F249" s="1"/>
      <c r="G249" s="1"/>
      <c r="H249" s="3"/>
      <c r="I249" s="3"/>
      <c r="J249" s="3"/>
      <c r="K249" s="3"/>
      <c r="L249" s="3"/>
      <c r="M249" s="3"/>
      <c r="N249" s="3"/>
      <c r="O249" s="3"/>
      <c r="P249" s="3"/>
      <c r="Q249" s="3"/>
      <c r="R249" s="3"/>
      <c r="S249" s="3"/>
      <c r="T249" s="3"/>
      <c r="U249" s="3"/>
      <c r="V249" s="3"/>
      <c r="W249" s="3"/>
      <c r="X249" s="3"/>
      <c r="Y249" s="3"/>
      <c r="Z249" s="3"/>
    </row>
    <row r="250" spans="1:26" ht="15.75" customHeight="1">
      <c r="A250" s="51"/>
      <c r="B250" s="52"/>
      <c r="C250" s="52"/>
      <c r="D250" s="52"/>
      <c r="E250" s="52"/>
      <c r="F250" s="1"/>
      <c r="G250" s="1"/>
      <c r="H250" s="3"/>
      <c r="I250" s="3"/>
      <c r="J250" s="3"/>
      <c r="K250" s="3"/>
      <c r="L250" s="3"/>
      <c r="M250" s="3"/>
      <c r="N250" s="3"/>
      <c r="O250" s="3"/>
      <c r="P250" s="3"/>
      <c r="Q250" s="3"/>
      <c r="R250" s="3"/>
      <c r="S250" s="3"/>
      <c r="T250" s="3"/>
      <c r="U250" s="3"/>
      <c r="V250" s="3"/>
      <c r="W250" s="3"/>
      <c r="X250" s="3"/>
      <c r="Y250" s="3"/>
      <c r="Z250" s="3"/>
    </row>
    <row r="251" spans="1:26" ht="15.75" customHeight="1">
      <c r="A251" s="51"/>
      <c r="B251" s="52"/>
      <c r="C251" s="52"/>
      <c r="D251" s="52"/>
      <c r="E251" s="52"/>
      <c r="F251" s="1"/>
      <c r="G251" s="1"/>
      <c r="H251" s="3"/>
      <c r="I251" s="3"/>
      <c r="J251" s="3"/>
      <c r="K251" s="3"/>
      <c r="L251" s="3"/>
      <c r="M251" s="3"/>
      <c r="N251" s="3"/>
      <c r="O251" s="3"/>
      <c r="P251" s="3"/>
      <c r="Q251" s="3"/>
      <c r="R251" s="3"/>
      <c r="S251" s="3"/>
      <c r="T251" s="3"/>
      <c r="U251" s="3"/>
      <c r="V251" s="3"/>
      <c r="W251" s="3"/>
      <c r="X251" s="3"/>
      <c r="Y251" s="3"/>
      <c r="Z251" s="3"/>
    </row>
    <row r="252" spans="1:26" ht="15.75" customHeight="1">
      <c r="A252" s="51"/>
      <c r="B252" s="52"/>
      <c r="C252" s="52"/>
      <c r="D252" s="52"/>
      <c r="E252" s="52"/>
      <c r="F252" s="1"/>
      <c r="G252" s="1"/>
      <c r="H252" s="3"/>
      <c r="I252" s="3"/>
      <c r="J252" s="3"/>
      <c r="K252" s="3"/>
      <c r="L252" s="3"/>
      <c r="M252" s="3"/>
      <c r="N252" s="3"/>
      <c r="O252" s="3"/>
      <c r="P252" s="3"/>
      <c r="Q252" s="3"/>
      <c r="R252" s="3"/>
      <c r="S252" s="3"/>
      <c r="T252" s="3"/>
      <c r="U252" s="3"/>
      <c r="V252" s="3"/>
      <c r="W252" s="3"/>
      <c r="X252" s="3"/>
      <c r="Y252" s="3"/>
      <c r="Z252" s="3"/>
    </row>
    <row r="253" spans="1:26" ht="15.75" customHeight="1">
      <c r="A253" s="51"/>
      <c r="B253" s="52"/>
      <c r="C253" s="52"/>
      <c r="D253" s="52"/>
      <c r="E253" s="52"/>
      <c r="F253" s="1"/>
      <c r="G253" s="1"/>
      <c r="H253" s="3"/>
      <c r="I253" s="3"/>
      <c r="J253" s="3"/>
      <c r="K253" s="3"/>
      <c r="L253" s="3"/>
      <c r="M253" s="3"/>
      <c r="N253" s="3"/>
      <c r="O253" s="3"/>
      <c r="P253" s="3"/>
      <c r="Q253" s="3"/>
      <c r="R253" s="3"/>
      <c r="S253" s="3"/>
      <c r="T253" s="3"/>
      <c r="U253" s="3"/>
      <c r="V253" s="3"/>
      <c r="W253" s="3"/>
      <c r="X253" s="3"/>
      <c r="Y253" s="3"/>
      <c r="Z253" s="3"/>
    </row>
    <row r="254" spans="1:26" ht="15.75" customHeight="1">
      <c r="A254" s="51"/>
      <c r="B254" s="52"/>
      <c r="C254" s="52"/>
      <c r="D254" s="52"/>
      <c r="E254" s="52"/>
      <c r="F254" s="1"/>
      <c r="G254" s="1"/>
      <c r="H254" s="3"/>
      <c r="I254" s="3"/>
      <c r="J254" s="3"/>
      <c r="K254" s="3"/>
      <c r="L254" s="3"/>
      <c r="M254" s="3"/>
      <c r="N254" s="3"/>
      <c r="O254" s="3"/>
      <c r="P254" s="3"/>
      <c r="Q254" s="3"/>
      <c r="R254" s="3"/>
      <c r="S254" s="3"/>
      <c r="T254" s="3"/>
      <c r="U254" s="3"/>
      <c r="V254" s="3"/>
      <c r="W254" s="3"/>
      <c r="X254" s="3"/>
      <c r="Y254" s="3"/>
      <c r="Z254" s="3"/>
    </row>
    <row r="255" spans="1:26" ht="15.75" customHeight="1">
      <c r="A255" s="51"/>
      <c r="B255" s="52"/>
      <c r="C255" s="52"/>
      <c r="D255" s="52"/>
      <c r="E255" s="52"/>
      <c r="F255" s="1"/>
      <c r="G255" s="1"/>
      <c r="H255" s="3"/>
      <c r="I255" s="3"/>
      <c r="J255" s="3"/>
      <c r="K255" s="3"/>
      <c r="L255" s="3"/>
      <c r="M255" s="3"/>
      <c r="N255" s="3"/>
      <c r="O255" s="3"/>
      <c r="P255" s="3"/>
      <c r="Q255" s="3"/>
      <c r="R255" s="3"/>
      <c r="S255" s="3"/>
      <c r="T255" s="3"/>
      <c r="U255" s="3"/>
      <c r="V255" s="3"/>
      <c r="W255" s="3"/>
      <c r="X255" s="3"/>
      <c r="Y255" s="3"/>
      <c r="Z255" s="3"/>
    </row>
    <row r="256" spans="1:26" ht="15.75" customHeight="1">
      <c r="A256" s="51"/>
      <c r="B256" s="52"/>
      <c r="C256" s="52"/>
      <c r="D256" s="52"/>
      <c r="E256" s="52"/>
      <c r="F256" s="1"/>
      <c r="G256" s="1"/>
      <c r="H256" s="3"/>
      <c r="I256" s="3"/>
      <c r="J256" s="3"/>
      <c r="K256" s="3"/>
      <c r="L256" s="3"/>
      <c r="M256" s="3"/>
      <c r="N256" s="3"/>
      <c r="O256" s="3"/>
      <c r="P256" s="3"/>
      <c r="Q256" s="3"/>
      <c r="R256" s="3"/>
      <c r="S256" s="3"/>
      <c r="T256" s="3"/>
      <c r="U256" s="3"/>
      <c r="V256" s="3"/>
      <c r="W256" s="3"/>
      <c r="X256" s="3"/>
      <c r="Y256" s="3"/>
      <c r="Z256" s="3"/>
    </row>
    <row r="257" spans="1:26" ht="15.75" customHeight="1">
      <c r="A257" s="51"/>
      <c r="B257" s="52"/>
      <c r="C257" s="52"/>
      <c r="D257" s="52"/>
      <c r="E257" s="52"/>
      <c r="F257" s="1"/>
      <c r="G257" s="1"/>
      <c r="H257" s="3"/>
      <c r="I257" s="3"/>
      <c r="J257" s="3"/>
      <c r="K257" s="3"/>
      <c r="L257" s="3"/>
      <c r="M257" s="3"/>
      <c r="N257" s="3"/>
      <c r="O257" s="3"/>
      <c r="P257" s="3"/>
      <c r="Q257" s="3"/>
      <c r="R257" s="3"/>
      <c r="S257" s="3"/>
      <c r="T257" s="3"/>
      <c r="U257" s="3"/>
      <c r="V257" s="3"/>
      <c r="W257" s="3"/>
      <c r="X257" s="3"/>
      <c r="Y257" s="3"/>
      <c r="Z257" s="3"/>
    </row>
    <row r="258" spans="1:26" ht="15.75" customHeight="1">
      <c r="A258" s="51"/>
      <c r="B258" s="52"/>
      <c r="C258" s="52"/>
      <c r="D258" s="52"/>
      <c r="E258" s="52"/>
      <c r="F258" s="1"/>
      <c r="G258" s="1"/>
      <c r="H258" s="3"/>
      <c r="I258" s="3"/>
      <c r="J258" s="3"/>
      <c r="K258" s="3"/>
      <c r="L258" s="3"/>
      <c r="M258" s="3"/>
      <c r="N258" s="3"/>
      <c r="O258" s="3"/>
      <c r="P258" s="3"/>
      <c r="Q258" s="3"/>
      <c r="R258" s="3"/>
      <c r="S258" s="3"/>
      <c r="T258" s="3"/>
      <c r="U258" s="3"/>
      <c r="V258" s="3"/>
      <c r="W258" s="3"/>
      <c r="X258" s="3"/>
      <c r="Y258" s="3"/>
      <c r="Z258" s="3"/>
    </row>
    <row r="259" spans="1:26" ht="15.75" customHeight="1">
      <c r="A259" s="51"/>
      <c r="B259" s="52"/>
      <c r="C259" s="52"/>
      <c r="D259" s="52"/>
      <c r="E259" s="52"/>
      <c r="F259" s="1"/>
      <c r="G259" s="1"/>
      <c r="H259" s="3"/>
      <c r="I259" s="3"/>
      <c r="J259" s="3"/>
      <c r="K259" s="3"/>
      <c r="L259" s="3"/>
      <c r="M259" s="3"/>
      <c r="N259" s="3"/>
      <c r="O259" s="3"/>
      <c r="P259" s="3"/>
      <c r="Q259" s="3"/>
      <c r="R259" s="3"/>
      <c r="S259" s="3"/>
      <c r="T259" s="3"/>
      <c r="U259" s="3"/>
      <c r="V259" s="3"/>
      <c r="W259" s="3"/>
      <c r="X259" s="3"/>
      <c r="Y259" s="3"/>
      <c r="Z259" s="3"/>
    </row>
    <row r="260" spans="1:26" ht="15.75" customHeight="1">
      <c r="A260" s="51"/>
      <c r="B260" s="52"/>
      <c r="C260" s="52"/>
      <c r="D260" s="52"/>
      <c r="E260" s="52"/>
      <c r="F260" s="1"/>
      <c r="G260" s="1"/>
      <c r="H260" s="3"/>
      <c r="I260" s="3"/>
      <c r="J260" s="3"/>
      <c r="K260" s="3"/>
      <c r="L260" s="3"/>
      <c r="M260" s="3"/>
      <c r="N260" s="3"/>
      <c r="O260" s="3"/>
      <c r="P260" s="3"/>
      <c r="Q260" s="3"/>
      <c r="R260" s="3"/>
      <c r="S260" s="3"/>
      <c r="T260" s="3"/>
      <c r="U260" s="3"/>
      <c r="V260" s="3"/>
      <c r="W260" s="3"/>
      <c r="X260" s="3"/>
      <c r="Y260" s="3"/>
      <c r="Z260" s="3"/>
    </row>
    <row r="261" spans="1:26" ht="15.75" customHeight="1">
      <c r="A261" s="51"/>
      <c r="B261" s="52"/>
      <c r="C261" s="52"/>
      <c r="D261" s="52"/>
      <c r="E261" s="52"/>
      <c r="F261" s="1"/>
      <c r="G261" s="1"/>
      <c r="H261" s="3"/>
      <c r="I261" s="3"/>
      <c r="J261" s="3"/>
      <c r="K261" s="3"/>
      <c r="L261" s="3"/>
      <c r="M261" s="3"/>
      <c r="N261" s="3"/>
      <c r="O261" s="3"/>
      <c r="P261" s="3"/>
      <c r="Q261" s="3"/>
      <c r="R261" s="3"/>
      <c r="S261" s="3"/>
      <c r="T261" s="3"/>
      <c r="U261" s="3"/>
      <c r="V261" s="3"/>
      <c r="W261" s="3"/>
      <c r="X261" s="3"/>
      <c r="Y261" s="3"/>
      <c r="Z261" s="3"/>
    </row>
    <row r="262" spans="1:26" ht="15.75" customHeight="1">
      <c r="A262" s="51"/>
      <c r="B262" s="52"/>
      <c r="C262" s="52"/>
      <c r="D262" s="52"/>
      <c r="E262" s="52"/>
      <c r="F262" s="1"/>
      <c r="G262" s="1"/>
      <c r="H262" s="3"/>
      <c r="I262" s="3"/>
      <c r="J262" s="3"/>
      <c r="K262" s="3"/>
      <c r="L262" s="3"/>
      <c r="M262" s="3"/>
      <c r="N262" s="3"/>
      <c r="O262" s="3"/>
      <c r="P262" s="3"/>
      <c r="Q262" s="3"/>
      <c r="R262" s="3"/>
      <c r="S262" s="3"/>
      <c r="T262" s="3"/>
      <c r="U262" s="3"/>
      <c r="V262" s="3"/>
      <c r="W262" s="3"/>
      <c r="X262" s="3"/>
      <c r="Y262" s="3"/>
      <c r="Z262" s="3"/>
    </row>
    <row r="263" spans="1:26" ht="15.75" customHeight="1">
      <c r="A263" s="51"/>
      <c r="B263" s="52"/>
      <c r="C263" s="52"/>
      <c r="D263" s="52"/>
      <c r="E263" s="52"/>
      <c r="F263" s="1"/>
      <c r="G263" s="1"/>
      <c r="H263" s="3"/>
      <c r="I263" s="3"/>
      <c r="J263" s="3"/>
      <c r="K263" s="3"/>
      <c r="L263" s="3"/>
      <c r="M263" s="3"/>
      <c r="N263" s="3"/>
      <c r="O263" s="3"/>
      <c r="P263" s="3"/>
      <c r="Q263" s="3"/>
      <c r="R263" s="3"/>
      <c r="S263" s="3"/>
      <c r="T263" s="3"/>
      <c r="U263" s="3"/>
      <c r="V263" s="3"/>
      <c r="W263" s="3"/>
      <c r="X263" s="3"/>
      <c r="Y263" s="3"/>
      <c r="Z263" s="3"/>
    </row>
    <row r="264" spans="1:26" ht="15.75" customHeight="1">
      <c r="A264" s="51"/>
      <c r="B264" s="52"/>
      <c r="C264" s="52"/>
      <c r="D264" s="52"/>
      <c r="E264" s="52"/>
      <c r="F264" s="1"/>
      <c r="G264" s="1"/>
      <c r="H264" s="3"/>
      <c r="I264" s="3"/>
      <c r="J264" s="3"/>
      <c r="K264" s="3"/>
      <c r="L264" s="3"/>
      <c r="M264" s="3"/>
      <c r="N264" s="3"/>
      <c r="O264" s="3"/>
      <c r="P264" s="3"/>
      <c r="Q264" s="3"/>
      <c r="R264" s="3"/>
      <c r="S264" s="3"/>
      <c r="T264" s="3"/>
      <c r="U264" s="3"/>
      <c r="V264" s="3"/>
      <c r="W264" s="3"/>
      <c r="X264" s="3"/>
      <c r="Y264" s="3"/>
      <c r="Z264" s="3"/>
    </row>
    <row r="265" spans="1:26" ht="15.75" customHeight="1">
      <c r="A265" s="51"/>
      <c r="B265" s="52"/>
      <c r="C265" s="52"/>
      <c r="D265" s="52"/>
      <c r="E265" s="52"/>
      <c r="F265" s="1"/>
      <c r="G265" s="1"/>
      <c r="H265" s="3"/>
      <c r="I265" s="3"/>
      <c r="J265" s="3"/>
      <c r="K265" s="3"/>
      <c r="L265" s="3"/>
      <c r="M265" s="3"/>
      <c r="N265" s="3"/>
      <c r="O265" s="3"/>
      <c r="P265" s="3"/>
      <c r="Q265" s="3"/>
      <c r="R265" s="3"/>
      <c r="S265" s="3"/>
      <c r="T265" s="3"/>
      <c r="U265" s="3"/>
      <c r="V265" s="3"/>
      <c r="W265" s="3"/>
      <c r="X265" s="3"/>
      <c r="Y265" s="3"/>
      <c r="Z265" s="3"/>
    </row>
    <row r="266" spans="1:26" ht="15.75" customHeight="1">
      <c r="A266" s="51"/>
      <c r="B266" s="52"/>
      <c r="C266" s="52"/>
      <c r="D266" s="52"/>
      <c r="E266" s="52"/>
      <c r="F266" s="1"/>
      <c r="G266" s="1"/>
      <c r="H266" s="3"/>
      <c r="I266" s="3"/>
      <c r="J266" s="3"/>
      <c r="K266" s="3"/>
      <c r="L266" s="3"/>
      <c r="M266" s="3"/>
      <c r="N266" s="3"/>
      <c r="O266" s="3"/>
      <c r="P266" s="3"/>
      <c r="Q266" s="3"/>
      <c r="R266" s="3"/>
      <c r="S266" s="3"/>
      <c r="T266" s="3"/>
      <c r="U266" s="3"/>
      <c r="V266" s="3"/>
      <c r="W266" s="3"/>
      <c r="X266" s="3"/>
      <c r="Y266" s="3"/>
      <c r="Z266" s="3"/>
    </row>
    <row r="267" spans="1:26" ht="15.75" customHeight="1">
      <c r="A267" s="51"/>
      <c r="B267" s="52"/>
      <c r="C267" s="52"/>
      <c r="D267" s="52"/>
      <c r="E267" s="52"/>
      <c r="F267" s="1"/>
      <c r="G267" s="1"/>
      <c r="H267" s="3"/>
      <c r="I267" s="3"/>
      <c r="J267" s="3"/>
      <c r="K267" s="3"/>
      <c r="L267" s="3"/>
      <c r="M267" s="3"/>
      <c r="N267" s="3"/>
      <c r="O267" s="3"/>
      <c r="P267" s="3"/>
      <c r="Q267" s="3"/>
      <c r="R267" s="3"/>
      <c r="S267" s="3"/>
      <c r="T267" s="3"/>
      <c r="U267" s="3"/>
      <c r="V267" s="3"/>
      <c r="W267" s="3"/>
      <c r="X267" s="3"/>
      <c r="Y267" s="3"/>
      <c r="Z267" s="3"/>
    </row>
    <row r="268" spans="1:26" ht="15.75" customHeight="1">
      <c r="A268" s="51"/>
      <c r="B268" s="52"/>
      <c r="C268" s="52"/>
      <c r="D268" s="52"/>
      <c r="E268" s="52"/>
      <c r="F268" s="1"/>
      <c r="G268" s="1"/>
      <c r="H268" s="3"/>
      <c r="I268" s="3"/>
      <c r="J268" s="3"/>
      <c r="K268" s="3"/>
      <c r="L268" s="3"/>
      <c r="M268" s="3"/>
      <c r="N268" s="3"/>
      <c r="O268" s="3"/>
      <c r="P268" s="3"/>
      <c r="Q268" s="3"/>
      <c r="R268" s="3"/>
      <c r="S268" s="3"/>
      <c r="T268" s="3"/>
      <c r="U268" s="3"/>
      <c r="V268" s="3"/>
      <c r="W268" s="3"/>
      <c r="X268" s="3"/>
      <c r="Y268" s="3"/>
      <c r="Z268" s="3"/>
    </row>
    <row r="269" spans="1:26" ht="15.75" customHeight="1">
      <c r="A269" s="51"/>
      <c r="B269" s="52"/>
      <c r="C269" s="52"/>
      <c r="D269" s="52"/>
      <c r="E269" s="52"/>
      <c r="F269" s="1"/>
      <c r="G269" s="1"/>
      <c r="H269" s="3"/>
      <c r="I269" s="3"/>
      <c r="J269" s="3"/>
      <c r="K269" s="3"/>
      <c r="L269" s="3"/>
      <c r="M269" s="3"/>
      <c r="N269" s="3"/>
      <c r="O269" s="3"/>
      <c r="P269" s="3"/>
      <c r="Q269" s="3"/>
      <c r="R269" s="3"/>
      <c r="S269" s="3"/>
      <c r="T269" s="3"/>
      <c r="U269" s="3"/>
      <c r="V269" s="3"/>
      <c r="W269" s="3"/>
      <c r="X269" s="3"/>
      <c r="Y269" s="3"/>
      <c r="Z269" s="3"/>
    </row>
    <row r="270" spans="1:26" ht="15.75" customHeight="1">
      <c r="A270" s="51"/>
      <c r="B270" s="52"/>
      <c r="C270" s="52"/>
      <c r="D270" s="52"/>
      <c r="E270" s="52"/>
      <c r="F270" s="1"/>
      <c r="G270" s="1"/>
      <c r="H270" s="3"/>
      <c r="I270" s="3"/>
      <c r="J270" s="3"/>
      <c r="K270" s="3"/>
      <c r="L270" s="3"/>
      <c r="M270" s="3"/>
      <c r="N270" s="3"/>
      <c r="O270" s="3"/>
      <c r="P270" s="3"/>
      <c r="Q270" s="3"/>
      <c r="R270" s="3"/>
      <c r="S270" s="3"/>
      <c r="T270" s="3"/>
      <c r="U270" s="3"/>
      <c r="V270" s="3"/>
      <c r="W270" s="3"/>
      <c r="X270" s="3"/>
      <c r="Y270" s="3"/>
      <c r="Z270" s="3"/>
    </row>
    <row r="271" spans="1:26" ht="15.75" customHeight="1">
      <c r="A271" s="51"/>
      <c r="B271" s="52"/>
      <c r="C271" s="52"/>
      <c r="D271" s="52"/>
      <c r="E271" s="52"/>
      <c r="F271" s="1"/>
      <c r="G271" s="1"/>
      <c r="H271" s="3"/>
      <c r="I271" s="3"/>
      <c r="J271" s="3"/>
      <c r="K271" s="3"/>
      <c r="L271" s="3"/>
      <c r="M271" s="3"/>
      <c r="N271" s="3"/>
      <c r="O271" s="3"/>
      <c r="P271" s="3"/>
      <c r="Q271" s="3"/>
      <c r="R271" s="3"/>
      <c r="S271" s="3"/>
      <c r="T271" s="3"/>
      <c r="U271" s="3"/>
      <c r="V271" s="3"/>
      <c r="W271" s="3"/>
      <c r="X271" s="3"/>
      <c r="Y271" s="3"/>
      <c r="Z271" s="3"/>
    </row>
    <row r="272" spans="1:26" ht="15.75" customHeight="1">
      <c r="A272" s="51"/>
      <c r="B272" s="52"/>
      <c r="C272" s="52"/>
      <c r="D272" s="52"/>
      <c r="E272" s="52"/>
      <c r="F272" s="1"/>
      <c r="G272" s="1"/>
      <c r="H272" s="3"/>
      <c r="I272" s="3"/>
      <c r="J272" s="3"/>
      <c r="K272" s="3"/>
      <c r="L272" s="3"/>
      <c r="M272" s="3"/>
      <c r="N272" s="3"/>
      <c r="O272" s="3"/>
      <c r="P272" s="3"/>
      <c r="Q272" s="3"/>
      <c r="R272" s="3"/>
      <c r="S272" s="3"/>
      <c r="T272" s="3"/>
      <c r="U272" s="3"/>
      <c r="V272" s="3"/>
      <c r="W272" s="3"/>
      <c r="X272" s="3"/>
      <c r="Y272" s="3"/>
      <c r="Z272" s="3"/>
    </row>
    <row r="273" spans="1:26" ht="15.75" customHeight="1">
      <c r="A273" s="51"/>
      <c r="B273" s="52"/>
      <c r="C273" s="52"/>
      <c r="D273" s="52"/>
      <c r="E273" s="52"/>
      <c r="F273" s="1"/>
      <c r="G273" s="1"/>
      <c r="H273" s="3"/>
      <c r="I273" s="3"/>
      <c r="J273" s="3"/>
      <c r="K273" s="3"/>
      <c r="L273" s="3"/>
      <c r="M273" s="3"/>
      <c r="N273" s="3"/>
      <c r="O273" s="3"/>
      <c r="P273" s="3"/>
      <c r="Q273" s="3"/>
      <c r="R273" s="3"/>
      <c r="S273" s="3"/>
      <c r="T273" s="3"/>
      <c r="U273" s="3"/>
      <c r="V273" s="3"/>
      <c r="W273" s="3"/>
      <c r="X273" s="3"/>
      <c r="Y273" s="3"/>
      <c r="Z273" s="3"/>
    </row>
    <row r="274" spans="1:26" ht="15.75" customHeight="1">
      <c r="A274" s="51"/>
      <c r="B274" s="52"/>
      <c r="C274" s="52"/>
      <c r="D274" s="52"/>
      <c r="E274" s="52"/>
      <c r="F274" s="1"/>
      <c r="G274" s="1"/>
      <c r="H274" s="3"/>
      <c r="I274" s="3"/>
      <c r="J274" s="3"/>
      <c r="K274" s="3"/>
      <c r="L274" s="3"/>
      <c r="M274" s="3"/>
      <c r="N274" s="3"/>
      <c r="O274" s="3"/>
      <c r="P274" s="3"/>
      <c r="Q274" s="3"/>
      <c r="R274" s="3"/>
      <c r="S274" s="3"/>
      <c r="T274" s="3"/>
      <c r="U274" s="3"/>
      <c r="V274" s="3"/>
      <c r="W274" s="3"/>
      <c r="X274" s="3"/>
      <c r="Y274" s="3"/>
      <c r="Z274" s="3"/>
    </row>
    <row r="275" spans="1:26" ht="15.75" customHeight="1">
      <c r="A275" s="51"/>
      <c r="B275" s="52"/>
      <c r="C275" s="52"/>
      <c r="D275" s="52"/>
      <c r="E275" s="52"/>
      <c r="F275" s="1"/>
      <c r="G275" s="1"/>
      <c r="H275" s="3"/>
      <c r="I275" s="3"/>
      <c r="J275" s="3"/>
      <c r="K275" s="3"/>
      <c r="L275" s="3"/>
      <c r="M275" s="3"/>
      <c r="N275" s="3"/>
      <c r="O275" s="3"/>
      <c r="P275" s="3"/>
      <c r="Q275" s="3"/>
      <c r="R275" s="3"/>
      <c r="S275" s="3"/>
      <c r="T275" s="3"/>
      <c r="U275" s="3"/>
      <c r="V275" s="3"/>
      <c r="W275" s="3"/>
      <c r="X275" s="3"/>
      <c r="Y275" s="3"/>
      <c r="Z275" s="3"/>
    </row>
    <row r="276" spans="1:26" ht="15.75" customHeight="1">
      <c r="A276" s="51"/>
      <c r="B276" s="52"/>
      <c r="C276" s="52"/>
      <c r="D276" s="52"/>
      <c r="E276" s="52"/>
      <c r="F276" s="1"/>
      <c r="G276" s="1"/>
      <c r="H276" s="3"/>
      <c r="I276" s="3"/>
      <c r="J276" s="3"/>
      <c r="K276" s="3"/>
      <c r="L276" s="3"/>
      <c r="M276" s="3"/>
      <c r="N276" s="3"/>
      <c r="O276" s="3"/>
      <c r="P276" s="3"/>
      <c r="Q276" s="3"/>
      <c r="R276" s="3"/>
      <c r="S276" s="3"/>
      <c r="T276" s="3"/>
      <c r="U276" s="3"/>
      <c r="V276" s="3"/>
      <c r="W276" s="3"/>
      <c r="X276" s="3"/>
      <c r="Y276" s="3"/>
      <c r="Z276" s="3"/>
    </row>
    <row r="277" spans="1:26" ht="15.75" customHeight="1">
      <c r="A277" s="51"/>
      <c r="B277" s="52"/>
      <c r="C277" s="52"/>
      <c r="D277" s="52"/>
      <c r="E277" s="52"/>
      <c r="F277" s="1"/>
      <c r="G277" s="1"/>
      <c r="H277" s="3"/>
      <c r="I277" s="3"/>
      <c r="J277" s="3"/>
      <c r="K277" s="3"/>
      <c r="L277" s="3"/>
      <c r="M277" s="3"/>
      <c r="N277" s="3"/>
      <c r="O277" s="3"/>
      <c r="P277" s="3"/>
      <c r="Q277" s="3"/>
      <c r="R277" s="3"/>
      <c r="S277" s="3"/>
      <c r="T277" s="3"/>
      <c r="U277" s="3"/>
      <c r="V277" s="3"/>
      <c r="W277" s="3"/>
      <c r="X277" s="3"/>
      <c r="Y277" s="3"/>
      <c r="Z277" s="3"/>
    </row>
    <row r="278" spans="1:26" ht="15.75" customHeight="1">
      <c r="A278" s="51"/>
      <c r="B278" s="52"/>
      <c r="C278" s="52"/>
      <c r="D278" s="52"/>
      <c r="E278" s="52"/>
      <c r="F278" s="1"/>
      <c r="G278" s="1"/>
      <c r="H278" s="3"/>
      <c r="I278" s="3"/>
      <c r="J278" s="3"/>
      <c r="K278" s="3"/>
      <c r="L278" s="3"/>
      <c r="M278" s="3"/>
      <c r="N278" s="3"/>
      <c r="O278" s="3"/>
      <c r="P278" s="3"/>
      <c r="Q278" s="3"/>
      <c r="R278" s="3"/>
      <c r="S278" s="3"/>
      <c r="T278" s="3"/>
      <c r="U278" s="3"/>
      <c r="V278" s="3"/>
      <c r="W278" s="3"/>
      <c r="X278" s="3"/>
      <c r="Y278" s="3"/>
      <c r="Z278" s="3"/>
    </row>
    <row r="279" spans="1:26" ht="15.75" customHeight="1">
      <c r="A279" s="51"/>
      <c r="B279" s="52"/>
      <c r="C279" s="52"/>
      <c r="D279" s="52"/>
      <c r="E279" s="52"/>
      <c r="F279" s="1"/>
      <c r="G279" s="1"/>
      <c r="H279" s="3"/>
      <c r="I279" s="3"/>
      <c r="J279" s="3"/>
      <c r="K279" s="3"/>
      <c r="L279" s="3"/>
      <c r="M279" s="3"/>
      <c r="N279" s="3"/>
      <c r="O279" s="3"/>
      <c r="P279" s="3"/>
      <c r="Q279" s="3"/>
      <c r="R279" s="3"/>
      <c r="S279" s="3"/>
      <c r="T279" s="3"/>
      <c r="U279" s="3"/>
      <c r="V279" s="3"/>
      <c r="W279" s="3"/>
      <c r="X279" s="3"/>
      <c r="Y279" s="3"/>
      <c r="Z279" s="3"/>
    </row>
    <row r="280" spans="1:26" ht="15.75" customHeight="1">
      <c r="A280" s="51"/>
      <c r="B280" s="52"/>
      <c r="C280" s="52"/>
      <c r="D280" s="52"/>
      <c r="E280" s="52"/>
      <c r="F280" s="1"/>
      <c r="G280" s="1"/>
      <c r="H280" s="3"/>
      <c r="I280" s="3"/>
      <c r="J280" s="3"/>
      <c r="K280" s="3"/>
      <c r="L280" s="3"/>
      <c r="M280" s="3"/>
      <c r="N280" s="3"/>
      <c r="O280" s="3"/>
      <c r="P280" s="3"/>
      <c r="Q280" s="3"/>
      <c r="R280" s="3"/>
      <c r="S280" s="3"/>
      <c r="T280" s="3"/>
      <c r="U280" s="3"/>
      <c r="V280" s="3"/>
      <c r="W280" s="3"/>
      <c r="X280" s="3"/>
      <c r="Y280" s="3"/>
      <c r="Z280" s="3"/>
    </row>
    <row r="281" spans="1:26" ht="15.75" customHeight="1">
      <c r="A281" s="51"/>
      <c r="B281" s="52"/>
      <c r="C281" s="52"/>
      <c r="D281" s="52"/>
      <c r="E281" s="52"/>
      <c r="F281" s="1"/>
      <c r="G281" s="1"/>
      <c r="H281" s="3"/>
      <c r="I281" s="3"/>
      <c r="J281" s="3"/>
      <c r="K281" s="3"/>
      <c r="L281" s="3"/>
      <c r="M281" s="3"/>
      <c r="N281" s="3"/>
      <c r="O281" s="3"/>
      <c r="P281" s="3"/>
      <c r="Q281" s="3"/>
      <c r="R281" s="3"/>
      <c r="S281" s="3"/>
      <c r="T281" s="3"/>
      <c r="U281" s="3"/>
      <c r="V281" s="3"/>
      <c r="W281" s="3"/>
      <c r="X281" s="3"/>
      <c r="Y281" s="3"/>
      <c r="Z281" s="3"/>
    </row>
    <row r="282" spans="1:26" ht="15.75" customHeight="1">
      <c r="A282" s="51"/>
      <c r="B282" s="52"/>
      <c r="C282" s="52"/>
      <c r="D282" s="52"/>
      <c r="E282" s="52"/>
      <c r="F282" s="1"/>
      <c r="G282" s="1"/>
      <c r="H282" s="3"/>
      <c r="I282" s="3"/>
      <c r="J282" s="3"/>
      <c r="K282" s="3"/>
      <c r="L282" s="3"/>
      <c r="M282" s="3"/>
      <c r="N282" s="3"/>
      <c r="O282" s="3"/>
      <c r="P282" s="3"/>
      <c r="Q282" s="3"/>
      <c r="R282" s="3"/>
      <c r="S282" s="3"/>
      <c r="T282" s="3"/>
      <c r="U282" s="3"/>
      <c r="V282" s="3"/>
      <c r="W282" s="3"/>
      <c r="X282" s="3"/>
      <c r="Y282" s="3"/>
      <c r="Z282" s="3"/>
    </row>
    <row r="283" spans="1:26" ht="15.75" customHeight="1">
      <c r="A283" s="51"/>
      <c r="B283" s="52"/>
      <c r="C283" s="52"/>
      <c r="D283" s="52"/>
      <c r="E283" s="52"/>
      <c r="F283" s="1"/>
      <c r="G283" s="1"/>
      <c r="H283" s="3"/>
      <c r="I283" s="3"/>
      <c r="J283" s="3"/>
      <c r="K283" s="3"/>
      <c r="L283" s="3"/>
      <c r="M283" s="3"/>
      <c r="N283" s="3"/>
      <c r="O283" s="3"/>
      <c r="P283" s="3"/>
      <c r="Q283" s="3"/>
      <c r="R283" s="3"/>
      <c r="S283" s="3"/>
      <c r="T283" s="3"/>
      <c r="U283" s="3"/>
      <c r="V283" s="3"/>
      <c r="W283" s="3"/>
      <c r="X283" s="3"/>
      <c r="Y283" s="3"/>
      <c r="Z283" s="3"/>
    </row>
    <row r="284" spans="1:26" ht="15.75" customHeight="1">
      <c r="A284" s="51"/>
      <c r="B284" s="52"/>
      <c r="C284" s="52"/>
      <c r="D284" s="52"/>
      <c r="E284" s="52"/>
      <c r="F284" s="1"/>
      <c r="G284" s="1"/>
      <c r="H284" s="3"/>
      <c r="I284" s="3"/>
      <c r="J284" s="3"/>
      <c r="K284" s="3"/>
      <c r="L284" s="3"/>
      <c r="M284" s="3"/>
      <c r="N284" s="3"/>
      <c r="O284" s="3"/>
      <c r="P284" s="3"/>
      <c r="Q284" s="3"/>
      <c r="R284" s="3"/>
      <c r="S284" s="3"/>
      <c r="T284" s="3"/>
      <c r="U284" s="3"/>
      <c r="V284" s="3"/>
      <c r="W284" s="3"/>
      <c r="X284" s="3"/>
      <c r="Y284" s="3"/>
      <c r="Z284" s="3"/>
    </row>
    <row r="285" spans="1:26" ht="15.75" customHeight="1">
      <c r="A285" s="51"/>
      <c r="B285" s="52"/>
      <c r="C285" s="52"/>
      <c r="D285" s="52"/>
      <c r="E285" s="52"/>
      <c r="F285" s="1"/>
      <c r="G285" s="1"/>
      <c r="H285" s="3"/>
      <c r="I285" s="3"/>
      <c r="J285" s="3"/>
      <c r="K285" s="3"/>
      <c r="L285" s="3"/>
      <c r="M285" s="3"/>
      <c r="N285" s="3"/>
      <c r="O285" s="3"/>
      <c r="P285" s="3"/>
      <c r="Q285" s="3"/>
      <c r="R285" s="3"/>
      <c r="S285" s="3"/>
      <c r="T285" s="3"/>
      <c r="U285" s="3"/>
      <c r="V285" s="3"/>
      <c r="W285" s="3"/>
      <c r="X285" s="3"/>
      <c r="Y285" s="3"/>
      <c r="Z285" s="3"/>
    </row>
    <row r="286" spans="1:26" ht="15.75" customHeight="1">
      <c r="A286" s="51"/>
      <c r="B286" s="52"/>
      <c r="C286" s="52"/>
      <c r="D286" s="52"/>
      <c r="E286" s="52"/>
      <c r="F286" s="1"/>
      <c r="G286" s="1"/>
      <c r="H286" s="3"/>
      <c r="I286" s="3"/>
      <c r="J286" s="3"/>
      <c r="K286" s="3"/>
      <c r="L286" s="3"/>
      <c r="M286" s="3"/>
      <c r="N286" s="3"/>
      <c r="O286" s="3"/>
      <c r="P286" s="3"/>
      <c r="Q286" s="3"/>
      <c r="R286" s="3"/>
      <c r="S286" s="3"/>
      <c r="T286" s="3"/>
      <c r="U286" s="3"/>
      <c r="V286" s="3"/>
      <c r="W286" s="3"/>
      <c r="X286" s="3"/>
      <c r="Y286" s="3"/>
      <c r="Z286" s="3"/>
    </row>
    <row r="287" spans="1:26" ht="15.75" customHeight="1">
      <c r="A287" s="51"/>
      <c r="B287" s="52"/>
      <c r="C287" s="52"/>
      <c r="D287" s="52"/>
      <c r="E287" s="52"/>
      <c r="F287" s="1"/>
      <c r="G287" s="1"/>
      <c r="H287" s="3"/>
      <c r="I287" s="3"/>
      <c r="J287" s="3"/>
      <c r="K287" s="3"/>
      <c r="L287" s="3"/>
      <c r="M287" s="3"/>
      <c r="N287" s="3"/>
      <c r="O287" s="3"/>
      <c r="P287" s="3"/>
      <c r="Q287" s="3"/>
      <c r="R287" s="3"/>
      <c r="S287" s="3"/>
      <c r="T287" s="3"/>
      <c r="U287" s="3"/>
      <c r="V287" s="3"/>
      <c r="W287" s="3"/>
      <c r="X287" s="3"/>
      <c r="Y287" s="3"/>
      <c r="Z287" s="3"/>
    </row>
    <row r="288" spans="1:26" ht="15.75" customHeight="1">
      <c r="A288" s="51"/>
      <c r="B288" s="52"/>
      <c r="C288" s="52"/>
      <c r="D288" s="52"/>
      <c r="E288" s="52"/>
      <c r="F288" s="1"/>
      <c r="G288" s="1"/>
      <c r="H288" s="3"/>
      <c r="I288" s="3"/>
      <c r="J288" s="3"/>
      <c r="K288" s="3"/>
      <c r="L288" s="3"/>
      <c r="M288" s="3"/>
      <c r="N288" s="3"/>
      <c r="O288" s="3"/>
      <c r="P288" s="3"/>
      <c r="Q288" s="3"/>
      <c r="R288" s="3"/>
      <c r="S288" s="3"/>
      <c r="T288" s="3"/>
      <c r="U288" s="3"/>
      <c r="V288" s="3"/>
      <c r="W288" s="3"/>
      <c r="X288" s="3"/>
      <c r="Y288" s="3"/>
      <c r="Z288" s="3"/>
    </row>
    <row r="289" spans="1:26" ht="15.75" customHeight="1">
      <c r="A289" s="51"/>
      <c r="B289" s="52"/>
      <c r="C289" s="52"/>
      <c r="D289" s="52"/>
      <c r="E289" s="52"/>
      <c r="F289" s="1"/>
      <c r="G289" s="1"/>
      <c r="H289" s="3"/>
      <c r="I289" s="3"/>
      <c r="J289" s="3"/>
      <c r="K289" s="3"/>
      <c r="L289" s="3"/>
      <c r="M289" s="3"/>
      <c r="N289" s="3"/>
      <c r="O289" s="3"/>
      <c r="P289" s="3"/>
      <c r="Q289" s="3"/>
      <c r="R289" s="3"/>
      <c r="S289" s="3"/>
      <c r="T289" s="3"/>
      <c r="U289" s="3"/>
      <c r="V289" s="3"/>
      <c r="W289" s="3"/>
      <c r="X289" s="3"/>
      <c r="Y289" s="3"/>
      <c r="Z289" s="3"/>
    </row>
    <row r="290" spans="1:26" ht="15.75" customHeight="1">
      <c r="A290" s="51"/>
      <c r="B290" s="52"/>
      <c r="C290" s="52"/>
      <c r="D290" s="52"/>
      <c r="E290" s="52"/>
      <c r="F290" s="1"/>
      <c r="G290" s="1"/>
      <c r="H290" s="3"/>
      <c r="I290" s="3"/>
      <c r="J290" s="3"/>
      <c r="K290" s="3"/>
      <c r="L290" s="3"/>
      <c r="M290" s="3"/>
      <c r="N290" s="3"/>
      <c r="O290" s="3"/>
      <c r="P290" s="3"/>
      <c r="Q290" s="3"/>
      <c r="R290" s="3"/>
      <c r="S290" s="3"/>
      <c r="T290" s="3"/>
      <c r="U290" s="3"/>
      <c r="V290" s="3"/>
      <c r="W290" s="3"/>
      <c r="X290" s="3"/>
      <c r="Y290" s="3"/>
      <c r="Z290" s="3"/>
    </row>
    <row r="291" spans="1:26" ht="15.75" customHeight="1">
      <c r="A291" s="51"/>
      <c r="B291" s="52"/>
      <c r="C291" s="52"/>
      <c r="D291" s="52"/>
      <c r="E291" s="52"/>
      <c r="F291" s="1"/>
      <c r="G291" s="1"/>
      <c r="H291" s="3"/>
      <c r="I291" s="3"/>
      <c r="J291" s="3"/>
      <c r="K291" s="3"/>
      <c r="L291" s="3"/>
      <c r="M291" s="3"/>
      <c r="N291" s="3"/>
      <c r="O291" s="3"/>
      <c r="P291" s="3"/>
      <c r="Q291" s="3"/>
      <c r="R291" s="3"/>
      <c r="S291" s="3"/>
      <c r="T291" s="3"/>
      <c r="U291" s="3"/>
      <c r="V291" s="3"/>
      <c r="W291" s="3"/>
      <c r="X291" s="3"/>
      <c r="Y291" s="3"/>
      <c r="Z291" s="3"/>
    </row>
    <row r="292" spans="1:26" ht="15.75" customHeight="1">
      <c r="A292" s="51"/>
      <c r="B292" s="52"/>
      <c r="C292" s="52"/>
      <c r="D292" s="52"/>
      <c r="E292" s="52"/>
      <c r="F292" s="1"/>
      <c r="G292" s="1"/>
      <c r="H292" s="3"/>
      <c r="I292" s="3"/>
      <c r="J292" s="3"/>
      <c r="K292" s="3"/>
      <c r="L292" s="3"/>
      <c r="M292" s="3"/>
      <c r="N292" s="3"/>
      <c r="O292" s="3"/>
      <c r="P292" s="3"/>
      <c r="Q292" s="3"/>
      <c r="R292" s="3"/>
      <c r="S292" s="3"/>
      <c r="T292" s="3"/>
      <c r="U292" s="3"/>
      <c r="V292" s="3"/>
      <c r="W292" s="3"/>
      <c r="X292" s="3"/>
      <c r="Y292" s="3"/>
      <c r="Z292" s="3"/>
    </row>
    <row r="293" spans="1:26" ht="15.75" customHeight="1">
      <c r="A293" s="51"/>
      <c r="B293" s="52"/>
      <c r="C293" s="52"/>
      <c r="D293" s="52"/>
      <c r="E293" s="52"/>
      <c r="F293" s="1"/>
      <c r="G293" s="1"/>
      <c r="H293" s="3"/>
      <c r="I293" s="3"/>
      <c r="J293" s="3"/>
      <c r="K293" s="3"/>
      <c r="L293" s="3"/>
      <c r="M293" s="3"/>
      <c r="N293" s="3"/>
      <c r="O293" s="3"/>
      <c r="P293" s="3"/>
      <c r="Q293" s="3"/>
      <c r="R293" s="3"/>
      <c r="S293" s="3"/>
      <c r="T293" s="3"/>
      <c r="U293" s="3"/>
      <c r="V293" s="3"/>
      <c r="W293" s="3"/>
      <c r="X293" s="3"/>
      <c r="Y293" s="3"/>
      <c r="Z293" s="3"/>
    </row>
    <row r="294" spans="1:26" ht="15.75" customHeight="1">
      <c r="A294" s="51"/>
      <c r="B294" s="52"/>
      <c r="C294" s="52"/>
      <c r="D294" s="52"/>
      <c r="E294" s="52"/>
      <c r="F294" s="1"/>
      <c r="G294" s="1"/>
      <c r="H294" s="3"/>
      <c r="I294" s="3"/>
      <c r="J294" s="3"/>
      <c r="K294" s="3"/>
      <c r="L294" s="3"/>
      <c r="M294" s="3"/>
      <c r="N294" s="3"/>
      <c r="O294" s="3"/>
      <c r="P294" s="3"/>
      <c r="Q294" s="3"/>
      <c r="R294" s="3"/>
      <c r="S294" s="3"/>
      <c r="T294" s="3"/>
      <c r="U294" s="3"/>
      <c r="V294" s="3"/>
      <c r="W294" s="3"/>
      <c r="X294" s="3"/>
      <c r="Y294" s="3"/>
      <c r="Z294" s="3"/>
    </row>
    <row r="295" spans="1:26" ht="15.75" customHeight="1">
      <c r="A295" s="51"/>
      <c r="B295" s="52"/>
      <c r="C295" s="52"/>
      <c r="D295" s="52"/>
      <c r="E295" s="52"/>
      <c r="F295" s="1"/>
      <c r="G295" s="1"/>
      <c r="H295" s="3"/>
      <c r="I295" s="3"/>
      <c r="J295" s="3"/>
      <c r="K295" s="3"/>
      <c r="L295" s="3"/>
      <c r="M295" s="3"/>
      <c r="N295" s="3"/>
      <c r="O295" s="3"/>
      <c r="P295" s="3"/>
      <c r="Q295" s="3"/>
      <c r="R295" s="3"/>
      <c r="S295" s="3"/>
      <c r="T295" s="3"/>
      <c r="U295" s="3"/>
      <c r="V295" s="3"/>
      <c r="W295" s="3"/>
      <c r="X295" s="3"/>
      <c r="Y295" s="3"/>
      <c r="Z295" s="3"/>
    </row>
    <row r="296" spans="1:26" ht="15.75" customHeight="1">
      <c r="A296" s="51"/>
      <c r="B296" s="52"/>
      <c r="C296" s="52"/>
      <c r="D296" s="52"/>
      <c r="E296" s="52"/>
      <c r="F296" s="1"/>
      <c r="G296" s="1"/>
      <c r="H296" s="3"/>
      <c r="I296" s="3"/>
      <c r="J296" s="3"/>
      <c r="K296" s="3"/>
      <c r="L296" s="3"/>
      <c r="M296" s="3"/>
      <c r="N296" s="3"/>
      <c r="O296" s="3"/>
      <c r="P296" s="3"/>
      <c r="Q296" s="3"/>
      <c r="R296" s="3"/>
      <c r="S296" s="3"/>
      <c r="T296" s="3"/>
      <c r="U296" s="3"/>
      <c r="V296" s="3"/>
      <c r="W296" s="3"/>
      <c r="X296" s="3"/>
      <c r="Y296" s="3"/>
      <c r="Z296" s="3"/>
    </row>
    <row r="297" spans="1:26" ht="15.75" customHeight="1">
      <c r="A297" s="51"/>
      <c r="B297" s="52"/>
      <c r="C297" s="52"/>
      <c r="D297" s="52"/>
      <c r="E297" s="52"/>
      <c r="F297" s="1"/>
      <c r="G297" s="1"/>
      <c r="H297" s="3"/>
      <c r="I297" s="3"/>
      <c r="J297" s="3"/>
      <c r="K297" s="3"/>
      <c r="L297" s="3"/>
      <c r="M297" s="3"/>
      <c r="N297" s="3"/>
      <c r="O297" s="3"/>
      <c r="P297" s="3"/>
      <c r="Q297" s="3"/>
      <c r="R297" s="3"/>
      <c r="S297" s="3"/>
      <c r="T297" s="3"/>
      <c r="U297" s="3"/>
      <c r="V297" s="3"/>
      <c r="W297" s="3"/>
      <c r="X297" s="3"/>
      <c r="Y297" s="3"/>
      <c r="Z297" s="3"/>
    </row>
    <row r="298" spans="1:26" ht="15.75" customHeight="1">
      <c r="A298" s="51"/>
      <c r="B298" s="52"/>
      <c r="C298" s="52"/>
      <c r="D298" s="52"/>
      <c r="E298" s="52"/>
      <c r="F298" s="1"/>
      <c r="G298" s="1"/>
      <c r="H298" s="3"/>
      <c r="I298" s="3"/>
      <c r="J298" s="3"/>
      <c r="K298" s="3"/>
      <c r="L298" s="3"/>
      <c r="M298" s="3"/>
      <c r="N298" s="3"/>
      <c r="O298" s="3"/>
      <c r="P298" s="3"/>
      <c r="Q298" s="3"/>
      <c r="R298" s="3"/>
      <c r="S298" s="3"/>
      <c r="T298" s="3"/>
      <c r="U298" s="3"/>
      <c r="V298" s="3"/>
      <c r="W298" s="3"/>
      <c r="X298" s="3"/>
      <c r="Y298" s="3"/>
      <c r="Z298" s="3"/>
    </row>
    <row r="299" spans="1:26" ht="15.75" customHeight="1">
      <c r="A299" s="51"/>
      <c r="B299" s="52"/>
      <c r="C299" s="52"/>
      <c r="D299" s="52"/>
      <c r="E299" s="52"/>
      <c r="F299" s="1"/>
      <c r="G299" s="1"/>
      <c r="H299" s="3"/>
      <c r="I299" s="3"/>
      <c r="J299" s="3"/>
      <c r="K299" s="3"/>
      <c r="L299" s="3"/>
      <c r="M299" s="3"/>
      <c r="N299" s="3"/>
      <c r="O299" s="3"/>
      <c r="P299" s="3"/>
      <c r="Q299" s="3"/>
      <c r="R299" s="3"/>
      <c r="S299" s="3"/>
      <c r="T299" s="3"/>
      <c r="U299" s="3"/>
      <c r="V299" s="3"/>
      <c r="W299" s="3"/>
      <c r="X299" s="3"/>
      <c r="Y299" s="3"/>
      <c r="Z299" s="3"/>
    </row>
    <row r="300" spans="1:26" ht="15.75" customHeight="1">
      <c r="A300" s="51"/>
      <c r="B300" s="52"/>
      <c r="C300" s="52"/>
      <c r="D300" s="52"/>
      <c r="E300" s="52"/>
      <c r="F300" s="1"/>
      <c r="G300" s="1"/>
      <c r="H300" s="3"/>
      <c r="I300" s="3"/>
      <c r="J300" s="3"/>
      <c r="K300" s="3"/>
      <c r="L300" s="3"/>
      <c r="M300" s="3"/>
      <c r="N300" s="3"/>
      <c r="O300" s="3"/>
      <c r="P300" s="3"/>
      <c r="Q300" s="3"/>
      <c r="R300" s="3"/>
      <c r="S300" s="3"/>
      <c r="T300" s="3"/>
      <c r="U300" s="3"/>
      <c r="V300" s="3"/>
      <c r="W300" s="3"/>
      <c r="X300" s="3"/>
      <c r="Y300" s="3"/>
      <c r="Z300" s="3"/>
    </row>
    <row r="301" spans="1:26" ht="15.75" customHeight="1">
      <c r="A301" s="51"/>
      <c r="B301" s="52"/>
      <c r="C301" s="52"/>
      <c r="D301" s="52"/>
      <c r="E301" s="52"/>
      <c r="F301" s="1"/>
      <c r="G301" s="1"/>
      <c r="H301" s="3"/>
      <c r="I301" s="3"/>
      <c r="J301" s="3"/>
      <c r="K301" s="3"/>
      <c r="L301" s="3"/>
      <c r="M301" s="3"/>
      <c r="N301" s="3"/>
      <c r="O301" s="3"/>
      <c r="P301" s="3"/>
      <c r="Q301" s="3"/>
      <c r="R301" s="3"/>
      <c r="S301" s="3"/>
      <c r="T301" s="3"/>
      <c r="U301" s="3"/>
      <c r="V301" s="3"/>
      <c r="W301" s="3"/>
      <c r="X301" s="3"/>
      <c r="Y301" s="3"/>
      <c r="Z301" s="3"/>
    </row>
    <row r="302" spans="1:26" ht="15.75" customHeight="1">
      <c r="A302" s="51"/>
      <c r="B302" s="52"/>
      <c r="C302" s="52"/>
      <c r="D302" s="52"/>
      <c r="E302" s="52"/>
      <c r="F302" s="1"/>
      <c r="G302" s="1"/>
      <c r="H302" s="3"/>
      <c r="I302" s="3"/>
      <c r="J302" s="3"/>
      <c r="K302" s="3"/>
      <c r="L302" s="3"/>
      <c r="M302" s="3"/>
      <c r="N302" s="3"/>
      <c r="O302" s="3"/>
      <c r="P302" s="3"/>
      <c r="Q302" s="3"/>
      <c r="R302" s="3"/>
      <c r="S302" s="3"/>
      <c r="T302" s="3"/>
      <c r="U302" s="3"/>
      <c r="V302" s="3"/>
      <c r="W302" s="3"/>
      <c r="X302" s="3"/>
      <c r="Y302" s="3"/>
      <c r="Z302" s="3"/>
    </row>
    <row r="303" spans="1:26" ht="15.75" customHeight="1">
      <c r="A303" s="51"/>
      <c r="B303" s="52"/>
      <c r="C303" s="52"/>
      <c r="D303" s="52"/>
      <c r="E303" s="52"/>
      <c r="F303" s="1"/>
      <c r="G303" s="1"/>
      <c r="H303" s="3"/>
      <c r="I303" s="3"/>
      <c r="J303" s="3"/>
      <c r="K303" s="3"/>
      <c r="L303" s="3"/>
      <c r="M303" s="3"/>
      <c r="N303" s="3"/>
      <c r="O303" s="3"/>
      <c r="P303" s="3"/>
      <c r="Q303" s="3"/>
      <c r="R303" s="3"/>
      <c r="S303" s="3"/>
      <c r="T303" s="3"/>
      <c r="U303" s="3"/>
      <c r="V303" s="3"/>
      <c r="W303" s="3"/>
      <c r="X303" s="3"/>
      <c r="Y303" s="3"/>
      <c r="Z303" s="3"/>
    </row>
    <row r="304" spans="1:26" ht="15.75" customHeight="1">
      <c r="A304" s="51"/>
      <c r="B304" s="52"/>
      <c r="C304" s="52"/>
      <c r="D304" s="52"/>
      <c r="E304" s="52"/>
      <c r="F304" s="1"/>
      <c r="G304" s="1"/>
      <c r="H304" s="3"/>
      <c r="I304" s="3"/>
      <c r="J304" s="3"/>
      <c r="K304" s="3"/>
      <c r="L304" s="3"/>
      <c r="M304" s="3"/>
      <c r="N304" s="3"/>
      <c r="O304" s="3"/>
      <c r="P304" s="3"/>
      <c r="Q304" s="3"/>
      <c r="R304" s="3"/>
      <c r="S304" s="3"/>
      <c r="T304" s="3"/>
      <c r="U304" s="3"/>
      <c r="V304" s="3"/>
      <c r="W304" s="3"/>
      <c r="X304" s="3"/>
      <c r="Y304" s="3"/>
      <c r="Z304" s="3"/>
    </row>
    <row r="305" spans="1:26" ht="15.75" customHeight="1">
      <c r="A305" s="51"/>
      <c r="B305" s="52"/>
      <c r="C305" s="52"/>
      <c r="D305" s="52"/>
      <c r="E305" s="52"/>
      <c r="F305" s="1"/>
      <c r="G305" s="1"/>
      <c r="H305" s="3"/>
      <c r="I305" s="3"/>
      <c r="J305" s="3"/>
      <c r="K305" s="3"/>
      <c r="L305" s="3"/>
      <c r="M305" s="3"/>
      <c r="N305" s="3"/>
      <c r="O305" s="3"/>
      <c r="P305" s="3"/>
      <c r="Q305" s="3"/>
      <c r="R305" s="3"/>
      <c r="S305" s="3"/>
      <c r="T305" s="3"/>
      <c r="U305" s="3"/>
      <c r="V305" s="3"/>
      <c r="W305" s="3"/>
      <c r="X305" s="3"/>
      <c r="Y305" s="3"/>
      <c r="Z305" s="3"/>
    </row>
    <row r="306" spans="1:26" ht="15.75" customHeight="1">
      <c r="A306" s="51"/>
      <c r="B306" s="52"/>
      <c r="C306" s="52"/>
      <c r="D306" s="52"/>
      <c r="E306" s="52"/>
      <c r="F306" s="1"/>
      <c r="G306" s="1"/>
      <c r="H306" s="3"/>
      <c r="I306" s="3"/>
      <c r="J306" s="3"/>
      <c r="K306" s="3"/>
      <c r="L306" s="3"/>
      <c r="M306" s="3"/>
      <c r="N306" s="3"/>
      <c r="O306" s="3"/>
      <c r="P306" s="3"/>
      <c r="Q306" s="3"/>
      <c r="R306" s="3"/>
      <c r="S306" s="3"/>
      <c r="T306" s="3"/>
      <c r="U306" s="3"/>
      <c r="V306" s="3"/>
      <c r="W306" s="3"/>
      <c r="X306" s="3"/>
      <c r="Y306" s="3"/>
      <c r="Z306" s="3"/>
    </row>
    <row r="307" spans="1:26" ht="15.75" customHeight="1">
      <c r="A307" s="51"/>
      <c r="B307" s="52"/>
      <c r="C307" s="52"/>
      <c r="D307" s="52"/>
      <c r="E307" s="52"/>
      <c r="F307" s="1"/>
      <c r="G307" s="1"/>
      <c r="H307" s="3"/>
      <c r="I307" s="3"/>
      <c r="J307" s="3"/>
      <c r="K307" s="3"/>
      <c r="L307" s="3"/>
      <c r="M307" s="3"/>
      <c r="N307" s="3"/>
      <c r="O307" s="3"/>
      <c r="P307" s="3"/>
      <c r="Q307" s="3"/>
      <c r="R307" s="3"/>
      <c r="S307" s="3"/>
      <c r="T307" s="3"/>
      <c r="U307" s="3"/>
      <c r="V307" s="3"/>
      <c r="W307" s="3"/>
      <c r="X307" s="3"/>
      <c r="Y307" s="3"/>
      <c r="Z307" s="3"/>
    </row>
    <row r="308" spans="1:26" ht="15.75" customHeight="1">
      <c r="A308" s="51"/>
      <c r="B308" s="52"/>
      <c r="C308" s="52"/>
      <c r="D308" s="52"/>
      <c r="E308" s="52"/>
      <c r="F308" s="1"/>
      <c r="G308" s="1"/>
      <c r="H308" s="3"/>
      <c r="I308" s="3"/>
      <c r="J308" s="3"/>
      <c r="K308" s="3"/>
      <c r="L308" s="3"/>
      <c r="M308" s="3"/>
      <c r="N308" s="3"/>
      <c r="O308" s="3"/>
      <c r="P308" s="3"/>
      <c r="Q308" s="3"/>
      <c r="R308" s="3"/>
      <c r="S308" s="3"/>
      <c r="T308" s="3"/>
      <c r="U308" s="3"/>
      <c r="V308" s="3"/>
      <c r="W308" s="3"/>
      <c r="X308" s="3"/>
      <c r="Y308" s="3"/>
      <c r="Z308" s="3"/>
    </row>
    <row r="309" spans="1:26" ht="15.75" customHeight="1">
      <c r="A309" s="51"/>
      <c r="B309" s="52"/>
      <c r="C309" s="52"/>
      <c r="D309" s="52"/>
      <c r="E309" s="52"/>
      <c r="F309" s="1"/>
      <c r="G309" s="1"/>
      <c r="H309" s="3"/>
      <c r="I309" s="3"/>
      <c r="J309" s="3"/>
      <c r="K309" s="3"/>
      <c r="L309" s="3"/>
      <c r="M309" s="3"/>
      <c r="N309" s="3"/>
      <c r="O309" s="3"/>
      <c r="P309" s="3"/>
      <c r="Q309" s="3"/>
      <c r="R309" s="3"/>
      <c r="S309" s="3"/>
      <c r="T309" s="3"/>
      <c r="U309" s="3"/>
      <c r="V309" s="3"/>
      <c r="W309" s="3"/>
      <c r="X309" s="3"/>
      <c r="Y309" s="3"/>
      <c r="Z309" s="3"/>
    </row>
    <row r="310" spans="1:26" ht="15.75" customHeight="1">
      <c r="A310" s="51"/>
      <c r="B310" s="52"/>
      <c r="C310" s="52"/>
      <c r="D310" s="52"/>
      <c r="E310" s="52"/>
      <c r="F310" s="1"/>
      <c r="G310" s="1"/>
      <c r="H310" s="3"/>
      <c r="I310" s="3"/>
      <c r="J310" s="3"/>
      <c r="K310" s="3"/>
      <c r="L310" s="3"/>
      <c r="M310" s="3"/>
      <c r="N310" s="3"/>
      <c r="O310" s="3"/>
      <c r="P310" s="3"/>
      <c r="Q310" s="3"/>
      <c r="R310" s="3"/>
      <c r="S310" s="3"/>
      <c r="T310" s="3"/>
      <c r="U310" s="3"/>
      <c r="V310" s="3"/>
      <c r="W310" s="3"/>
      <c r="X310" s="3"/>
      <c r="Y310" s="3"/>
      <c r="Z310" s="3"/>
    </row>
    <row r="311" spans="1:26" ht="15.75" customHeight="1">
      <c r="A311" s="51"/>
      <c r="B311" s="52"/>
      <c r="C311" s="52"/>
      <c r="D311" s="52"/>
      <c r="E311" s="52"/>
      <c r="F311" s="1"/>
      <c r="G311" s="1"/>
      <c r="H311" s="3"/>
      <c r="I311" s="3"/>
      <c r="J311" s="3"/>
      <c r="K311" s="3"/>
      <c r="L311" s="3"/>
      <c r="M311" s="3"/>
      <c r="N311" s="3"/>
      <c r="O311" s="3"/>
      <c r="P311" s="3"/>
      <c r="Q311" s="3"/>
      <c r="R311" s="3"/>
      <c r="S311" s="3"/>
      <c r="T311" s="3"/>
      <c r="U311" s="3"/>
      <c r="V311" s="3"/>
      <c r="W311" s="3"/>
      <c r="X311" s="3"/>
      <c r="Y311" s="3"/>
      <c r="Z311" s="3"/>
    </row>
    <row r="312" spans="1:26" ht="15.75" customHeight="1">
      <c r="A312" s="51"/>
      <c r="B312" s="52"/>
      <c r="C312" s="52"/>
      <c r="D312" s="52"/>
      <c r="E312" s="52"/>
      <c r="F312" s="1"/>
      <c r="G312" s="1"/>
      <c r="H312" s="3"/>
      <c r="I312" s="3"/>
      <c r="J312" s="3"/>
      <c r="K312" s="3"/>
      <c r="L312" s="3"/>
      <c r="M312" s="3"/>
      <c r="N312" s="3"/>
      <c r="O312" s="3"/>
      <c r="P312" s="3"/>
      <c r="Q312" s="3"/>
      <c r="R312" s="3"/>
      <c r="S312" s="3"/>
      <c r="T312" s="3"/>
      <c r="U312" s="3"/>
      <c r="V312" s="3"/>
      <c r="W312" s="3"/>
      <c r="X312" s="3"/>
      <c r="Y312" s="3"/>
      <c r="Z312" s="3"/>
    </row>
    <row r="313" spans="1:26" ht="15.75" customHeight="1">
      <c r="A313" s="51"/>
      <c r="B313" s="52"/>
      <c r="C313" s="52"/>
      <c r="D313" s="52"/>
      <c r="E313" s="52"/>
      <c r="F313" s="1"/>
      <c r="G313" s="1"/>
      <c r="H313" s="3"/>
      <c r="I313" s="3"/>
      <c r="J313" s="3"/>
      <c r="K313" s="3"/>
      <c r="L313" s="3"/>
      <c r="M313" s="3"/>
      <c r="N313" s="3"/>
      <c r="O313" s="3"/>
      <c r="P313" s="3"/>
      <c r="Q313" s="3"/>
      <c r="R313" s="3"/>
      <c r="S313" s="3"/>
      <c r="T313" s="3"/>
      <c r="U313" s="3"/>
      <c r="V313" s="3"/>
      <c r="W313" s="3"/>
      <c r="X313" s="3"/>
      <c r="Y313" s="3"/>
      <c r="Z313" s="3"/>
    </row>
    <row r="314" spans="1:26" ht="15.75" customHeight="1">
      <c r="A314" s="51"/>
      <c r="B314" s="52"/>
      <c r="C314" s="52"/>
      <c r="D314" s="52"/>
      <c r="E314" s="52"/>
      <c r="F314" s="1"/>
      <c r="G314" s="1"/>
      <c r="H314" s="3"/>
      <c r="I314" s="3"/>
      <c r="J314" s="3"/>
      <c r="K314" s="3"/>
      <c r="L314" s="3"/>
      <c r="M314" s="3"/>
      <c r="N314" s="3"/>
      <c r="O314" s="3"/>
      <c r="P314" s="3"/>
      <c r="Q314" s="3"/>
      <c r="R314" s="3"/>
      <c r="S314" s="3"/>
      <c r="T314" s="3"/>
      <c r="U314" s="3"/>
      <c r="V314" s="3"/>
      <c r="W314" s="3"/>
      <c r="X314" s="3"/>
      <c r="Y314" s="3"/>
      <c r="Z314" s="3"/>
    </row>
    <row r="315" spans="1:26" ht="15.75" customHeight="1">
      <c r="A315" s="51"/>
      <c r="B315" s="52"/>
      <c r="C315" s="52"/>
      <c r="D315" s="52"/>
      <c r="E315" s="52"/>
      <c r="F315" s="1"/>
      <c r="G315" s="1"/>
      <c r="H315" s="3"/>
      <c r="I315" s="3"/>
      <c r="J315" s="3"/>
      <c r="K315" s="3"/>
      <c r="L315" s="3"/>
      <c r="M315" s="3"/>
      <c r="N315" s="3"/>
      <c r="O315" s="3"/>
      <c r="P315" s="3"/>
      <c r="Q315" s="3"/>
      <c r="R315" s="3"/>
      <c r="S315" s="3"/>
      <c r="T315" s="3"/>
      <c r="U315" s="3"/>
      <c r="V315" s="3"/>
      <c r="W315" s="3"/>
      <c r="X315" s="3"/>
      <c r="Y315" s="3"/>
      <c r="Z315" s="3"/>
    </row>
    <row r="316" spans="1:26" ht="15.75" customHeight="1">
      <c r="A316" s="51"/>
      <c r="B316" s="52"/>
      <c r="C316" s="52"/>
      <c r="D316" s="52"/>
      <c r="E316" s="52"/>
      <c r="F316" s="1"/>
      <c r="G316" s="1"/>
      <c r="H316" s="3"/>
      <c r="I316" s="3"/>
      <c r="J316" s="3"/>
      <c r="K316" s="3"/>
      <c r="L316" s="3"/>
      <c r="M316" s="3"/>
      <c r="N316" s="3"/>
      <c r="O316" s="3"/>
      <c r="P316" s="3"/>
      <c r="Q316" s="3"/>
      <c r="R316" s="3"/>
      <c r="S316" s="3"/>
      <c r="T316" s="3"/>
      <c r="U316" s="3"/>
      <c r="V316" s="3"/>
      <c r="W316" s="3"/>
      <c r="X316" s="3"/>
      <c r="Y316" s="3"/>
      <c r="Z316" s="3"/>
    </row>
    <row r="317" spans="1:26" ht="15.75" customHeight="1">
      <c r="A317" s="51"/>
      <c r="B317" s="52"/>
      <c r="C317" s="52"/>
      <c r="D317" s="52"/>
      <c r="E317" s="52"/>
      <c r="F317" s="1"/>
      <c r="G317" s="1"/>
      <c r="H317" s="3"/>
      <c r="I317" s="3"/>
      <c r="J317" s="3"/>
      <c r="K317" s="3"/>
      <c r="L317" s="3"/>
      <c r="M317" s="3"/>
      <c r="N317" s="3"/>
      <c r="O317" s="3"/>
      <c r="P317" s="3"/>
      <c r="Q317" s="3"/>
      <c r="R317" s="3"/>
      <c r="S317" s="3"/>
      <c r="T317" s="3"/>
      <c r="U317" s="3"/>
      <c r="V317" s="3"/>
      <c r="W317" s="3"/>
      <c r="X317" s="3"/>
      <c r="Y317" s="3"/>
      <c r="Z317" s="3"/>
    </row>
    <row r="318" spans="1:26" ht="15.75" customHeight="1">
      <c r="A318" s="51"/>
      <c r="B318" s="52"/>
      <c r="C318" s="52"/>
      <c r="D318" s="52"/>
      <c r="E318" s="52"/>
      <c r="F318" s="1"/>
      <c r="G318" s="1"/>
      <c r="H318" s="3"/>
      <c r="I318" s="3"/>
      <c r="J318" s="3"/>
      <c r="K318" s="3"/>
      <c r="L318" s="3"/>
      <c r="M318" s="3"/>
      <c r="N318" s="3"/>
      <c r="O318" s="3"/>
      <c r="P318" s="3"/>
      <c r="Q318" s="3"/>
      <c r="R318" s="3"/>
      <c r="S318" s="3"/>
      <c r="T318" s="3"/>
      <c r="U318" s="3"/>
      <c r="V318" s="3"/>
      <c r="W318" s="3"/>
      <c r="X318" s="3"/>
      <c r="Y318" s="3"/>
      <c r="Z318" s="3"/>
    </row>
    <row r="319" spans="1:26" ht="15.75" customHeight="1">
      <c r="A319" s="51"/>
      <c r="B319" s="52"/>
      <c r="C319" s="52"/>
      <c r="D319" s="52"/>
      <c r="E319" s="52"/>
      <c r="F319" s="1"/>
      <c r="G319" s="1"/>
      <c r="H319" s="3"/>
      <c r="I319" s="3"/>
      <c r="J319" s="3"/>
      <c r="K319" s="3"/>
      <c r="L319" s="3"/>
      <c r="M319" s="3"/>
      <c r="N319" s="3"/>
      <c r="O319" s="3"/>
      <c r="P319" s="3"/>
      <c r="Q319" s="3"/>
      <c r="R319" s="3"/>
      <c r="S319" s="3"/>
      <c r="T319" s="3"/>
      <c r="U319" s="3"/>
      <c r="V319" s="3"/>
      <c r="W319" s="3"/>
      <c r="X319" s="3"/>
      <c r="Y319" s="3"/>
      <c r="Z319" s="3"/>
    </row>
    <row r="320" spans="1:26" ht="15.75" customHeight="1">
      <c r="A320" s="51"/>
      <c r="B320" s="52"/>
      <c r="C320" s="52"/>
      <c r="D320" s="52"/>
      <c r="E320" s="52"/>
      <c r="F320" s="1"/>
      <c r="G320" s="1"/>
      <c r="H320" s="3"/>
      <c r="I320" s="3"/>
      <c r="J320" s="3"/>
      <c r="K320" s="3"/>
      <c r="L320" s="3"/>
      <c r="M320" s="3"/>
      <c r="N320" s="3"/>
      <c r="O320" s="3"/>
      <c r="P320" s="3"/>
      <c r="Q320" s="3"/>
      <c r="R320" s="3"/>
      <c r="S320" s="3"/>
      <c r="T320" s="3"/>
      <c r="U320" s="3"/>
      <c r="V320" s="3"/>
      <c r="W320" s="3"/>
      <c r="X320" s="3"/>
      <c r="Y320" s="3"/>
      <c r="Z320" s="3"/>
    </row>
    <row r="321" spans="1:26" ht="15.75" customHeight="1">
      <c r="A321" s="51"/>
      <c r="B321" s="52"/>
      <c r="C321" s="52"/>
      <c r="D321" s="52"/>
      <c r="E321" s="52"/>
      <c r="F321" s="1"/>
      <c r="G321" s="1"/>
      <c r="H321" s="3"/>
      <c r="I321" s="3"/>
      <c r="J321" s="3"/>
      <c r="K321" s="3"/>
      <c r="L321" s="3"/>
      <c r="M321" s="3"/>
      <c r="N321" s="3"/>
      <c r="O321" s="3"/>
      <c r="P321" s="3"/>
      <c r="Q321" s="3"/>
      <c r="R321" s="3"/>
      <c r="S321" s="3"/>
      <c r="T321" s="3"/>
      <c r="U321" s="3"/>
      <c r="V321" s="3"/>
      <c r="W321" s="3"/>
      <c r="X321" s="3"/>
      <c r="Y321" s="3"/>
      <c r="Z321" s="3"/>
    </row>
    <row r="322" spans="1:26" ht="15.75" customHeight="1">
      <c r="A322" s="51"/>
      <c r="B322" s="52"/>
      <c r="C322" s="52"/>
      <c r="D322" s="52"/>
      <c r="E322" s="52"/>
      <c r="F322" s="1"/>
      <c r="G322" s="1"/>
      <c r="H322" s="3"/>
      <c r="I322" s="3"/>
      <c r="J322" s="3"/>
      <c r="K322" s="3"/>
      <c r="L322" s="3"/>
      <c r="M322" s="3"/>
      <c r="N322" s="3"/>
      <c r="O322" s="3"/>
      <c r="P322" s="3"/>
      <c r="Q322" s="3"/>
      <c r="R322" s="3"/>
      <c r="S322" s="3"/>
      <c r="T322" s="3"/>
      <c r="U322" s="3"/>
      <c r="V322" s="3"/>
      <c r="W322" s="3"/>
      <c r="X322" s="3"/>
      <c r="Y322" s="3"/>
      <c r="Z322" s="3"/>
    </row>
    <row r="323" spans="1:26" ht="15.75" customHeight="1">
      <c r="A323" s="51"/>
      <c r="B323" s="52"/>
      <c r="C323" s="52"/>
      <c r="D323" s="52"/>
      <c r="E323" s="52"/>
      <c r="F323" s="1"/>
      <c r="G323" s="1"/>
      <c r="H323" s="3"/>
      <c r="I323" s="3"/>
      <c r="J323" s="3"/>
      <c r="K323" s="3"/>
      <c r="L323" s="3"/>
      <c r="M323" s="3"/>
      <c r="N323" s="3"/>
      <c r="O323" s="3"/>
      <c r="P323" s="3"/>
      <c r="Q323" s="3"/>
      <c r="R323" s="3"/>
      <c r="S323" s="3"/>
      <c r="T323" s="3"/>
      <c r="U323" s="3"/>
      <c r="V323" s="3"/>
      <c r="W323" s="3"/>
      <c r="X323" s="3"/>
      <c r="Y323" s="3"/>
      <c r="Z323" s="3"/>
    </row>
    <row r="324" spans="1:26" ht="15.75" customHeight="1">
      <c r="A324" s="51"/>
      <c r="B324" s="52"/>
      <c r="C324" s="52"/>
      <c r="D324" s="52"/>
      <c r="E324" s="52"/>
      <c r="F324" s="1"/>
      <c r="G324" s="1"/>
      <c r="H324" s="3"/>
      <c r="I324" s="3"/>
      <c r="J324" s="3"/>
      <c r="K324" s="3"/>
      <c r="L324" s="3"/>
      <c r="M324" s="3"/>
      <c r="N324" s="3"/>
      <c r="O324" s="3"/>
      <c r="P324" s="3"/>
      <c r="Q324" s="3"/>
      <c r="R324" s="3"/>
      <c r="S324" s="3"/>
      <c r="T324" s="3"/>
      <c r="U324" s="3"/>
      <c r="V324" s="3"/>
      <c r="W324" s="3"/>
      <c r="X324" s="3"/>
      <c r="Y324" s="3"/>
      <c r="Z324" s="3"/>
    </row>
    <row r="325" spans="1:26" ht="15.75" customHeight="1">
      <c r="A325" s="51"/>
      <c r="B325" s="52"/>
      <c r="C325" s="52"/>
      <c r="D325" s="52"/>
      <c r="E325" s="52"/>
      <c r="F325" s="1"/>
      <c r="G325" s="1"/>
      <c r="H325" s="3"/>
      <c r="I325" s="3"/>
      <c r="J325" s="3"/>
      <c r="K325" s="3"/>
      <c r="L325" s="3"/>
      <c r="M325" s="3"/>
      <c r="N325" s="3"/>
      <c r="O325" s="3"/>
      <c r="P325" s="3"/>
      <c r="Q325" s="3"/>
      <c r="R325" s="3"/>
      <c r="S325" s="3"/>
      <c r="T325" s="3"/>
      <c r="U325" s="3"/>
      <c r="V325" s="3"/>
      <c r="W325" s="3"/>
      <c r="X325" s="3"/>
      <c r="Y325" s="3"/>
      <c r="Z325" s="3"/>
    </row>
    <row r="326" spans="1:26" ht="15.75" customHeight="1">
      <c r="A326" s="51"/>
      <c r="B326" s="52"/>
      <c r="C326" s="52"/>
      <c r="D326" s="52"/>
      <c r="E326" s="52"/>
      <c r="F326" s="1"/>
      <c r="G326" s="1"/>
      <c r="H326" s="3"/>
      <c r="I326" s="3"/>
      <c r="J326" s="3"/>
      <c r="K326" s="3"/>
      <c r="L326" s="3"/>
      <c r="M326" s="3"/>
      <c r="N326" s="3"/>
      <c r="O326" s="3"/>
      <c r="P326" s="3"/>
      <c r="Q326" s="3"/>
      <c r="R326" s="3"/>
      <c r="S326" s="3"/>
      <c r="T326" s="3"/>
      <c r="U326" s="3"/>
      <c r="V326" s="3"/>
      <c r="W326" s="3"/>
      <c r="X326" s="3"/>
      <c r="Y326" s="3"/>
      <c r="Z326" s="3"/>
    </row>
    <row r="327" spans="1:26" ht="15.75" customHeight="1">
      <c r="A327" s="51"/>
      <c r="B327" s="52"/>
      <c r="C327" s="52"/>
      <c r="D327" s="52"/>
      <c r="E327" s="52"/>
      <c r="F327" s="1"/>
      <c r="G327" s="1"/>
      <c r="H327" s="3"/>
      <c r="I327" s="3"/>
      <c r="J327" s="3"/>
      <c r="K327" s="3"/>
      <c r="L327" s="3"/>
      <c r="M327" s="3"/>
      <c r="N327" s="3"/>
      <c r="O327" s="3"/>
      <c r="P327" s="3"/>
      <c r="Q327" s="3"/>
      <c r="R327" s="3"/>
      <c r="S327" s="3"/>
      <c r="T327" s="3"/>
      <c r="U327" s="3"/>
      <c r="V327" s="3"/>
      <c r="W327" s="3"/>
      <c r="X327" s="3"/>
      <c r="Y327" s="3"/>
      <c r="Z327" s="3"/>
    </row>
    <row r="328" spans="1:26" ht="15.75" customHeight="1">
      <c r="A328" s="51"/>
      <c r="B328" s="52"/>
      <c r="C328" s="52"/>
      <c r="D328" s="52"/>
      <c r="E328" s="52"/>
      <c r="F328" s="1"/>
      <c r="G328" s="1"/>
      <c r="H328" s="3"/>
      <c r="I328" s="3"/>
      <c r="J328" s="3"/>
      <c r="K328" s="3"/>
      <c r="L328" s="3"/>
      <c r="M328" s="3"/>
      <c r="N328" s="3"/>
      <c r="O328" s="3"/>
      <c r="P328" s="3"/>
      <c r="Q328" s="3"/>
      <c r="R328" s="3"/>
      <c r="S328" s="3"/>
      <c r="T328" s="3"/>
      <c r="U328" s="3"/>
      <c r="V328" s="3"/>
      <c r="W328" s="3"/>
      <c r="X328" s="3"/>
      <c r="Y328" s="3"/>
      <c r="Z328" s="3"/>
    </row>
    <row r="329" spans="1:26" ht="15.75" customHeight="1">
      <c r="A329" s="51"/>
      <c r="B329" s="52"/>
      <c r="C329" s="52"/>
      <c r="D329" s="52"/>
      <c r="E329" s="52"/>
      <c r="F329" s="1"/>
      <c r="G329" s="1"/>
      <c r="H329" s="3"/>
      <c r="I329" s="3"/>
      <c r="J329" s="3"/>
      <c r="K329" s="3"/>
      <c r="L329" s="3"/>
      <c r="M329" s="3"/>
      <c r="N329" s="3"/>
      <c r="O329" s="3"/>
      <c r="P329" s="3"/>
      <c r="Q329" s="3"/>
      <c r="R329" s="3"/>
      <c r="S329" s="3"/>
      <c r="T329" s="3"/>
      <c r="U329" s="3"/>
      <c r="V329" s="3"/>
      <c r="W329" s="3"/>
      <c r="X329" s="3"/>
      <c r="Y329" s="3"/>
      <c r="Z329" s="3"/>
    </row>
    <row r="330" spans="1:26" ht="15.75" customHeight="1">
      <c r="A330" s="51"/>
      <c r="B330" s="52"/>
      <c r="C330" s="52"/>
      <c r="D330" s="52"/>
      <c r="E330" s="52"/>
      <c r="F330" s="1"/>
      <c r="G330" s="1"/>
      <c r="H330" s="3"/>
      <c r="I330" s="3"/>
      <c r="J330" s="3"/>
      <c r="K330" s="3"/>
      <c r="L330" s="3"/>
      <c r="M330" s="3"/>
      <c r="N330" s="3"/>
      <c r="O330" s="3"/>
      <c r="P330" s="3"/>
      <c r="Q330" s="3"/>
      <c r="R330" s="3"/>
      <c r="S330" s="3"/>
      <c r="T330" s="3"/>
      <c r="U330" s="3"/>
      <c r="V330" s="3"/>
      <c r="W330" s="3"/>
      <c r="X330" s="3"/>
      <c r="Y330" s="3"/>
      <c r="Z330" s="3"/>
    </row>
    <row r="331" spans="1:26" ht="15.75" customHeight="1">
      <c r="A331" s="51"/>
      <c r="B331" s="52"/>
      <c r="C331" s="52"/>
      <c r="D331" s="52"/>
      <c r="E331" s="52"/>
      <c r="F331" s="1"/>
      <c r="G331" s="1"/>
      <c r="H331" s="3"/>
      <c r="I331" s="3"/>
      <c r="J331" s="3"/>
      <c r="K331" s="3"/>
      <c r="L331" s="3"/>
      <c r="M331" s="3"/>
      <c r="N331" s="3"/>
      <c r="O331" s="3"/>
      <c r="P331" s="3"/>
      <c r="Q331" s="3"/>
      <c r="R331" s="3"/>
      <c r="S331" s="3"/>
      <c r="T331" s="3"/>
      <c r="U331" s="3"/>
      <c r="V331" s="3"/>
      <c r="W331" s="3"/>
      <c r="X331" s="3"/>
      <c r="Y331" s="3"/>
      <c r="Z331" s="3"/>
    </row>
    <row r="332" spans="1:26" ht="15.75" customHeight="1">
      <c r="A332" s="51"/>
      <c r="B332" s="52"/>
      <c r="C332" s="52"/>
      <c r="D332" s="52"/>
      <c r="E332" s="52"/>
      <c r="F332" s="1"/>
      <c r="G332" s="1"/>
      <c r="H332" s="3"/>
      <c r="I332" s="3"/>
      <c r="J332" s="3"/>
      <c r="K332" s="3"/>
      <c r="L332" s="3"/>
      <c r="M332" s="3"/>
      <c r="N332" s="3"/>
      <c r="O332" s="3"/>
      <c r="P332" s="3"/>
      <c r="Q332" s="3"/>
      <c r="R332" s="3"/>
      <c r="S332" s="3"/>
      <c r="T332" s="3"/>
      <c r="U332" s="3"/>
      <c r="V332" s="3"/>
      <c r="W332" s="3"/>
      <c r="X332" s="3"/>
      <c r="Y332" s="3"/>
      <c r="Z332" s="3"/>
    </row>
    <row r="333" spans="1:26" ht="15.75" customHeight="1">
      <c r="A333" s="51"/>
      <c r="B333" s="52"/>
      <c r="C333" s="52"/>
      <c r="D333" s="52"/>
      <c r="E333" s="52"/>
      <c r="F333" s="1"/>
      <c r="G333" s="1"/>
      <c r="H333" s="3"/>
      <c r="I333" s="3"/>
      <c r="J333" s="3"/>
      <c r="K333" s="3"/>
      <c r="L333" s="3"/>
      <c r="M333" s="3"/>
      <c r="N333" s="3"/>
      <c r="O333" s="3"/>
      <c r="P333" s="3"/>
      <c r="Q333" s="3"/>
      <c r="R333" s="3"/>
      <c r="S333" s="3"/>
      <c r="T333" s="3"/>
      <c r="U333" s="3"/>
      <c r="V333" s="3"/>
      <c r="W333" s="3"/>
      <c r="X333" s="3"/>
      <c r="Y333" s="3"/>
      <c r="Z333" s="3"/>
    </row>
    <row r="334" spans="1:26" ht="15.75" customHeight="1">
      <c r="A334" s="51"/>
      <c r="B334" s="52"/>
      <c r="C334" s="52"/>
      <c r="D334" s="52"/>
      <c r="E334" s="52"/>
      <c r="F334" s="1"/>
      <c r="G334" s="1"/>
      <c r="H334" s="3"/>
      <c r="I334" s="3"/>
      <c r="J334" s="3"/>
      <c r="K334" s="3"/>
      <c r="L334" s="3"/>
      <c r="M334" s="3"/>
      <c r="N334" s="3"/>
      <c r="O334" s="3"/>
      <c r="P334" s="3"/>
      <c r="Q334" s="3"/>
      <c r="R334" s="3"/>
      <c r="S334" s="3"/>
      <c r="T334" s="3"/>
      <c r="U334" s="3"/>
      <c r="V334" s="3"/>
      <c r="W334" s="3"/>
      <c r="X334" s="3"/>
      <c r="Y334" s="3"/>
      <c r="Z334" s="3"/>
    </row>
    <row r="335" spans="1:26" ht="15.75" customHeight="1">
      <c r="A335" s="51"/>
      <c r="B335" s="52"/>
      <c r="C335" s="52"/>
      <c r="D335" s="52"/>
      <c r="E335" s="52"/>
      <c r="F335" s="1"/>
      <c r="G335" s="1"/>
      <c r="H335" s="3"/>
      <c r="I335" s="3"/>
      <c r="J335" s="3"/>
      <c r="K335" s="3"/>
      <c r="L335" s="3"/>
      <c r="M335" s="3"/>
      <c r="N335" s="3"/>
      <c r="O335" s="3"/>
      <c r="P335" s="3"/>
      <c r="Q335" s="3"/>
      <c r="R335" s="3"/>
      <c r="S335" s="3"/>
      <c r="T335" s="3"/>
      <c r="U335" s="3"/>
      <c r="V335" s="3"/>
      <c r="W335" s="3"/>
      <c r="X335" s="3"/>
      <c r="Y335" s="3"/>
      <c r="Z335" s="3"/>
    </row>
    <row r="336" spans="1:26" ht="15.75" customHeight="1">
      <c r="A336" s="51"/>
      <c r="B336" s="52"/>
      <c r="C336" s="52"/>
      <c r="D336" s="52"/>
      <c r="E336" s="52"/>
      <c r="F336" s="1"/>
      <c r="G336" s="1"/>
      <c r="H336" s="3"/>
      <c r="I336" s="3"/>
      <c r="J336" s="3"/>
      <c r="K336" s="3"/>
      <c r="L336" s="3"/>
      <c r="M336" s="3"/>
      <c r="N336" s="3"/>
      <c r="O336" s="3"/>
      <c r="P336" s="3"/>
      <c r="Q336" s="3"/>
      <c r="R336" s="3"/>
      <c r="S336" s="3"/>
      <c r="T336" s="3"/>
      <c r="U336" s="3"/>
      <c r="V336" s="3"/>
      <c r="W336" s="3"/>
      <c r="X336" s="3"/>
      <c r="Y336" s="3"/>
      <c r="Z336" s="3"/>
    </row>
    <row r="337" spans="1:26" ht="15.75" customHeight="1">
      <c r="A337" s="51"/>
      <c r="B337" s="52"/>
      <c r="C337" s="52"/>
      <c r="D337" s="52"/>
      <c r="E337" s="52"/>
      <c r="F337" s="1"/>
      <c r="G337" s="1"/>
      <c r="H337" s="3"/>
      <c r="I337" s="3"/>
      <c r="J337" s="3"/>
      <c r="K337" s="3"/>
      <c r="L337" s="3"/>
      <c r="M337" s="3"/>
      <c r="N337" s="3"/>
      <c r="O337" s="3"/>
      <c r="P337" s="3"/>
      <c r="Q337" s="3"/>
      <c r="R337" s="3"/>
      <c r="S337" s="3"/>
      <c r="T337" s="3"/>
      <c r="U337" s="3"/>
      <c r="V337" s="3"/>
      <c r="W337" s="3"/>
      <c r="X337" s="3"/>
      <c r="Y337" s="3"/>
      <c r="Z337" s="3"/>
    </row>
    <row r="338" spans="1:26" ht="15.75" customHeight="1">
      <c r="A338" s="51"/>
      <c r="B338" s="52"/>
      <c r="C338" s="52"/>
      <c r="D338" s="52"/>
      <c r="E338" s="52"/>
      <c r="F338" s="1"/>
      <c r="G338" s="1"/>
      <c r="H338" s="3"/>
      <c r="I338" s="3"/>
      <c r="J338" s="3"/>
      <c r="K338" s="3"/>
      <c r="L338" s="3"/>
      <c r="M338" s="3"/>
      <c r="N338" s="3"/>
      <c r="O338" s="3"/>
      <c r="P338" s="3"/>
      <c r="Q338" s="3"/>
      <c r="R338" s="3"/>
      <c r="S338" s="3"/>
      <c r="T338" s="3"/>
      <c r="U338" s="3"/>
      <c r="V338" s="3"/>
      <c r="W338" s="3"/>
      <c r="X338" s="3"/>
      <c r="Y338" s="3"/>
      <c r="Z338" s="3"/>
    </row>
    <row r="339" spans="1:26" ht="15.75" customHeight="1">
      <c r="A339" s="51"/>
      <c r="B339" s="52"/>
      <c r="C339" s="52"/>
      <c r="D339" s="52"/>
      <c r="E339" s="52"/>
      <c r="F339" s="1"/>
      <c r="G339" s="1"/>
      <c r="H339" s="3"/>
      <c r="I339" s="3"/>
      <c r="J339" s="3"/>
      <c r="K339" s="3"/>
      <c r="L339" s="3"/>
      <c r="M339" s="3"/>
      <c r="N339" s="3"/>
      <c r="O339" s="3"/>
      <c r="P339" s="3"/>
      <c r="Q339" s="3"/>
      <c r="R339" s="3"/>
      <c r="S339" s="3"/>
      <c r="T339" s="3"/>
      <c r="U339" s="3"/>
      <c r="V339" s="3"/>
      <c r="W339" s="3"/>
      <c r="X339" s="3"/>
      <c r="Y339" s="3"/>
      <c r="Z339" s="3"/>
    </row>
    <row r="340" spans="1:26" ht="15.75" customHeight="1">
      <c r="A340" s="51"/>
      <c r="B340" s="52"/>
      <c r="C340" s="52"/>
      <c r="D340" s="52"/>
      <c r="E340" s="52"/>
      <c r="F340" s="1"/>
      <c r="G340" s="1"/>
      <c r="H340" s="3"/>
      <c r="I340" s="3"/>
      <c r="J340" s="3"/>
      <c r="K340" s="3"/>
      <c r="L340" s="3"/>
      <c r="M340" s="3"/>
      <c r="N340" s="3"/>
      <c r="O340" s="3"/>
      <c r="P340" s="3"/>
      <c r="Q340" s="3"/>
      <c r="R340" s="3"/>
      <c r="S340" s="3"/>
      <c r="T340" s="3"/>
      <c r="U340" s="3"/>
      <c r="V340" s="3"/>
      <c r="W340" s="3"/>
      <c r="X340" s="3"/>
      <c r="Y340" s="3"/>
      <c r="Z340" s="3"/>
    </row>
    <row r="341" spans="1:26" ht="15.75" customHeight="1">
      <c r="A341" s="51"/>
      <c r="B341" s="52"/>
      <c r="C341" s="52"/>
      <c r="D341" s="52"/>
      <c r="E341" s="52"/>
      <c r="F341" s="1"/>
      <c r="G341" s="1"/>
      <c r="H341" s="3"/>
      <c r="I341" s="3"/>
      <c r="J341" s="3"/>
      <c r="K341" s="3"/>
      <c r="L341" s="3"/>
      <c r="M341" s="3"/>
      <c r="N341" s="3"/>
      <c r="O341" s="3"/>
      <c r="P341" s="3"/>
      <c r="Q341" s="3"/>
      <c r="R341" s="3"/>
      <c r="S341" s="3"/>
      <c r="T341" s="3"/>
      <c r="U341" s="3"/>
      <c r="V341" s="3"/>
      <c r="W341" s="3"/>
      <c r="X341" s="3"/>
      <c r="Y341" s="3"/>
      <c r="Z341" s="3"/>
    </row>
    <row r="342" spans="1:26" ht="15.75" customHeight="1">
      <c r="A342" s="51"/>
      <c r="B342" s="52"/>
      <c r="C342" s="52"/>
      <c r="D342" s="52"/>
      <c r="E342" s="52"/>
      <c r="F342" s="1"/>
      <c r="G342" s="1"/>
      <c r="H342" s="3"/>
      <c r="I342" s="3"/>
      <c r="J342" s="3"/>
      <c r="K342" s="3"/>
      <c r="L342" s="3"/>
      <c r="M342" s="3"/>
      <c r="N342" s="3"/>
      <c r="O342" s="3"/>
      <c r="P342" s="3"/>
      <c r="Q342" s="3"/>
      <c r="R342" s="3"/>
      <c r="S342" s="3"/>
      <c r="T342" s="3"/>
      <c r="U342" s="3"/>
      <c r="V342" s="3"/>
      <c r="W342" s="3"/>
      <c r="X342" s="3"/>
      <c r="Y342" s="3"/>
      <c r="Z342" s="3"/>
    </row>
    <row r="343" spans="1:26" ht="15.75" customHeight="1">
      <c r="A343" s="51"/>
      <c r="B343" s="52"/>
      <c r="C343" s="52"/>
      <c r="D343" s="52"/>
      <c r="E343" s="52"/>
      <c r="F343" s="1"/>
      <c r="G343" s="1"/>
      <c r="H343" s="3"/>
      <c r="I343" s="3"/>
      <c r="J343" s="3"/>
      <c r="K343" s="3"/>
      <c r="L343" s="3"/>
      <c r="M343" s="3"/>
      <c r="N343" s="3"/>
      <c r="O343" s="3"/>
      <c r="P343" s="3"/>
      <c r="Q343" s="3"/>
      <c r="R343" s="3"/>
      <c r="S343" s="3"/>
      <c r="T343" s="3"/>
      <c r="U343" s="3"/>
      <c r="V343" s="3"/>
      <c r="W343" s="3"/>
      <c r="X343" s="3"/>
      <c r="Y343" s="3"/>
      <c r="Z343" s="3"/>
    </row>
    <row r="344" spans="1:26" ht="15.75" customHeight="1">
      <c r="A344" s="51"/>
      <c r="B344" s="52"/>
      <c r="C344" s="52"/>
      <c r="D344" s="52"/>
      <c r="E344" s="52"/>
      <c r="F344" s="1"/>
      <c r="G344" s="1"/>
      <c r="H344" s="3"/>
      <c r="I344" s="3"/>
      <c r="J344" s="3"/>
      <c r="K344" s="3"/>
      <c r="L344" s="3"/>
      <c r="M344" s="3"/>
      <c r="N344" s="3"/>
      <c r="O344" s="3"/>
      <c r="P344" s="3"/>
      <c r="Q344" s="3"/>
      <c r="R344" s="3"/>
      <c r="S344" s="3"/>
      <c r="T344" s="3"/>
      <c r="U344" s="3"/>
      <c r="V344" s="3"/>
      <c r="W344" s="3"/>
      <c r="X344" s="3"/>
      <c r="Y344" s="3"/>
      <c r="Z344" s="3"/>
    </row>
    <row r="345" spans="1:26" ht="15.75" customHeight="1">
      <c r="A345" s="51"/>
      <c r="B345" s="52"/>
      <c r="C345" s="52"/>
      <c r="D345" s="52"/>
      <c r="E345" s="52"/>
      <c r="F345" s="1"/>
      <c r="G345" s="1"/>
      <c r="H345" s="3"/>
      <c r="I345" s="3"/>
      <c r="J345" s="3"/>
      <c r="K345" s="3"/>
      <c r="L345" s="3"/>
      <c r="M345" s="3"/>
      <c r="N345" s="3"/>
      <c r="O345" s="3"/>
      <c r="P345" s="3"/>
      <c r="Q345" s="3"/>
      <c r="R345" s="3"/>
      <c r="S345" s="3"/>
      <c r="T345" s="3"/>
      <c r="U345" s="3"/>
      <c r="V345" s="3"/>
      <c r="W345" s="3"/>
      <c r="X345" s="3"/>
      <c r="Y345" s="3"/>
      <c r="Z345" s="3"/>
    </row>
    <row r="346" spans="1:26" ht="15.75" customHeight="1">
      <c r="A346" s="51"/>
      <c r="B346" s="52"/>
      <c r="C346" s="52"/>
      <c r="D346" s="52"/>
      <c r="E346" s="52"/>
      <c r="F346" s="1"/>
      <c r="G346" s="1"/>
      <c r="H346" s="3"/>
      <c r="I346" s="3"/>
      <c r="J346" s="3"/>
      <c r="K346" s="3"/>
      <c r="L346" s="3"/>
      <c r="M346" s="3"/>
      <c r="N346" s="3"/>
      <c r="O346" s="3"/>
      <c r="P346" s="3"/>
      <c r="Q346" s="3"/>
      <c r="R346" s="3"/>
      <c r="S346" s="3"/>
      <c r="T346" s="3"/>
      <c r="U346" s="3"/>
      <c r="V346" s="3"/>
      <c r="W346" s="3"/>
      <c r="X346" s="3"/>
      <c r="Y346" s="3"/>
      <c r="Z346" s="3"/>
    </row>
    <row r="347" spans="1:26" ht="15.75" customHeight="1">
      <c r="A347" s="51"/>
      <c r="B347" s="52"/>
      <c r="C347" s="52"/>
      <c r="D347" s="52"/>
      <c r="E347" s="52"/>
      <c r="F347" s="1"/>
      <c r="G347" s="1"/>
      <c r="H347" s="3"/>
      <c r="I347" s="3"/>
      <c r="J347" s="3"/>
      <c r="K347" s="3"/>
      <c r="L347" s="3"/>
      <c r="M347" s="3"/>
      <c r="N347" s="3"/>
      <c r="O347" s="3"/>
      <c r="P347" s="3"/>
      <c r="Q347" s="3"/>
      <c r="R347" s="3"/>
      <c r="S347" s="3"/>
      <c r="T347" s="3"/>
      <c r="U347" s="3"/>
      <c r="V347" s="3"/>
      <c r="W347" s="3"/>
      <c r="X347" s="3"/>
      <c r="Y347" s="3"/>
      <c r="Z347" s="3"/>
    </row>
    <row r="348" spans="1:26" ht="15.75" customHeight="1">
      <c r="A348" s="51"/>
      <c r="B348" s="52"/>
      <c r="C348" s="52"/>
      <c r="D348" s="52"/>
      <c r="E348" s="52"/>
      <c r="F348" s="1"/>
      <c r="G348" s="1"/>
      <c r="H348" s="3"/>
      <c r="I348" s="3"/>
      <c r="J348" s="3"/>
      <c r="K348" s="3"/>
      <c r="L348" s="3"/>
      <c r="M348" s="3"/>
      <c r="N348" s="3"/>
      <c r="O348" s="3"/>
      <c r="P348" s="3"/>
      <c r="Q348" s="3"/>
      <c r="R348" s="3"/>
      <c r="S348" s="3"/>
      <c r="T348" s="3"/>
      <c r="U348" s="3"/>
      <c r="V348" s="3"/>
      <c r="W348" s="3"/>
      <c r="X348" s="3"/>
      <c r="Y348" s="3"/>
      <c r="Z348" s="3"/>
    </row>
    <row r="349" spans="1:26" ht="15.75" customHeight="1">
      <c r="A349" s="51"/>
      <c r="B349" s="52"/>
      <c r="C349" s="52"/>
      <c r="D349" s="52"/>
      <c r="E349" s="52"/>
      <c r="F349" s="1"/>
      <c r="G349" s="1"/>
      <c r="H349" s="3"/>
      <c r="I349" s="3"/>
      <c r="J349" s="3"/>
      <c r="K349" s="3"/>
      <c r="L349" s="3"/>
      <c r="M349" s="3"/>
      <c r="N349" s="3"/>
      <c r="O349" s="3"/>
      <c r="P349" s="3"/>
      <c r="Q349" s="3"/>
      <c r="R349" s="3"/>
      <c r="S349" s="3"/>
      <c r="T349" s="3"/>
      <c r="U349" s="3"/>
      <c r="V349" s="3"/>
      <c r="W349" s="3"/>
      <c r="X349" s="3"/>
      <c r="Y349" s="3"/>
      <c r="Z349" s="3"/>
    </row>
    <row r="350" spans="1:26" ht="15.75" customHeight="1">
      <c r="A350" s="51"/>
      <c r="B350" s="52"/>
      <c r="C350" s="52"/>
      <c r="D350" s="52"/>
      <c r="E350" s="52"/>
      <c r="F350" s="1"/>
      <c r="G350" s="1"/>
      <c r="H350" s="3"/>
      <c r="I350" s="3"/>
      <c r="J350" s="3"/>
      <c r="K350" s="3"/>
      <c r="L350" s="3"/>
      <c r="M350" s="3"/>
      <c r="N350" s="3"/>
      <c r="O350" s="3"/>
      <c r="P350" s="3"/>
      <c r="Q350" s="3"/>
      <c r="R350" s="3"/>
      <c r="S350" s="3"/>
      <c r="T350" s="3"/>
      <c r="U350" s="3"/>
      <c r="V350" s="3"/>
      <c r="W350" s="3"/>
      <c r="X350" s="3"/>
      <c r="Y350" s="3"/>
      <c r="Z350" s="3"/>
    </row>
    <row r="351" spans="1:26" ht="15.75" customHeight="1">
      <c r="A351" s="51"/>
      <c r="B351" s="52"/>
      <c r="C351" s="52"/>
      <c r="D351" s="52"/>
      <c r="E351" s="52"/>
      <c r="F351" s="1"/>
      <c r="G351" s="1"/>
      <c r="H351" s="3"/>
      <c r="I351" s="3"/>
      <c r="J351" s="3"/>
      <c r="K351" s="3"/>
      <c r="L351" s="3"/>
      <c r="M351" s="3"/>
      <c r="N351" s="3"/>
      <c r="O351" s="3"/>
      <c r="P351" s="3"/>
      <c r="Q351" s="3"/>
      <c r="R351" s="3"/>
      <c r="S351" s="3"/>
      <c r="T351" s="3"/>
      <c r="U351" s="3"/>
      <c r="V351" s="3"/>
      <c r="W351" s="3"/>
      <c r="X351" s="3"/>
      <c r="Y351" s="3"/>
      <c r="Z351" s="3"/>
    </row>
    <row r="352" spans="1:26" ht="15.75" customHeight="1">
      <c r="A352" s="51"/>
      <c r="B352" s="52"/>
      <c r="C352" s="52"/>
      <c r="D352" s="52"/>
      <c r="E352" s="52"/>
      <c r="F352" s="1"/>
      <c r="G352" s="1"/>
      <c r="H352" s="3"/>
      <c r="I352" s="3"/>
      <c r="J352" s="3"/>
      <c r="K352" s="3"/>
      <c r="L352" s="3"/>
      <c r="M352" s="3"/>
      <c r="N352" s="3"/>
      <c r="O352" s="3"/>
      <c r="P352" s="3"/>
      <c r="Q352" s="3"/>
      <c r="R352" s="3"/>
      <c r="S352" s="3"/>
      <c r="T352" s="3"/>
      <c r="U352" s="3"/>
      <c r="V352" s="3"/>
      <c r="W352" s="3"/>
      <c r="X352" s="3"/>
      <c r="Y352" s="3"/>
      <c r="Z352" s="3"/>
    </row>
    <row r="353" spans="1:26" ht="15.75" customHeight="1">
      <c r="A353" s="51"/>
      <c r="B353" s="52"/>
      <c r="C353" s="52"/>
      <c r="D353" s="52"/>
      <c r="E353" s="52"/>
      <c r="F353" s="1"/>
      <c r="G353" s="1"/>
      <c r="H353" s="3"/>
      <c r="I353" s="3"/>
      <c r="J353" s="3"/>
      <c r="K353" s="3"/>
      <c r="L353" s="3"/>
      <c r="M353" s="3"/>
      <c r="N353" s="3"/>
      <c r="O353" s="3"/>
      <c r="P353" s="3"/>
      <c r="Q353" s="3"/>
      <c r="R353" s="3"/>
      <c r="S353" s="3"/>
      <c r="T353" s="3"/>
      <c r="U353" s="3"/>
      <c r="V353" s="3"/>
      <c r="W353" s="3"/>
      <c r="X353" s="3"/>
      <c r="Y353" s="3"/>
      <c r="Z353" s="3"/>
    </row>
    <row r="354" spans="1:26" ht="15.75" customHeight="1">
      <c r="A354" s="51"/>
      <c r="B354" s="52"/>
      <c r="C354" s="52"/>
      <c r="D354" s="52"/>
      <c r="E354" s="52"/>
      <c r="F354" s="1"/>
      <c r="G354" s="1"/>
      <c r="H354" s="3"/>
      <c r="I354" s="3"/>
      <c r="J354" s="3"/>
      <c r="K354" s="3"/>
      <c r="L354" s="3"/>
      <c r="M354" s="3"/>
      <c r="N354" s="3"/>
      <c r="O354" s="3"/>
      <c r="P354" s="3"/>
      <c r="Q354" s="3"/>
      <c r="R354" s="3"/>
      <c r="S354" s="3"/>
      <c r="T354" s="3"/>
      <c r="U354" s="3"/>
      <c r="V354" s="3"/>
      <c r="W354" s="3"/>
      <c r="X354" s="3"/>
      <c r="Y354" s="3"/>
      <c r="Z354" s="3"/>
    </row>
    <row r="355" spans="1:26" ht="15.75" customHeight="1">
      <c r="A355" s="51"/>
      <c r="B355" s="52"/>
      <c r="C355" s="52"/>
      <c r="D355" s="52"/>
      <c r="E355" s="52"/>
      <c r="F355" s="1"/>
      <c r="G355" s="1"/>
      <c r="H355" s="3"/>
      <c r="I355" s="3"/>
      <c r="J355" s="3"/>
      <c r="K355" s="3"/>
      <c r="L355" s="3"/>
      <c r="M355" s="3"/>
      <c r="N355" s="3"/>
      <c r="O355" s="3"/>
      <c r="P355" s="3"/>
      <c r="Q355" s="3"/>
      <c r="R355" s="3"/>
      <c r="S355" s="3"/>
      <c r="T355" s="3"/>
      <c r="U355" s="3"/>
      <c r="V355" s="3"/>
      <c r="W355" s="3"/>
      <c r="X355" s="3"/>
      <c r="Y355" s="3"/>
      <c r="Z355" s="3"/>
    </row>
    <row r="356" spans="1:26" ht="15.75" customHeight="1">
      <c r="A356" s="51"/>
      <c r="B356" s="52"/>
      <c r="C356" s="52"/>
      <c r="D356" s="52"/>
      <c r="E356" s="52"/>
      <c r="F356" s="1"/>
      <c r="G356" s="1"/>
      <c r="H356" s="3"/>
      <c r="I356" s="3"/>
      <c r="J356" s="3"/>
      <c r="K356" s="3"/>
      <c r="L356" s="3"/>
      <c r="M356" s="3"/>
      <c r="N356" s="3"/>
      <c r="O356" s="3"/>
      <c r="P356" s="3"/>
      <c r="Q356" s="3"/>
      <c r="R356" s="3"/>
      <c r="S356" s="3"/>
      <c r="T356" s="3"/>
      <c r="U356" s="3"/>
      <c r="V356" s="3"/>
      <c r="W356" s="3"/>
      <c r="X356" s="3"/>
      <c r="Y356" s="3"/>
      <c r="Z356" s="3"/>
    </row>
    <row r="357" spans="1:26" ht="15.75" customHeight="1">
      <c r="A357" s="51"/>
      <c r="B357" s="52"/>
      <c r="C357" s="52"/>
      <c r="D357" s="52"/>
      <c r="E357" s="52"/>
      <c r="F357" s="1"/>
      <c r="G357" s="1"/>
      <c r="H357" s="3"/>
      <c r="I357" s="3"/>
      <c r="J357" s="3"/>
      <c r="K357" s="3"/>
      <c r="L357" s="3"/>
      <c r="M357" s="3"/>
      <c r="N357" s="3"/>
      <c r="O357" s="3"/>
      <c r="P357" s="3"/>
      <c r="Q357" s="3"/>
      <c r="R357" s="3"/>
      <c r="S357" s="3"/>
      <c r="T357" s="3"/>
      <c r="U357" s="3"/>
      <c r="V357" s="3"/>
      <c r="W357" s="3"/>
      <c r="X357" s="3"/>
      <c r="Y357" s="3"/>
      <c r="Z357" s="3"/>
    </row>
    <row r="358" spans="1:26" ht="15.75" customHeight="1">
      <c r="A358" s="51"/>
      <c r="B358" s="52"/>
      <c r="C358" s="52"/>
      <c r="D358" s="52"/>
      <c r="E358" s="52"/>
      <c r="F358" s="1"/>
      <c r="G358" s="1"/>
      <c r="H358" s="3"/>
      <c r="I358" s="3"/>
      <c r="J358" s="3"/>
      <c r="K358" s="3"/>
      <c r="L358" s="3"/>
      <c r="M358" s="3"/>
      <c r="N358" s="3"/>
      <c r="O358" s="3"/>
      <c r="P358" s="3"/>
      <c r="Q358" s="3"/>
      <c r="R358" s="3"/>
      <c r="S358" s="3"/>
      <c r="T358" s="3"/>
      <c r="U358" s="3"/>
      <c r="V358" s="3"/>
      <c r="W358" s="3"/>
      <c r="X358" s="3"/>
      <c r="Y358" s="3"/>
      <c r="Z358" s="3"/>
    </row>
    <row r="359" spans="1:26" ht="15.75" customHeight="1">
      <c r="A359" s="51"/>
      <c r="B359" s="52"/>
      <c r="C359" s="52"/>
      <c r="D359" s="52"/>
      <c r="E359" s="52"/>
      <c r="F359" s="1"/>
      <c r="G359" s="1"/>
      <c r="H359" s="3"/>
      <c r="I359" s="3"/>
      <c r="J359" s="3"/>
      <c r="K359" s="3"/>
      <c r="L359" s="3"/>
      <c r="M359" s="3"/>
      <c r="N359" s="3"/>
      <c r="O359" s="3"/>
      <c r="P359" s="3"/>
      <c r="Q359" s="3"/>
      <c r="R359" s="3"/>
      <c r="S359" s="3"/>
      <c r="T359" s="3"/>
      <c r="U359" s="3"/>
      <c r="V359" s="3"/>
      <c r="W359" s="3"/>
      <c r="X359" s="3"/>
      <c r="Y359" s="3"/>
      <c r="Z359" s="3"/>
    </row>
    <row r="360" spans="1:26" ht="15.75" customHeight="1">
      <c r="A360" s="51"/>
      <c r="B360" s="52"/>
      <c r="C360" s="52"/>
      <c r="D360" s="52"/>
      <c r="E360" s="52"/>
      <c r="F360" s="1"/>
      <c r="G360" s="1"/>
      <c r="H360" s="3"/>
      <c r="I360" s="3"/>
      <c r="J360" s="3"/>
      <c r="K360" s="3"/>
      <c r="L360" s="3"/>
      <c r="M360" s="3"/>
      <c r="N360" s="3"/>
      <c r="O360" s="3"/>
      <c r="P360" s="3"/>
      <c r="Q360" s="3"/>
      <c r="R360" s="3"/>
      <c r="S360" s="3"/>
      <c r="T360" s="3"/>
      <c r="U360" s="3"/>
      <c r="V360" s="3"/>
      <c r="W360" s="3"/>
      <c r="X360" s="3"/>
      <c r="Y360" s="3"/>
      <c r="Z360" s="3"/>
    </row>
    <row r="361" spans="1:26" ht="15.75" customHeight="1">
      <c r="A361" s="51"/>
      <c r="B361" s="52"/>
      <c r="C361" s="52"/>
      <c r="D361" s="52"/>
      <c r="E361" s="52"/>
      <c r="F361" s="1"/>
      <c r="G361" s="1"/>
      <c r="H361" s="3"/>
      <c r="I361" s="3"/>
      <c r="J361" s="3"/>
      <c r="K361" s="3"/>
      <c r="L361" s="3"/>
      <c r="M361" s="3"/>
      <c r="N361" s="3"/>
      <c r="O361" s="3"/>
      <c r="P361" s="3"/>
      <c r="Q361" s="3"/>
      <c r="R361" s="3"/>
      <c r="S361" s="3"/>
      <c r="T361" s="3"/>
      <c r="U361" s="3"/>
      <c r="V361" s="3"/>
      <c r="W361" s="3"/>
      <c r="X361" s="3"/>
      <c r="Y361" s="3"/>
      <c r="Z361" s="3"/>
    </row>
    <row r="362" spans="1:26" ht="15.75" customHeight="1">
      <c r="A362" s="51"/>
      <c r="B362" s="52"/>
      <c r="C362" s="52"/>
      <c r="D362" s="52"/>
      <c r="E362" s="52"/>
      <c r="F362" s="1"/>
      <c r="G362" s="1"/>
      <c r="H362" s="3"/>
      <c r="I362" s="3"/>
      <c r="J362" s="3"/>
      <c r="K362" s="3"/>
      <c r="L362" s="3"/>
      <c r="M362" s="3"/>
      <c r="N362" s="3"/>
      <c r="O362" s="3"/>
      <c r="P362" s="3"/>
      <c r="Q362" s="3"/>
      <c r="R362" s="3"/>
      <c r="S362" s="3"/>
      <c r="T362" s="3"/>
      <c r="U362" s="3"/>
      <c r="V362" s="3"/>
      <c r="W362" s="3"/>
      <c r="X362" s="3"/>
      <c r="Y362" s="3"/>
      <c r="Z362" s="3"/>
    </row>
    <row r="363" spans="1:26" ht="15.75" customHeight="1">
      <c r="A363" s="51"/>
      <c r="B363" s="52"/>
      <c r="C363" s="52"/>
      <c r="D363" s="52"/>
      <c r="E363" s="52"/>
      <c r="F363" s="1"/>
      <c r="G363" s="1"/>
      <c r="H363" s="3"/>
      <c r="I363" s="3"/>
      <c r="J363" s="3"/>
      <c r="K363" s="3"/>
      <c r="L363" s="3"/>
      <c r="M363" s="3"/>
      <c r="N363" s="3"/>
      <c r="O363" s="3"/>
      <c r="P363" s="3"/>
      <c r="Q363" s="3"/>
      <c r="R363" s="3"/>
      <c r="S363" s="3"/>
      <c r="T363" s="3"/>
      <c r="U363" s="3"/>
      <c r="V363" s="3"/>
      <c r="W363" s="3"/>
      <c r="X363" s="3"/>
      <c r="Y363" s="3"/>
      <c r="Z363" s="3"/>
    </row>
    <row r="364" spans="1:26" ht="15.75" customHeight="1">
      <c r="A364" s="51"/>
      <c r="B364" s="52"/>
      <c r="C364" s="52"/>
      <c r="D364" s="52"/>
      <c r="E364" s="52"/>
      <c r="F364" s="1"/>
      <c r="G364" s="1"/>
      <c r="H364" s="3"/>
      <c r="I364" s="3"/>
      <c r="J364" s="3"/>
      <c r="K364" s="3"/>
      <c r="L364" s="3"/>
      <c r="M364" s="3"/>
      <c r="N364" s="3"/>
      <c r="O364" s="3"/>
      <c r="P364" s="3"/>
      <c r="Q364" s="3"/>
      <c r="R364" s="3"/>
      <c r="S364" s="3"/>
      <c r="T364" s="3"/>
      <c r="U364" s="3"/>
      <c r="V364" s="3"/>
      <c r="W364" s="3"/>
      <c r="X364" s="3"/>
      <c r="Y364" s="3"/>
      <c r="Z364" s="3"/>
    </row>
    <row r="365" spans="1:26" ht="15.75" customHeight="1">
      <c r="A365" s="51"/>
      <c r="B365" s="52"/>
      <c r="C365" s="52"/>
      <c r="D365" s="52"/>
      <c r="E365" s="52"/>
      <c r="F365" s="1"/>
      <c r="G365" s="1"/>
      <c r="H365" s="3"/>
      <c r="I365" s="3"/>
      <c r="J365" s="3"/>
      <c r="K365" s="3"/>
      <c r="L365" s="3"/>
      <c r="M365" s="3"/>
      <c r="N365" s="3"/>
      <c r="O365" s="3"/>
      <c r="P365" s="3"/>
      <c r="Q365" s="3"/>
      <c r="R365" s="3"/>
      <c r="S365" s="3"/>
      <c r="T365" s="3"/>
      <c r="U365" s="3"/>
      <c r="V365" s="3"/>
      <c r="W365" s="3"/>
      <c r="X365" s="3"/>
      <c r="Y365" s="3"/>
      <c r="Z365" s="3"/>
    </row>
    <row r="366" spans="1:26" ht="15.75" customHeight="1">
      <c r="A366" s="51"/>
      <c r="B366" s="52"/>
      <c r="C366" s="52"/>
      <c r="D366" s="52"/>
      <c r="E366" s="52"/>
      <c r="F366" s="1"/>
      <c r="G366" s="1"/>
      <c r="H366" s="3"/>
      <c r="I366" s="3"/>
      <c r="J366" s="3"/>
      <c r="K366" s="3"/>
      <c r="L366" s="3"/>
      <c r="M366" s="3"/>
      <c r="N366" s="3"/>
      <c r="O366" s="3"/>
      <c r="P366" s="3"/>
      <c r="Q366" s="3"/>
      <c r="R366" s="3"/>
      <c r="S366" s="3"/>
      <c r="T366" s="3"/>
      <c r="U366" s="3"/>
      <c r="V366" s="3"/>
      <c r="W366" s="3"/>
      <c r="X366" s="3"/>
      <c r="Y366" s="3"/>
      <c r="Z366" s="3"/>
    </row>
    <row r="367" spans="1:26" ht="15.75" customHeight="1">
      <c r="A367" s="51"/>
      <c r="B367" s="52"/>
      <c r="C367" s="52"/>
      <c r="D367" s="52"/>
      <c r="E367" s="52"/>
      <c r="F367" s="1"/>
      <c r="G367" s="1"/>
      <c r="H367" s="3"/>
      <c r="I367" s="3"/>
      <c r="J367" s="3"/>
      <c r="K367" s="3"/>
      <c r="L367" s="3"/>
      <c r="M367" s="3"/>
      <c r="N367" s="3"/>
      <c r="O367" s="3"/>
      <c r="P367" s="3"/>
      <c r="Q367" s="3"/>
      <c r="R367" s="3"/>
      <c r="S367" s="3"/>
      <c r="T367" s="3"/>
      <c r="U367" s="3"/>
      <c r="V367" s="3"/>
      <c r="W367" s="3"/>
      <c r="X367" s="3"/>
      <c r="Y367" s="3"/>
      <c r="Z367" s="3"/>
    </row>
    <row r="368" spans="1:26" ht="15.75" customHeight="1">
      <c r="A368" s="51"/>
      <c r="B368" s="52"/>
      <c r="C368" s="52"/>
      <c r="D368" s="52"/>
      <c r="E368" s="52"/>
      <c r="F368" s="1"/>
      <c r="G368" s="1"/>
      <c r="H368" s="3"/>
      <c r="I368" s="3"/>
      <c r="J368" s="3"/>
      <c r="K368" s="3"/>
      <c r="L368" s="3"/>
      <c r="M368" s="3"/>
      <c r="N368" s="3"/>
      <c r="O368" s="3"/>
      <c r="P368" s="3"/>
      <c r="Q368" s="3"/>
      <c r="R368" s="3"/>
      <c r="S368" s="3"/>
      <c r="T368" s="3"/>
      <c r="U368" s="3"/>
      <c r="V368" s="3"/>
      <c r="W368" s="3"/>
      <c r="X368" s="3"/>
      <c r="Y368" s="3"/>
      <c r="Z368" s="3"/>
    </row>
    <row r="369" spans="1:26" ht="15.75" customHeight="1">
      <c r="A369" s="51"/>
      <c r="B369" s="52"/>
      <c r="C369" s="52"/>
      <c r="D369" s="52"/>
      <c r="E369" s="52"/>
      <c r="F369" s="1"/>
      <c r="G369" s="1"/>
      <c r="H369" s="3"/>
      <c r="I369" s="3"/>
      <c r="J369" s="3"/>
      <c r="K369" s="3"/>
      <c r="L369" s="3"/>
      <c r="M369" s="3"/>
      <c r="N369" s="3"/>
      <c r="O369" s="3"/>
      <c r="P369" s="3"/>
      <c r="Q369" s="3"/>
      <c r="R369" s="3"/>
      <c r="S369" s="3"/>
      <c r="T369" s="3"/>
      <c r="U369" s="3"/>
      <c r="V369" s="3"/>
      <c r="W369" s="3"/>
      <c r="X369" s="3"/>
      <c r="Y369" s="3"/>
      <c r="Z369" s="3"/>
    </row>
    <row r="370" spans="1:26" ht="15.75" customHeight="1">
      <c r="A370" s="51"/>
      <c r="B370" s="52"/>
      <c r="C370" s="52"/>
      <c r="D370" s="52"/>
      <c r="E370" s="52"/>
      <c r="F370" s="1"/>
      <c r="G370" s="1"/>
      <c r="H370" s="3"/>
      <c r="I370" s="3"/>
      <c r="J370" s="3"/>
      <c r="K370" s="3"/>
      <c r="L370" s="3"/>
      <c r="M370" s="3"/>
      <c r="N370" s="3"/>
      <c r="O370" s="3"/>
      <c r="P370" s="3"/>
      <c r="Q370" s="3"/>
      <c r="R370" s="3"/>
      <c r="S370" s="3"/>
      <c r="T370" s="3"/>
      <c r="U370" s="3"/>
      <c r="V370" s="3"/>
      <c r="W370" s="3"/>
      <c r="X370" s="3"/>
      <c r="Y370" s="3"/>
      <c r="Z370" s="3"/>
    </row>
    <row r="371" spans="1:26" ht="15.75" customHeight="1">
      <c r="A371" s="51"/>
      <c r="B371" s="52"/>
      <c r="C371" s="52"/>
      <c r="D371" s="52"/>
      <c r="E371" s="52"/>
      <c r="F371" s="1"/>
      <c r="G371" s="1"/>
      <c r="H371" s="3"/>
      <c r="I371" s="3"/>
      <c r="J371" s="3"/>
      <c r="K371" s="3"/>
      <c r="L371" s="3"/>
      <c r="M371" s="3"/>
      <c r="N371" s="3"/>
      <c r="O371" s="3"/>
      <c r="P371" s="3"/>
      <c r="Q371" s="3"/>
      <c r="R371" s="3"/>
      <c r="S371" s="3"/>
      <c r="T371" s="3"/>
      <c r="U371" s="3"/>
      <c r="V371" s="3"/>
      <c r="W371" s="3"/>
      <c r="X371" s="3"/>
      <c r="Y371" s="3"/>
      <c r="Z371" s="3"/>
    </row>
    <row r="372" spans="1:26" ht="15.75" customHeight="1">
      <c r="A372" s="51"/>
      <c r="B372" s="52"/>
      <c r="C372" s="52"/>
      <c r="D372" s="52"/>
      <c r="E372" s="52"/>
      <c r="F372" s="1"/>
      <c r="G372" s="1"/>
      <c r="H372" s="3"/>
      <c r="I372" s="3"/>
      <c r="J372" s="3"/>
      <c r="K372" s="3"/>
      <c r="L372" s="3"/>
      <c r="M372" s="3"/>
      <c r="N372" s="3"/>
      <c r="O372" s="3"/>
      <c r="P372" s="3"/>
      <c r="Q372" s="3"/>
      <c r="R372" s="3"/>
      <c r="S372" s="3"/>
      <c r="T372" s="3"/>
      <c r="U372" s="3"/>
      <c r="V372" s="3"/>
      <c r="W372" s="3"/>
      <c r="X372" s="3"/>
      <c r="Y372" s="3"/>
      <c r="Z372" s="3"/>
    </row>
    <row r="373" spans="1:26" ht="15.75" customHeight="1">
      <c r="A373" s="51"/>
      <c r="B373" s="52"/>
      <c r="C373" s="52"/>
      <c r="D373" s="52"/>
      <c r="E373" s="52"/>
      <c r="F373" s="1"/>
      <c r="G373" s="1"/>
      <c r="H373" s="3"/>
      <c r="I373" s="3"/>
      <c r="J373" s="3"/>
      <c r="K373" s="3"/>
      <c r="L373" s="3"/>
      <c r="M373" s="3"/>
      <c r="N373" s="3"/>
      <c r="O373" s="3"/>
      <c r="P373" s="3"/>
      <c r="Q373" s="3"/>
      <c r="R373" s="3"/>
      <c r="S373" s="3"/>
      <c r="T373" s="3"/>
      <c r="U373" s="3"/>
      <c r="V373" s="3"/>
      <c r="W373" s="3"/>
      <c r="X373" s="3"/>
      <c r="Y373" s="3"/>
      <c r="Z373" s="3"/>
    </row>
    <row r="374" spans="1:26" ht="15.75" customHeight="1">
      <c r="A374" s="51"/>
      <c r="B374" s="52"/>
      <c r="C374" s="52"/>
      <c r="D374" s="52"/>
      <c r="E374" s="52"/>
      <c r="F374" s="1"/>
      <c r="G374" s="1"/>
      <c r="H374" s="3"/>
      <c r="I374" s="3"/>
      <c r="J374" s="3"/>
      <c r="K374" s="3"/>
      <c r="L374" s="3"/>
      <c r="M374" s="3"/>
      <c r="N374" s="3"/>
      <c r="O374" s="3"/>
      <c r="P374" s="3"/>
      <c r="Q374" s="3"/>
      <c r="R374" s="3"/>
      <c r="S374" s="3"/>
      <c r="T374" s="3"/>
      <c r="U374" s="3"/>
      <c r="V374" s="3"/>
      <c r="W374" s="3"/>
      <c r="X374" s="3"/>
      <c r="Y374" s="3"/>
      <c r="Z374" s="3"/>
    </row>
    <row r="375" spans="1:26" ht="15.75" customHeight="1">
      <c r="A375" s="51"/>
      <c r="B375" s="52"/>
      <c r="C375" s="52"/>
      <c r="D375" s="52"/>
      <c r="E375" s="52"/>
      <c r="F375" s="1"/>
      <c r="G375" s="1"/>
      <c r="H375" s="3"/>
      <c r="I375" s="3"/>
      <c r="J375" s="3"/>
      <c r="K375" s="3"/>
      <c r="L375" s="3"/>
      <c r="M375" s="3"/>
      <c r="N375" s="3"/>
      <c r="O375" s="3"/>
      <c r="P375" s="3"/>
      <c r="Q375" s="3"/>
      <c r="R375" s="3"/>
      <c r="S375" s="3"/>
      <c r="T375" s="3"/>
      <c r="U375" s="3"/>
      <c r="V375" s="3"/>
      <c r="W375" s="3"/>
      <c r="X375" s="3"/>
      <c r="Y375" s="3"/>
      <c r="Z375" s="3"/>
    </row>
    <row r="376" spans="1:26" ht="15.75" customHeight="1">
      <c r="A376" s="51"/>
      <c r="B376" s="52"/>
      <c r="C376" s="52"/>
      <c r="D376" s="52"/>
      <c r="E376" s="52"/>
      <c r="F376" s="1"/>
      <c r="G376" s="1"/>
      <c r="H376" s="3"/>
      <c r="I376" s="3"/>
      <c r="J376" s="3"/>
      <c r="K376" s="3"/>
      <c r="L376" s="3"/>
      <c r="M376" s="3"/>
      <c r="N376" s="3"/>
      <c r="O376" s="3"/>
      <c r="P376" s="3"/>
      <c r="Q376" s="3"/>
      <c r="R376" s="3"/>
      <c r="S376" s="3"/>
      <c r="T376" s="3"/>
      <c r="U376" s="3"/>
      <c r="V376" s="3"/>
      <c r="W376" s="3"/>
      <c r="X376" s="3"/>
      <c r="Y376" s="3"/>
      <c r="Z376" s="3"/>
    </row>
    <row r="377" spans="1:26" ht="15.75" customHeight="1">
      <c r="A377" s="51"/>
      <c r="B377" s="52"/>
      <c r="C377" s="52"/>
      <c r="D377" s="52"/>
      <c r="E377" s="52"/>
      <c r="F377" s="1"/>
      <c r="G377" s="1"/>
      <c r="H377" s="3"/>
      <c r="I377" s="3"/>
      <c r="J377" s="3"/>
      <c r="K377" s="3"/>
      <c r="L377" s="3"/>
      <c r="M377" s="3"/>
      <c r="N377" s="3"/>
      <c r="O377" s="3"/>
      <c r="P377" s="3"/>
      <c r="Q377" s="3"/>
      <c r="R377" s="3"/>
      <c r="S377" s="3"/>
      <c r="T377" s="3"/>
      <c r="U377" s="3"/>
      <c r="V377" s="3"/>
      <c r="W377" s="3"/>
      <c r="X377" s="3"/>
      <c r="Y377" s="3"/>
      <c r="Z377" s="3"/>
    </row>
    <row r="378" spans="1:26" ht="15.75" customHeight="1">
      <c r="A378" s="51"/>
      <c r="B378" s="52"/>
      <c r="C378" s="52"/>
      <c r="D378" s="52"/>
      <c r="E378" s="52"/>
      <c r="F378" s="1"/>
      <c r="G378" s="1"/>
      <c r="H378" s="3"/>
      <c r="I378" s="3"/>
      <c r="J378" s="3"/>
      <c r="K378" s="3"/>
      <c r="L378" s="3"/>
      <c r="M378" s="3"/>
      <c r="N378" s="3"/>
      <c r="O378" s="3"/>
      <c r="P378" s="3"/>
      <c r="Q378" s="3"/>
      <c r="R378" s="3"/>
      <c r="S378" s="3"/>
      <c r="T378" s="3"/>
      <c r="U378" s="3"/>
      <c r="V378" s="3"/>
      <c r="W378" s="3"/>
      <c r="X378" s="3"/>
      <c r="Y378" s="3"/>
      <c r="Z378" s="3"/>
    </row>
    <row r="379" spans="1:26" ht="15.75" customHeight="1">
      <c r="A379" s="51"/>
      <c r="B379" s="52"/>
      <c r="C379" s="52"/>
      <c r="D379" s="52"/>
      <c r="E379" s="52"/>
      <c r="F379" s="1"/>
      <c r="G379" s="1"/>
      <c r="H379" s="3"/>
      <c r="I379" s="3"/>
      <c r="J379" s="3"/>
      <c r="K379" s="3"/>
      <c r="L379" s="3"/>
      <c r="M379" s="3"/>
      <c r="N379" s="3"/>
      <c r="O379" s="3"/>
      <c r="P379" s="3"/>
      <c r="Q379" s="3"/>
      <c r="R379" s="3"/>
      <c r="S379" s="3"/>
      <c r="T379" s="3"/>
      <c r="U379" s="3"/>
      <c r="V379" s="3"/>
      <c r="W379" s="3"/>
      <c r="X379" s="3"/>
      <c r="Y379" s="3"/>
      <c r="Z379" s="3"/>
    </row>
    <row r="380" spans="1:26" ht="15.75" customHeight="1">
      <c r="A380" s="51"/>
      <c r="B380" s="52"/>
      <c r="C380" s="52"/>
      <c r="D380" s="52"/>
      <c r="E380" s="52"/>
      <c r="F380" s="1"/>
      <c r="G380" s="1"/>
      <c r="H380" s="3"/>
      <c r="I380" s="3"/>
      <c r="J380" s="3"/>
      <c r="K380" s="3"/>
      <c r="L380" s="3"/>
      <c r="M380" s="3"/>
      <c r="N380" s="3"/>
      <c r="O380" s="3"/>
      <c r="P380" s="3"/>
      <c r="Q380" s="3"/>
      <c r="R380" s="3"/>
      <c r="S380" s="3"/>
      <c r="T380" s="3"/>
      <c r="U380" s="3"/>
      <c r="V380" s="3"/>
      <c r="W380" s="3"/>
      <c r="X380" s="3"/>
      <c r="Y380" s="3"/>
      <c r="Z380" s="3"/>
    </row>
    <row r="381" spans="1:26" ht="15.75" customHeight="1">
      <c r="A381" s="51"/>
      <c r="B381" s="52"/>
      <c r="C381" s="52"/>
      <c r="D381" s="52"/>
      <c r="E381" s="52"/>
      <c r="F381" s="1"/>
      <c r="G381" s="1"/>
      <c r="H381" s="3"/>
      <c r="I381" s="3"/>
      <c r="J381" s="3"/>
      <c r="K381" s="3"/>
      <c r="L381" s="3"/>
      <c r="M381" s="3"/>
      <c r="N381" s="3"/>
      <c r="O381" s="3"/>
      <c r="P381" s="3"/>
      <c r="Q381" s="3"/>
      <c r="R381" s="3"/>
      <c r="S381" s="3"/>
      <c r="T381" s="3"/>
      <c r="U381" s="3"/>
      <c r="V381" s="3"/>
      <c r="W381" s="3"/>
      <c r="X381" s="3"/>
      <c r="Y381" s="3"/>
      <c r="Z381" s="3"/>
    </row>
    <row r="382" spans="1:26" ht="15.75" customHeight="1">
      <c r="A382" s="51"/>
      <c r="B382" s="52"/>
      <c r="C382" s="52"/>
      <c r="D382" s="52"/>
      <c r="E382" s="52"/>
      <c r="F382" s="1"/>
      <c r="G382" s="1"/>
      <c r="H382" s="3"/>
      <c r="I382" s="3"/>
      <c r="J382" s="3"/>
      <c r="K382" s="3"/>
      <c r="L382" s="3"/>
      <c r="M382" s="3"/>
      <c r="N382" s="3"/>
      <c r="O382" s="3"/>
      <c r="P382" s="3"/>
      <c r="Q382" s="3"/>
      <c r="R382" s="3"/>
      <c r="S382" s="3"/>
      <c r="T382" s="3"/>
      <c r="U382" s="3"/>
      <c r="V382" s="3"/>
      <c r="W382" s="3"/>
      <c r="X382" s="3"/>
      <c r="Y382" s="3"/>
      <c r="Z382" s="3"/>
    </row>
    <row r="383" spans="1:26" ht="15.75" customHeight="1">
      <c r="A383" s="51"/>
      <c r="B383" s="52"/>
      <c r="C383" s="52"/>
      <c r="D383" s="52"/>
      <c r="E383" s="52"/>
      <c r="F383" s="1"/>
      <c r="G383" s="1"/>
      <c r="H383" s="3"/>
      <c r="I383" s="3"/>
      <c r="J383" s="3"/>
      <c r="K383" s="3"/>
      <c r="L383" s="3"/>
      <c r="M383" s="3"/>
      <c r="N383" s="3"/>
      <c r="O383" s="3"/>
      <c r="P383" s="3"/>
      <c r="Q383" s="3"/>
      <c r="R383" s="3"/>
      <c r="S383" s="3"/>
      <c r="T383" s="3"/>
      <c r="U383" s="3"/>
      <c r="V383" s="3"/>
      <c r="W383" s="3"/>
      <c r="X383" s="3"/>
      <c r="Y383" s="3"/>
      <c r="Z383" s="3"/>
    </row>
    <row r="384" spans="1:26" ht="15.75" customHeight="1">
      <c r="A384" s="51"/>
      <c r="B384" s="52"/>
      <c r="C384" s="52"/>
      <c r="D384" s="52"/>
      <c r="E384" s="52"/>
      <c r="F384" s="1"/>
      <c r="G384" s="1"/>
      <c r="H384" s="3"/>
      <c r="I384" s="3"/>
      <c r="J384" s="3"/>
      <c r="K384" s="3"/>
      <c r="L384" s="3"/>
      <c r="M384" s="3"/>
      <c r="N384" s="3"/>
      <c r="O384" s="3"/>
      <c r="P384" s="3"/>
      <c r="Q384" s="3"/>
      <c r="R384" s="3"/>
      <c r="S384" s="3"/>
      <c r="T384" s="3"/>
      <c r="U384" s="3"/>
      <c r="V384" s="3"/>
      <c r="W384" s="3"/>
      <c r="X384" s="3"/>
      <c r="Y384" s="3"/>
      <c r="Z384" s="3"/>
    </row>
    <row r="385" spans="1:26" ht="15.75" customHeight="1">
      <c r="A385" s="51"/>
      <c r="B385" s="52"/>
      <c r="C385" s="52"/>
      <c r="D385" s="52"/>
      <c r="E385" s="52"/>
      <c r="F385" s="1"/>
      <c r="G385" s="1"/>
      <c r="H385" s="3"/>
      <c r="I385" s="3"/>
      <c r="J385" s="3"/>
      <c r="K385" s="3"/>
      <c r="L385" s="3"/>
      <c r="M385" s="3"/>
      <c r="N385" s="3"/>
      <c r="O385" s="3"/>
      <c r="P385" s="3"/>
      <c r="Q385" s="3"/>
      <c r="R385" s="3"/>
      <c r="S385" s="3"/>
      <c r="T385" s="3"/>
      <c r="U385" s="3"/>
      <c r="V385" s="3"/>
      <c r="W385" s="3"/>
      <c r="X385" s="3"/>
      <c r="Y385" s="3"/>
      <c r="Z385" s="3"/>
    </row>
    <row r="386" spans="1:26" ht="15.75" customHeight="1">
      <c r="A386" s="51"/>
      <c r="B386" s="52"/>
      <c r="C386" s="52"/>
      <c r="D386" s="52"/>
      <c r="E386" s="52"/>
      <c r="F386" s="1"/>
      <c r="G386" s="1"/>
      <c r="H386" s="3"/>
      <c r="I386" s="3"/>
      <c r="J386" s="3"/>
      <c r="K386" s="3"/>
      <c r="L386" s="3"/>
      <c r="M386" s="3"/>
      <c r="N386" s="3"/>
      <c r="O386" s="3"/>
      <c r="P386" s="3"/>
      <c r="Q386" s="3"/>
      <c r="R386" s="3"/>
      <c r="S386" s="3"/>
      <c r="T386" s="3"/>
      <c r="U386" s="3"/>
      <c r="V386" s="3"/>
      <c r="W386" s="3"/>
      <c r="X386" s="3"/>
      <c r="Y386" s="3"/>
      <c r="Z386" s="3"/>
    </row>
    <row r="387" spans="1:26" ht="15.75" customHeight="1">
      <c r="A387" s="51"/>
      <c r="B387" s="52"/>
      <c r="C387" s="52"/>
      <c r="D387" s="52"/>
      <c r="E387" s="52"/>
      <c r="F387" s="1"/>
      <c r="G387" s="1"/>
      <c r="H387" s="3"/>
      <c r="I387" s="3"/>
      <c r="J387" s="3"/>
      <c r="K387" s="3"/>
      <c r="L387" s="3"/>
      <c r="M387" s="3"/>
      <c r="N387" s="3"/>
      <c r="O387" s="3"/>
      <c r="P387" s="3"/>
      <c r="Q387" s="3"/>
      <c r="R387" s="3"/>
      <c r="S387" s="3"/>
      <c r="T387" s="3"/>
      <c r="U387" s="3"/>
      <c r="V387" s="3"/>
      <c r="W387" s="3"/>
      <c r="X387" s="3"/>
      <c r="Y387" s="3"/>
      <c r="Z387" s="3"/>
    </row>
    <row r="388" spans="1:26" ht="15.75" customHeight="1">
      <c r="A388" s="51"/>
      <c r="B388" s="52"/>
      <c r="C388" s="52"/>
      <c r="D388" s="52"/>
      <c r="E388" s="52"/>
      <c r="F388" s="1"/>
      <c r="G388" s="1"/>
      <c r="H388" s="3"/>
      <c r="I388" s="3"/>
      <c r="J388" s="3"/>
      <c r="K388" s="3"/>
      <c r="L388" s="3"/>
      <c r="M388" s="3"/>
      <c r="N388" s="3"/>
      <c r="O388" s="3"/>
      <c r="P388" s="3"/>
      <c r="Q388" s="3"/>
      <c r="R388" s="3"/>
      <c r="S388" s="3"/>
      <c r="T388" s="3"/>
      <c r="U388" s="3"/>
      <c r="V388" s="3"/>
      <c r="W388" s="3"/>
      <c r="X388" s="3"/>
      <c r="Y388" s="3"/>
      <c r="Z388" s="3"/>
    </row>
    <row r="389" spans="1:26" ht="15.75" customHeight="1">
      <c r="A389" s="51"/>
      <c r="B389" s="52"/>
      <c r="C389" s="52"/>
      <c r="D389" s="52"/>
      <c r="E389" s="52"/>
      <c r="F389" s="1"/>
      <c r="G389" s="1"/>
      <c r="H389" s="3"/>
      <c r="I389" s="3"/>
      <c r="J389" s="3"/>
      <c r="K389" s="3"/>
      <c r="L389" s="3"/>
      <c r="M389" s="3"/>
      <c r="N389" s="3"/>
      <c r="O389" s="3"/>
      <c r="P389" s="3"/>
      <c r="Q389" s="3"/>
      <c r="R389" s="3"/>
      <c r="S389" s="3"/>
      <c r="T389" s="3"/>
      <c r="U389" s="3"/>
      <c r="V389" s="3"/>
      <c r="W389" s="3"/>
      <c r="X389" s="3"/>
      <c r="Y389" s="3"/>
      <c r="Z389" s="3"/>
    </row>
    <row r="390" spans="1:26" ht="15.75" customHeight="1">
      <c r="A390" s="51"/>
      <c r="B390" s="52"/>
      <c r="C390" s="52"/>
      <c r="D390" s="52"/>
      <c r="E390" s="52"/>
      <c r="F390" s="1"/>
      <c r="G390" s="1"/>
      <c r="H390" s="3"/>
      <c r="I390" s="3"/>
      <c r="J390" s="3"/>
      <c r="K390" s="3"/>
      <c r="L390" s="3"/>
      <c r="M390" s="3"/>
      <c r="N390" s="3"/>
      <c r="O390" s="3"/>
      <c r="P390" s="3"/>
      <c r="Q390" s="3"/>
      <c r="R390" s="3"/>
      <c r="S390" s="3"/>
      <c r="T390" s="3"/>
      <c r="U390" s="3"/>
      <c r="V390" s="3"/>
      <c r="W390" s="3"/>
      <c r="X390" s="3"/>
      <c r="Y390" s="3"/>
      <c r="Z390" s="3"/>
    </row>
    <row r="391" spans="1:26" ht="15.75" customHeight="1">
      <c r="A391" s="51"/>
      <c r="B391" s="52"/>
      <c r="C391" s="52"/>
      <c r="D391" s="52"/>
      <c r="E391" s="52"/>
      <c r="F391" s="1"/>
      <c r="G391" s="1"/>
      <c r="H391" s="3"/>
      <c r="I391" s="3"/>
      <c r="J391" s="3"/>
      <c r="K391" s="3"/>
      <c r="L391" s="3"/>
      <c r="M391" s="3"/>
      <c r="N391" s="3"/>
      <c r="O391" s="3"/>
      <c r="P391" s="3"/>
      <c r="Q391" s="3"/>
      <c r="R391" s="3"/>
      <c r="S391" s="3"/>
      <c r="T391" s="3"/>
      <c r="U391" s="3"/>
      <c r="V391" s="3"/>
      <c r="W391" s="3"/>
      <c r="X391" s="3"/>
      <c r="Y391" s="3"/>
      <c r="Z391" s="3"/>
    </row>
    <row r="392" spans="1:26" ht="15.75" customHeight="1">
      <c r="A392" s="51"/>
      <c r="B392" s="52"/>
      <c r="C392" s="52"/>
      <c r="D392" s="52"/>
      <c r="E392" s="52"/>
      <c r="F392" s="1"/>
      <c r="G392" s="1"/>
      <c r="H392" s="3"/>
      <c r="I392" s="3"/>
      <c r="J392" s="3"/>
      <c r="K392" s="3"/>
      <c r="L392" s="3"/>
      <c r="M392" s="3"/>
      <c r="N392" s="3"/>
      <c r="O392" s="3"/>
      <c r="P392" s="3"/>
      <c r="Q392" s="3"/>
      <c r="R392" s="3"/>
      <c r="S392" s="3"/>
      <c r="T392" s="3"/>
      <c r="U392" s="3"/>
      <c r="V392" s="3"/>
      <c r="W392" s="3"/>
      <c r="X392" s="3"/>
      <c r="Y392" s="3"/>
      <c r="Z392" s="3"/>
    </row>
    <row r="393" spans="1:26" ht="15.75" customHeight="1">
      <c r="A393" s="51"/>
      <c r="B393" s="52"/>
      <c r="C393" s="52"/>
      <c r="D393" s="52"/>
      <c r="E393" s="52"/>
      <c r="F393" s="1"/>
      <c r="G393" s="1"/>
      <c r="H393" s="3"/>
      <c r="I393" s="3"/>
      <c r="J393" s="3"/>
      <c r="K393" s="3"/>
      <c r="L393" s="3"/>
      <c r="M393" s="3"/>
      <c r="N393" s="3"/>
      <c r="O393" s="3"/>
      <c r="P393" s="3"/>
      <c r="Q393" s="3"/>
      <c r="R393" s="3"/>
      <c r="S393" s="3"/>
      <c r="T393" s="3"/>
      <c r="U393" s="3"/>
      <c r="V393" s="3"/>
      <c r="W393" s="3"/>
      <c r="X393" s="3"/>
      <c r="Y393" s="3"/>
      <c r="Z393" s="3"/>
    </row>
    <row r="394" spans="1:26" ht="15.75" customHeight="1">
      <c r="A394" s="51"/>
      <c r="B394" s="52"/>
      <c r="C394" s="52"/>
      <c r="D394" s="52"/>
      <c r="E394" s="52"/>
      <c r="F394" s="1"/>
      <c r="G394" s="1"/>
      <c r="H394" s="3"/>
      <c r="I394" s="3"/>
      <c r="J394" s="3"/>
      <c r="K394" s="3"/>
      <c r="L394" s="3"/>
      <c r="M394" s="3"/>
      <c r="N394" s="3"/>
      <c r="O394" s="3"/>
      <c r="P394" s="3"/>
      <c r="Q394" s="3"/>
      <c r="R394" s="3"/>
      <c r="S394" s="3"/>
      <c r="T394" s="3"/>
      <c r="U394" s="3"/>
      <c r="V394" s="3"/>
      <c r="W394" s="3"/>
      <c r="X394" s="3"/>
      <c r="Y394" s="3"/>
      <c r="Z394" s="3"/>
    </row>
    <row r="395" spans="1:26" ht="15.75" customHeight="1">
      <c r="A395" s="51"/>
      <c r="B395" s="52"/>
      <c r="C395" s="52"/>
      <c r="D395" s="52"/>
      <c r="E395" s="52"/>
      <c r="F395" s="1"/>
      <c r="G395" s="1"/>
      <c r="H395" s="3"/>
      <c r="I395" s="3"/>
      <c r="J395" s="3"/>
      <c r="K395" s="3"/>
      <c r="L395" s="3"/>
      <c r="M395" s="3"/>
      <c r="N395" s="3"/>
      <c r="O395" s="3"/>
      <c r="P395" s="3"/>
      <c r="Q395" s="3"/>
      <c r="R395" s="3"/>
      <c r="S395" s="3"/>
      <c r="T395" s="3"/>
      <c r="U395" s="3"/>
      <c r="V395" s="3"/>
      <c r="W395" s="3"/>
      <c r="X395" s="3"/>
      <c r="Y395" s="3"/>
      <c r="Z395" s="3"/>
    </row>
    <row r="396" spans="1:26" ht="15.75" customHeight="1">
      <c r="A396" s="51"/>
      <c r="B396" s="52"/>
      <c r="C396" s="52"/>
      <c r="D396" s="52"/>
      <c r="E396" s="52"/>
      <c r="F396" s="1"/>
      <c r="G396" s="1"/>
      <c r="H396" s="3"/>
      <c r="I396" s="3"/>
      <c r="J396" s="3"/>
      <c r="K396" s="3"/>
      <c r="L396" s="3"/>
      <c r="M396" s="3"/>
      <c r="N396" s="3"/>
      <c r="O396" s="3"/>
      <c r="P396" s="3"/>
      <c r="Q396" s="3"/>
      <c r="R396" s="3"/>
      <c r="S396" s="3"/>
      <c r="T396" s="3"/>
      <c r="U396" s="3"/>
      <c r="V396" s="3"/>
      <c r="W396" s="3"/>
      <c r="X396" s="3"/>
      <c r="Y396" s="3"/>
      <c r="Z396" s="3"/>
    </row>
    <row r="397" spans="1:26" ht="15.75" customHeight="1">
      <c r="A397" s="51"/>
      <c r="B397" s="52"/>
      <c r="C397" s="52"/>
      <c r="D397" s="52"/>
      <c r="E397" s="52"/>
      <c r="F397" s="1"/>
      <c r="G397" s="1"/>
      <c r="H397" s="3"/>
      <c r="I397" s="3"/>
      <c r="J397" s="3"/>
      <c r="K397" s="3"/>
      <c r="L397" s="3"/>
      <c r="M397" s="3"/>
      <c r="N397" s="3"/>
      <c r="O397" s="3"/>
      <c r="P397" s="3"/>
      <c r="Q397" s="3"/>
      <c r="R397" s="3"/>
      <c r="S397" s="3"/>
      <c r="T397" s="3"/>
      <c r="U397" s="3"/>
      <c r="V397" s="3"/>
      <c r="W397" s="3"/>
      <c r="X397" s="3"/>
      <c r="Y397" s="3"/>
      <c r="Z397" s="3"/>
    </row>
    <row r="398" spans="1:26" ht="15.75" customHeight="1">
      <c r="A398" s="51"/>
      <c r="B398" s="52"/>
      <c r="C398" s="52"/>
      <c r="D398" s="52"/>
      <c r="E398" s="52"/>
      <c r="F398" s="1"/>
      <c r="G398" s="1"/>
      <c r="H398" s="3"/>
      <c r="I398" s="3"/>
      <c r="J398" s="3"/>
      <c r="K398" s="3"/>
      <c r="L398" s="3"/>
      <c r="M398" s="3"/>
      <c r="N398" s="3"/>
      <c r="O398" s="3"/>
      <c r="P398" s="3"/>
      <c r="Q398" s="3"/>
      <c r="R398" s="3"/>
      <c r="S398" s="3"/>
      <c r="T398" s="3"/>
      <c r="U398" s="3"/>
      <c r="V398" s="3"/>
      <c r="W398" s="3"/>
      <c r="X398" s="3"/>
      <c r="Y398" s="3"/>
      <c r="Z398" s="3"/>
    </row>
    <row r="399" spans="1:26" ht="15.75" customHeight="1">
      <c r="A399" s="51"/>
      <c r="B399" s="52"/>
      <c r="C399" s="52"/>
      <c r="D399" s="52"/>
      <c r="E399" s="52"/>
      <c r="F399" s="1"/>
      <c r="G399" s="1"/>
      <c r="H399" s="3"/>
      <c r="I399" s="3"/>
      <c r="J399" s="3"/>
      <c r="K399" s="3"/>
      <c r="L399" s="3"/>
      <c r="M399" s="3"/>
      <c r="N399" s="3"/>
      <c r="O399" s="3"/>
      <c r="P399" s="3"/>
      <c r="Q399" s="3"/>
      <c r="R399" s="3"/>
      <c r="S399" s="3"/>
      <c r="T399" s="3"/>
      <c r="U399" s="3"/>
      <c r="V399" s="3"/>
      <c r="W399" s="3"/>
      <c r="X399" s="3"/>
      <c r="Y399" s="3"/>
      <c r="Z399" s="3"/>
    </row>
    <row r="400" spans="1:26" ht="15.75" customHeight="1">
      <c r="A400" s="51"/>
      <c r="B400" s="52"/>
      <c r="C400" s="52"/>
      <c r="D400" s="52"/>
      <c r="E400" s="52"/>
      <c r="F400" s="1"/>
      <c r="G400" s="1"/>
      <c r="H400" s="3"/>
      <c r="I400" s="3"/>
      <c r="J400" s="3"/>
      <c r="K400" s="3"/>
      <c r="L400" s="3"/>
      <c r="M400" s="3"/>
      <c r="N400" s="3"/>
      <c r="O400" s="3"/>
      <c r="P400" s="3"/>
      <c r="Q400" s="3"/>
      <c r="R400" s="3"/>
      <c r="S400" s="3"/>
      <c r="T400" s="3"/>
      <c r="U400" s="3"/>
      <c r="V400" s="3"/>
      <c r="W400" s="3"/>
      <c r="X400" s="3"/>
      <c r="Y400" s="3"/>
      <c r="Z400" s="3"/>
    </row>
    <row r="401" spans="1:26" ht="15.75" customHeight="1">
      <c r="A401" s="51"/>
      <c r="B401" s="52"/>
      <c r="C401" s="52"/>
      <c r="D401" s="52"/>
      <c r="E401" s="52"/>
      <c r="F401" s="1"/>
      <c r="G401" s="1"/>
      <c r="H401" s="3"/>
      <c r="I401" s="3"/>
      <c r="J401" s="3"/>
      <c r="K401" s="3"/>
      <c r="L401" s="3"/>
      <c r="M401" s="3"/>
      <c r="N401" s="3"/>
      <c r="O401" s="3"/>
      <c r="P401" s="3"/>
      <c r="Q401" s="3"/>
      <c r="R401" s="3"/>
      <c r="S401" s="3"/>
      <c r="T401" s="3"/>
      <c r="U401" s="3"/>
      <c r="V401" s="3"/>
      <c r="W401" s="3"/>
      <c r="X401" s="3"/>
      <c r="Y401" s="3"/>
      <c r="Z401" s="3"/>
    </row>
    <row r="402" spans="1:26" ht="15.75" customHeight="1">
      <c r="A402" s="51"/>
      <c r="B402" s="52"/>
      <c r="C402" s="52"/>
      <c r="D402" s="52"/>
      <c r="E402" s="52"/>
      <c r="F402" s="1"/>
      <c r="G402" s="1"/>
      <c r="H402" s="3"/>
      <c r="I402" s="3"/>
      <c r="J402" s="3"/>
      <c r="K402" s="3"/>
      <c r="L402" s="3"/>
      <c r="M402" s="3"/>
      <c r="N402" s="3"/>
      <c r="O402" s="3"/>
      <c r="P402" s="3"/>
      <c r="Q402" s="3"/>
      <c r="R402" s="3"/>
      <c r="S402" s="3"/>
      <c r="T402" s="3"/>
      <c r="U402" s="3"/>
      <c r="V402" s="3"/>
      <c r="W402" s="3"/>
      <c r="X402" s="3"/>
      <c r="Y402" s="3"/>
      <c r="Z402" s="3"/>
    </row>
    <row r="403" spans="1:26" ht="15.75" customHeight="1">
      <c r="A403" s="51"/>
      <c r="B403" s="52"/>
      <c r="C403" s="52"/>
      <c r="D403" s="52"/>
      <c r="E403" s="52"/>
      <c r="F403" s="1"/>
      <c r="G403" s="1"/>
      <c r="H403" s="3"/>
      <c r="I403" s="3"/>
      <c r="J403" s="3"/>
      <c r="K403" s="3"/>
      <c r="L403" s="3"/>
      <c r="M403" s="3"/>
      <c r="N403" s="3"/>
      <c r="O403" s="3"/>
      <c r="P403" s="3"/>
      <c r="Q403" s="3"/>
      <c r="R403" s="3"/>
      <c r="S403" s="3"/>
      <c r="T403" s="3"/>
      <c r="U403" s="3"/>
      <c r="V403" s="3"/>
      <c r="W403" s="3"/>
      <c r="X403" s="3"/>
      <c r="Y403" s="3"/>
      <c r="Z403" s="3"/>
    </row>
    <row r="404" spans="1:26" ht="15.75" customHeight="1">
      <c r="A404" s="51"/>
      <c r="B404" s="52"/>
      <c r="C404" s="52"/>
      <c r="D404" s="52"/>
      <c r="E404" s="52"/>
      <c r="F404" s="1"/>
      <c r="G404" s="1"/>
      <c r="H404" s="3"/>
      <c r="I404" s="3"/>
      <c r="J404" s="3"/>
      <c r="K404" s="3"/>
      <c r="L404" s="3"/>
      <c r="M404" s="3"/>
      <c r="N404" s="3"/>
      <c r="O404" s="3"/>
      <c r="P404" s="3"/>
      <c r="Q404" s="3"/>
      <c r="R404" s="3"/>
      <c r="S404" s="3"/>
      <c r="T404" s="3"/>
      <c r="U404" s="3"/>
      <c r="V404" s="3"/>
      <c r="W404" s="3"/>
      <c r="X404" s="3"/>
      <c r="Y404" s="3"/>
      <c r="Z404" s="3"/>
    </row>
    <row r="405" spans="1:26" ht="15.75" customHeight="1">
      <c r="A405" s="51"/>
      <c r="B405" s="52"/>
      <c r="C405" s="52"/>
      <c r="D405" s="52"/>
      <c r="E405" s="52"/>
      <c r="F405" s="1"/>
      <c r="G405" s="1"/>
      <c r="H405" s="3"/>
      <c r="I405" s="3"/>
      <c r="J405" s="3"/>
      <c r="K405" s="3"/>
      <c r="L405" s="3"/>
      <c r="M405" s="3"/>
      <c r="N405" s="3"/>
      <c r="O405" s="3"/>
      <c r="P405" s="3"/>
      <c r="Q405" s="3"/>
      <c r="R405" s="3"/>
      <c r="S405" s="3"/>
      <c r="T405" s="3"/>
      <c r="U405" s="3"/>
      <c r="V405" s="3"/>
      <c r="W405" s="3"/>
      <c r="X405" s="3"/>
      <c r="Y405" s="3"/>
      <c r="Z405" s="3"/>
    </row>
    <row r="406" spans="1:26" ht="15.75" customHeight="1">
      <c r="A406" s="51"/>
      <c r="B406" s="52"/>
      <c r="C406" s="52"/>
      <c r="D406" s="52"/>
      <c r="E406" s="52"/>
      <c r="F406" s="1"/>
      <c r="G406" s="1"/>
      <c r="H406" s="3"/>
      <c r="I406" s="3"/>
      <c r="J406" s="3"/>
      <c r="K406" s="3"/>
      <c r="L406" s="3"/>
      <c r="M406" s="3"/>
      <c r="N406" s="3"/>
      <c r="O406" s="3"/>
      <c r="P406" s="3"/>
      <c r="Q406" s="3"/>
      <c r="R406" s="3"/>
      <c r="S406" s="3"/>
      <c r="T406" s="3"/>
      <c r="U406" s="3"/>
      <c r="V406" s="3"/>
      <c r="W406" s="3"/>
      <c r="X406" s="3"/>
      <c r="Y406" s="3"/>
      <c r="Z406" s="3"/>
    </row>
    <row r="407" spans="1:26" ht="15.75" customHeight="1">
      <c r="A407" s="51"/>
      <c r="B407" s="52"/>
      <c r="C407" s="52"/>
      <c r="D407" s="52"/>
      <c r="E407" s="52"/>
      <c r="F407" s="1"/>
      <c r="G407" s="1"/>
      <c r="H407" s="3"/>
      <c r="I407" s="3"/>
      <c r="J407" s="3"/>
      <c r="K407" s="3"/>
      <c r="L407" s="3"/>
      <c r="M407" s="3"/>
      <c r="N407" s="3"/>
      <c r="O407" s="3"/>
      <c r="P407" s="3"/>
      <c r="Q407" s="3"/>
      <c r="R407" s="3"/>
      <c r="S407" s="3"/>
      <c r="T407" s="3"/>
      <c r="U407" s="3"/>
      <c r="V407" s="3"/>
      <c r="W407" s="3"/>
      <c r="X407" s="3"/>
      <c r="Y407" s="3"/>
      <c r="Z407" s="3"/>
    </row>
    <row r="408" spans="1:26" ht="15.75" customHeight="1">
      <c r="A408" s="51"/>
      <c r="B408" s="52"/>
      <c r="C408" s="52"/>
      <c r="D408" s="52"/>
      <c r="E408" s="52"/>
      <c r="F408" s="1"/>
      <c r="G408" s="1"/>
      <c r="H408" s="3"/>
      <c r="I408" s="3"/>
      <c r="J408" s="3"/>
      <c r="K408" s="3"/>
      <c r="L408" s="3"/>
      <c r="M408" s="3"/>
      <c r="N408" s="3"/>
      <c r="O408" s="3"/>
      <c r="P408" s="3"/>
      <c r="Q408" s="3"/>
      <c r="R408" s="3"/>
      <c r="S408" s="3"/>
      <c r="T408" s="3"/>
      <c r="U408" s="3"/>
      <c r="V408" s="3"/>
      <c r="W408" s="3"/>
      <c r="X408" s="3"/>
      <c r="Y408" s="3"/>
      <c r="Z408" s="3"/>
    </row>
    <row r="409" spans="1:26" ht="15.75" customHeight="1">
      <c r="A409" s="51"/>
      <c r="B409" s="52"/>
      <c r="C409" s="52"/>
      <c r="D409" s="52"/>
      <c r="E409" s="52"/>
      <c r="F409" s="1"/>
      <c r="G409" s="1"/>
      <c r="H409" s="3"/>
      <c r="I409" s="3"/>
      <c r="J409" s="3"/>
      <c r="K409" s="3"/>
      <c r="L409" s="3"/>
      <c r="M409" s="3"/>
      <c r="N409" s="3"/>
      <c r="O409" s="3"/>
      <c r="P409" s="3"/>
      <c r="Q409" s="3"/>
      <c r="R409" s="3"/>
      <c r="S409" s="3"/>
      <c r="T409" s="3"/>
      <c r="U409" s="3"/>
      <c r="V409" s="3"/>
      <c r="W409" s="3"/>
      <c r="X409" s="3"/>
      <c r="Y409" s="3"/>
      <c r="Z409" s="3"/>
    </row>
    <row r="410" spans="1:26" ht="15.75" customHeight="1">
      <c r="A410" s="51"/>
      <c r="B410" s="52"/>
      <c r="C410" s="52"/>
      <c r="D410" s="52"/>
      <c r="E410" s="52"/>
      <c r="F410" s="1"/>
      <c r="G410" s="1"/>
      <c r="H410" s="3"/>
      <c r="I410" s="3"/>
      <c r="J410" s="3"/>
      <c r="K410" s="3"/>
      <c r="L410" s="3"/>
      <c r="M410" s="3"/>
      <c r="N410" s="3"/>
      <c r="O410" s="3"/>
      <c r="P410" s="3"/>
      <c r="Q410" s="3"/>
      <c r="R410" s="3"/>
      <c r="S410" s="3"/>
      <c r="T410" s="3"/>
      <c r="U410" s="3"/>
      <c r="V410" s="3"/>
      <c r="W410" s="3"/>
      <c r="X410" s="3"/>
      <c r="Y410" s="3"/>
      <c r="Z410" s="3"/>
    </row>
    <row r="411" spans="1:26" ht="15.75" customHeight="1">
      <c r="A411" s="51"/>
      <c r="B411" s="52"/>
      <c r="C411" s="52"/>
      <c r="D411" s="52"/>
      <c r="E411" s="52"/>
      <c r="F411" s="1"/>
      <c r="G411" s="1"/>
      <c r="H411" s="3"/>
      <c r="I411" s="3"/>
      <c r="J411" s="3"/>
      <c r="K411" s="3"/>
      <c r="L411" s="3"/>
      <c r="M411" s="3"/>
      <c r="N411" s="3"/>
      <c r="O411" s="3"/>
      <c r="P411" s="3"/>
      <c r="Q411" s="3"/>
      <c r="R411" s="3"/>
      <c r="S411" s="3"/>
      <c r="T411" s="3"/>
      <c r="U411" s="3"/>
      <c r="V411" s="3"/>
      <c r="W411" s="3"/>
      <c r="X411" s="3"/>
      <c r="Y411" s="3"/>
      <c r="Z411" s="3"/>
    </row>
    <row r="412" spans="1:26" ht="15.75" customHeight="1">
      <c r="A412" s="51"/>
      <c r="B412" s="52"/>
      <c r="C412" s="52"/>
      <c r="D412" s="52"/>
      <c r="E412" s="52"/>
      <c r="F412" s="1"/>
      <c r="G412" s="1"/>
      <c r="H412" s="3"/>
      <c r="I412" s="3"/>
      <c r="J412" s="3"/>
      <c r="K412" s="3"/>
      <c r="L412" s="3"/>
      <c r="M412" s="3"/>
      <c r="N412" s="3"/>
      <c r="O412" s="3"/>
      <c r="P412" s="3"/>
      <c r="Q412" s="3"/>
      <c r="R412" s="3"/>
      <c r="S412" s="3"/>
      <c r="T412" s="3"/>
      <c r="U412" s="3"/>
      <c r="V412" s="3"/>
      <c r="W412" s="3"/>
      <c r="X412" s="3"/>
      <c r="Y412" s="3"/>
      <c r="Z412" s="3"/>
    </row>
    <row r="413" spans="1:26" ht="15.75" customHeight="1">
      <c r="A413" s="51"/>
      <c r="B413" s="52"/>
      <c r="C413" s="52"/>
      <c r="D413" s="52"/>
      <c r="E413" s="52"/>
      <c r="F413" s="1"/>
      <c r="G413" s="1"/>
      <c r="H413" s="3"/>
      <c r="I413" s="3"/>
      <c r="J413" s="3"/>
      <c r="K413" s="3"/>
      <c r="L413" s="3"/>
      <c r="M413" s="3"/>
      <c r="N413" s="3"/>
      <c r="O413" s="3"/>
      <c r="P413" s="3"/>
      <c r="Q413" s="3"/>
      <c r="R413" s="3"/>
      <c r="S413" s="3"/>
      <c r="T413" s="3"/>
      <c r="U413" s="3"/>
      <c r="V413" s="3"/>
      <c r="W413" s="3"/>
      <c r="X413" s="3"/>
      <c r="Y413" s="3"/>
      <c r="Z413" s="3"/>
    </row>
    <row r="414" spans="1:26" ht="15.75" customHeight="1">
      <c r="A414" s="51"/>
      <c r="B414" s="52"/>
      <c r="C414" s="52"/>
      <c r="D414" s="52"/>
      <c r="E414" s="52"/>
      <c r="F414" s="1"/>
      <c r="G414" s="1"/>
      <c r="H414" s="3"/>
      <c r="I414" s="3"/>
      <c r="J414" s="3"/>
      <c r="K414" s="3"/>
      <c r="L414" s="3"/>
      <c r="M414" s="3"/>
      <c r="N414" s="3"/>
      <c r="O414" s="3"/>
      <c r="P414" s="3"/>
      <c r="Q414" s="3"/>
      <c r="R414" s="3"/>
      <c r="S414" s="3"/>
      <c r="T414" s="3"/>
      <c r="U414" s="3"/>
      <c r="V414" s="3"/>
      <c r="W414" s="3"/>
      <c r="X414" s="3"/>
      <c r="Y414" s="3"/>
      <c r="Z414" s="3"/>
    </row>
    <row r="415" spans="1:26" ht="15.75" customHeight="1">
      <c r="A415" s="51"/>
      <c r="B415" s="52"/>
      <c r="C415" s="52"/>
      <c r="D415" s="52"/>
      <c r="E415" s="52"/>
      <c r="F415" s="1"/>
      <c r="G415" s="1"/>
      <c r="H415" s="3"/>
      <c r="I415" s="3"/>
      <c r="J415" s="3"/>
      <c r="K415" s="3"/>
      <c r="L415" s="3"/>
      <c r="M415" s="3"/>
      <c r="N415" s="3"/>
      <c r="O415" s="3"/>
      <c r="P415" s="3"/>
      <c r="Q415" s="3"/>
      <c r="R415" s="3"/>
      <c r="S415" s="3"/>
      <c r="T415" s="3"/>
      <c r="U415" s="3"/>
      <c r="V415" s="3"/>
      <c r="W415" s="3"/>
      <c r="X415" s="3"/>
      <c r="Y415" s="3"/>
      <c r="Z415" s="3"/>
    </row>
    <row r="416" spans="1:26" ht="15.75" customHeight="1">
      <c r="A416" s="51"/>
      <c r="B416" s="52"/>
      <c r="C416" s="52"/>
      <c r="D416" s="52"/>
      <c r="E416" s="52"/>
      <c r="F416" s="1"/>
      <c r="G416" s="1"/>
      <c r="H416" s="3"/>
      <c r="I416" s="3"/>
      <c r="J416" s="3"/>
      <c r="K416" s="3"/>
      <c r="L416" s="3"/>
      <c r="M416" s="3"/>
      <c r="N416" s="3"/>
      <c r="O416" s="3"/>
      <c r="P416" s="3"/>
      <c r="Q416" s="3"/>
      <c r="R416" s="3"/>
      <c r="S416" s="3"/>
      <c r="T416" s="3"/>
      <c r="U416" s="3"/>
      <c r="V416" s="3"/>
      <c r="W416" s="3"/>
      <c r="X416" s="3"/>
      <c r="Y416" s="3"/>
      <c r="Z416" s="3"/>
    </row>
    <row r="417" spans="1:26" ht="15.75" customHeight="1">
      <c r="A417" s="51"/>
      <c r="B417" s="52"/>
      <c r="C417" s="52"/>
      <c r="D417" s="52"/>
      <c r="E417" s="52"/>
      <c r="F417" s="1"/>
      <c r="G417" s="1"/>
      <c r="H417" s="3"/>
      <c r="I417" s="3"/>
      <c r="J417" s="3"/>
      <c r="K417" s="3"/>
      <c r="L417" s="3"/>
      <c r="M417" s="3"/>
      <c r="N417" s="3"/>
      <c r="O417" s="3"/>
      <c r="P417" s="3"/>
      <c r="Q417" s="3"/>
      <c r="R417" s="3"/>
      <c r="S417" s="3"/>
      <c r="T417" s="3"/>
      <c r="U417" s="3"/>
      <c r="V417" s="3"/>
      <c r="W417" s="3"/>
      <c r="X417" s="3"/>
      <c r="Y417" s="3"/>
      <c r="Z417" s="3"/>
    </row>
    <row r="418" spans="1:26" ht="15.75" customHeight="1">
      <c r="A418" s="51"/>
      <c r="B418" s="52"/>
      <c r="C418" s="52"/>
      <c r="D418" s="52"/>
      <c r="E418" s="52"/>
      <c r="F418" s="1"/>
      <c r="G418" s="1"/>
      <c r="H418" s="3"/>
      <c r="I418" s="3"/>
      <c r="J418" s="3"/>
      <c r="K418" s="3"/>
      <c r="L418" s="3"/>
      <c r="M418" s="3"/>
      <c r="N418" s="3"/>
      <c r="O418" s="3"/>
      <c r="P418" s="3"/>
      <c r="Q418" s="3"/>
      <c r="R418" s="3"/>
      <c r="S418" s="3"/>
      <c r="T418" s="3"/>
      <c r="U418" s="3"/>
      <c r="V418" s="3"/>
      <c r="W418" s="3"/>
      <c r="X418" s="3"/>
      <c r="Y418" s="3"/>
      <c r="Z418" s="3"/>
    </row>
    <row r="419" spans="1:26" ht="15.75" customHeight="1">
      <c r="A419" s="51"/>
      <c r="B419" s="52"/>
      <c r="C419" s="52"/>
      <c r="D419" s="52"/>
      <c r="E419" s="52"/>
      <c r="F419" s="1"/>
      <c r="G419" s="1"/>
      <c r="H419" s="3"/>
      <c r="I419" s="3"/>
      <c r="J419" s="3"/>
      <c r="K419" s="3"/>
      <c r="L419" s="3"/>
      <c r="M419" s="3"/>
      <c r="N419" s="3"/>
      <c r="O419" s="3"/>
      <c r="P419" s="3"/>
      <c r="Q419" s="3"/>
      <c r="R419" s="3"/>
      <c r="S419" s="3"/>
      <c r="T419" s="3"/>
      <c r="U419" s="3"/>
      <c r="V419" s="3"/>
      <c r="W419" s="3"/>
      <c r="X419" s="3"/>
      <c r="Y419" s="3"/>
      <c r="Z419" s="3"/>
    </row>
    <row r="420" spans="1:26" ht="15.75" customHeight="1">
      <c r="A420" s="51"/>
      <c r="B420" s="52"/>
      <c r="C420" s="52"/>
      <c r="D420" s="52"/>
      <c r="E420" s="52"/>
      <c r="F420" s="1"/>
      <c r="G420" s="1"/>
      <c r="H420" s="3"/>
      <c r="I420" s="3"/>
      <c r="J420" s="3"/>
      <c r="K420" s="3"/>
      <c r="L420" s="3"/>
      <c r="M420" s="3"/>
      <c r="N420" s="3"/>
      <c r="O420" s="3"/>
      <c r="P420" s="3"/>
      <c r="Q420" s="3"/>
      <c r="R420" s="3"/>
      <c r="S420" s="3"/>
      <c r="T420" s="3"/>
      <c r="U420" s="3"/>
      <c r="V420" s="3"/>
      <c r="W420" s="3"/>
      <c r="X420" s="3"/>
      <c r="Y420" s="3"/>
      <c r="Z420" s="3"/>
    </row>
    <row r="421" spans="1:26" ht="15.75" customHeight="1">
      <c r="A421" s="51"/>
      <c r="B421" s="52"/>
      <c r="C421" s="52"/>
      <c r="D421" s="52"/>
      <c r="E421" s="52"/>
      <c r="F421" s="1"/>
      <c r="G421" s="1"/>
      <c r="H421" s="3"/>
      <c r="I421" s="3"/>
      <c r="J421" s="3"/>
      <c r="K421" s="3"/>
      <c r="L421" s="3"/>
      <c r="M421" s="3"/>
      <c r="N421" s="3"/>
      <c r="O421" s="3"/>
      <c r="P421" s="3"/>
      <c r="Q421" s="3"/>
      <c r="R421" s="3"/>
      <c r="S421" s="3"/>
      <c r="T421" s="3"/>
      <c r="U421" s="3"/>
      <c r="V421" s="3"/>
      <c r="W421" s="3"/>
      <c r="X421" s="3"/>
      <c r="Y421" s="3"/>
      <c r="Z421" s="3"/>
    </row>
    <row r="422" spans="1:26" ht="15.75" customHeight="1">
      <c r="A422" s="51"/>
      <c r="B422" s="52"/>
      <c r="C422" s="52"/>
      <c r="D422" s="52"/>
      <c r="E422" s="52"/>
      <c r="F422" s="1"/>
      <c r="G422" s="1"/>
      <c r="H422" s="3"/>
      <c r="I422" s="3"/>
      <c r="J422" s="3"/>
      <c r="K422" s="3"/>
      <c r="L422" s="3"/>
      <c r="M422" s="3"/>
      <c r="N422" s="3"/>
      <c r="O422" s="3"/>
      <c r="P422" s="3"/>
      <c r="Q422" s="3"/>
      <c r="R422" s="3"/>
      <c r="S422" s="3"/>
      <c r="T422" s="3"/>
      <c r="U422" s="3"/>
      <c r="V422" s="3"/>
      <c r="W422" s="3"/>
      <c r="X422" s="3"/>
      <c r="Y422" s="3"/>
      <c r="Z422" s="3"/>
    </row>
    <row r="423" spans="1:26" ht="15.75" customHeight="1">
      <c r="A423" s="51"/>
      <c r="B423" s="52"/>
      <c r="C423" s="52"/>
      <c r="D423" s="52"/>
      <c r="E423" s="52"/>
      <c r="F423" s="1"/>
      <c r="G423" s="1"/>
      <c r="H423" s="3"/>
      <c r="I423" s="3"/>
      <c r="J423" s="3"/>
      <c r="K423" s="3"/>
      <c r="L423" s="3"/>
      <c r="M423" s="3"/>
      <c r="N423" s="3"/>
      <c r="O423" s="3"/>
      <c r="P423" s="3"/>
      <c r="Q423" s="3"/>
      <c r="R423" s="3"/>
      <c r="S423" s="3"/>
      <c r="T423" s="3"/>
      <c r="U423" s="3"/>
      <c r="V423" s="3"/>
      <c r="W423" s="3"/>
      <c r="X423" s="3"/>
      <c r="Y423" s="3"/>
      <c r="Z423" s="3"/>
    </row>
    <row r="424" spans="1:26" ht="15.75" customHeight="1">
      <c r="A424" s="51"/>
      <c r="B424" s="52"/>
      <c r="C424" s="52"/>
      <c r="D424" s="52"/>
      <c r="E424" s="52"/>
      <c r="F424" s="1"/>
      <c r="G424" s="1"/>
      <c r="H424" s="3"/>
      <c r="I424" s="3"/>
      <c r="J424" s="3"/>
      <c r="K424" s="3"/>
      <c r="L424" s="3"/>
      <c r="M424" s="3"/>
      <c r="N424" s="3"/>
      <c r="O424" s="3"/>
      <c r="P424" s="3"/>
      <c r="Q424" s="3"/>
      <c r="R424" s="3"/>
      <c r="S424" s="3"/>
      <c r="T424" s="3"/>
      <c r="U424" s="3"/>
      <c r="V424" s="3"/>
      <c r="W424" s="3"/>
      <c r="X424" s="3"/>
      <c r="Y424" s="3"/>
      <c r="Z424" s="3"/>
    </row>
    <row r="425" spans="1:26" ht="15.75" customHeight="1">
      <c r="A425" s="51"/>
      <c r="B425" s="52"/>
      <c r="C425" s="52"/>
      <c r="D425" s="52"/>
      <c r="E425" s="52"/>
      <c r="F425" s="1"/>
      <c r="G425" s="1"/>
      <c r="H425" s="3"/>
      <c r="I425" s="3"/>
      <c r="J425" s="3"/>
      <c r="K425" s="3"/>
      <c r="L425" s="3"/>
      <c r="M425" s="3"/>
      <c r="N425" s="3"/>
      <c r="O425" s="3"/>
      <c r="P425" s="3"/>
      <c r="Q425" s="3"/>
      <c r="R425" s="3"/>
      <c r="S425" s="3"/>
      <c r="T425" s="3"/>
      <c r="U425" s="3"/>
      <c r="V425" s="3"/>
      <c r="W425" s="3"/>
      <c r="X425" s="3"/>
      <c r="Y425" s="3"/>
      <c r="Z425" s="3"/>
    </row>
    <row r="426" spans="1:26" ht="15.75" customHeight="1">
      <c r="A426" s="51"/>
      <c r="B426" s="52"/>
      <c r="C426" s="52"/>
      <c r="D426" s="52"/>
      <c r="E426" s="52"/>
      <c r="F426" s="1"/>
      <c r="G426" s="1"/>
      <c r="H426" s="3"/>
      <c r="I426" s="3"/>
      <c r="J426" s="3"/>
      <c r="K426" s="3"/>
      <c r="L426" s="3"/>
      <c r="M426" s="3"/>
      <c r="N426" s="3"/>
      <c r="O426" s="3"/>
      <c r="P426" s="3"/>
      <c r="Q426" s="3"/>
      <c r="R426" s="3"/>
      <c r="S426" s="3"/>
      <c r="T426" s="3"/>
      <c r="U426" s="3"/>
      <c r="V426" s="3"/>
      <c r="W426" s="3"/>
      <c r="X426" s="3"/>
      <c r="Y426" s="3"/>
      <c r="Z426" s="3"/>
    </row>
    <row r="427" spans="1:26" ht="15.75" customHeight="1">
      <c r="A427" s="51"/>
      <c r="B427" s="52"/>
      <c r="C427" s="52"/>
      <c r="D427" s="52"/>
      <c r="E427" s="52"/>
      <c r="F427" s="1"/>
      <c r="G427" s="1"/>
      <c r="H427" s="3"/>
      <c r="I427" s="3"/>
      <c r="J427" s="3"/>
      <c r="K427" s="3"/>
      <c r="L427" s="3"/>
      <c r="M427" s="3"/>
      <c r="N427" s="3"/>
      <c r="O427" s="3"/>
      <c r="P427" s="3"/>
      <c r="Q427" s="3"/>
      <c r="R427" s="3"/>
      <c r="S427" s="3"/>
      <c r="T427" s="3"/>
      <c r="U427" s="3"/>
      <c r="V427" s="3"/>
      <c r="W427" s="3"/>
      <c r="X427" s="3"/>
      <c r="Y427" s="3"/>
      <c r="Z427" s="3"/>
    </row>
    <row r="428" spans="1:26" ht="15.75" customHeight="1">
      <c r="A428" s="51"/>
      <c r="B428" s="52"/>
      <c r="C428" s="52"/>
      <c r="D428" s="52"/>
      <c r="E428" s="52"/>
      <c r="F428" s="1"/>
      <c r="G428" s="1"/>
      <c r="H428" s="3"/>
      <c r="I428" s="3"/>
      <c r="J428" s="3"/>
      <c r="K428" s="3"/>
      <c r="L428" s="3"/>
      <c r="M428" s="3"/>
      <c r="N428" s="3"/>
      <c r="O428" s="3"/>
      <c r="P428" s="3"/>
      <c r="Q428" s="3"/>
      <c r="R428" s="3"/>
      <c r="S428" s="3"/>
      <c r="T428" s="3"/>
      <c r="U428" s="3"/>
      <c r="V428" s="3"/>
      <c r="W428" s="3"/>
      <c r="X428" s="3"/>
      <c r="Y428" s="3"/>
      <c r="Z428" s="3"/>
    </row>
    <row r="429" spans="1:26" ht="15.75" customHeight="1">
      <c r="A429" s="51"/>
      <c r="B429" s="52"/>
      <c r="C429" s="52"/>
      <c r="D429" s="52"/>
      <c r="E429" s="52"/>
      <c r="F429" s="1"/>
      <c r="G429" s="1"/>
      <c r="H429" s="3"/>
      <c r="I429" s="3"/>
      <c r="J429" s="3"/>
      <c r="K429" s="3"/>
      <c r="L429" s="3"/>
      <c r="M429" s="3"/>
      <c r="N429" s="3"/>
      <c r="O429" s="3"/>
      <c r="P429" s="3"/>
      <c r="Q429" s="3"/>
      <c r="R429" s="3"/>
      <c r="S429" s="3"/>
      <c r="T429" s="3"/>
      <c r="U429" s="3"/>
      <c r="V429" s="3"/>
      <c r="W429" s="3"/>
      <c r="X429" s="3"/>
      <c r="Y429" s="3"/>
      <c r="Z429" s="3"/>
    </row>
    <row r="430" spans="1:26" ht="15.75" customHeight="1">
      <c r="A430" s="51"/>
      <c r="B430" s="52"/>
      <c r="C430" s="52"/>
      <c r="D430" s="52"/>
      <c r="E430" s="52"/>
      <c r="F430" s="1"/>
      <c r="G430" s="1"/>
      <c r="H430" s="3"/>
      <c r="I430" s="3"/>
      <c r="J430" s="3"/>
      <c r="K430" s="3"/>
      <c r="L430" s="3"/>
      <c r="M430" s="3"/>
      <c r="N430" s="3"/>
      <c r="O430" s="3"/>
      <c r="P430" s="3"/>
      <c r="Q430" s="3"/>
      <c r="R430" s="3"/>
      <c r="S430" s="3"/>
      <c r="T430" s="3"/>
      <c r="U430" s="3"/>
      <c r="V430" s="3"/>
      <c r="W430" s="3"/>
      <c r="X430" s="3"/>
      <c r="Y430" s="3"/>
      <c r="Z430" s="3"/>
    </row>
    <row r="431" spans="1:26" ht="15.75" customHeight="1">
      <c r="A431" s="51"/>
      <c r="B431" s="52"/>
      <c r="C431" s="52"/>
      <c r="D431" s="52"/>
      <c r="E431" s="52"/>
      <c r="F431" s="1"/>
      <c r="G431" s="1"/>
      <c r="H431" s="3"/>
      <c r="I431" s="3"/>
      <c r="J431" s="3"/>
      <c r="K431" s="3"/>
      <c r="L431" s="3"/>
      <c r="M431" s="3"/>
      <c r="N431" s="3"/>
      <c r="O431" s="3"/>
      <c r="P431" s="3"/>
      <c r="Q431" s="3"/>
      <c r="R431" s="3"/>
      <c r="S431" s="3"/>
      <c r="T431" s="3"/>
      <c r="U431" s="3"/>
      <c r="V431" s="3"/>
      <c r="W431" s="3"/>
      <c r="X431" s="3"/>
      <c r="Y431" s="3"/>
      <c r="Z431" s="3"/>
    </row>
    <row r="432" spans="1:26"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A8:I8"/>
    <mergeCell ref="A9:I9"/>
    <mergeCell ref="A2:I2"/>
    <mergeCell ref="A4:I4"/>
    <mergeCell ref="A5:I5"/>
    <mergeCell ref="A6:I6"/>
    <mergeCell ref="A7:I7"/>
    <mergeCell ref="A10:I10"/>
    <mergeCell ref="A11:I11"/>
    <mergeCell ref="A12:I12"/>
    <mergeCell ref="A13:I13"/>
    <mergeCell ref="A231:H231"/>
  </mergeCells>
  <hyperlinks>
    <hyperlink ref="E16" r:id="rId1" xr:uid="{00000000-0004-0000-0D00-000000000000}"/>
    <hyperlink ref="E17" r:id="rId2" xr:uid="{00000000-0004-0000-0D00-000001000000}"/>
    <hyperlink ref="E18" r:id="rId3" xr:uid="{00000000-0004-0000-0D00-000002000000}"/>
    <hyperlink ref="E19" r:id="rId4" xr:uid="{00000000-0004-0000-0D00-000003000000}"/>
    <hyperlink ref="E21" r:id="rId5" xr:uid="{00000000-0004-0000-0D00-000004000000}"/>
    <hyperlink ref="E25" r:id="rId6" xr:uid="{00000000-0004-0000-0D00-000005000000}"/>
    <hyperlink ref="E26" r:id="rId7" xr:uid="{00000000-0004-0000-0D00-000006000000}"/>
    <hyperlink ref="E27" r:id="rId8" xr:uid="{00000000-0004-0000-0D00-000007000000}"/>
    <hyperlink ref="E28" r:id="rId9" xr:uid="{00000000-0004-0000-0D00-000008000000}"/>
    <hyperlink ref="E29" r:id="rId10" xr:uid="{00000000-0004-0000-0D00-000009000000}"/>
    <hyperlink ref="E30" r:id="rId11" xr:uid="{00000000-0004-0000-0D00-00000A000000}"/>
    <hyperlink ref="E32" r:id="rId12" xr:uid="{00000000-0004-0000-0D00-00000B000000}"/>
    <hyperlink ref="E33" r:id="rId13" xr:uid="{00000000-0004-0000-0D00-00000C000000}"/>
    <hyperlink ref="E34" r:id="rId14" xr:uid="{00000000-0004-0000-0D00-00000D000000}"/>
    <hyperlink ref="E35" r:id="rId15" xr:uid="{00000000-0004-0000-0D00-00000E000000}"/>
    <hyperlink ref="E37" r:id="rId16" xr:uid="{00000000-0004-0000-0D00-00000F000000}"/>
    <hyperlink ref="E41" r:id="rId17" xr:uid="{00000000-0004-0000-0D00-000010000000}"/>
    <hyperlink ref="E42" r:id="rId18" xr:uid="{00000000-0004-0000-0D00-000011000000}"/>
    <hyperlink ref="E43" r:id="rId19" xr:uid="{00000000-0004-0000-0D00-000012000000}"/>
    <hyperlink ref="E44" r:id="rId20" xr:uid="{00000000-0004-0000-0D00-000013000000}"/>
    <hyperlink ref="E45" r:id="rId21" xr:uid="{00000000-0004-0000-0D00-000014000000}"/>
    <hyperlink ref="E46" r:id="rId22" xr:uid="{00000000-0004-0000-0D00-000015000000}"/>
    <hyperlink ref="E47" r:id="rId23" xr:uid="{00000000-0004-0000-0D00-000016000000}"/>
    <hyperlink ref="E48" r:id="rId24" xr:uid="{00000000-0004-0000-0D00-000017000000}"/>
    <hyperlink ref="E49" r:id="rId25" xr:uid="{00000000-0004-0000-0D00-000018000000}"/>
    <hyperlink ref="E50" r:id="rId26" xr:uid="{00000000-0004-0000-0D00-000019000000}"/>
    <hyperlink ref="E51" r:id="rId27" xr:uid="{00000000-0004-0000-0D00-00001A000000}"/>
    <hyperlink ref="E52" r:id="rId28" xr:uid="{00000000-0004-0000-0D00-00001B000000}"/>
    <hyperlink ref="E53" r:id="rId29" xr:uid="{00000000-0004-0000-0D00-00001C000000}"/>
    <hyperlink ref="E54" r:id="rId30" xr:uid="{00000000-0004-0000-0D00-00001D000000}"/>
    <hyperlink ref="E55" r:id="rId31" xr:uid="{00000000-0004-0000-0D00-00001E000000}"/>
    <hyperlink ref="E56" r:id="rId32" xr:uid="{00000000-0004-0000-0D00-00001F000000}"/>
    <hyperlink ref="E57" r:id="rId33" xr:uid="{00000000-0004-0000-0D00-000020000000}"/>
    <hyperlink ref="E58" r:id="rId34" xr:uid="{00000000-0004-0000-0D00-000021000000}"/>
    <hyperlink ref="E59" r:id="rId35" xr:uid="{00000000-0004-0000-0D00-000022000000}"/>
    <hyperlink ref="E60" r:id="rId36" xr:uid="{00000000-0004-0000-0D00-000023000000}"/>
    <hyperlink ref="E61" r:id="rId37" xr:uid="{00000000-0004-0000-0D00-000024000000}"/>
    <hyperlink ref="E63" r:id="rId38" xr:uid="{00000000-0004-0000-0D00-000025000000}"/>
    <hyperlink ref="E64" r:id="rId39" xr:uid="{00000000-0004-0000-0D00-000026000000}"/>
    <hyperlink ref="E65" r:id="rId40" xr:uid="{00000000-0004-0000-0D00-000027000000}"/>
    <hyperlink ref="E66" r:id="rId41" xr:uid="{00000000-0004-0000-0D00-000028000000}"/>
    <hyperlink ref="E67" r:id="rId42" xr:uid="{00000000-0004-0000-0D00-000029000000}"/>
    <hyperlink ref="E68" r:id="rId43" xr:uid="{00000000-0004-0000-0D00-00002A000000}"/>
    <hyperlink ref="E69" r:id="rId44" xr:uid="{00000000-0004-0000-0D00-00002B000000}"/>
    <hyperlink ref="E71" r:id="rId45" xr:uid="{00000000-0004-0000-0D00-00002C000000}"/>
    <hyperlink ref="E72" r:id="rId46" xr:uid="{00000000-0004-0000-0D00-00002D000000}"/>
    <hyperlink ref="E73" r:id="rId47" xr:uid="{00000000-0004-0000-0D00-00002E000000}"/>
    <hyperlink ref="E74" r:id="rId48" xr:uid="{00000000-0004-0000-0D00-00002F000000}"/>
    <hyperlink ref="E75" r:id="rId49" xr:uid="{00000000-0004-0000-0D00-000030000000}"/>
    <hyperlink ref="E76" r:id="rId50" xr:uid="{00000000-0004-0000-0D00-000031000000}"/>
    <hyperlink ref="E81" r:id="rId51" xr:uid="{00000000-0004-0000-0D00-000032000000}"/>
    <hyperlink ref="E82" r:id="rId52" xr:uid="{00000000-0004-0000-0D00-000033000000}"/>
    <hyperlink ref="E83" r:id="rId53" xr:uid="{00000000-0004-0000-0D00-000034000000}"/>
    <hyperlink ref="E85" r:id="rId54" xr:uid="{00000000-0004-0000-0D00-000035000000}"/>
    <hyperlink ref="E86" r:id="rId55" xr:uid="{00000000-0004-0000-0D00-000036000000}"/>
    <hyperlink ref="E87" r:id="rId56" xr:uid="{00000000-0004-0000-0D00-000037000000}"/>
    <hyperlink ref="E88" r:id="rId57" xr:uid="{00000000-0004-0000-0D00-000038000000}"/>
    <hyperlink ref="E90" r:id="rId58" xr:uid="{00000000-0004-0000-0D00-000039000000}"/>
    <hyperlink ref="E91" r:id="rId59" xr:uid="{00000000-0004-0000-0D00-00003A000000}"/>
    <hyperlink ref="E92" r:id="rId60" xr:uid="{00000000-0004-0000-0D00-00003B000000}"/>
    <hyperlink ref="E93" r:id="rId61" xr:uid="{00000000-0004-0000-0D00-00003C000000}"/>
    <hyperlink ref="E94" r:id="rId62" xr:uid="{00000000-0004-0000-0D00-00003D000000}"/>
    <hyperlink ref="E95" r:id="rId63" xr:uid="{00000000-0004-0000-0D00-00003E000000}"/>
    <hyperlink ref="E96" r:id="rId64" xr:uid="{00000000-0004-0000-0D00-00003F000000}"/>
    <hyperlink ref="E97" r:id="rId65" xr:uid="{00000000-0004-0000-0D00-000040000000}"/>
    <hyperlink ref="E98" r:id="rId66" xr:uid="{00000000-0004-0000-0D00-000041000000}"/>
    <hyperlink ref="E99" r:id="rId67" xr:uid="{00000000-0004-0000-0D00-000042000000}"/>
    <hyperlink ref="E100" r:id="rId68" xr:uid="{00000000-0004-0000-0D00-000043000000}"/>
    <hyperlink ref="E101" r:id="rId69" xr:uid="{00000000-0004-0000-0D00-000044000000}"/>
    <hyperlink ref="E102" r:id="rId70" xr:uid="{00000000-0004-0000-0D00-000045000000}"/>
    <hyperlink ref="E103" r:id="rId71" xr:uid="{00000000-0004-0000-0D00-000046000000}"/>
    <hyperlink ref="E104" r:id="rId72" xr:uid="{00000000-0004-0000-0D00-000047000000}"/>
    <hyperlink ref="E105" r:id="rId73" xr:uid="{00000000-0004-0000-0D00-000048000000}"/>
    <hyperlink ref="E106" r:id="rId74" xr:uid="{00000000-0004-0000-0D00-000049000000}"/>
    <hyperlink ref="E107" r:id="rId75" xr:uid="{00000000-0004-0000-0D00-00004A000000}"/>
    <hyperlink ref="E108" r:id="rId76" xr:uid="{00000000-0004-0000-0D00-00004B000000}"/>
    <hyperlink ref="E117" r:id="rId77" xr:uid="{00000000-0004-0000-0D00-00004C000000}"/>
    <hyperlink ref="E118" r:id="rId78" xr:uid="{00000000-0004-0000-0D00-00004D000000}"/>
    <hyperlink ref="E119" r:id="rId79" xr:uid="{00000000-0004-0000-0D00-00004E000000}"/>
    <hyperlink ref="E120" r:id="rId80" xr:uid="{00000000-0004-0000-0D00-00004F000000}"/>
    <hyperlink ref="E121" r:id="rId81" xr:uid="{00000000-0004-0000-0D00-000050000000}"/>
    <hyperlink ref="E122" r:id="rId82" xr:uid="{00000000-0004-0000-0D00-000051000000}"/>
    <hyperlink ref="E123" r:id="rId83" xr:uid="{00000000-0004-0000-0D00-000052000000}"/>
    <hyperlink ref="E124" r:id="rId84" xr:uid="{00000000-0004-0000-0D00-000053000000}"/>
    <hyperlink ref="E125" r:id="rId85" xr:uid="{00000000-0004-0000-0D00-000054000000}"/>
    <hyperlink ref="E126" r:id="rId86" xr:uid="{00000000-0004-0000-0D00-000055000000}"/>
    <hyperlink ref="E127" r:id="rId87" xr:uid="{00000000-0004-0000-0D00-000056000000}"/>
    <hyperlink ref="E128" r:id="rId88" xr:uid="{00000000-0004-0000-0D00-000057000000}"/>
    <hyperlink ref="E129" r:id="rId89" xr:uid="{00000000-0004-0000-0D00-000058000000}"/>
    <hyperlink ref="E130" r:id="rId90" xr:uid="{00000000-0004-0000-0D00-000059000000}"/>
    <hyperlink ref="E131" r:id="rId91" xr:uid="{00000000-0004-0000-0D00-00005A000000}"/>
    <hyperlink ref="E132" r:id="rId92" xr:uid="{00000000-0004-0000-0D00-00005B000000}"/>
    <hyperlink ref="E133" r:id="rId93" xr:uid="{00000000-0004-0000-0D00-00005C000000}"/>
    <hyperlink ref="E134" r:id="rId94" xr:uid="{00000000-0004-0000-0D00-00005D000000}"/>
    <hyperlink ref="E135" r:id="rId95" xr:uid="{00000000-0004-0000-0D00-00005E000000}"/>
    <hyperlink ref="E136" r:id="rId96" xr:uid="{00000000-0004-0000-0D00-00005F000000}"/>
    <hyperlink ref="E142" r:id="rId97" xr:uid="{00000000-0004-0000-0D00-000060000000}"/>
    <hyperlink ref="E143" r:id="rId98" xr:uid="{00000000-0004-0000-0D00-000061000000}"/>
    <hyperlink ref="E144" r:id="rId99" xr:uid="{00000000-0004-0000-0D00-000062000000}"/>
    <hyperlink ref="E146" r:id="rId100" xr:uid="{00000000-0004-0000-0D00-000063000000}"/>
    <hyperlink ref="E147" r:id="rId101" xr:uid="{00000000-0004-0000-0D00-000064000000}"/>
    <hyperlink ref="E148" r:id="rId102" xr:uid="{00000000-0004-0000-0D00-000065000000}"/>
    <hyperlink ref="E149" r:id="rId103" xr:uid="{00000000-0004-0000-0D00-000066000000}"/>
    <hyperlink ref="E150" r:id="rId104" xr:uid="{00000000-0004-0000-0D00-000067000000}"/>
    <hyperlink ref="E151" r:id="rId105" xr:uid="{00000000-0004-0000-0D00-000068000000}"/>
    <hyperlink ref="E152" r:id="rId106" xr:uid="{00000000-0004-0000-0D00-000069000000}"/>
    <hyperlink ref="E153" r:id="rId107" xr:uid="{00000000-0004-0000-0D00-00006A000000}"/>
    <hyperlink ref="E154" r:id="rId108" xr:uid="{00000000-0004-0000-0D00-00006B000000}"/>
    <hyperlink ref="E155" r:id="rId109" xr:uid="{00000000-0004-0000-0D00-00006C000000}"/>
    <hyperlink ref="E156" r:id="rId110" xr:uid="{00000000-0004-0000-0D00-00006D000000}"/>
    <hyperlink ref="E157" r:id="rId111" xr:uid="{00000000-0004-0000-0D00-00006E000000}"/>
    <hyperlink ref="E158" r:id="rId112" xr:uid="{00000000-0004-0000-0D00-00006F000000}"/>
    <hyperlink ref="E164" r:id="rId113" xr:uid="{00000000-0004-0000-0D00-000070000000}"/>
    <hyperlink ref="E165" r:id="rId114" xr:uid="{00000000-0004-0000-0D00-000071000000}"/>
    <hyperlink ref="E167" r:id="rId115" xr:uid="{00000000-0004-0000-0D00-000072000000}"/>
    <hyperlink ref="E168" r:id="rId116" xr:uid="{00000000-0004-0000-0D00-000073000000}"/>
    <hyperlink ref="E169" r:id="rId117" xr:uid="{00000000-0004-0000-0D00-000074000000}"/>
    <hyperlink ref="E173" r:id="rId118" xr:uid="{00000000-0004-0000-0D00-000075000000}"/>
    <hyperlink ref="E174" r:id="rId119" xr:uid="{00000000-0004-0000-0D00-000076000000}"/>
    <hyperlink ref="E175" r:id="rId120" xr:uid="{00000000-0004-0000-0D00-000077000000}"/>
    <hyperlink ref="E176" r:id="rId121" xr:uid="{00000000-0004-0000-0D00-000078000000}"/>
    <hyperlink ref="E177" r:id="rId122" xr:uid="{00000000-0004-0000-0D00-000079000000}"/>
    <hyperlink ref="D178" r:id="rId123" xr:uid="{00000000-0004-0000-0D00-00007A000000}"/>
    <hyperlink ref="E178" r:id="rId124" xr:uid="{00000000-0004-0000-0D00-00007B000000}"/>
    <hyperlink ref="E179" r:id="rId125" xr:uid="{00000000-0004-0000-0D00-00007C000000}"/>
    <hyperlink ref="E180" r:id="rId126" xr:uid="{00000000-0004-0000-0D00-00007D000000}"/>
    <hyperlink ref="E183" r:id="rId127" xr:uid="{00000000-0004-0000-0D00-00007E000000}"/>
    <hyperlink ref="E184" r:id="rId128" xr:uid="{00000000-0004-0000-0D00-00007F000000}"/>
    <hyperlink ref="E185" r:id="rId129" xr:uid="{00000000-0004-0000-0D00-000080000000}"/>
    <hyperlink ref="D186" r:id="rId130" xr:uid="{00000000-0004-0000-0D00-000081000000}"/>
    <hyperlink ref="E186" r:id="rId131" xr:uid="{00000000-0004-0000-0D00-000082000000}"/>
    <hyperlink ref="D187" r:id="rId132" xr:uid="{00000000-0004-0000-0D00-000083000000}"/>
    <hyperlink ref="E187" r:id="rId133" xr:uid="{00000000-0004-0000-0D00-000084000000}"/>
    <hyperlink ref="D188" r:id="rId134" xr:uid="{00000000-0004-0000-0D00-000085000000}"/>
    <hyperlink ref="E189" r:id="rId135" xr:uid="{00000000-0004-0000-0D00-000086000000}"/>
    <hyperlink ref="E190" r:id="rId136" xr:uid="{00000000-0004-0000-0D00-000087000000}"/>
    <hyperlink ref="E191" r:id="rId137" xr:uid="{00000000-0004-0000-0D00-000088000000}"/>
    <hyperlink ref="E192" r:id="rId138" xr:uid="{00000000-0004-0000-0D00-000089000000}"/>
    <hyperlink ref="E193" r:id="rId139" xr:uid="{00000000-0004-0000-0D00-00008A000000}"/>
    <hyperlink ref="E199" r:id="rId140" xr:uid="{00000000-0004-0000-0D00-00008B000000}"/>
    <hyperlink ref="E200" r:id="rId141" xr:uid="{00000000-0004-0000-0D00-00008C000000}"/>
    <hyperlink ref="E201" r:id="rId142" xr:uid="{00000000-0004-0000-0D00-00008D000000}"/>
    <hyperlink ref="E202" r:id="rId143" xr:uid="{00000000-0004-0000-0D00-00008E000000}"/>
    <hyperlink ref="E203" r:id="rId144" xr:uid="{00000000-0004-0000-0D00-00008F000000}"/>
    <hyperlink ref="E204" r:id="rId145" xr:uid="{00000000-0004-0000-0D00-000090000000}"/>
    <hyperlink ref="E205" r:id="rId146" xr:uid="{00000000-0004-0000-0D00-000091000000}"/>
    <hyperlink ref="E206" r:id="rId147" xr:uid="{00000000-0004-0000-0D00-000092000000}"/>
    <hyperlink ref="E207" r:id="rId148" xr:uid="{00000000-0004-0000-0D00-000093000000}"/>
    <hyperlink ref="E209" r:id="rId149" xr:uid="{00000000-0004-0000-0D00-000094000000}"/>
    <hyperlink ref="E211" r:id="rId150" xr:uid="{00000000-0004-0000-0D00-000095000000}"/>
    <hyperlink ref="D212" r:id="rId151" xr:uid="{00000000-0004-0000-0D00-000096000000}"/>
    <hyperlink ref="E212" r:id="rId152" xr:uid="{00000000-0004-0000-0D00-000097000000}"/>
    <hyperlink ref="E213" r:id="rId153" xr:uid="{00000000-0004-0000-0D00-000098000000}"/>
    <hyperlink ref="E214" r:id="rId154" xr:uid="{00000000-0004-0000-0D00-000099000000}"/>
    <hyperlink ref="E223" r:id="rId155" xr:uid="{00000000-0004-0000-0D00-00009A000000}"/>
  </hyperlinks>
  <pageMargins left="0.75" right="0.75" top="1" bottom="1"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A1:Z1000"/>
  <sheetViews>
    <sheetView workbookViewId="0"/>
  </sheetViews>
  <sheetFormatPr defaultColWidth="14.3984375" defaultRowHeight="15" customHeight="1"/>
  <cols>
    <col min="1" max="1" width="23.73046875" customWidth="1"/>
    <col min="2" max="2" width="11.73046875" customWidth="1"/>
    <col min="3" max="3" width="22.265625" customWidth="1"/>
    <col min="4" max="7" width="23.86328125" customWidth="1"/>
    <col min="8" max="8" width="23.265625" customWidth="1"/>
    <col min="9" max="9" width="26.265625" customWidth="1"/>
    <col min="10" max="13" width="8.86328125" customWidth="1"/>
    <col min="14" max="15" width="8" customWidth="1"/>
    <col min="16" max="26" width="14.265625" customWidth="1"/>
  </cols>
  <sheetData>
    <row r="1" spans="1:26" ht="14.25">
      <c r="A1" s="51"/>
      <c r="B1" s="52"/>
      <c r="C1" s="52"/>
      <c r="D1" s="52"/>
      <c r="E1" s="52"/>
      <c r="F1" s="52"/>
      <c r="G1" s="52"/>
      <c r="H1" s="1"/>
      <c r="I1" s="3"/>
      <c r="J1" s="3"/>
      <c r="K1" s="3"/>
      <c r="L1" s="3"/>
      <c r="M1" s="3"/>
      <c r="N1" s="3"/>
      <c r="O1" s="3"/>
      <c r="P1" s="3"/>
      <c r="Q1" s="3"/>
      <c r="R1" s="3"/>
      <c r="S1" s="3"/>
      <c r="T1" s="3"/>
      <c r="U1" s="3"/>
      <c r="V1" s="3"/>
      <c r="W1" s="3"/>
      <c r="X1" s="3"/>
      <c r="Y1" s="3"/>
      <c r="Z1" s="3"/>
    </row>
    <row r="2" spans="1:26" ht="15.75" customHeight="1">
      <c r="A2" s="1143" t="s">
        <v>4996</v>
      </c>
      <c r="B2" s="1115"/>
      <c r="C2" s="1115"/>
      <c r="D2" s="1115"/>
      <c r="E2" s="1115"/>
      <c r="F2" s="1115"/>
      <c r="G2" s="1115"/>
      <c r="H2" s="1115"/>
      <c r="I2" s="1115"/>
      <c r="J2" s="1115"/>
      <c r="K2" s="1115"/>
      <c r="L2" s="1115"/>
      <c r="M2" s="1115"/>
      <c r="N2" s="1115"/>
      <c r="O2" s="1116"/>
      <c r="P2" s="3"/>
      <c r="Q2" s="3"/>
      <c r="R2" s="3"/>
      <c r="S2" s="3"/>
      <c r="T2" s="3"/>
      <c r="U2" s="3"/>
      <c r="V2" s="3"/>
      <c r="W2" s="3"/>
      <c r="X2" s="3"/>
      <c r="Y2" s="3"/>
      <c r="Z2" s="3"/>
    </row>
    <row r="3" spans="1:26" ht="14.25">
      <c r="A3" s="256"/>
      <c r="B3" s="256"/>
      <c r="C3" s="256"/>
      <c r="D3" s="256"/>
      <c r="E3" s="256"/>
      <c r="F3" s="256"/>
      <c r="G3" s="256"/>
      <c r="H3" s="256"/>
      <c r="I3" s="3"/>
      <c r="J3" s="3"/>
      <c r="K3" s="3"/>
      <c r="L3" s="3"/>
      <c r="M3" s="3"/>
      <c r="N3" s="3"/>
      <c r="O3" s="3"/>
      <c r="P3" s="3"/>
      <c r="Q3" s="3"/>
      <c r="R3" s="3"/>
      <c r="S3" s="3"/>
      <c r="T3" s="3"/>
      <c r="U3" s="3"/>
      <c r="V3" s="3"/>
      <c r="W3" s="3"/>
      <c r="X3" s="3"/>
      <c r="Y3" s="3"/>
      <c r="Z3" s="3"/>
    </row>
    <row r="4" spans="1:26" ht="21.75" customHeight="1">
      <c r="A4" s="1140" t="s">
        <v>2592</v>
      </c>
      <c r="B4" s="1111"/>
      <c r="C4" s="1111"/>
      <c r="D4" s="1111"/>
      <c r="E4" s="1111"/>
      <c r="F4" s="1111"/>
      <c r="G4" s="1111"/>
      <c r="H4" s="1111"/>
      <c r="I4" s="1111"/>
      <c r="J4" s="1111"/>
      <c r="K4" s="1111"/>
      <c r="L4" s="1111"/>
      <c r="M4" s="1111"/>
      <c r="N4" s="1111"/>
      <c r="O4" s="1112"/>
      <c r="P4" s="3"/>
      <c r="Q4" s="3"/>
      <c r="R4" s="3"/>
      <c r="S4" s="3"/>
      <c r="T4" s="3"/>
      <c r="U4" s="3"/>
      <c r="V4" s="3"/>
      <c r="W4" s="3"/>
      <c r="X4" s="3"/>
      <c r="Y4" s="3"/>
      <c r="Z4" s="3"/>
    </row>
    <row r="5" spans="1:26" ht="17.25" customHeight="1">
      <c r="A5" s="1140" t="s">
        <v>4997</v>
      </c>
      <c r="B5" s="1111"/>
      <c r="C5" s="1111"/>
      <c r="D5" s="1111"/>
      <c r="E5" s="1111"/>
      <c r="F5" s="1111"/>
      <c r="G5" s="1111"/>
      <c r="H5" s="1111"/>
      <c r="I5" s="1111"/>
      <c r="J5" s="1111"/>
      <c r="K5" s="1111"/>
      <c r="L5" s="1111"/>
      <c r="M5" s="1111"/>
      <c r="N5" s="1111"/>
      <c r="O5" s="1112"/>
      <c r="P5" s="3"/>
      <c r="Q5" s="3"/>
      <c r="R5" s="3"/>
      <c r="S5" s="3"/>
      <c r="T5" s="3"/>
      <c r="U5" s="3"/>
      <c r="V5" s="3"/>
      <c r="W5" s="3"/>
      <c r="X5" s="3"/>
      <c r="Y5" s="3"/>
      <c r="Z5" s="3"/>
    </row>
    <row r="6" spans="1:26" ht="26.25" customHeight="1">
      <c r="A6" s="1144" t="s">
        <v>4998</v>
      </c>
      <c r="B6" s="1111"/>
      <c r="C6" s="1111"/>
      <c r="D6" s="1111"/>
      <c r="E6" s="1111"/>
      <c r="F6" s="1111"/>
      <c r="G6" s="1111"/>
      <c r="H6" s="1111"/>
      <c r="I6" s="1111"/>
      <c r="J6" s="1111"/>
      <c r="K6" s="1111"/>
      <c r="L6" s="1111"/>
      <c r="M6" s="1111"/>
      <c r="N6" s="1111"/>
      <c r="O6" s="1112"/>
      <c r="P6" s="3"/>
      <c r="Q6" s="3"/>
      <c r="R6" s="3"/>
      <c r="S6" s="3"/>
      <c r="T6" s="3"/>
      <c r="U6" s="3"/>
      <c r="V6" s="3"/>
      <c r="W6" s="3"/>
      <c r="X6" s="3"/>
      <c r="Y6" s="3"/>
      <c r="Z6" s="3"/>
    </row>
    <row r="7" spans="1:26" ht="38.25" customHeight="1">
      <c r="A7" s="1144" t="s">
        <v>4999</v>
      </c>
      <c r="B7" s="1111"/>
      <c r="C7" s="1111"/>
      <c r="D7" s="1111"/>
      <c r="E7" s="1111"/>
      <c r="F7" s="1111"/>
      <c r="G7" s="1111"/>
      <c r="H7" s="1111"/>
      <c r="I7" s="1111"/>
      <c r="J7" s="1111"/>
      <c r="K7" s="1111"/>
      <c r="L7" s="1111"/>
      <c r="M7" s="1111"/>
      <c r="N7" s="1111"/>
      <c r="O7" s="1112"/>
      <c r="P7" s="3"/>
      <c r="Q7" s="3"/>
      <c r="R7" s="3"/>
      <c r="S7" s="3"/>
      <c r="T7" s="3"/>
      <c r="U7" s="3"/>
      <c r="V7" s="3"/>
      <c r="W7" s="3"/>
      <c r="X7" s="3"/>
      <c r="Y7" s="3"/>
      <c r="Z7" s="3"/>
    </row>
    <row r="8" spans="1:26" ht="14.25" customHeight="1">
      <c r="A8" s="1144" t="s">
        <v>5000</v>
      </c>
      <c r="B8" s="1111"/>
      <c r="C8" s="1111"/>
      <c r="D8" s="1111"/>
      <c r="E8" s="1111"/>
      <c r="F8" s="1111"/>
      <c r="G8" s="1111"/>
      <c r="H8" s="1111"/>
      <c r="I8" s="1111"/>
      <c r="J8" s="1111"/>
      <c r="K8" s="1111"/>
      <c r="L8" s="1111"/>
      <c r="M8" s="1111"/>
      <c r="N8" s="1111"/>
      <c r="O8" s="1112"/>
      <c r="P8" s="3"/>
      <c r="Q8" s="3"/>
      <c r="R8" s="3"/>
      <c r="S8" s="3"/>
      <c r="T8" s="3"/>
      <c r="U8" s="3"/>
      <c r="V8" s="3"/>
      <c r="W8" s="3"/>
      <c r="X8" s="3"/>
      <c r="Y8" s="3"/>
      <c r="Z8" s="3"/>
    </row>
    <row r="9" spans="1:26" ht="14.25" customHeight="1">
      <c r="A9" s="1144" t="s">
        <v>5001</v>
      </c>
      <c r="B9" s="1111"/>
      <c r="C9" s="1111"/>
      <c r="D9" s="1111"/>
      <c r="E9" s="1111"/>
      <c r="F9" s="1111"/>
      <c r="G9" s="1111"/>
      <c r="H9" s="1111"/>
      <c r="I9" s="1111"/>
      <c r="J9" s="1111"/>
      <c r="K9" s="1111"/>
      <c r="L9" s="1111"/>
      <c r="M9" s="1111"/>
      <c r="N9" s="1111"/>
      <c r="O9" s="1112"/>
      <c r="P9" s="3"/>
      <c r="Q9" s="3"/>
      <c r="R9" s="3"/>
      <c r="S9" s="3"/>
      <c r="T9" s="3"/>
      <c r="U9" s="3"/>
      <c r="V9" s="3"/>
      <c r="W9" s="3"/>
      <c r="X9" s="3"/>
      <c r="Y9" s="3"/>
      <c r="Z9" s="3"/>
    </row>
    <row r="10" spans="1:26" ht="14.25" customHeight="1">
      <c r="A10" s="1144" t="s">
        <v>5002</v>
      </c>
      <c r="B10" s="1111"/>
      <c r="C10" s="1111"/>
      <c r="D10" s="1111"/>
      <c r="E10" s="1111"/>
      <c r="F10" s="1111"/>
      <c r="G10" s="1111"/>
      <c r="H10" s="1111"/>
      <c r="I10" s="1111"/>
      <c r="J10" s="1111"/>
      <c r="K10" s="1111"/>
      <c r="L10" s="1111"/>
      <c r="M10" s="1111"/>
      <c r="N10" s="1111"/>
      <c r="O10" s="1112"/>
      <c r="P10" s="3"/>
      <c r="Q10" s="3"/>
      <c r="R10" s="3"/>
      <c r="S10" s="3"/>
      <c r="T10" s="3"/>
      <c r="U10" s="3"/>
      <c r="V10" s="3"/>
      <c r="W10" s="3"/>
      <c r="X10" s="3"/>
      <c r="Y10" s="3"/>
      <c r="Z10" s="3"/>
    </row>
    <row r="11" spans="1:26" ht="240" customHeight="1">
      <c r="A11" s="1145" t="s">
        <v>5003</v>
      </c>
      <c r="B11" s="1111"/>
      <c r="C11" s="1111"/>
      <c r="D11" s="1111"/>
      <c r="E11" s="1111"/>
      <c r="F11" s="1111"/>
      <c r="G11" s="1111"/>
      <c r="H11" s="1111"/>
      <c r="I11" s="1111"/>
      <c r="J11" s="1111"/>
      <c r="K11" s="1111"/>
      <c r="L11" s="1111"/>
      <c r="M11" s="1111"/>
      <c r="N11" s="1111"/>
      <c r="O11" s="1112"/>
      <c r="P11" s="3"/>
      <c r="Q11" s="3"/>
      <c r="R11" s="3"/>
      <c r="S11" s="3"/>
      <c r="T11" s="3"/>
      <c r="U11" s="3"/>
      <c r="V11" s="3"/>
      <c r="W11" s="3"/>
      <c r="X11" s="3"/>
      <c r="Y11" s="3"/>
      <c r="Z11" s="3"/>
    </row>
    <row r="12" spans="1:26" ht="14.25">
      <c r="A12" s="57"/>
      <c r="B12" s="58"/>
      <c r="C12" s="58"/>
      <c r="D12" s="58"/>
      <c r="E12" s="58"/>
      <c r="F12" s="58"/>
      <c r="G12" s="58"/>
      <c r="H12" s="57"/>
      <c r="I12" s="3"/>
      <c r="J12" s="3"/>
      <c r="K12" s="3"/>
      <c r="L12" s="3"/>
      <c r="M12" s="3"/>
      <c r="N12" s="3"/>
      <c r="O12" s="3"/>
      <c r="P12" s="3"/>
      <c r="Q12" s="3"/>
      <c r="R12" s="3"/>
      <c r="S12" s="3"/>
      <c r="T12" s="3"/>
      <c r="U12" s="3"/>
      <c r="V12" s="3"/>
      <c r="W12" s="3"/>
      <c r="X12" s="3"/>
      <c r="Y12" s="3"/>
      <c r="Z12" s="3"/>
    </row>
    <row r="13" spans="1:26" ht="61.5" customHeight="1">
      <c r="A13" s="290" t="s">
        <v>5</v>
      </c>
      <c r="B13" s="61" t="s">
        <v>6</v>
      </c>
      <c r="C13" s="290" t="s">
        <v>5004</v>
      </c>
      <c r="D13" s="290" t="s">
        <v>5005</v>
      </c>
      <c r="E13" s="290" t="s">
        <v>5006</v>
      </c>
      <c r="F13" s="290" t="s">
        <v>5007</v>
      </c>
      <c r="G13" s="290" t="s">
        <v>5008</v>
      </c>
      <c r="H13" s="290" t="s">
        <v>5009</v>
      </c>
      <c r="I13" s="290" t="s">
        <v>5010</v>
      </c>
      <c r="J13" s="290" t="s">
        <v>5011</v>
      </c>
      <c r="K13" s="60" t="s">
        <v>216</v>
      </c>
      <c r="L13" s="60" t="s">
        <v>217</v>
      </c>
      <c r="M13" s="60" t="s">
        <v>218</v>
      </c>
      <c r="N13" s="290" t="s">
        <v>219</v>
      </c>
      <c r="O13" s="290" t="s">
        <v>223</v>
      </c>
      <c r="P13" s="64" t="s">
        <v>224</v>
      </c>
      <c r="Q13" s="3"/>
      <c r="R13" s="3"/>
      <c r="S13" s="3"/>
      <c r="T13" s="3"/>
      <c r="U13" s="3"/>
      <c r="V13" s="3"/>
      <c r="W13" s="3"/>
      <c r="X13" s="3"/>
      <c r="Y13" s="3"/>
      <c r="Z13" s="3"/>
    </row>
    <row r="14" spans="1:26" ht="114">
      <c r="A14" s="83" t="s">
        <v>52</v>
      </c>
      <c r="B14" s="83" t="s">
        <v>50</v>
      </c>
      <c r="C14" s="83" t="s">
        <v>5012</v>
      </c>
      <c r="D14" s="813" t="s">
        <v>5013</v>
      </c>
      <c r="E14" s="813" t="s">
        <v>5014</v>
      </c>
      <c r="F14" s="813" t="s">
        <v>5015</v>
      </c>
      <c r="G14" s="813" t="s">
        <v>5016</v>
      </c>
      <c r="H14" s="814" t="s">
        <v>5017</v>
      </c>
      <c r="I14" s="398" t="s">
        <v>773</v>
      </c>
      <c r="J14" s="815">
        <v>44701</v>
      </c>
      <c r="K14" s="83">
        <v>1</v>
      </c>
      <c r="L14" s="83">
        <v>1</v>
      </c>
      <c r="M14" s="83">
        <v>1</v>
      </c>
      <c r="N14" s="314">
        <v>30</v>
      </c>
      <c r="O14" s="314">
        <v>30</v>
      </c>
      <c r="P14" s="3" t="s">
        <v>52</v>
      </c>
      <c r="Q14" s="3"/>
      <c r="R14" s="3"/>
      <c r="S14" s="3"/>
      <c r="T14" s="3"/>
      <c r="U14" s="3"/>
      <c r="V14" s="3"/>
      <c r="W14" s="3"/>
      <c r="X14" s="3"/>
      <c r="Y14" s="3"/>
      <c r="Z14" s="3"/>
    </row>
    <row r="15" spans="1:26" ht="38.25">
      <c r="A15" s="83" t="s">
        <v>52</v>
      </c>
      <c r="B15" s="83" t="s">
        <v>50</v>
      </c>
      <c r="C15" s="83" t="s">
        <v>5018</v>
      </c>
      <c r="D15" s="813" t="s">
        <v>5013</v>
      </c>
      <c r="E15" s="813" t="s">
        <v>5014</v>
      </c>
      <c r="F15" s="813" t="s">
        <v>5015</v>
      </c>
      <c r="G15" s="813" t="s">
        <v>5016</v>
      </c>
      <c r="H15" s="293" t="s">
        <v>5019</v>
      </c>
      <c r="I15" s="76" t="s">
        <v>773</v>
      </c>
      <c r="J15" s="312" t="s">
        <v>5020</v>
      </c>
      <c r="K15" s="83">
        <v>1</v>
      </c>
      <c r="L15" s="83">
        <v>1</v>
      </c>
      <c r="M15" s="83">
        <v>1</v>
      </c>
      <c r="N15" s="314">
        <v>30</v>
      </c>
      <c r="O15" s="314">
        <v>30</v>
      </c>
      <c r="P15" s="3" t="s">
        <v>52</v>
      </c>
      <c r="Q15" s="3"/>
      <c r="R15" s="3"/>
      <c r="S15" s="3"/>
      <c r="T15" s="3"/>
      <c r="U15" s="3"/>
      <c r="V15" s="3"/>
      <c r="W15" s="3"/>
      <c r="X15" s="3"/>
      <c r="Y15" s="3"/>
      <c r="Z15" s="3"/>
    </row>
    <row r="16" spans="1:26" ht="57">
      <c r="A16" s="83" t="s">
        <v>52</v>
      </c>
      <c r="B16" s="292" t="s">
        <v>50</v>
      </c>
      <c r="C16" s="225" t="s">
        <v>5021</v>
      </c>
      <c r="D16" s="813" t="s">
        <v>5022</v>
      </c>
      <c r="E16" s="813" t="s">
        <v>5014</v>
      </c>
      <c r="F16" s="813" t="s">
        <v>5015</v>
      </c>
      <c r="G16" s="813" t="s">
        <v>5023</v>
      </c>
      <c r="H16" s="293" t="s">
        <v>5024</v>
      </c>
      <c r="I16" s="76" t="s">
        <v>773</v>
      </c>
      <c r="J16" s="312" t="s">
        <v>5025</v>
      </c>
      <c r="K16" s="83">
        <v>1</v>
      </c>
      <c r="L16" s="83">
        <v>1</v>
      </c>
      <c r="M16" s="83">
        <v>1</v>
      </c>
      <c r="N16" s="314">
        <f t="shared" ref="N16:O16" si="0">30*1.5</f>
        <v>45</v>
      </c>
      <c r="O16" s="314">
        <f t="shared" si="0"/>
        <v>45</v>
      </c>
      <c r="P16" s="3" t="s">
        <v>52</v>
      </c>
      <c r="Q16" s="3"/>
      <c r="R16" s="3"/>
      <c r="S16" s="3"/>
      <c r="T16" s="3"/>
      <c r="U16" s="3"/>
      <c r="V16" s="3"/>
      <c r="W16" s="3"/>
      <c r="X16" s="3"/>
      <c r="Y16" s="3"/>
      <c r="Z16" s="3"/>
    </row>
    <row r="17" spans="1:26" ht="51">
      <c r="A17" s="83" t="s">
        <v>2563</v>
      </c>
      <c r="B17" s="83" t="s">
        <v>50</v>
      </c>
      <c r="C17" s="83" t="s">
        <v>5026</v>
      </c>
      <c r="D17" s="816"/>
      <c r="E17" s="816" t="s">
        <v>5027</v>
      </c>
      <c r="F17" s="816" t="s">
        <v>5028</v>
      </c>
      <c r="G17" s="816" t="s">
        <v>5029</v>
      </c>
      <c r="H17" s="67" t="s">
        <v>5030</v>
      </c>
      <c r="I17" s="398"/>
      <c r="J17" s="312" t="s">
        <v>5031</v>
      </c>
      <c r="K17" s="83"/>
      <c r="L17" s="83">
        <v>1</v>
      </c>
      <c r="M17" s="83">
        <v>1</v>
      </c>
      <c r="N17" s="314">
        <v>20</v>
      </c>
      <c r="O17" s="314">
        <v>20</v>
      </c>
      <c r="P17" s="3" t="s">
        <v>54</v>
      </c>
      <c r="Q17" s="3"/>
      <c r="R17" s="3"/>
      <c r="S17" s="3"/>
      <c r="T17" s="3"/>
      <c r="U17" s="3"/>
      <c r="V17" s="3"/>
      <c r="W17" s="3"/>
      <c r="X17" s="3"/>
      <c r="Y17" s="3"/>
      <c r="Z17" s="3"/>
    </row>
    <row r="18" spans="1:26" ht="57">
      <c r="A18" s="83" t="s">
        <v>4490</v>
      </c>
      <c r="B18" s="83" t="s">
        <v>50</v>
      </c>
      <c r="C18" s="83" t="s">
        <v>5032</v>
      </c>
      <c r="D18" s="816" t="s">
        <v>5013</v>
      </c>
      <c r="E18" s="816" t="s">
        <v>5014</v>
      </c>
      <c r="F18" s="816" t="s">
        <v>5033</v>
      </c>
      <c r="G18" s="816"/>
      <c r="H18" s="814" t="s">
        <v>5034</v>
      </c>
      <c r="I18" s="76" t="s">
        <v>5014</v>
      </c>
      <c r="J18" s="312" t="s">
        <v>5035</v>
      </c>
      <c r="K18" s="83"/>
      <c r="L18" s="83">
        <v>1</v>
      </c>
      <c r="M18" s="83">
        <v>1</v>
      </c>
      <c r="N18" s="314">
        <v>30</v>
      </c>
      <c r="O18" s="314">
        <v>30</v>
      </c>
      <c r="P18" s="3" t="s">
        <v>56</v>
      </c>
      <c r="Q18" s="3"/>
      <c r="R18" s="3"/>
      <c r="S18" s="3"/>
      <c r="T18" s="3"/>
      <c r="U18" s="3"/>
      <c r="V18" s="3"/>
      <c r="W18" s="3"/>
      <c r="X18" s="3"/>
      <c r="Y18" s="3"/>
      <c r="Z18" s="3"/>
    </row>
    <row r="19" spans="1:26" ht="38.25">
      <c r="A19" s="83" t="s">
        <v>4490</v>
      </c>
      <c r="B19" s="83" t="s">
        <v>50</v>
      </c>
      <c r="C19" s="83" t="s">
        <v>5036</v>
      </c>
      <c r="D19" s="816" t="s">
        <v>5013</v>
      </c>
      <c r="E19" s="816" t="s">
        <v>5014</v>
      </c>
      <c r="F19" s="816" t="s">
        <v>5037</v>
      </c>
      <c r="G19" s="816" t="s">
        <v>5038</v>
      </c>
      <c r="H19" s="76"/>
      <c r="I19" s="76" t="s">
        <v>5039</v>
      </c>
      <c r="J19" s="312" t="s">
        <v>5040</v>
      </c>
      <c r="K19" s="83"/>
      <c r="L19" s="83"/>
      <c r="M19" s="83"/>
      <c r="N19" s="817" t="s">
        <v>5041</v>
      </c>
      <c r="O19" s="314">
        <v>75</v>
      </c>
      <c r="P19" s="3" t="s">
        <v>56</v>
      </c>
      <c r="Q19" s="3"/>
      <c r="R19" s="3"/>
      <c r="S19" s="3"/>
      <c r="T19" s="3"/>
      <c r="U19" s="3"/>
      <c r="V19" s="3"/>
      <c r="W19" s="3"/>
      <c r="X19" s="3"/>
      <c r="Y19" s="3"/>
      <c r="Z19" s="3"/>
    </row>
    <row r="20" spans="1:26" ht="28.5">
      <c r="A20" s="83" t="s">
        <v>5042</v>
      </c>
      <c r="B20" s="83" t="s">
        <v>5043</v>
      </c>
      <c r="C20" s="225" t="s">
        <v>5044</v>
      </c>
      <c r="D20" s="816" t="s">
        <v>5013</v>
      </c>
      <c r="E20" s="816" t="s">
        <v>5014</v>
      </c>
      <c r="F20" s="816" t="s">
        <v>5045</v>
      </c>
      <c r="G20" s="813"/>
      <c r="H20" s="293" t="s">
        <v>5046</v>
      </c>
      <c r="I20" s="76" t="s">
        <v>5014</v>
      </c>
      <c r="J20" s="818">
        <v>45199</v>
      </c>
      <c r="K20" s="83"/>
      <c r="L20" s="83">
        <v>1</v>
      </c>
      <c r="M20" s="83">
        <v>2</v>
      </c>
      <c r="N20" s="314">
        <v>30</v>
      </c>
      <c r="O20" s="314">
        <v>30</v>
      </c>
      <c r="P20" s="3" t="s">
        <v>56</v>
      </c>
      <c r="Q20" s="3"/>
      <c r="R20" s="3"/>
      <c r="S20" s="3"/>
      <c r="T20" s="3"/>
      <c r="U20" s="3"/>
      <c r="V20" s="3"/>
      <c r="W20" s="3"/>
      <c r="X20" s="3"/>
      <c r="Y20" s="3"/>
      <c r="Z20" s="3"/>
    </row>
    <row r="21" spans="1:26" ht="15.75" customHeight="1">
      <c r="A21" s="83" t="s">
        <v>4490</v>
      </c>
      <c r="B21" s="83" t="s">
        <v>50</v>
      </c>
      <c r="C21" s="83" t="s">
        <v>5047</v>
      </c>
      <c r="D21" s="816" t="s">
        <v>5013</v>
      </c>
      <c r="E21" s="816" t="s">
        <v>5014</v>
      </c>
      <c r="F21" s="82" t="s">
        <v>5048</v>
      </c>
      <c r="G21" s="816"/>
      <c r="H21" s="76"/>
      <c r="I21" s="76" t="s">
        <v>5014</v>
      </c>
      <c r="J21" s="312" t="s">
        <v>5049</v>
      </c>
      <c r="K21" s="83"/>
      <c r="L21" s="83">
        <v>1</v>
      </c>
      <c r="M21" s="83">
        <v>1</v>
      </c>
      <c r="N21" s="314">
        <v>30</v>
      </c>
      <c r="O21" s="314">
        <v>30</v>
      </c>
      <c r="P21" s="3" t="s">
        <v>56</v>
      </c>
      <c r="Q21" s="3"/>
      <c r="R21" s="3"/>
      <c r="S21" s="3"/>
      <c r="T21" s="3"/>
      <c r="U21" s="3"/>
      <c r="V21" s="3"/>
      <c r="W21" s="3"/>
      <c r="X21" s="3"/>
      <c r="Y21" s="3"/>
      <c r="Z21" s="3"/>
    </row>
    <row r="22" spans="1:26" ht="15.75" customHeight="1">
      <c r="A22" s="83" t="s">
        <v>5050</v>
      </c>
      <c r="B22" s="83" t="s">
        <v>5051</v>
      </c>
      <c r="C22" s="83" t="s">
        <v>5052</v>
      </c>
      <c r="D22" s="427" t="s">
        <v>5013</v>
      </c>
      <c r="E22" s="816" t="s">
        <v>5014</v>
      </c>
      <c r="F22" s="816" t="s">
        <v>5053</v>
      </c>
      <c r="G22" s="126"/>
      <c r="H22" s="76"/>
      <c r="I22" s="76" t="s">
        <v>5014</v>
      </c>
      <c r="J22" s="539" t="s">
        <v>5054</v>
      </c>
      <c r="K22" s="536"/>
      <c r="L22" s="536"/>
      <c r="M22" s="536"/>
      <c r="N22" s="314">
        <v>30</v>
      </c>
      <c r="O22" s="819">
        <v>30</v>
      </c>
      <c r="P22" s="3" t="s">
        <v>56</v>
      </c>
      <c r="Q22" s="3"/>
      <c r="R22" s="3"/>
      <c r="S22" s="3"/>
      <c r="T22" s="3"/>
      <c r="U22" s="3"/>
      <c r="V22" s="3"/>
      <c r="W22" s="3"/>
      <c r="X22" s="3"/>
      <c r="Y22" s="3"/>
      <c r="Z22" s="3"/>
    </row>
    <row r="23" spans="1:26" ht="15.75" customHeight="1">
      <c r="A23" s="83" t="s">
        <v>5055</v>
      </c>
      <c r="B23" s="83" t="s">
        <v>50</v>
      </c>
      <c r="C23" s="83" t="s">
        <v>5056</v>
      </c>
      <c r="D23" s="816" t="s">
        <v>5057</v>
      </c>
      <c r="E23" s="816" t="s">
        <v>5058</v>
      </c>
      <c r="F23" s="816" t="s">
        <v>5059</v>
      </c>
      <c r="G23" s="816"/>
      <c r="H23" s="814" t="s">
        <v>5034</v>
      </c>
      <c r="I23" s="398"/>
      <c r="J23" s="312" t="s">
        <v>5060</v>
      </c>
      <c r="K23" s="83"/>
      <c r="L23" s="83">
        <v>1</v>
      </c>
      <c r="M23" s="83">
        <v>1</v>
      </c>
      <c r="N23" s="314">
        <v>30</v>
      </c>
      <c r="O23" s="314">
        <v>30</v>
      </c>
      <c r="P23" s="3" t="s">
        <v>246</v>
      </c>
      <c r="Q23" s="3"/>
      <c r="R23" s="3"/>
      <c r="S23" s="3"/>
      <c r="T23" s="3"/>
      <c r="U23" s="3"/>
      <c r="V23" s="3"/>
      <c r="W23" s="3"/>
      <c r="X23" s="3"/>
      <c r="Y23" s="3"/>
      <c r="Z23" s="3"/>
    </row>
    <row r="24" spans="1:26" ht="15.75" customHeight="1">
      <c r="A24" s="83" t="s">
        <v>5061</v>
      </c>
      <c r="B24" s="83" t="s">
        <v>50</v>
      </c>
      <c r="C24" s="83" t="s">
        <v>5062</v>
      </c>
      <c r="D24" s="816" t="s">
        <v>5063</v>
      </c>
      <c r="E24" s="816" t="s">
        <v>5014</v>
      </c>
      <c r="F24" s="816" t="s">
        <v>5064</v>
      </c>
      <c r="G24" s="816"/>
      <c r="H24" s="820" t="s">
        <v>5017</v>
      </c>
      <c r="I24" s="398"/>
      <c r="J24" s="821">
        <v>44701</v>
      </c>
      <c r="K24" s="83">
        <v>1</v>
      </c>
      <c r="L24" s="83">
        <v>1</v>
      </c>
      <c r="M24" s="83">
        <v>1</v>
      </c>
      <c r="N24" s="314">
        <v>30</v>
      </c>
      <c r="O24" s="314">
        <v>30</v>
      </c>
      <c r="P24" s="3" t="s">
        <v>58</v>
      </c>
      <c r="Q24" s="3"/>
      <c r="R24" s="3"/>
      <c r="S24" s="3"/>
      <c r="T24" s="3"/>
      <c r="U24" s="3"/>
      <c r="V24" s="3"/>
      <c r="W24" s="3"/>
      <c r="X24" s="3"/>
      <c r="Y24" s="3"/>
      <c r="Z24" s="3"/>
    </row>
    <row r="25" spans="1:26" ht="15.75" customHeight="1">
      <c r="A25" s="83" t="s">
        <v>5065</v>
      </c>
      <c r="B25" s="83" t="s">
        <v>50</v>
      </c>
      <c r="C25" s="83" t="s">
        <v>5066</v>
      </c>
      <c r="D25" s="816" t="s">
        <v>5067</v>
      </c>
      <c r="E25" s="816" t="s">
        <v>5014</v>
      </c>
      <c r="F25" s="816" t="s">
        <v>5064</v>
      </c>
      <c r="G25" s="816"/>
      <c r="H25" s="739" t="s">
        <v>5068</v>
      </c>
      <c r="I25" s="76"/>
      <c r="J25" s="312" t="s">
        <v>5069</v>
      </c>
      <c r="K25" s="83">
        <v>1</v>
      </c>
      <c r="L25" s="83">
        <v>1</v>
      </c>
      <c r="M25" s="83">
        <v>1</v>
      </c>
      <c r="N25" s="314">
        <v>45</v>
      </c>
      <c r="O25" s="314">
        <v>45</v>
      </c>
      <c r="P25" s="3" t="s">
        <v>58</v>
      </c>
      <c r="Q25" s="3"/>
      <c r="R25" s="3"/>
      <c r="S25" s="3"/>
      <c r="T25" s="3"/>
      <c r="U25" s="3"/>
      <c r="V25" s="3"/>
      <c r="W25" s="3"/>
      <c r="X25" s="3"/>
      <c r="Y25" s="3"/>
      <c r="Z25" s="3"/>
    </row>
    <row r="26" spans="1:26" ht="15.75" customHeight="1">
      <c r="A26" s="292" t="s">
        <v>5070</v>
      </c>
      <c r="B26" s="292" t="s">
        <v>50</v>
      </c>
      <c r="C26" s="225" t="s">
        <v>5071</v>
      </c>
      <c r="D26" s="822" t="s">
        <v>5067</v>
      </c>
      <c r="E26" s="822" t="s">
        <v>5014</v>
      </c>
      <c r="F26" s="816" t="s">
        <v>5064</v>
      </c>
      <c r="G26" s="813"/>
      <c r="H26" s="823" t="s">
        <v>5072</v>
      </c>
      <c r="I26" s="76"/>
      <c r="J26" s="76" t="s">
        <v>5073</v>
      </c>
      <c r="K26" s="83">
        <v>2</v>
      </c>
      <c r="L26" s="83">
        <v>2</v>
      </c>
      <c r="M26" s="83">
        <v>3</v>
      </c>
      <c r="N26" s="314">
        <v>45</v>
      </c>
      <c r="O26" s="314">
        <v>15</v>
      </c>
      <c r="P26" s="3" t="s">
        <v>58</v>
      </c>
      <c r="Q26" s="3"/>
      <c r="R26" s="3"/>
      <c r="S26" s="3"/>
      <c r="T26" s="3"/>
      <c r="U26" s="3"/>
      <c r="V26" s="3"/>
      <c r="W26" s="3"/>
      <c r="X26" s="3"/>
      <c r="Y26" s="3"/>
      <c r="Z26" s="3"/>
    </row>
    <row r="27" spans="1:26" ht="15.75" customHeight="1">
      <c r="A27" s="83" t="s">
        <v>59</v>
      </c>
      <c r="B27" s="76" t="s">
        <v>50</v>
      </c>
      <c r="C27" s="824" t="s">
        <v>5074</v>
      </c>
      <c r="D27" s="32" t="s">
        <v>5013</v>
      </c>
      <c r="E27" s="32" t="s">
        <v>5014</v>
      </c>
      <c r="F27" s="32" t="s">
        <v>5015</v>
      </c>
      <c r="G27" s="816"/>
      <c r="H27" s="68" t="s">
        <v>5075</v>
      </c>
      <c r="I27" s="398"/>
      <c r="J27" s="248" t="s">
        <v>5020</v>
      </c>
      <c r="K27" s="76">
        <v>1</v>
      </c>
      <c r="L27" s="76">
        <v>1</v>
      </c>
      <c r="M27" s="76">
        <v>1</v>
      </c>
      <c r="N27" s="218">
        <v>30</v>
      </c>
      <c r="O27" s="538">
        <v>30</v>
      </c>
      <c r="P27" s="3" t="s">
        <v>59</v>
      </c>
      <c r="Q27" s="3"/>
      <c r="R27" s="3"/>
      <c r="S27" s="3"/>
      <c r="T27" s="3"/>
      <c r="U27" s="3"/>
      <c r="V27" s="3"/>
      <c r="W27" s="3"/>
      <c r="X27" s="3"/>
      <c r="Y27" s="3"/>
      <c r="Z27" s="3"/>
    </row>
    <row r="28" spans="1:26" ht="15.75" customHeight="1">
      <c r="A28" s="83" t="s">
        <v>61</v>
      </c>
      <c r="B28" s="83" t="s">
        <v>50</v>
      </c>
      <c r="C28" s="83" t="s">
        <v>5076</v>
      </c>
      <c r="D28" s="816" t="s">
        <v>5013</v>
      </c>
      <c r="E28" s="816" t="s">
        <v>5014</v>
      </c>
      <c r="F28" s="816" t="s">
        <v>5077</v>
      </c>
      <c r="G28" s="816" t="s">
        <v>5078</v>
      </c>
      <c r="H28" s="814" t="s">
        <v>5079</v>
      </c>
      <c r="I28" s="398"/>
      <c r="J28" s="312" t="s">
        <v>5080</v>
      </c>
      <c r="K28" s="83"/>
      <c r="L28" s="83">
        <v>1</v>
      </c>
      <c r="M28" s="83">
        <v>1</v>
      </c>
      <c r="N28" s="314">
        <v>30</v>
      </c>
      <c r="O28" s="314">
        <v>30</v>
      </c>
      <c r="P28" s="3" t="s">
        <v>61</v>
      </c>
      <c r="Q28" s="3"/>
      <c r="R28" s="3"/>
      <c r="S28" s="3"/>
      <c r="T28" s="3"/>
      <c r="U28" s="3"/>
      <c r="V28" s="3"/>
      <c r="W28" s="3"/>
      <c r="X28" s="3"/>
      <c r="Y28" s="3"/>
      <c r="Z28" s="3"/>
    </row>
    <row r="29" spans="1:26" ht="15.75" customHeight="1">
      <c r="A29" s="83" t="s">
        <v>4499</v>
      </c>
      <c r="B29" s="83" t="s">
        <v>50</v>
      </c>
      <c r="C29" s="83" t="s">
        <v>5081</v>
      </c>
      <c r="D29" s="816" t="s">
        <v>5022</v>
      </c>
      <c r="E29" s="816" t="s">
        <v>5082</v>
      </c>
      <c r="F29" s="816" t="s">
        <v>5015</v>
      </c>
      <c r="G29" s="816"/>
      <c r="H29" s="67" t="s">
        <v>5083</v>
      </c>
      <c r="I29" s="398"/>
      <c r="J29" s="312" t="s">
        <v>5084</v>
      </c>
      <c r="K29" s="83">
        <v>1</v>
      </c>
      <c r="L29" s="83">
        <v>1</v>
      </c>
      <c r="M29" s="83">
        <v>1</v>
      </c>
      <c r="N29" s="314">
        <v>50</v>
      </c>
      <c r="O29" s="314">
        <v>75</v>
      </c>
      <c r="P29" s="3" t="s">
        <v>62</v>
      </c>
      <c r="Q29" s="3"/>
      <c r="R29" s="3"/>
      <c r="S29" s="3"/>
      <c r="T29" s="3"/>
      <c r="U29" s="3"/>
      <c r="V29" s="3"/>
      <c r="W29" s="3"/>
      <c r="X29" s="3"/>
      <c r="Y29" s="3"/>
      <c r="Z29" s="3"/>
    </row>
    <row r="30" spans="1:26" ht="15.75" customHeight="1">
      <c r="A30" s="83" t="s">
        <v>4499</v>
      </c>
      <c r="B30" s="83" t="s">
        <v>50</v>
      </c>
      <c r="C30" s="83" t="s">
        <v>5085</v>
      </c>
      <c r="D30" s="816" t="s">
        <v>5013</v>
      </c>
      <c r="E30" s="816" t="s">
        <v>5014</v>
      </c>
      <c r="F30" s="816" t="s">
        <v>5015</v>
      </c>
      <c r="G30" s="816"/>
      <c r="H30" s="76" t="s">
        <v>5086</v>
      </c>
      <c r="I30" s="76"/>
      <c r="J30" s="312" t="s">
        <v>5060</v>
      </c>
      <c r="K30" s="83">
        <v>1</v>
      </c>
      <c r="L30" s="83">
        <v>1</v>
      </c>
      <c r="M30" s="83">
        <v>1</v>
      </c>
      <c r="N30" s="314">
        <v>30</v>
      </c>
      <c r="O30" s="314">
        <v>30</v>
      </c>
      <c r="P30" s="3" t="s">
        <v>62</v>
      </c>
      <c r="Q30" s="3"/>
      <c r="R30" s="3"/>
      <c r="S30" s="3"/>
      <c r="T30" s="3"/>
      <c r="U30" s="3"/>
      <c r="V30" s="3"/>
      <c r="W30" s="3"/>
      <c r="X30" s="3"/>
      <c r="Y30" s="3"/>
      <c r="Z30" s="3"/>
    </row>
    <row r="31" spans="1:26" ht="15.75" customHeight="1">
      <c r="A31" s="83" t="s">
        <v>4499</v>
      </c>
      <c r="B31" s="292" t="s">
        <v>50</v>
      </c>
      <c r="C31" s="225" t="s">
        <v>5087</v>
      </c>
      <c r="D31" s="813" t="s">
        <v>5022</v>
      </c>
      <c r="E31" s="816" t="s">
        <v>5014</v>
      </c>
      <c r="F31" s="816" t="s">
        <v>5015</v>
      </c>
      <c r="G31" s="813"/>
      <c r="H31" s="76" t="s">
        <v>5086</v>
      </c>
      <c r="I31" s="76"/>
      <c r="J31" s="312" t="s">
        <v>5088</v>
      </c>
      <c r="K31" s="83">
        <v>1</v>
      </c>
      <c r="L31" s="83">
        <v>1</v>
      </c>
      <c r="M31" s="83">
        <v>1</v>
      </c>
      <c r="N31" s="314">
        <v>30</v>
      </c>
      <c r="O31" s="314">
        <v>45</v>
      </c>
      <c r="P31" s="3" t="s">
        <v>62</v>
      </c>
      <c r="Q31" s="3"/>
      <c r="R31" s="3"/>
      <c r="S31" s="3"/>
      <c r="T31" s="3"/>
      <c r="U31" s="3"/>
      <c r="V31" s="3"/>
      <c r="W31" s="3"/>
      <c r="X31" s="3"/>
      <c r="Y31" s="3"/>
      <c r="Z31" s="3"/>
    </row>
    <row r="32" spans="1:26" ht="15.75" customHeight="1">
      <c r="A32" s="83" t="s">
        <v>63</v>
      </c>
      <c r="B32" s="83" t="s">
        <v>50</v>
      </c>
      <c r="C32" s="83" t="s">
        <v>5089</v>
      </c>
      <c r="D32" s="816" t="s">
        <v>5013</v>
      </c>
      <c r="E32" s="816" t="s">
        <v>5090</v>
      </c>
      <c r="F32" s="816" t="s">
        <v>5015</v>
      </c>
      <c r="G32" s="816" t="s">
        <v>5091</v>
      </c>
      <c r="H32" s="814" t="s">
        <v>5017</v>
      </c>
      <c r="I32" s="398" t="s">
        <v>5092</v>
      </c>
      <c r="J32" s="815">
        <v>44701</v>
      </c>
      <c r="K32" s="83">
        <v>0</v>
      </c>
      <c r="L32" s="83">
        <v>1</v>
      </c>
      <c r="M32" s="83">
        <v>1</v>
      </c>
      <c r="N32" s="314">
        <v>50</v>
      </c>
      <c r="O32" s="314">
        <v>50</v>
      </c>
      <c r="P32" s="3" t="s">
        <v>295</v>
      </c>
      <c r="Q32" s="3"/>
      <c r="R32" s="3"/>
      <c r="S32" s="3"/>
      <c r="T32" s="3"/>
      <c r="U32" s="3"/>
      <c r="V32" s="3"/>
      <c r="W32" s="3"/>
      <c r="X32" s="3"/>
      <c r="Y32" s="3"/>
      <c r="Z32" s="3"/>
    </row>
    <row r="33" spans="1:26" ht="15.75" customHeight="1">
      <c r="A33" s="83" t="s">
        <v>63</v>
      </c>
      <c r="B33" s="83" t="s">
        <v>50</v>
      </c>
      <c r="C33" s="83" t="s">
        <v>5089</v>
      </c>
      <c r="D33" s="816" t="s">
        <v>5013</v>
      </c>
      <c r="E33" s="816" t="s">
        <v>5014</v>
      </c>
      <c r="F33" s="816" t="s">
        <v>5015</v>
      </c>
      <c r="G33" s="816" t="s">
        <v>5093</v>
      </c>
      <c r="H33" s="293" t="s">
        <v>5017</v>
      </c>
      <c r="I33" s="76"/>
      <c r="J33" s="815">
        <v>44701</v>
      </c>
      <c r="K33" s="83">
        <v>0</v>
      </c>
      <c r="L33" s="83">
        <v>1</v>
      </c>
      <c r="M33" s="83">
        <v>1</v>
      </c>
      <c r="N33" s="314">
        <v>30</v>
      </c>
      <c r="O33" s="314">
        <v>30</v>
      </c>
      <c r="P33" s="3" t="s">
        <v>295</v>
      </c>
      <c r="Q33" s="3"/>
      <c r="R33" s="3"/>
      <c r="S33" s="3"/>
      <c r="T33" s="3"/>
      <c r="U33" s="3"/>
      <c r="V33" s="3"/>
      <c r="W33" s="3"/>
      <c r="X33" s="3"/>
      <c r="Y33" s="3"/>
      <c r="Z33" s="3"/>
    </row>
    <row r="34" spans="1:26" ht="15.75" customHeight="1">
      <c r="A34" s="292" t="s">
        <v>63</v>
      </c>
      <c r="B34" s="292" t="s">
        <v>50</v>
      </c>
      <c r="C34" s="225" t="s">
        <v>5094</v>
      </c>
      <c r="D34" s="816" t="s">
        <v>5013</v>
      </c>
      <c r="E34" s="816" t="s">
        <v>5014</v>
      </c>
      <c r="F34" s="816" t="s">
        <v>5015</v>
      </c>
      <c r="G34" s="816" t="s">
        <v>5095</v>
      </c>
      <c r="H34" s="293" t="s">
        <v>5096</v>
      </c>
      <c r="I34" s="76"/>
      <c r="J34" s="815" t="s">
        <v>5097</v>
      </c>
      <c r="K34" s="83">
        <v>0</v>
      </c>
      <c r="L34" s="83">
        <v>1</v>
      </c>
      <c r="M34" s="83">
        <v>1</v>
      </c>
      <c r="N34" s="314">
        <v>30</v>
      </c>
      <c r="O34" s="314">
        <v>30</v>
      </c>
      <c r="P34" s="3" t="s">
        <v>295</v>
      </c>
      <c r="Q34" s="3"/>
      <c r="R34" s="3"/>
      <c r="S34" s="3"/>
      <c r="T34" s="3"/>
      <c r="U34" s="3"/>
      <c r="V34" s="3"/>
      <c r="W34" s="3"/>
      <c r="X34" s="3"/>
      <c r="Y34" s="3"/>
      <c r="Z34" s="3"/>
    </row>
    <row r="35" spans="1:26" ht="15.75" customHeight="1">
      <c r="A35" s="83" t="s">
        <v>5098</v>
      </c>
      <c r="B35" s="83" t="s">
        <v>50</v>
      </c>
      <c r="C35" s="83" t="s">
        <v>5099</v>
      </c>
      <c r="D35" s="816" t="s">
        <v>5100</v>
      </c>
      <c r="E35" s="816" t="s">
        <v>5014</v>
      </c>
      <c r="F35" s="816" t="s">
        <v>5101</v>
      </c>
      <c r="G35" s="816" t="s">
        <v>5102</v>
      </c>
      <c r="H35" s="67" t="s">
        <v>5103</v>
      </c>
      <c r="I35" s="398" t="s">
        <v>5104</v>
      </c>
      <c r="J35" s="312" t="s">
        <v>5105</v>
      </c>
      <c r="K35" s="83">
        <v>4</v>
      </c>
      <c r="L35" s="83">
        <v>1</v>
      </c>
      <c r="M35" s="83">
        <v>11</v>
      </c>
      <c r="N35" s="314">
        <v>30</v>
      </c>
      <c r="O35" s="314">
        <v>30</v>
      </c>
      <c r="P35" s="3" t="s">
        <v>64</v>
      </c>
      <c r="Q35" s="3"/>
      <c r="R35" s="3"/>
      <c r="S35" s="3"/>
      <c r="T35" s="3"/>
      <c r="U35" s="3"/>
      <c r="V35" s="3"/>
      <c r="W35" s="3"/>
      <c r="X35" s="3"/>
      <c r="Y35" s="3"/>
      <c r="Z35" s="3"/>
    </row>
    <row r="36" spans="1:26" ht="15.75" customHeight="1">
      <c r="A36" s="108" t="s">
        <v>5106</v>
      </c>
      <c r="B36" s="108" t="s">
        <v>50</v>
      </c>
      <c r="C36" s="108" t="s">
        <v>5107</v>
      </c>
      <c r="D36" s="825" t="s">
        <v>5057</v>
      </c>
      <c r="E36" s="825" t="s">
        <v>5058</v>
      </c>
      <c r="F36" s="825" t="s">
        <v>5108</v>
      </c>
      <c r="G36" s="825"/>
      <c r="H36" s="826" t="s">
        <v>5109</v>
      </c>
      <c r="I36" s="827"/>
      <c r="J36" s="741" t="s">
        <v>5060</v>
      </c>
      <c r="K36" s="108">
        <v>1</v>
      </c>
      <c r="L36" s="108">
        <v>1</v>
      </c>
      <c r="M36" s="108">
        <v>1</v>
      </c>
      <c r="N36" s="30">
        <v>30</v>
      </c>
      <c r="O36" s="30">
        <v>30</v>
      </c>
      <c r="P36" s="3" t="s">
        <v>67</v>
      </c>
      <c r="Q36" s="3"/>
      <c r="R36" s="3"/>
      <c r="S36" s="3"/>
      <c r="T36" s="3"/>
      <c r="U36" s="3"/>
      <c r="V36" s="3"/>
      <c r="W36" s="3"/>
      <c r="X36" s="3"/>
      <c r="Y36" s="3"/>
      <c r="Z36" s="3"/>
    </row>
    <row r="37" spans="1:26" ht="15.75" customHeight="1">
      <c r="A37" s="828" t="s">
        <v>5110</v>
      </c>
      <c r="B37" s="828" t="s">
        <v>50</v>
      </c>
      <c r="C37" s="828" t="s">
        <v>5111</v>
      </c>
      <c r="D37" s="828" t="s">
        <v>5112</v>
      </c>
      <c r="E37" s="829" t="s">
        <v>5027</v>
      </c>
      <c r="F37" s="829" t="s">
        <v>5113</v>
      </c>
      <c r="G37" s="829" t="s">
        <v>5114</v>
      </c>
      <c r="H37" s="122"/>
      <c r="I37" s="830" t="s">
        <v>5115</v>
      </c>
      <c r="J37" s="831">
        <v>2022</v>
      </c>
      <c r="K37" s="225">
        <v>3</v>
      </c>
      <c r="L37" s="225">
        <v>3</v>
      </c>
      <c r="M37" s="225">
        <v>6</v>
      </c>
      <c r="N37" s="314">
        <v>75</v>
      </c>
      <c r="O37" s="314">
        <v>37.5</v>
      </c>
      <c r="P37" s="3" t="s">
        <v>70</v>
      </c>
      <c r="Q37" s="3"/>
      <c r="R37" s="3"/>
      <c r="S37" s="3"/>
      <c r="T37" s="3"/>
      <c r="U37" s="3"/>
      <c r="V37" s="3"/>
      <c r="W37" s="3"/>
      <c r="X37" s="3"/>
      <c r="Y37" s="3"/>
      <c r="Z37" s="3"/>
    </row>
    <row r="38" spans="1:26" ht="15.75" customHeight="1">
      <c r="A38" s="83" t="s">
        <v>5116</v>
      </c>
      <c r="B38" s="83" t="s">
        <v>50</v>
      </c>
      <c r="C38" s="83" t="s">
        <v>5117</v>
      </c>
      <c r="D38" s="816" t="s">
        <v>5112</v>
      </c>
      <c r="E38" s="816" t="s">
        <v>5058</v>
      </c>
      <c r="F38" s="816" t="s">
        <v>5015</v>
      </c>
      <c r="G38" s="816"/>
      <c r="H38" s="814" t="s">
        <v>5118</v>
      </c>
      <c r="I38" s="398"/>
      <c r="J38" s="312" t="s">
        <v>5119</v>
      </c>
      <c r="K38" s="83"/>
      <c r="L38" s="83">
        <v>1</v>
      </c>
      <c r="M38" s="83">
        <v>5</v>
      </c>
      <c r="N38" s="314" t="s">
        <v>5120</v>
      </c>
      <c r="O38" s="314">
        <v>45</v>
      </c>
      <c r="P38" s="3" t="s">
        <v>69</v>
      </c>
      <c r="Q38" s="3"/>
      <c r="R38" s="3"/>
      <c r="S38" s="3"/>
      <c r="T38" s="3"/>
      <c r="U38" s="3"/>
      <c r="V38" s="3"/>
      <c r="W38" s="3"/>
      <c r="X38" s="3"/>
      <c r="Y38" s="3"/>
      <c r="Z38" s="3"/>
    </row>
    <row r="39" spans="1:26" ht="15.75" customHeight="1">
      <c r="A39" s="83" t="s">
        <v>5121</v>
      </c>
      <c r="B39" s="83" t="s">
        <v>50</v>
      </c>
      <c r="C39" s="83" t="s">
        <v>5122</v>
      </c>
      <c r="D39" s="816" t="s">
        <v>5112</v>
      </c>
      <c r="E39" s="816" t="s">
        <v>5058</v>
      </c>
      <c r="F39" s="816" t="s">
        <v>5015</v>
      </c>
      <c r="G39" s="816"/>
      <c r="H39" s="293" t="s">
        <v>5123</v>
      </c>
      <c r="I39" s="76"/>
      <c r="J39" s="312" t="s">
        <v>5124</v>
      </c>
      <c r="K39" s="83"/>
      <c r="L39" s="83">
        <v>1</v>
      </c>
      <c r="M39" s="83"/>
      <c r="N39" s="314">
        <v>30</v>
      </c>
      <c r="O39" s="314">
        <v>45</v>
      </c>
      <c r="P39" s="3" t="s">
        <v>69</v>
      </c>
      <c r="Q39" s="3"/>
      <c r="R39" s="3"/>
      <c r="S39" s="3"/>
      <c r="T39" s="3"/>
      <c r="U39" s="3"/>
      <c r="V39" s="3"/>
      <c r="W39" s="3"/>
      <c r="X39" s="3"/>
      <c r="Y39" s="3"/>
      <c r="Z39" s="3"/>
    </row>
    <row r="40" spans="1:26" ht="15.75" customHeight="1">
      <c r="A40" s="292" t="s">
        <v>5125</v>
      </c>
      <c r="B40" s="292" t="s">
        <v>50</v>
      </c>
      <c r="C40" s="225" t="s">
        <v>5126</v>
      </c>
      <c r="D40" s="813" t="s">
        <v>5057</v>
      </c>
      <c r="E40" s="813" t="s">
        <v>5127</v>
      </c>
      <c r="F40" s="813" t="s">
        <v>5015</v>
      </c>
      <c r="G40" s="813"/>
      <c r="H40" s="293" t="s">
        <v>5128</v>
      </c>
      <c r="I40" s="76"/>
      <c r="J40" s="312" t="s">
        <v>5129</v>
      </c>
      <c r="K40" s="83"/>
      <c r="L40" s="83"/>
      <c r="M40" s="83"/>
      <c r="N40" s="314"/>
      <c r="O40" s="314">
        <v>100</v>
      </c>
      <c r="P40" s="3" t="s">
        <v>69</v>
      </c>
      <c r="Q40" s="3"/>
      <c r="R40" s="3"/>
      <c r="S40" s="3"/>
      <c r="T40" s="3"/>
      <c r="U40" s="3"/>
      <c r="V40" s="3"/>
      <c r="W40" s="3"/>
      <c r="X40" s="3"/>
      <c r="Y40" s="3"/>
      <c r="Z40" s="3"/>
    </row>
    <row r="41" spans="1:26" ht="15.75" customHeight="1">
      <c r="A41" s="83" t="s">
        <v>312</v>
      </c>
      <c r="B41" s="83" t="s">
        <v>50</v>
      </c>
      <c r="C41" s="83" t="s">
        <v>5130</v>
      </c>
      <c r="D41" s="816" t="s">
        <v>5131</v>
      </c>
      <c r="E41" s="816" t="s">
        <v>5014</v>
      </c>
      <c r="F41" s="816" t="s">
        <v>5132</v>
      </c>
      <c r="G41" s="816" t="s">
        <v>5029</v>
      </c>
      <c r="H41" s="814" t="s">
        <v>5133</v>
      </c>
      <c r="I41" s="398"/>
      <c r="J41" s="312" t="s">
        <v>5134</v>
      </c>
      <c r="K41" s="83">
        <v>1</v>
      </c>
      <c r="L41" s="83">
        <v>1</v>
      </c>
      <c r="M41" s="83">
        <v>1</v>
      </c>
      <c r="N41" s="314">
        <v>120</v>
      </c>
      <c r="O41" s="314">
        <v>120</v>
      </c>
      <c r="P41" s="3" t="s">
        <v>3530</v>
      </c>
      <c r="Q41" s="3"/>
      <c r="R41" s="3"/>
      <c r="S41" s="3"/>
      <c r="T41" s="3"/>
      <c r="U41" s="3"/>
      <c r="V41" s="3"/>
      <c r="W41" s="3"/>
      <c r="X41" s="3"/>
      <c r="Y41" s="3"/>
      <c r="Z41" s="3"/>
    </row>
    <row r="42" spans="1:26" ht="15.75" customHeight="1">
      <c r="A42" s="83" t="s">
        <v>312</v>
      </c>
      <c r="B42" s="83" t="s">
        <v>50</v>
      </c>
      <c r="C42" s="83" t="s">
        <v>5135</v>
      </c>
      <c r="D42" s="816" t="s">
        <v>5013</v>
      </c>
      <c r="E42" s="816" t="s">
        <v>5014</v>
      </c>
      <c r="F42" s="816" t="s">
        <v>5136</v>
      </c>
      <c r="G42" s="816"/>
      <c r="H42" s="76"/>
      <c r="I42" s="76"/>
      <c r="J42" s="312" t="s">
        <v>5137</v>
      </c>
      <c r="K42" s="83">
        <v>1</v>
      </c>
      <c r="L42" s="83">
        <v>1</v>
      </c>
      <c r="M42" s="83">
        <v>1</v>
      </c>
      <c r="N42" s="314">
        <v>30</v>
      </c>
      <c r="O42" s="314">
        <v>30</v>
      </c>
      <c r="P42" s="3" t="s">
        <v>3530</v>
      </c>
      <c r="Q42" s="3"/>
      <c r="R42" s="3"/>
      <c r="S42" s="3"/>
      <c r="T42" s="3"/>
      <c r="U42" s="3"/>
      <c r="V42" s="3"/>
      <c r="W42" s="3"/>
      <c r="X42" s="3"/>
      <c r="Y42" s="3"/>
      <c r="Z42" s="3"/>
    </row>
    <row r="43" spans="1:26" ht="15.75" customHeight="1">
      <c r="A43" s="292" t="s">
        <v>312</v>
      </c>
      <c r="B43" s="292" t="s">
        <v>50</v>
      </c>
      <c r="C43" s="225" t="s">
        <v>5138</v>
      </c>
      <c r="D43" s="816" t="s">
        <v>5013</v>
      </c>
      <c r="E43" s="816" t="s">
        <v>5014</v>
      </c>
      <c r="F43" s="816" t="s">
        <v>5139</v>
      </c>
      <c r="G43" s="816" t="s">
        <v>5140</v>
      </c>
      <c r="H43" s="293"/>
      <c r="I43" s="76"/>
      <c r="J43" s="312" t="s">
        <v>5141</v>
      </c>
      <c r="K43" s="83">
        <v>1</v>
      </c>
      <c r="L43" s="83">
        <v>1</v>
      </c>
      <c r="M43" s="83">
        <v>1</v>
      </c>
      <c r="N43" s="314">
        <v>45</v>
      </c>
      <c r="O43" s="314">
        <v>45</v>
      </c>
      <c r="P43" s="3" t="s">
        <v>3530</v>
      </c>
      <c r="Q43" s="3"/>
      <c r="R43" s="3"/>
      <c r="S43" s="3"/>
      <c r="T43" s="3"/>
      <c r="U43" s="3"/>
      <c r="V43" s="3"/>
      <c r="W43" s="3"/>
      <c r="X43" s="3"/>
      <c r="Y43" s="3"/>
      <c r="Z43" s="3"/>
    </row>
    <row r="44" spans="1:26" ht="15.75" customHeight="1">
      <c r="A44" s="83" t="s">
        <v>312</v>
      </c>
      <c r="B44" s="83" t="str">
        <f t="shared" ref="B44:B48" si="1">$B$16</f>
        <v>FSSU2</v>
      </c>
      <c r="C44" s="83" t="s">
        <v>5142</v>
      </c>
      <c r="D44" s="816" t="s">
        <v>5013</v>
      </c>
      <c r="E44" s="816" t="s">
        <v>5014</v>
      </c>
      <c r="F44" s="816" t="s">
        <v>5143</v>
      </c>
      <c r="G44" s="816"/>
      <c r="H44" s="76"/>
      <c r="I44" s="76"/>
      <c r="J44" s="312" t="s">
        <v>5144</v>
      </c>
      <c r="K44" s="83">
        <v>1</v>
      </c>
      <c r="L44" s="83">
        <v>1</v>
      </c>
      <c r="M44" s="83">
        <v>1</v>
      </c>
      <c r="N44" s="314">
        <v>30</v>
      </c>
      <c r="O44" s="314">
        <v>30</v>
      </c>
      <c r="P44" s="3" t="s">
        <v>3530</v>
      </c>
      <c r="Q44" s="3"/>
      <c r="R44" s="3"/>
      <c r="S44" s="3"/>
      <c r="T44" s="3"/>
      <c r="U44" s="3"/>
      <c r="V44" s="3"/>
      <c r="W44" s="3"/>
      <c r="X44" s="3"/>
      <c r="Y44" s="3"/>
      <c r="Z44" s="3"/>
    </row>
    <row r="45" spans="1:26" ht="15.75" customHeight="1">
      <c r="A45" s="83" t="s">
        <v>312</v>
      </c>
      <c r="B45" s="83" t="str">
        <f t="shared" si="1"/>
        <v>FSSU2</v>
      </c>
      <c r="C45" s="83" t="s">
        <v>5145</v>
      </c>
      <c r="D45" s="816" t="s">
        <v>5013</v>
      </c>
      <c r="E45" s="816" t="s">
        <v>5014</v>
      </c>
      <c r="F45" s="427" t="s">
        <v>5146</v>
      </c>
      <c r="G45" s="126"/>
      <c r="H45" s="76"/>
      <c r="I45" s="77"/>
      <c r="J45" s="571" t="s">
        <v>5147</v>
      </c>
      <c r="K45" s="83">
        <v>1</v>
      </c>
      <c r="L45" s="83">
        <v>1</v>
      </c>
      <c r="M45" s="83">
        <v>1</v>
      </c>
      <c r="N45" s="314">
        <v>30</v>
      </c>
      <c r="O45" s="314">
        <v>30</v>
      </c>
      <c r="P45" s="3" t="s">
        <v>3530</v>
      </c>
      <c r="Q45" s="3"/>
      <c r="R45" s="3"/>
      <c r="S45" s="3"/>
      <c r="T45" s="3"/>
      <c r="U45" s="3"/>
      <c r="V45" s="3"/>
      <c r="W45" s="3"/>
      <c r="X45" s="3"/>
      <c r="Y45" s="3"/>
      <c r="Z45" s="3"/>
    </row>
    <row r="46" spans="1:26" ht="15.75" customHeight="1">
      <c r="A46" s="83" t="s">
        <v>312</v>
      </c>
      <c r="B46" s="83" t="str">
        <f t="shared" si="1"/>
        <v>FSSU2</v>
      </c>
      <c r="C46" s="83" t="s">
        <v>5148</v>
      </c>
      <c r="D46" s="816" t="s">
        <v>5013</v>
      </c>
      <c r="E46" s="816" t="s">
        <v>5014</v>
      </c>
      <c r="F46" s="427" t="s">
        <v>5149</v>
      </c>
      <c r="G46" s="126"/>
      <c r="H46" s="76"/>
      <c r="I46" s="77"/>
      <c r="J46" s="571" t="s">
        <v>5150</v>
      </c>
      <c r="K46" s="83">
        <v>1</v>
      </c>
      <c r="L46" s="83">
        <v>1</v>
      </c>
      <c r="M46" s="83">
        <v>1</v>
      </c>
      <c r="N46" s="314">
        <v>30</v>
      </c>
      <c r="O46" s="314">
        <v>30</v>
      </c>
      <c r="P46" s="3" t="s">
        <v>3530</v>
      </c>
      <c r="Q46" s="3"/>
      <c r="R46" s="3"/>
      <c r="S46" s="3"/>
      <c r="T46" s="3"/>
      <c r="U46" s="3"/>
      <c r="V46" s="3"/>
      <c r="W46" s="3"/>
      <c r="X46" s="3"/>
      <c r="Y46" s="3"/>
      <c r="Z46" s="3"/>
    </row>
    <row r="47" spans="1:26" ht="15.75" customHeight="1">
      <c r="A47" s="83" t="s">
        <v>312</v>
      </c>
      <c r="B47" s="83" t="str">
        <f t="shared" si="1"/>
        <v>FSSU2</v>
      </c>
      <c r="C47" s="83" t="s">
        <v>5151</v>
      </c>
      <c r="D47" s="816" t="s">
        <v>5013</v>
      </c>
      <c r="E47" s="816" t="s">
        <v>5014</v>
      </c>
      <c r="F47" s="427" t="s">
        <v>5146</v>
      </c>
      <c r="G47" s="126"/>
      <c r="H47" s="76"/>
      <c r="I47" s="77"/>
      <c r="J47" s="571">
        <v>20.05</v>
      </c>
      <c r="K47" s="83">
        <v>1</v>
      </c>
      <c r="L47" s="83">
        <v>1</v>
      </c>
      <c r="M47" s="83">
        <v>1</v>
      </c>
      <c r="N47" s="314">
        <v>30</v>
      </c>
      <c r="O47" s="314">
        <v>30</v>
      </c>
      <c r="P47" s="3" t="s">
        <v>3530</v>
      </c>
      <c r="Q47" s="3"/>
      <c r="R47" s="3"/>
      <c r="S47" s="3"/>
      <c r="T47" s="3"/>
      <c r="U47" s="3"/>
      <c r="V47" s="3"/>
      <c r="W47" s="3"/>
      <c r="X47" s="3"/>
      <c r="Y47" s="3"/>
      <c r="Z47" s="3"/>
    </row>
    <row r="48" spans="1:26" ht="15.75" customHeight="1">
      <c r="A48" s="83" t="s">
        <v>312</v>
      </c>
      <c r="B48" s="83" t="str">
        <f t="shared" si="1"/>
        <v>FSSU2</v>
      </c>
      <c r="C48" s="83" t="s">
        <v>5152</v>
      </c>
      <c r="D48" s="427" t="s">
        <v>5153</v>
      </c>
      <c r="E48" s="816" t="s">
        <v>5014</v>
      </c>
      <c r="F48" s="427" t="s">
        <v>5146</v>
      </c>
      <c r="G48" s="126"/>
      <c r="H48" s="76"/>
      <c r="I48" s="77"/>
      <c r="J48" s="571">
        <v>30.09</v>
      </c>
      <c r="K48" s="83">
        <v>1</v>
      </c>
      <c r="L48" s="83">
        <v>1</v>
      </c>
      <c r="M48" s="83">
        <v>1</v>
      </c>
      <c r="N48" s="314">
        <v>20</v>
      </c>
      <c r="O48" s="314">
        <v>20</v>
      </c>
      <c r="P48" s="3" t="s">
        <v>3530</v>
      </c>
      <c r="Q48" s="3"/>
      <c r="R48" s="3"/>
      <c r="S48" s="3"/>
      <c r="T48" s="3"/>
      <c r="U48" s="3"/>
      <c r="V48" s="3"/>
      <c r="W48" s="3"/>
      <c r="X48" s="3"/>
      <c r="Y48" s="3"/>
      <c r="Z48" s="3"/>
    </row>
    <row r="49" spans="1:26" ht="15.75" customHeight="1">
      <c r="A49" s="83" t="s">
        <v>72</v>
      </c>
      <c r="B49" s="83" t="s">
        <v>50</v>
      </c>
      <c r="C49" s="83" t="s">
        <v>5154</v>
      </c>
      <c r="D49" s="816" t="s">
        <v>5057</v>
      </c>
      <c r="E49" s="816" t="s">
        <v>5127</v>
      </c>
      <c r="F49" s="816" t="s">
        <v>5059</v>
      </c>
      <c r="G49" s="816"/>
      <c r="H49" s="814" t="s">
        <v>5034</v>
      </c>
      <c r="I49" s="398" t="s">
        <v>5127</v>
      </c>
      <c r="J49" s="312" t="s">
        <v>5060</v>
      </c>
      <c r="K49" s="83"/>
      <c r="L49" s="83"/>
      <c r="M49" s="83"/>
      <c r="N49" s="314">
        <v>100</v>
      </c>
      <c r="O49" s="314">
        <v>100</v>
      </c>
      <c r="P49" s="3" t="s">
        <v>72</v>
      </c>
      <c r="Q49" s="3"/>
      <c r="R49" s="3"/>
      <c r="S49" s="3"/>
      <c r="T49" s="3"/>
      <c r="U49" s="3"/>
      <c r="V49" s="3"/>
      <c r="W49" s="3"/>
      <c r="X49" s="3"/>
      <c r="Y49" s="3"/>
      <c r="Z49" s="3"/>
    </row>
    <row r="50" spans="1:26" ht="15.75" customHeight="1">
      <c r="A50" s="83" t="s">
        <v>73</v>
      </c>
      <c r="B50" s="83" t="s">
        <v>50</v>
      </c>
      <c r="C50" s="83" t="s">
        <v>5155</v>
      </c>
      <c r="D50" s="816" t="s">
        <v>5156</v>
      </c>
      <c r="E50" s="816" t="s">
        <v>5157</v>
      </c>
      <c r="F50" s="816" t="s">
        <v>5158</v>
      </c>
      <c r="G50" s="816"/>
      <c r="H50" s="67" t="s">
        <v>5159</v>
      </c>
      <c r="I50" s="398" t="s">
        <v>5090</v>
      </c>
      <c r="J50" s="312" t="s">
        <v>5160</v>
      </c>
      <c r="K50" s="83"/>
      <c r="L50" s="83"/>
      <c r="M50" s="83"/>
      <c r="N50" s="314">
        <v>50</v>
      </c>
      <c r="O50" s="314">
        <v>50</v>
      </c>
      <c r="P50" s="3" t="s">
        <v>73</v>
      </c>
      <c r="Q50" s="3"/>
      <c r="R50" s="3"/>
      <c r="S50" s="3"/>
      <c r="T50" s="3"/>
      <c r="U50" s="3"/>
      <c r="V50" s="3"/>
      <c r="W50" s="3"/>
      <c r="X50" s="3"/>
      <c r="Y50" s="3"/>
      <c r="Z50" s="3"/>
    </row>
    <row r="51" spans="1:26" ht="15.75" customHeight="1">
      <c r="A51" s="83" t="s">
        <v>73</v>
      </c>
      <c r="B51" s="83" t="s">
        <v>50</v>
      </c>
      <c r="C51" s="83" t="s">
        <v>5161</v>
      </c>
      <c r="D51" s="816" t="s">
        <v>5162</v>
      </c>
      <c r="E51" s="816" t="s">
        <v>5163</v>
      </c>
      <c r="F51" s="816" t="s">
        <v>5158</v>
      </c>
      <c r="G51" s="816"/>
      <c r="H51" s="293" t="s">
        <v>5164</v>
      </c>
      <c r="I51" s="76" t="s">
        <v>5090</v>
      </c>
      <c r="J51" s="312" t="s">
        <v>5165</v>
      </c>
      <c r="K51" s="83"/>
      <c r="L51" s="83"/>
      <c r="M51" s="83"/>
      <c r="N51" s="314">
        <v>50</v>
      </c>
      <c r="O51" s="314">
        <v>75</v>
      </c>
      <c r="P51" s="3" t="s">
        <v>73</v>
      </c>
      <c r="Q51" s="3"/>
      <c r="R51" s="3"/>
      <c r="S51" s="3"/>
      <c r="T51" s="3"/>
      <c r="U51" s="3"/>
      <c r="V51" s="3"/>
      <c r="W51" s="3"/>
      <c r="X51" s="3"/>
      <c r="Y51" s="3"/>
      <c r="Z51" s="3"/>
    </row>
    <row r="52" spans="1:26" ht="15.75" customHeight="1">
      <c r="A52" s="83" t="s">
        <v>74</v>
      </c>
      <c r="B52" s="83" t="s">
        <v>50</v>
      </c>
      <c r="C52" s="83" t="s">
        <v>5166</v>
      </c>
      <c r="D52" s="816" t="s">
        <v>5013</v>
      </c>
      <c r="E52" s="816" t="s">
        <v>5014</v>
      </c>
      <c r="F52" s="816" t="s">
        <v>5077</v>
      </c>
      <c r="G52" s="816" t="s">
        <v>5078</v>
      </c>
      <c r="H52" s="814" t="s">
        <v>5079</v>
      </c>
      <c r="I52" s="398"/>
      <c r="J52" s="312" t="s">
        <v>5080</v>
      </c>
      <c r="K52" s="83">
        <v>1</v>
      </c>
      <c r="L52" s="83">
        <v>1</v>
      </c>
      <c r="M52" s="83"/>
      <c r="N52" s="314">
        <v>30</v>
      </c>
      <c r="O52" s="314">
        <v>30</v>
      </c>
      <c r="P52" s="3" t="s">
        <v>74</v>
      </c>
      <c r="Q52" s="3"/>
      <c r="R52" s="3"/>
      <c r="S52" s="3"/>
      <c r="T52" s="3"/>
      <c r="U52" s="3"/>
      <c r="V52" s="3"/>
      <c r="W52" s="3"/>
      <c r="X52" s="3"/>
      <c r="Y52" s="3"/>
      <c r="Z52" s="3"/>
    </row>
    <row r="53" spans="1:26" ht="15.75" customHeight="1">
      <c r="A53" s="83" t="s">
        <v>75</v>
      </c>
      <c r="B53" s="83" t="s">
        <v>50</v>
      </c>
      <c r="C53" s="83" t="s">
        <v>5167</v>
      </c>
      <c r="D53" s="816" t="s">
        <v>5168</v>
      </c>
      <c r="E53" s="816" t="s">
        <v>5058</v>
      </c>
      <c r="F53" s="816" t="s">
        <v>5015</v>
      </c>
      <c r="G53" s="816"/>
      <c r="H53" s="814" t="s">
        <v>5169</v>
      </c>
      <c r="I53" s="398"/>
      <c r="J53" s="312" t="s">
        <v>5170</v>
      </c>
      <c r="K53" s="83">
        <v>1</v>
      </c>
      <c r="L53" s="83">
        <v>1</v>
      </c>
      <c r="M53" s="83">
        <v>1</v>
      </c>
      <c r="N53" s="314">
        <v>30</v>
      </c>
      <c r="O53" s="314">
        <v>30</v>
      </c>
      <c r="P53" s="3" t="s">
        <v>75</v>
      </c>
      <c r="Q53" s="3"/>
      <c r="R53" s="3"/>
      <c r="S53" s="3"/>
      <c r="T53" s="3"/>
      <c r="U53" s="3"/>
      <c r="V53" s="3"/>
      <c r="W53" s="3"/>
      <c r="X53" s="3"/>
      <c r="Y53" s="3"/>
      <c r="Z53" s="3"/>
    </row>
    <row r="54" spans="1:26" ht="15.75" customHeight="1">
      <c r="A54" s="83" t="s">
        <v>75</v>
      </c>
      <c r="B54" s="83" t="s">
        <v>50</v>
      </c>
      <c r="C54" s="83" t="s">
        <v>5171</v>
      </c>
      <c r="D54" s="816" t="s">
        <v>5022</v>
      </c>
      <c r="E54" s="816" t="s">
        <v>5058</v>
      </c>
      <c r="F54" s="816" t="s">
        <v>5015</v>
      </c>
      <c r="G54" s="816"/>
      <c r="H54" s="293" t="s">
        <v>5172</v>
      </c>
      <c r="I54" s="76"/>
      <c r="J54" s="312" t="s">
        <v>5173</v>
      </c>
      <c r="K54" s="83">
        <v>3</v>
      </c>
      <c r="L54" s="83">
        <v>3</v>
      </c>
      <c r="M54" s="83">
        <v>3</v>
      </c>
      <c r="N54" s="314">
        <v>30</v>
      </c>
      <c r="O54" s="314">
        <v>10</v>
      </c>
      <c r="P54" s="3" t="s">
        <v>75</v>
      </c>
      <c r="Q54" s="3"/>
      <c r="R54" s="3"/>
      <c r="S54" s="3"/>
      <c r="T54" s="3"/>
      <c r="U54" s="3"/>
      <c r="V54" s="3"/>
      <c r="W54" s="3"/>
      <c r="X54" s="3"/>
      <c r="Y54" s="3"/>
      <c r="Z54" s="3"/>
    </row>
    <row r="55" spans="1:26" ht="15.75" customHeight="1">
      <c r="A55" s="292" t="s">
        <v>75</v>
      </c>
      <c r="B55" s="292" t="s">
        <v>50</v>
      </c>
      <c r="C55" s="83" t="s">
        <v>5174</v>
      </c>
      <c r="D55" s="816" t="s">
        <v>5175</v>
      </c>
      <c r="E55" s="816" t="s">
        <v>5058</v>
      </c>
      <c r="F55" s="816" t="s">
        <v>5015</v>
      </c>
      <c r="G55" s="816"/>
      <c r="H55" s="293" t="s">
        <v>5034</v>
      </c>
      <c r="I55" s="76"/>
      <c r="J55" s="312" t="s">
        <v>5176</v>
      </c>
      <c r="K55" s="83">
        <v>1</v>
      </c>
      <c r="L55" s="83">
        <v>1</v>
      </c>
      <c r="M55" s="83">
        <v>1</v>
      </c>
      <c r="N55" s="314">
        <v>30</v>
      </c>
      <c r="O55" s="314">
        <v>30</v>
      </c>
      <c r="P55" s="3" t="s">
        <v>75</v>
      </c>
      <c r="Q55" s="3"/>
      <c r="R55" s="3"/>
      <c r="S55" s="3"/>
      <c r="T55" s="3"/>
      <c r="U55" s="3"/>
      <c r="V55" s="3"/>
      <c r="W55" s="3"/>
      <c r="X55" s="3"/>
      <c r="Y55" s="3"/>
      <c r="Z55" s="3"/>
    </row>
    <row r="56" spans="1:26" ht="15.75" customHeight="1">
      <c r="A56" s="292" t="s">
        <v>75</v>
      </c>
      <c r="B56" s="292" t="s">
        <v>50</v>
      </c>
      <c r="C56" s="83" t="s">
        <v>5177</v>
      </c>
      <c r="D56" s="816" t="s">
        <v>5022</v>
      </c>
      <c r="E56" s="816" t="s">
        <v>5058</v>
      </c>
      <c r="F56" s="816" t="s">
        <v>5178</v>
      </c>
      <c r="G56" s="816"/>
      <c r="H56" s="342" t="s">
        <v>5179</v>
      </c>
      <c r="I56" s="76"/>
      <c r="J56" s="312" t="s">
        <v>5180</v>
      </c>
      <c r="K56" s="83">
        <v>1</v>
      </c>
      <c r="L56" s="83">
        <v>1</v>
      </c>
      <c r="M56" s="83">
        <v>1</v>
      </c>
      <c r="N56" s="314">
        <v>30</v>
      </c>
      <c r="O56" s="314">
        <v>30</v>
      </c>
      <c r="P56" s="3" t="s">
        <v>75</v>
      </c>
      <c r="Q56" s="3"/>
      <c r="R56" s="3"/>
      <c r="S56" s="3"/>
      <c r="T56" s="3"/>
      <c r="U56" s="3"/>
      <c r="V56" s="3"/>
      <c r="W56" s="3"/>
      <c r="X56" s="3"/>
      <c r="Y56" s="3"/>
      <c r="Z56" s="3"/>
    </row>
    <row r="57" spans="1:26" ht="15.75" customHeight="1">
      <c r="A57" s="292" t="s">
        <v>75</v>
      </c>
      <c r="B57" s="292" t="s">
        <v>50</v>
      </c>
      <c r="C57" s="83" t="s">
        <v>5181</v>
      </c>
      <c r="D57" s="816" t="s">
        <v>5022</v>
      </c>
      <c r="E57" s="816" t="s">
        <v>5058</v>
      </c>
      <c r="F57" s="816" t="s">
        <v>5182</v>
      </c>
      <c r="G57" s="816"/>
      <c r="H57" s="342" t="s">
        <v>5183</v>
      </c>
      <c r="I57" s="76"/>
      <c r="J57" s="312" t="s">
        <v>5184</v>
      </c>
      <c r="K57" s="83">
        <v>2</v>
      </c>
      <c r="L57" s="83">
        <v>2</v>
      </c>
      <c r="M57" s="83">
        <v>2</v>
      </c>
      <c r="N57" s="314">
        <v>30</v>
      </c>
      <c r="O57" s="314">
        <v>15</v>
      </c>
      <c r="P57" s="3" t="s">
        <v>75</v>
      </c>
      <c r="Q57" s="3"/>
      <c r="R57" s="3"/>
      <c r="S57" s="3"/>
      <c r="T57" s="3"/>
      <c r="U57" s="3"/>
      <c r="V57" s="3"/>
      <c r="W57" s="3"/>
      <c r="X57" s="3"/>
      <c r="Y57" s="3"/>
      <c r="Z57" s="3"/>
    </row>
    <row r="58" spans="1:26" ht="15.75" customHeight="1">
      <c r="A58" s="292" t="s">
        <v>75</v>
      </c>
      <c r="B58" s="292" t="s">
        <v>50</v>
      </c>
      <c r="C58" s="83" t="s">
        <v>5185</v>
      </c>
      <c r="D58" s="816" t="s">
        <v>5022</v>
      </c>
      <c r="E58" s="816" t="s">
        <v>5058</v>
      </c>
      <c r="F58" s="816" t="s">
        <v>5015</v>
      </c>
      <c r="G58" s="816"/>
      <c r="H58" s="342" t="s">
        <v>5186</v>
      </c>
      <c r="I58" s="76"/>
      <c r="J58" s="312" t="s">
        <v>5187</v>
      </c>
      <c r="K58" s="83">
        <v>1</v>
      </c>
      <c r="L58" s="83">
        <v>1</v>
      </c>
      <c r="M58" s="83">
        <v>1</v>
      </c>
      <c r="N58" s="314">
        <v>30</v>
      </c>
      <c r="O58" s="314">
        <v>30</v>
      </c>
      <c r="P58" s="3" t="s">
        <v>75</v>
      </c>
      <c r="Q58" s="3"/>
      <c r="R58" s="3"/>
      <c r="S58" s="3"/>
      <c r="T58" s="3"/>
      <c r="U58" s="3"/>
      <c r="V58" s="3"/>
      <c r="W58" s="3"/>
      <c r="X58" s="3"/>
      <c r="Y58" s="3"/>
      <c r="Z58" s="3"/>
    </row>
    <row r="59" spans="1:26" ht="15.75" customHeight="1">
      <c r="A59" s="292" t="s">
        <v>75</v>
      </c>
      <c r="B59" s="292" t="s">
        <v>50</v>
      </c>
      <c r="C59" s="225" t="s">
        <v>5188</v>
      </c>
      <c r="D59" s="816" t="s">
        <v>5175</v>
      </c>
      <c r="E59" s="816" t="s">
        <v>5058</v>
      </c>
      <c r="F59" s="816" t="s">
        <v>5015</v>
      </c>
      <c r="G59" s="813"/>
      <c r="H59" s="293"/>
      <c r="I59" s="76"/>
      <c r="J59" s="312" t="s">
        <v>5189</v>
      </c>
      <c r="K59" s="83">
        <v>3</v>
      </c>
      <c r="L59" s="83">
        <v>3</v>
      </c>
      <c r="M59" s="83">
        <v>3</v>
      </c>
      <c r="N59" s="314">
        <v>30</v>
      </c>
      <c r="O59" s="314">
        <v>10</v>
      </c>
      <c r="P59" s="3" t="s">
        <v>75</v>
      </c>
      <c r="Q59" s="3"/>
      <c r="R59" s="3"/>
      <c r="S59" s="3"/>
      <c r="T59" s="3"/>
      <c r="U59" s="3"/>
      <c r="V59" s="3"/>
      <c r="W59" s="3"/>
      <c r="X59" s="3"/>
      <c r="Y59" s="3"/>
      <c r="Z59" s="3"/>
    </row>
    <row r="60" spans="1:26" ht="15.75" customHeight="1">
      <c r="A60" s="83" t="s">
        <v>75</v>
      </c>
      <c r="B60" s="83" t="s">
        <v>50</v>
      </c>
      <c r="C60" s="83" t="s">
        <v>5190</v>
      </c>
      <c r="D60" s="816" t="s">
        <v>5175</v>
      </c>
      <c r="E60" s="816" t="s">
        <v>5058</v>
      </c>
      <c r="F60" s="816" t="s">
        <v>5015</v>
      </c>
      <c r="G60" s="816"/>
      <c r="H60" s="293" t="s">
        <v>5191</v>
      </c>
      <c r="I60" s="76"/>
      <c r="J60" s="312" t="s">
        <v>5020</v>
      </c>
      <c r="K60" s="83">
        <v>3</v>
      </c>
      <c r="L60" s="83">
        <v>3</v>
      </c>
      <c r="M60" s="83">
        <v>3</v>
      </c>
      <c r="N60" s="314">
        <v>30</v>
      </c>
      <c r="O60" s="314">
        <v>10</v>
      </c>
      <c r="P60" s="3" t="s">
        <v>75</v>
      </c>
      <c r="Q60" s="3"/>
      <c r="R60" s="3"/>
      <c r="S60" s="3"/>
      <c r="T60" s="3"/>
      <c r="U60" s="3"/>
      <c r="V60" s="3"/>
      <c r="W60" s="3"/>
      <c r="X60" s="3"/>
      <c r="Y60" s="3"/>
      <c r="Z60" s="3"/>
    </row>
    <row r="61" spans="1:26" ht="15.75" customHeight="1">
      <c r="A61" s="83" t="s">
        <v>75</v>
      </c>
      <c r="B61" s="203" t="s">
        <v>50</v>
      </c>
      <c r="C61" s="83" t="s">
        <v>5192</v>
      </c>
      <c r="D61" s="427" t="s">
        <v>5013</v>
      </c>
      <c r="E61" s="427" t="s">
        <v>5058</v>
      </c>
      <c r="F61" s="427" t="s">
        <v>5015</v>
      </c>
      <c r="G61" s="126"/>
      <c r="H61" s="293" t="s">
        <v>5193</v>
      </c>
      <c r="I61" s="77"/>
      <c r="J61" s="571" t="s">
        <v>5194</v>
      </c>
      <c r="K61" s="536">
        <v>1</v>
      </c>
      <c r="L61" s="536">
        <v>1</v>
      </c>
      <c r="M61" s="536">
        <v>1</v>
      </c>
      <c r="N61" s="314">
        <v>20</v>
      </c>
      <c r="O61" s="314">
        <v>20</v>
      </c>
      <c r="P61" s="3" t="s">
        <v>75</v>
      </c>
      <c r="Q61" s="3"/>
      <c r="R61" s="3"/>
      <c r="S61" s="3"/>
      <c r="T61" s="3"/>
      <c r="U61" s="3"/>
      <c r="V61" s="3"/>
      <c r="W61" s="3"/>
      <c r="X61" s="3"/>
      <c r="Y61" s="3"/>
      <c r="Z61" s="3"/>
    </row>
    <row r="62" spans="1:26" ht="15.75" customHeight="1">
      <c r="A62" s="83" t="s">
        <v>860</v>
      </c>
      <c r="B62" s="83" t="s">
        <v>50</v>
      </c>
      <c r="C62" s="83" t="s">
        <v>5195</v>
      </c>
      <c r="D62" s="816" t="s">
        <v>5057</v>
      </c>
      <c r="E62" s="816" t="s">
        <v>5014</v>
      </c>
      <c r="F62" s="816" t="s">
        <v>5015</v>
      </c>
      <c r="G62" s="816" t="s">
        <v>5078</v>
      </c>
      <c r="H62" s="67" t="s">
        <v>5079</v>
      </c>
      <c r="I62" s="398"/>
      <c r="J62" s="312" t="s">
        <v>5196</v>
      </c>
      <c r="K62" s="83">
        <v>1</v>
      </c>
      <c r="L62" s="83">
        <v>1</v>
      </c>
      <c r="M62" s="83">
        <v>1</v>
      </c>
      <c r="N62" s="314">
        <v>30</v>
      </c>
      <c r="O62" s="314">
        <v>30</v>
      </c>
      <c r="P62" s="3" t="s">
        <v>76</v>
      </c>
      <c r="Q62" s="3"/>
      <c r="R62" s="3"/>
      <c r="S62" s="3"/>
      <c r="T62" s="3"/>
      <c r="U62" s="3"/>
      <c r="V62" s="3"/>
      <c r="W62" s="3"/>
      <c r="X62" s="3"/>
      <c r="Y62" s="3"/>
      <c r="Z62" s="3"/>
    </row>
    <row r="63" spans="1:26" ht="15.75" customHeight="1">
      <c r="A63" s="83" t="s">
        <v>860</v>
      </c>
      <c r="B63" s="83" t="s">
        <v>50</v>
      </c>
      <c r="C63" s="83" t="s">
        <v>5197</v>
      </c>
      <c r="D63" s="816" t="s">
        <v>5057</v>
      </c>
      <c r="E63" s="816" t="s">
        <v>5014</v>
      </c>
      <c r="F63" s="816" t="s">
        <v>5015</v>
      </c>
      <c r="G63" s="816"/>
      <c r="H63" s="76" t="s">
        <v>5198</v>
      </c>
      <c r="I63" s="76"/>
      <c r="J63" s="312" t="s">
        <v>5199</v>
      </c>
      <c r="K63" s="83">
        <v>1</v>
      </c>
      <c r="L63" s="83">
        <v>1</v>
      </c>
      <c r="M63" s="83">
        <v>1</v>
      </c>
      <c r="N63" s="314">
        <v>30</v>
      </c>
      <c r="O63" s="314">
        <v>30</v>
      </c>
      <c r="P63" s="3" t="s">
        <v>76</v>
      </c>
      <c r="Q63" s="3"/>
      <c r="R63" s="3"/>
      <c r="S63" s="3"/>
      <c r="T63" s="3"/>
      <c r="U63" s="3"/>
      <c r="V63" s="3"/>
      <c r="W63" s="3"/>
      <c r="X63" s="3"/>
      <c r="Y63" s="3"/>
      <c r="Z63" s="3"/>
    </row>
    <row r="64" spans="1:26" ht="15.75" customHeight="1">
      <c r="A64" s="292" t="s">
        <v>860</v>
      </c>
      <c r="B64" s="292" t="s">
        <v>50</v>
      </c>
      <c r="C64" s="225" t="s">
        <v>5200</v>
      </c>
      <c r="D64" s="816" t="s">
        <v>5057</v>
      </c>
      <c r="E64" s="816" t="s">
        <v>5201</v>
      </c>
      <c r="F64" s="816" t="s">
        <v>5015</v>
      </c>
      <c r="G64" s="813"/>
      <c r="H64" s="293" t="s">
        <v>5202</v>
      </c>
      <c r="I64" s="76"/>
      <c r="J64" s="312" t="s">
        <v>5203</v>
      </c>
      <c r="K64" s="83">
        <v>1</v>
      </c>
      <c r="L64" s="83">
        <v>1</v>
      </c>
      <c r="M64" s="83">
        <v>1</v>
      </c>
      <c r="N64" s="314">
        <v>50</v>
      </c>
      <c r="O64" s="314">
        <v>50</v>
      </c>
      <c r="P64" s="3" t="s">
        <v>76</v>
      </c>
      <c r="Q64" s="3"/>
      <c r="R64" s="3"/>
      <c r="S64" s="3"/>
      <c r="T64" s="3"/>
      <c r="U64" s="3"/>
      <c r="V64" s="3"/>
      <c r="W64" s="3"/>
      <c r="X64" s="3"/>
      <c r="Y64" s="3"/>
      <c r="Z64" s="3"/>
    </row>
    <row r="65" spans="1:26" ht="15.75" customHeight="1">
      <c r="A65" s="83" t="s">
        <v>860</v>
      </c>
      <c r="B65" s="83" t="s">
        <v>50</v>
      </c>
      <c r="C65" s="83" t="s">
        <v>5204</v>
      </c>
      <c r="D65" s="816" t="s">
        <v>5112</v>
      </c>
      <c r="E65" s="816" t="s">
        <v>5014</v>
      </c>
      <c r="F65" s="816" t="s">
        <v>5205</v>
      </c>
      <c r="G65" s="816"/>
      <c r="H65" s="76" t="s">
        <v>5202</v>
      </c>
      <c r="I65" s="76"/>
      <c r="J65" s="312" t="s">
        <v>5206</v>
      </c>
      <c r="K65" s="83">
        <v>1</v>
      </c>
      <c r="L65" s="83">
        <v>1</v>
      </c>
      <c r="M65" s="83">
        <v>1</v>
      </c>
      <c r="N65" s="314">
        <v>30</v>
      </c>
      <c r="O65" s="314">
        <v>30</v>
      </c>
      <c r="P65" s="3" t="s">
        <v>76</v>
      </c>
      <c r="Q65" s="3"/>
      <c r="R65" s="3"/>
      <c r="S65" s="3"/>
      <c r="T65" s="3"/>
      <c r="U65" s="3"/>
      <c r="V65" s="3"/>
      <c r="W65" s="3"/>
      <c r="X65" s="3"/>
      <c r="Y65" s="3"/>
      <c r="Z65" s="3"/>
    </row>
    <row r="66" spans="1:26" ht="15.75" customHeight="1">
      <c r="A66" s="83" t="s">
        <v>1151</v>
      </c>
      <c r="B66" s="83" t="s">
        <v>50</v>
      </c>
      <c r="C66" s="342" t="s">
        <v>5207</v>
      </c>
      <c r="D66" s="816" t="s">
        <v>5112</v>
      </c>
      <c r="E66" s="816" t="s">
        <v>5014</v>
      </c>
      <c r="F66" s="816" t="s">
        <v>5208</v>
      </c>
      <c r="G66" s="816" t="s">
        <v>5095</v>
      </c>
      <c r="H66" s="814" t="s">
        <v>5209</v>
      </c>
      <c r="I66" s="398"/>
      <c r="J66" s="832">
        <v>44805</v>
      </c>
      <c r="K66" s="83">
        <v>1</v>
      </c>
      <c r="L66" s="83">
        <v>1</v>
      </c>
      <c r="M66" s="83">
        <v>1</v>
      </c>
      <c r="N66" s="314">
        <v>30</v>
      </c>
      <c r="O66" s="314">
        <v>60</v>
      </c>
      <c r="P66" s="3" t="s">
        <v>77</v>
      </c>
      <c r="Q66" s="3"/>
      <c r="R66" s="3"/>
      <c r="S66" s="3"/>
      <c r="T66" s="3"/>
      <c r="U66" s="3"/>
      <c r="V66" s="3"/>
      <c r="W66" s="3"/>
      <c r="X66" s="3"/>
      <c r="Y66" s="3"/>
      <c r="Z66" s="3"/>
    </row>
    <row r="67" spans="1:26" ht="15.75" customHeight="1">
      <c r="A67" s="83" t="s">
        <v>1151</v>
      </c>
      <c r="B67" s="83" t="s">
        <v>50</v>
      </c>
      <c r="C67" s="549" t="s">
        <v>5210</v>
      </c>
      <c r="D67" s="816" t="s">
        <v>5112</v>
      </c>
      <c r="E67" s="816" t="s">
        <v>5014</v>
      </c>
      <c r="F67" s="816" t="s">
        <v>5211</v>
      </c>
      <c r="G67" s="816" t="s">
        <v>5029</v>
      </c>
      <c r="H67" s="342" t="s">
        <v>5212</v>
      </c>
      <c r="I67" s="76"/>
      <c r="J67" s="832">
        <v>44805</v>
      </c>
      <c r="K67" s="83">
        <v>1</v>
      </c>
      <c r="L67" s="83">
        <v>1</v>
      </c>
      <c r="M67" s="83">
        <v>1</v>
      </c>
      <c r="N67" s="314">
        <v>30</v>
      </c>
      <c r="O67" s="314">
        <v>60</v>
      </c>
      <c r="P67" s="3" t="s">
        <v>77</v>
      </c>
      <c r="Q67" s="3"/>
      <c r="R67" s="3"/>
      <c r="S67" s="3"/>
      <c r="T67" s="3"/>
      <c r="U67" s="3"/>
      <c r="V67" s="3"/>
      <c r="W67" s="3"/>
      <c r="X67" s="3"/>
      <c r="Y67" s="3"/>
      <c r="Z67" s="3"/>
    </row>
    <row r="68" spans="1:26" ht="15.75" customHeight="1">
      <c r="A68" s="292" t="s">
        <v>5213</v>
      </c>
      <c r="B68" s="292" t="s">
        <v>50</v>
      </c>
      <c r="C68" s="549" t="s">
        <v>5214</v>
      </c>
      <c r="D68" s="813" t="s">
        <v>5112</v>
      </c>
      <c r="E68" s="813" t="s">
        <v>5014</v>
      </c>
      <c r="F68" s="813" t="s">
        <v>5211</v>
      </c>
      <c r="G68" s="813" t="s">
        <v>5029</v>
      </c>
      <c r="H68" s="293" t="s">
        <v>5212</v>
      </c>
      <c r="I68" s="76"/>
      <c r="J68" s="832">
        <v>44805</v>
      </c>
      <c r="K68" s="83">
        <v>3</v>
      </c>
      <c r="L68" s="83">
        <v>1</v>
      </c>
      <c r="M68" s="83">
        <v>3</v>
      </c>
      <c r="N68" s="314"/>
      <c r="O68" s="314">
        <v>20</v>
      </c>
      <c r="P68" s="3" t="s">
        <v>77</v>
      </c>
      <c r="Q68" s="3"/>
      <c r="R68" s="3"/>
      <c r="S68" s="3"/>
      <c r="T68" s="3"/>
      <c r="U68" s="3"/>
      <c r="V68" s="3"/>
      <c r="W68" s="3"/>
      <c r="X68" s="3"/>
      <c r="Y68" s="3"/>
      <c r="Z68" s="3"/>
    </row>
    <row r="69" spans="1:26" ht="15.75" customHeight="1">
      <c r="A69" s="83" t="s">
        <v>1151</v>
      </c>
      <c r="B69" s="83" t="s">
        <v>50</v>
      </c>
      <c r="C69" s="83" t="s">
        <v>5215</v>
      </c>
      <c r="D69" s="816" t="s">
        <v>5013</v>
      </c>
      <c r="E69" s="816" t="s">
        <v>5014</v>
      </c>
      <c r="F69" s="816" t="s">
        <v>5015</v>
      </c>
      <c r="G69" s="816" t="s">
        <v>5095</v>
      </c>
      <c r="H69" s="293" t="s">
        <v>5216</v>
      </c>
      <c r="I69" s="76"/>
      <c r="J69" s="832">
        <v>44835</v>
      </c>
      <c r="K69" s="83">
        <v>1</v>
      </c>
      <c r="L69" s="83">
        <v>1</v>
      </c>
      <c r="M69" s="83">
        <v>1</v>
      </c>
      <c r="N69" s="314">
        <v>30</v>
      </c>
      <c r="O69" s="314">
        <v>30</v>
      </c>
      <c r="P69" s="3" t="s">
        <v>77</v>
      </c>
      <c r="Q69" s="3"/>
      <c r="R69" s="3"/>
      <c r="S69" s="3"/>
      <c r="T69" s="3"/>
      <c r="U69" s="3"/>
      <c r="V69" s="3"/>
      <c r="W69" s="3"/>
      <c r="X69" s="3"/>
      <c r="Y69" s="3"/>
      <c r="Z69" s="3"/>
    </row>
    <row r="70" spans="1:26" ht="15.75" customHeight="1">
      <c r="A70" s="83" t="s">
        <v>1151</v>
      </c>
      <c r="B70" s="76" t="s">
        <v>50</v>
      </c>
      <c r="C70" s="83" t="s">
        <v>5217</v>
      </c>
      <c r="D70" s="126" t="s">
        <v>5013</v>
      </c>
      <c r="E70" s="126" t="s">
        <v>5014</v>
      </c>
      <c r="F70" s="126" t="s">
        <v>5015</v>
      </c>
      <c r="G70" s="126" t="s">
        <v>5029</v>
      </c>
      <c r="H70" s="293" t="s">
        <v>5218</v>
      </c>
      <c r="I70" s="77"/>
      <c r="J70" s="833">
        <v>44682</v>
      </c>
      <c r="K70" s="536">
        <v>1</v>
      </c>
      <c r="L70" s="536">
        <v>1</v>
      </c>
      <c r="M70" s="536">
        <v>1</v>
      </c>
      <c r="N70" s="314">
        <v>30</v>
      </c>
      <c r="O70" s="314">
        <v>30</v>
      </c>
      <c r="P70" s="3" t="s">
        <v>77</v>
      </c>
      <c r="Q70" s="3"/>
      <c r="R70" s="3"/>
      <c r="S70" s="3"/>
      <c r="T70" s="3"/>
      <c r="U70" s="3"/>
      <c r="V70" s="3"/>
      <c r="W70" s="3"/>
      <c r="X70" s="3"/>
      <c r="Y70" s="3"/>
      <c r="Z70" s="3"/>
    </row>
    <row r="71" spans="1:26" ht="15.75" customHeight="1">
      <c r="A71" s="83" t="s">
        <v>1151</v>
      </c>
      <c r="B71" s="76" t="s">
        <v>50</v>
      </c>
      <c r="C71" s="83" t="s">
        <v>5219</v>
      </c>
      <c r="D71" s="126" t="s">
        <v>5013</v>
      </c>
      <c r="E71" s="126" t="s">
        <v>5163</v>
      </c>
      <c r="F71" s="126" t="s">
        <v>5015</v>
      </c>
      <c r="G71" s="126" t="s">
        <v>5095</v>
      </c>
      <c r="H71" s="76"/>
      <c r="I71" s="77" t="s">
        <v>5104</v>
      </c>
      <c r="J71" s="833">
        <v>44866</v>
      </c>
      <c r="K71" s="536">
        <v>1</v>
      </c>
      <c r="L71" s="536">
        <v>1</v>
      </c>
      <c r="M71" s="536">
        <v>1</v>
      </c>
      <c r="N71" s="314">
        <v>100</v>
      </c>
      <c r="O71" s="314">
        <v>100</v>
      </c>
      <c r="P71" s="3" t="s">
        <v>77</v>
      </c>
      <c r="Q71" s="3"/>
      <c r="R71" s="3"/>
      <c r="S71" s="3"/>
      <c r="T71" s="3"/>
      <c r="U71" s="3"/>
      <c r="V71" s="3"/>
      <c r="W71" s="3"/>
      <c r="X71" s="3"/>
      <c r="Y71" s="3"/>
      <c r="Z71" s="3"/>
    </row>
    <row r="72" spans="1:26" ht="15.75" customHeight="1">
      <c r="A72" s="83" t="s">
        <v>339</v>
      </c>
      <c r="B72" s="83" t="s">
        <v>50</v>
      </c>
      <c r="C72" s="83" t="s">
        <v>5220</v>
      </c>
      <c r="D72" s="816" t="s">
        <v>5067</v>
      </c>
      <c r="E72" s="816" t="s">
        <v>5027</v>
      </c>
      <c r="F72" s="816" t="s">
        <v>5221</v>
      </c>
      <c r="G72" s="834" t="s">
        <v>5222</v>
      </c>
      <c r="H72" s="67" t="s">
        <v>5223</v>
      </c>
      <c r="I72" s="398" t="s">
        <v>5104</v>
      </c>
      <c r="J72" s="312" t="s">
        <v>5224</v>
      </c>
      <c r="K72" s="83"/>
      <c r="L72" s="83"/>
      <c r="M72" s="83"/>
      <c r="N72" s="314">
        <v>150</v>
      </c>
      <c r="O72" s="314">
        <v>150</v>
      </c>
      <c r="P72" s="3" t="s">
        <v>78</v>
      </c>
      <c r="Q72" s="3"/>
      <c r="R72" s="3"/>
      <c r="S72" s="3"/>
      <c r="T72" s="3"/>
      <c r="U72" s="3"/>
      <c r="V72" s="3"/>
      <c r="W72" s="3"/>
      <c r="X72" s="3"/>
      <c r="Y72" s="3"/>
      <c r="Z72" s="3"/>
    </row>
    <row r="73" spans="1:26" ht="15.75" customHeight="1">
      <c r="A73" s="83" t="s">
        <v>5225</v>
      </c>
      <c r="B73" s="83" t="s">
        <v>50</v>
      </c>
      <c r="C73" s="83" t="s">
        <v>5226</v>
      </c>
      <c r="D73" s="816" t="s">
        <v>5112</v>
      </c>
      <c r="E73" s="816" t="s">
        <v>5058</v>
      </c>
      <c r="F73" s="816" t="s">
        <v>5227</v>
      </c>
      <c r="G73" s="816" t="s">
        <v>5228</v>
      </c>
      <c r="H73" s="67" t="s">
        <v>5212</v>
      </c>
      <c r="I73" s="398"/>
      <c r="J73" s="312" t="s">
        <v>5229</v>
      </c>
      <c r="K73" s="83">
        <v>2</v>
      </c>
      <c r="L73" s="83">
        <v>2</v>
      </c>
      <c r="M73" s="83">
        <v>2</v>
      </c>
      <c r="N73" s="314">
        <v>30</v>
      </c>
      <c r="O73" s="314">
        <v>30</v>
      </c>
      <c r="P73" s="3" t="s">
        <v>79</v>
      </c>
      <c r="Q73" s="3"/>
      <c r="R73" s="3"/>
      <c r="S73" s="3"/>
      <c r="T73" s="3"/>
      <c r="U73" s="3"/>
      <c r="V73" s="3"/>
      <c r="W73" s="3"/>
      <c r="X73" s="3"/>
      <c r="Y73" s="3"/>
      <c r="Z73" s="3"/>
    </row>
    <row r="74" spans="1:26" ht="15.75" customHeight="1">
      <c r="A74" s="83" t="s">
        <v>5230</v>
      </c>
      <c r="B74" s="83" t="s">
        <v>50</v>
      </c>
      <c r="C74" s="83" t="s">
        <v>5231</v>
      </c>
      <c r="D74" s="816" t="s">
        <v>5057</v>
      </c>
      <c r="E74" s="816" t="s">
        <v>5058</v>
      </c>
      <c r="F74" s="816" t="s">
        <v>5146</v>
      </c>
      <c r="G74" s="816"/>
      <c r="H74" s="76" t="s">
        <v>5232</v>
      </c>
      <c r="I74" s="76"/>
      <c r="J74" s="541" t="s">
        <v>5233</v>
      </c>
      <c r="K74" s="83">
        <v>1</v>
      </c>
      <c r="L74" s="83">
        <v>1</v>
      </c>
      <c r="M74" s="83">
        <v>1</v>
      </c>
      <c r="N74" s="314">
        <v>30</v>
      </c>
      <c r="O74" s="314">
        <v>30</v>
      </c>
      <c r="P74" s="3" t="s">
        <v>79</v>
      </c>
      <c r="Q74" s="3"/>
      <c r="R74" s="3"/>
      <c r="S74" s="3"/>
      <c r="T74" s="3"/>
      <c r="U74" s="3"/>
      <c r="V74" s="3"/>
      <c r="W74" s="3"/>
      <c r="X74" s="3"/>
      <c r="Y74" s="3"/>
      <c r="Z74" s="3"/>
    </row>
    <row r="75" spans="1:26" ht="15.75" customHeight="1">
      <c r="A75" s="292" t="s">
        <v>5230</v>
      </c>
      <c r="B75" s="292" t="s">
        <v>50</v>
      </c>
      <c r="C75" s="225" t="s">
        <v>5234</v>
      </c>
      <c r="D75" s="813" t="s">
        <v>5057</v>
      </c>
      <c r="E75" s="813" t="s">
        <v>5058</v>
      </c>
      <c r="F75" s="813" t="s">
        <v>5146</v>
      </c>
      <c r="G75" s="813"/>
      <c r="H75" s="293" t="s">
        <v>5034</v>
      </c>
      <c r="I75" s="76"/>
      <c r="J75" s="541" t="s">
        <v>5060</v>
      </c>
      <c r="K75" s="83">
        <v>1</v>
      </c>
      <c r="L75" s="83">
        <v>1</v>
      </c>
      <c r="M75" s="83">
        <v>1</v>
      </c>
      <c r="N75" s="314">
        <v>30</v>
      </c>
      <c r="O75" s="314">
        <v>30</v>
      </c>
      <c r="P75" s="3" t="s">
        <v>79</v>
      </c>
      <c r="Q75" s="3"/>
      <c r="R75" s="3"/>
      <c r="S75" s="3"/>
      <c r="T75" s="3"/>
      <c r="U75" s="3"/>
      <c r="V75" s="3"/>
      <c r="W75" s="3"/>
      <c r="X75" s="3"/>
      <c r="Y75" s="3"/>
      <c r="Z75" s="3"/>
    </row>
    <row r="76" spans="1:26" ht="15.75" customHeight="1">
      <c r="A76" s="135" t="s">
        <v>5235</v>
      </c>
      <c r="B76" s="135" t="s">
        <v>81</v>
      </c>
      <c r="C76" s="135" t="s">
        <v>5236</v>
      </c>
      <c r="D76" s="835" t="s">
        <v>5237</v>
      </c>
      <c r="E76" s="835" t="s">
        <v>5238</v>
      </c>
      <c r="F76" s="835" t="s">
        <v>5064</v>
      </c>
      <c r="G76" s="835" t="s">
        <v>5239</v>
      </c>
      <c r="H76" s="136" t="s">
        <v>5240</v>
      </c>
      <c r="I76" s="291"/>
      <c r="J76" s="135" t="s">
        <v>5241</v>
      </c>
      <c r="K76" s="135">
        <v>2</v>
      </c>
      <c r="L76" s="135">
        <v>2</v>
      </c>
      <c r="M76" s="135">
        <v>2</v>
      </c>
      <c r="N76" s="141">
        <v>30</v>
      </c>
      <c r="O76" s="141">
        <v>15</v>
      </c>
      <c r="P76" s="141" t="s">
        <v>1171</v>
      </c>
      <c r="Q76" s="3"/>
      <c r="R76" s="3"/>
      <c r="S76" s="3"/>
      <c r="T76" s="3"/>
      <c r="U76" s="3"/>
      <c r="V76" s="3"/>
      <c r="W76" s="3"/>
      <c r="X76" s="3"/>
      <c r="Y76" s="3"/>
      <c r="Z76" s="3"/>
    </row>
    <row r="77" spans="1:26" ht="15.75" customHeight="1">
      <c r="A77" s="135" t="s">
        <v>5242</v>
      </c>
      <c r="B77" s="135" t="s">
        <v>81</v>
      </c>
      <c r="C77" s="135" t="s">
        <v>5236</v>
      </c>
      <c r="D77" s="835" t="s">
        <v>5237</v>
      </c>
      <c r="E77" s="835" t="s">
        <v>5243</v>
      </c>
      <c r="F77" s="835" t="s">
        <v>5064</v>
      </c>
      <c r="G77" s="835" t="s">
        <v>5239</v>
      </c>
      <c r="H77" s="136" t="s">
        <v>5240</v>
      </c>
      <c r="I77" s="291"/>
      <c r="J77" s="135" t="s">
        <v>5241</v>
      </c>
      <c r="K77" s="135">
        <v>1</v>
      </c>
      <c r="L77" s="135">
        <v>1</v>
      </c>
      <c r="M77" s="135">
        <v>1</v>
      </c>
      <c r="N77" s="141">
        <v>30</v>
      </c>
      <c r="O77" s="141">
        <v>30</v>
      </c>
      <c r="P77" s="141" t="s">
        <v>1171</v>
      </c>
      <c r="Q77" s="3"/>
      <c r="R77" s="3"/>
      <c r="S77" s="3"/>
      <c r="T77" s="3"/>
      <c r="U77" s="3"/>
      <c r="V77" s="3"/>
      <c r="W77" s="3"/>
      <c r="X77" s="3"/>
      <c r="Y77" s="3"/>
      <c r="Z77" s="3"/>
    </row>
    <row r="78" spans="1:26" ht="15.75" customHeight="1">
      <c r="A78" s="135" t="s">
        <v>5242</v>
      </c>
      <c r="B78" s="135" t="s">
        <v>81</v>
      </c>
      <c r="C78" s="135" t="s">
        <v>5244</v>
      </c>
      <c r="D78" s="835" t="s">
        <v>5237</v>
      </c>
      <c r="E78" s="835" t="s">
        <v>5245</v>
      </c>
      <c r="F78" s="835" t="s">
        <v>5064</v>
      </c>
      <c r="G78" s="835" t="s">
        <v>5246</v>
      </c>
      <c r="H78" s="136" t="s">
        <v>5247</v>
      </c>
      <c r="I78" s="291"/>
      <c r="J78" s="135" t="s">
        <v>5248</v>
      </c>
      <c r="K78" s="135">
        <v>1</v>
      </c>
      <c r="L78" s="135">
        <v>1</v>
      </c>
      <c r="M78" s="135">
        <v>1</v>
      </c>
      <c r="N78" s="141">
        <v>30</v>
      </c>
      <c r="O78" s="141">
        <v>30</v>
      </c>
      <c r="P78" s="141" t="s">
        <v>1171</v>
      </c>
      <c r="Q78" s="3"/>
      <c r="R78" s="3"/>
      <c r="S78" s="3"/>
      <c r="T78" s="3"/>
      <c r="U78" s="3"/>
      <c r="V78" s="3"/>
      <c r="W78" s="3"/>
      <c r="X78" s="3"/>
      <c r="Y78" s="3"/>
      <c r="Z78" s="3"/>
    </row>
    <row r="79" spans="1:26" ht="15.75" customHeight="1">
      <c r="A79" s="135" t="s">
        <v>5242</v>
      </c>
      <c r="B79" s="135" t="s">
        <v>81</v>
      </c>
      <c r="C79" s="135" t="s">
        <v>5244</v>
      </c>
      <c r="D79" s="835" t="s">
        <v>5237</v>
      </c>
      <c r="E79" s="835" t="s">
        <v>5249</v>
      </c>
      <c r="F79" s="835" t="s">
        <v>5064</v>
      </c>
      <c r="G79" s="835" t="s">
        <v>5246</v>
      </c>
      <c r="H79" s="136" t="s">
        <v>5250</v>
      </c>
      <c r="I79" s="291"/>
      <c r="J79" s="135" t="s">
        <v>5248</v>
      </c>
      <c r="K79" s="135">
        <v>1</v>
      </c>
      <c r="L79" s="135">
        <v>1</v>
      </c>
      <c r="M79" s="135">
        <v>1</v>
      </c>
      <c r="N79" s="141">
        <v>30</v>
      </c>
      <c r="O79" s="141">
        <v>30</v>
      </c>
      <c r="P79" s="141" t="s">
        <v>1171</v>
      </c>
      <c r="Q79" s="3"/>
      <c r="R79" s="3"/>
      <c r="S79" s="3"/>
      <c r="T79" s="3"/>
      <c r="U79" s="3"/>
      <c r="V79" s="3"/>
      <c r="W79" s="3"/>
      <c r="X79" s="3"/>
      <c r="Y79" s="3"/>
      <c r="Z79" s="3"/>
    </row>
    <row r="80" spans="1:26" ht="15.75" customHeight="1">
      <c r="A80" s="135" t="s">
        <v>5251</v>
      </c>
      <c r="B80" s="135" t="s">
        <v>81</v>
      </c>
      <c r="C80" s="135" t="s">
        <v>5252</v>
      </c>
      <c r="D80" s="835" t="s">
        <v>5237</v>
      </c>
      <c r="E80" s="835" t="s">
        <v>5253</v>
      </c>
      <c r="F80" s="835" t="s">
        <v>5064</v>
      </c>
      <c r="G80" s="835" t="s">
        <v>5254</v>
      </c>
      <c r="H80" s="136" t="s">
        <v>5255</v>
      </c>
      <c r="I80" s="291"/>
      <c r="J80" s="135" t="s">
        <v>5256</v>
      </c>
      <c r="K80" s="135">
        <v>1</v>
      </c>
      <c r="L80" s="135">
        <v>1</v>
      </c>
      <c r="M80" s="135">
        <v>1</v>
      </c>
      <c r="N80" s="141">
        <v>30</v>
      </c>
      <c r="O80" s="141">
        <v>30</v>
      </c>
      <c r="P80" s="141" t="s">
        <v>5257</v>
      </c>
      <c r="Q80" s="3"/>
      <c r="R80" s="3"/>
      <c r="S80" s="3"/>
      <c r="T80" s="3"/>
      <c r="U80" s="3"/>
      <c r="V80" s="3"/>
      <c r="W80" s="3"/>
      <c r="X80" s="3"/>
      <c r="Y80" s="3"/>
      <c r="Z80" s="3"/>
    </row>
    <row r="81" spans="1:26" ht="15.75" customHeight="1">
      <c r="A81" s="135" t="s">
        <v>5258</v>
      </c>
      <c r="B81" s="135" t="s">
        <v>81</v>
      </c>
      <c r="C81" s="135" t="s">
        <v>5252</v>
      </c>
      <c r="D81" s="835" t="s">
        <v>5237</v>
      </c>
      <c r="E81" s="835" t="s">
        <v>5104</v>
      </c>
      <c r="F81" s="835" t="s">
        <v>5064</v>
      </c>
      <c r="G81" s="835" t="s">
        <v>5254</v>
      </c>
      <c r="H81" s="136" t="s">
        <v>5255</v>
      </c>
      <c r="I81" s="291" t="s">
        <v>5104</v>
      </c>
      <c r="J81" s="135" t="s">
        <v>5256</v>
      </c>
      <c r="K81" s="135">
        <v>1</v>
      </c>
      <c r="L81" s="135">
        <v>1</v>
      </c>
      <c r="M81" s="135">
        <v>2</v>
      </c>
      <c r="N81" s="141">
        <v>150</v>
      </c>
      <c r="O81" s="141">
        <v>150</v>
      </c>
      <c r="P81" s="141" t="s">
        <v>5257</v>
      </c>
      <c r="Q81" s="3"/>
      <c r="R81" s="3"/>
      <c r="S81" s="3"/>
      <c r="T81" s="3"/>
      <c r="U81" s="3"/>
      <c r="V81" s="3"/>
      <c r="W81" s="3"/>
      <c r="X81" s="3"/>
      <c r="Y81" s="3"/>
      <c r="Z81" s="3"/>
    </row>
    <row r="82" spans="1:26" ht="15.75" customHeight="1">
      <c r="A82" s="135" t="s">
        <v>5259</v>
      </c>
      <c r="B82" s="135" t="s">
        <v>81</v>
      </c>
      <c r="C82" s="135" t="s">
        <v>5260</v>
      </c>
      <c r="D82" s="835" t="s">
        <v>5237</v>
      </c>
      <c r="E82" s="835" t="s">
        <v>5253</v>
      </c>
      <c r="F82" s="835" t="s">
        <v>5261</v>
      </c>
      <c r="G82" s="835" t="s">
        <v>5254</v>
      </c>
      <c r="H82" s="136" t="s">
        <v>5262</v>
      </c>
      <c r="I82" s="291"/>
      <c r="J82" s="135" t="s">
        <v>5263</v>
      </c>
      <c r="K82" s="135">
        <v>2</v>
      </c>
      <c r="L82" s="135">
        <v>1</v>
      </c>
      <c r="M82" s="135">
        <v>2</v>
      </c>
      <c r="N82" s="141">
        <v>30</v>
      </c>
      <c r="O82" s="141">
        <v>15</v>
      </c>
      <c r="P82" s="141" t="s">
        <v>5257</v>
      </c>
      <c r="Q82" s="3"/>
      <c r="R82" s="3"/>
      <c r="S82" s="3"/>
      <c r="T82" s="3"/>
      <c r="U82" s="3"/>
      <c r="V82" s="3"/>
      <c r="W82" s="3"/>
      <c r="X82" s="3"/>
      <c r="Y82" s="3"/>
      <c r="Z82" s="3"/>
    </row>
    <row r="83" spans="1:26" ht="15.75" customHeight="1">
      <c r="A83" s="135" t="s">
        <v>5264</v>
      </c>
      <c r="B83" s="135" t="s">
        <v>81</v>
      </c>
      <c r="C83" s="135" t="s">
        <v>5260</v>
      </c>
      <c r="D83" s="835" t="s">
        <v>5237</v>
      </c>
      <c r="E83" s="835" t="s">
        <v>5253</v>
      </c>
      <c r="F83" s="835" t="s">
        <v>5261</v>
      </c>
      <c r="G83" s="835" t="s">
        <v>5254</v>
      </c>
      <c r="H83" s="136" t="s">
        <v>5262</v>
      </c>
      <c r="I83" s="291"/>
      <c r="J83" s="135" t="s">
        <v>5263</v>
      </c>
      <c r="K83" s="135">
        <v>2</v>
      </c>
      <c r="L83" s="135">
        <v>2</v>
      </c>
      <c r="M83" s="135">
        <v>2</v>
      </c>
      <c r="N83" s="141">
        <v>30</v>
      </c>
      <c r="O83" s="141">
        <v>15</v>
      </c>
      <c r="P83" s="141" t="s">
        <v>5257</v>
      </c>
      <c r="Q83" s="3"/>
      <c r="R83" s="3"/>
      <c r="S83" s="3"/>
      <c r="T83" s="3"/>
      <c r="U83" s="3"/>
      <c r="V83" s="3"/>
      <c r="W83" s="3"/>
      <c r="X83" s="3"/>
      <c r="Y83" s="3"/>
      <c r="Z83" s="3"/>
    </row>
    <row r="84" spans="1:26" ht="15.75" customHeight="1">
      <c r="A84" s="135" t="s">
        <v>5265</v>
      </c>
      <c r="B84" s="135" t="s">
        <v>81</v>
      </c>
      <c r="C84" s="135" t="s">
        <v>5266</v>
      </c>
      <c r="D84" s="835" t="s">
        <v>5237</v>
      </c>
      <c r="E84" s="835" t="s">
        <v>5253</v>
      </c>
      <c r="F84" s="835" t="s">
        <v>5267</v>
      </c>
      <c r="G84" s="835" t="s">
        <v>5254</v>
      </c>
      <c r="H84" s="136" t="s">
        <v>5268</v>
      </c>
      <c r="I84" s="291"/>
      <c r="J84" s="135" t="s">
        <v>5241</v>
      </c>
      <c r="K84" s="135">
        <v>3</v>
      </c>
      <c r="L84" s="135">
        <v>3</v>
      </c>
      <c r="M84" s="135">
        <v>3</v>
      </c>
      <c r="N84" s="141">
        <v>30</v>
      </c>
      <c r="O84" s="141">
        <v>10</v>
      </c>
      <c r="P84" s="141" t="s">
        <v>5257</v>
      </c>
      <c r="Q84" s="3"/>
      <c r="R84" s="3"/>
      <c r="S84" s="3"/>
      <c r="T84" s="3"/>
      <c r="U84" s="3"/>
      <c r="V84" s="3"/>
      <c r="W84" s="3"/>
      <c r="X84" s="3"/>
      <c r="Y84" s="3"/>
      <c r="Z84" s="3"/>
    </row>
    <row r="85" spans="1:26" ht="15.75" customHeight="1">
      <c r="A85" s="135" t="s">
        <v>85</v>
      </c>
      <c r="B85" s="135" t="s">
        <v>81</v>
      </c>
      <c r="C85" s="135" t="s">
        <v>5269</v>
      </c>
      <c r="D85" s="835" t="s">
        <v>5270</v>
      </c>
      <c r="E85" s="835" t="s">
        <v>5104</v>
      </c>
      <c r="F85" s="835" t="s">
        <v>5271</v>
      </c>
      <c r="G85" s="835" t="s">
        <v>5029</v>
      </c>
      <c r="H85" s="136" t="s">
        <v>5272</v>
      </c>
      <c r="I85" s="291" t="s">
        <v>5104</v>
      </c>
      <c r="J85" s="135" t="s">
        <v>5273</v>
      </c>
      <c r="K85" s="135">
        <v>1</v>
      </c>
      <c r="L85" s="135">
        <v>1</v>
      </c>
      <c r="M85" s="135">
        <v>1</v>
      </c>
      <c r="N85" s="141">
        <v>100</v>
      </c>
      <c r="O85" s="141">
        <v>200</v>
      </c>
      <c r="P85" s="141" t="s">
        <v>85</v>
      </c>
      <c r="Q85" s="3"/>
      <c r="R85" s="3"/>
      <c r="S85" s="3"/>
      <c r="T85" s="3"/>
      <c r="U85" s="3"/>
      <c r="V85" s="3"/>
      <c r="W85" s="3"/>
      <c r="X85" s="3"/>
      <c r="Y85" s="3"/>
      <c r="Z85" s="3"/>
    </row>
    <row r="86" spans="1:26" ht="15.75" customHeight="1">
      <c r="A86" s="135" t="s">
        <v>87</v>
      </c>
      <c r="B86" s="135" t="s">
        <v>81</v>
      </c>
      <c r="C86" s="135" t="s">
        <v>5274</v>
      </c>
      <c r="D86" s="835" t="s">
        <v>5270</v>
      </c>
      <c r="E86" s="835" t="s">
        <v>5275</v>
      </c>
      <c r="F86" s="835" t="s">
        <v>5101</v>
      </c>
      <c r="G86" s="835" t="s">
        <v>5276</v>
      </c>
      <c r="H86" s="136" t="s">
        <v>5277</v>
      </c>
      <c r="I86" s="291" t="s">
        <v>5092</v>
      </c>
      <c r="J86" s="135" t="s">
        <v>5278</v>
      </c>
      <c r="K86" s="135"/>
      <c r="L86" s="135"/>
      <c r="M86" s="135"/>
      <c r="N86" s="141">
        <v>50</v>
      </c>
      <c r="O86" s="141">
        <v>75</v>
      </c>
      <c r="P86" s="141" t="s">
        <v>395</v>
      </c>
      <c r="Q86" s="3"/>
      <c r="R86" s="3"/>
      <c r="S86" s="3"/>
      <c r="T86" s="3"/>
      <c r="U86" s="3"/>
      <c r="V86" s="3"/>
      <c r="W86" s="3"/>
      <c r="X86" s="3"/>
      <c r="Y86" s="3"/>
      <c r="Z86" s="3"/>
    </row>
    <row r="87" spans="1:26" ht="15.75" customHeight="1">
      <c r="A87" s="135" t="s">
        <v>5279</v>
      </c>
      <c r="B87" s="135" t="s">
        <v>81</v>
      </c>
      <c r="C87" s="135" t="s">
        <v>5274</v>
      </c>
      <c r="D87" s="835" t="s">
        <v>5270</v>
      </c>
      <c r="E87" s="835" t="s">
        <v>5280</v>
      </c>
      <c r="F87" s="835" t="s">
        <v>5101</v>
      </c>
      <c r="G87" s="835" t="s">
        <v>5276</v>
      </c>
      <c r="H87" s="136" t="s">
        <v>5281</v>
      </c>
      <c r="I87" s="291"/>
      <c r="J87" s="135" t="s">
        <v>5278</v>
      </c>
      <c r="K87" s="135">
        <v>2</v>
      </c>
      <c r="L87" s="135">
        <v>2</v>
      </c>
      <c r="M87" s="135">
        <v>2</v>
      </c>
      <c r="N87" s="141">
        <v>50</v>
      </c>
      <c r="O87" s="141">
        <v>37.5</v>
      </c>
      <c r="P87" s="141" t="s">
        <v>395</v>
      </c>
      <c r="Q87" s="3"/>
      <c r="R87" s="3"/>
      <c r="S87" s="3"/>
      <c r="T87" s="3"/>
      <c r="U87" s="3"/>
      <c r="V87" s="3"/>
      <c r="W87" s="3"/>
      <c r="X87" s="3"/>
      <c r="Y87" s="3"/>
      <c r="Z87" s="3"/>
    </row>
    <row r="88" spans="1:26" ht="15.75" customHeight="1">
      <c r="A88" s="135" t="s">
        <v>87</v>
      </c>
      <c r="B88" s="135" t="s">
        <v>81</v>
      </c>
      <c r="C88" s="135" t="s">
        <v>5282</v>
      </c>
      <c r="D88" s="835" t="s">
        <v>5283</v>
      </c>
      <c r="E88" s="835" t="s">
        <v>5284</v>
      </c>
      <c r="F88" s="835" t="s">
        <v>5267</v>
      </c>
      <c r="G88" s="835" t="s">
        <v>5276</v>
      </c>
      <c r="H88" s="136" t="s">
        <v>5285</v>
      </c>
      <c r="I88" s="291" t="s">
        <v>5092</v>
      </c>
      <c r="J88" s="135" t="s">
        <v>5286</v>
      </c>
      <c r="K88" s="135"/>
      <c r="L88" s="135"/>
      <c r="M88" s="135"/>
      <c r="N88" s="141">
        <v>50</v>
      </c>
      <c r="O88" s="141">
        <v>75</v>
      </c>
      <c r="P88" s="141" t="s">
        <v>395</v>
      </c>
      <c r="Q88" s="3"/>
      <c r="R88" s="3"/>
      <c r="S88" s="3"/>
      <c r="T88" s="3"/>
      <c r="U88" s="3"/>
      <c r="V88" s="3"/>
      <c r="W88" s="3"/>
      <c r="X88" s="3"/>
      <c r="Y88" s="3"/>
      <c r="Z88" s="3"/>
    </row>
    <row r="89" spans="1:26" ht="15.75" customHeight="1">
      <c r="A89" s="135" t="s">
        <v>88</v>
      </c>
      <c r="B89" s="135" t="s">
        <v>81</v>
      </c>
      <c r="C89" s="135" t="s">
        <v>5274</v>
      </c>
      <c r="D89" s="835" t="s">
        <v>5270</v>
      </c>
      <c r="E89" s="835" t="s">
        <v>5284</v>
      </c>
      <c r="F89" s="835" t="s">
        <v>5101</v>
      </c>
      <c r="G89" s="835" t="s">
        <v>5276</v>
      </c>
      <c r="H89" s="136" t="s">
        <v>5287</v>
      </c>
      <c r="I89" s="291" t="s">
        <v>5092</v>
      </c>
      <c r="J89" s="135" t="s">
        <v>5278</v>
      </c>
      <c r="K89" s="135"/>
      <c r="L89" s="135"/>
      <c r="M89" s="135"/>
      <c r="N89" s="141">
        <v>50</v>
      </c>
      <c r="O89" s="141">
        <v>75</v>
      </c>
      <c r="P89" s="141" t="s">
        <v>88</v>
      </c>
      <c r="Q89" s="3"/>
      <c r="R89" s="3"/>
      <c r="S89" s="3"/>
      <c r="T89" s="3"/>
      <c r="U89" s="3"/>
      <c r="V89" s="3"/>
      <c r="W89" s="3"/>
      <c r="X89" s="3"/>
      <c r="Y89" s="3"/>
      <c r="Z89" s="3"/>
    </row>
    <row r="90" spans="1:26" ht="15.75" customHeight="1">
      <c r="A90" s="135" t="s">
        <v>5279</v>
      </c>
      <c r="B90" s="135" t="s">
        <v>81</v>
      </c>
      <c r="C90" s="135" t="s">
        <v>5274</v>
      </c>
      <c r="D90" s="835" t="s">
        <v>5270</v>
      </c>
      <c r="E90" s="835" t="s">
        <v>5288</v>
      </c>
      <c r="F90" s="835" t="s">
        <v>5101</v>
      </c>
      <c r="G90" s="835" t="s">
        <v>5276</v>
      </c>
      <c r="H90" s="136" t="s">
        <v>5287</v>
      </c>
      <c r="I90" s="291"/>
      <c r="J90" s="135" t="s">
        <v>5278</v>
      </c>
      <c r="K90" s="135"/>
      <c r="L90" s="135"/>
      <c r="M90" s="135"/>
      <c r="N90" s="141">
        <v>50</v>
      </c>
      <c r="O90" s="141">
        <v>37.5</v>
      </c>
      <c r="P90" s="141" t="s">
        <v>88</v>
      </c>
      <c r="Q90" s="3"/>
      <c r="R90" s="3"/>
      <c r="S90" s="3"/>
      <c r="T90" s="3"/>
      <c r="U90" s="3"/>
      <c r="V90" s="3"/>
      <c r="W90" s="3"/>
      <c r="X90" s="3"/>
      <c r="Y90" s="3"/>
      <c r="Z90" s="3"/>
    </row>
    <row r="91" spans="1:26" ht="15.75" customHeight="1">
      <c r="A91" s="135" t="s">
        <v>4559</v>
      </c>
      <c r="B91" s="135" t="s">
        <v>81</v>
      </c>
      <c r="C91" s="135" t="s">
        <v>5289</v>
      </c>
      <c r="D91" s="835" t="s">
        <v>5112</v>
      </c>
      <c r="E91" s="835" t="s">
        <v>5290</v>
      </c>
      <c r="F91" s="835" t="s">
        <v>5291</v>
      </c>
      <c r="G91" s="835" t="s">
        <v>5078</v>
      </c>
      <c r="H91" s="136" t="s">
        <v>5292</v>
      </c>
      <c r="I91" s="291"/>
      <c r="J91" s="135" t="s">
        <v>5293</v>
      </c>
      <c r="K91" s="135">
        <v>2</v>
      </c>
      <c r="L91" s="135">
        <v>1</v>
      </c>
      <c r="M91" s="135">
        <v>2</v>
      </c>
      <c r="N91" s="141">
        <v>20</v>
      </c>
      <c r="O91" s="141">
        <v>20</v>
      </c>
      <c r="P91" s="141" t="s">
        <v>4564</v>
      </c>
      <c r="Q91" s="3"/>
      <c r="R91" s="3"/>
      <c r="S91" s="3"/>
      <c r="T91" s="3"/>
      <c r="U91" s="3"/>
      <c r="V91" s="3"/>
      <c r="W91" s="3"/>
      <c r="X91" s="3"/>
      <c r="Y91" s="3"/>
      <c r="Z91" s="3"/>
    </row>
    <row r="92" spans="1:26" ht="15.75" customHeight="1">
      <c r="A92" s="135" t="s">
        <v>4559</v>
      </c>
      <c r="B92" s="135" t="s">
        <v>81</v>
      </c>
      <c r="C92" s="135" t="s">
        <v>5289</v>
      </c>
      <c r="D92" s="835" t="s">
        <v>5112</v>
      </c>
      <c r="E92" s="835" t="s">
        <v>5294</v>
      </c>
      <c r="F92" s="835" t="s">
        <v>5291</v>
      </c>
      <c r="G92" s="835" t="s">
        <v>5078</v>
      </c>
      <c r="H92" s="136" t="s">
        <v>5292</v>
      </c>
      <c r="I92" s="291"/>
      <c r="J92" s="135" t="s">
        <v>5293</v>
      </c>
      <c r="K92" s="135">
        <v>3</v>
      </c>
      <c r="L92" s="135">
        <v>2</v>
      </c>
      <c r="M92" s="135">
        <v>3</v>
      </c>
      <c r="N92" s="141">
        <v>20</v>
      </c>
      <c r="O92" s="141">
        <v>13.33</v>
      </c>
      <c r="P92" s="141" t="s">
        <v>4564</v>
      </c>
      <c r="Q92" s="3"/>
      <c r="R92" s="3"/>
      <c r="S92" s="3"/>
      <c r="T92" s="3"/>
      <c r="U92" s="3"/>
      <c r="V92" s="3"/>
      <c r="W92" s="3"/>
      <c r="X92" s="3"/>
      <c r="Y92" s="3"/>
      <c r="Z92" s="3"/>
    </row>
    <row r="93" spans="1:26" ht="15.75" customHeight="1">
      <c r="A93" s="135" t="s">
        <v>5295</v>
      </c>
      <c r="B93" s="135" t="s">
        <v>81</v>
      </c>
      <c r="C93" s="135" t="s">
        <v>5296</v>
      </c>
      <c r="D93" s="835" t="s">
        <v>5237</v>
      </c>
      <c r="E93" s="835" t="s">
        <v>5014</v>
      </c>
      <c r="F93" s="835" t="s">
        <v>5297</v>
      </c>
      <c r="G93" s="835" t="s">
        <v>5095</v>
      </c>
      <c r="H93" s="136" t="s">
        <v>5298</v>
      </c>
      <c r="I93" s="291" t="s">
        <v>5014</v>
      </c>
      <c r="J93" s="135" t="s">
        <v>5299</v>
      </c>
      <c r="K93" s="135">
        <v>1</v>
      </c>
      <c r="L93" s="135">
        <v>1</v>
      </c>
      <c r="M93" s="135">
        <v>1</v>
      </c>
      <c r="N93" s="141">
        <v>30</v>
      </c>
      <c r="O93" s="141">
        <v>30</v>
      </c>
      <c r="P93" s="141" t="s">
        <v>5295</v>
      </c>
      <c r="Q93" s="3"/>
      <c r="R93" s="3"/>
      <c r="S93" s="3"/>
      <c r="T93" s="3"/>
      <c r="U93" s="3"/>
      <c r="V93" s="3"/>
      <c r="W93" s="3"/>
      <c r="X93" s="3"/>
      <c r="Y93" s="3"/>
      <c r="Z93" s="3"/>
    </row>
    <row r="94" spans="1:26" ht="15.75" customHeight="1">
      <c r="A94" s="135" t="s">
        <v>3215</v>
      </c>
      <c r="B94" s="135" t="s">
        <v>81</v>
      </c>
      <c r="C94" s="135" t="s">
        <v>5300</v>
      </c>
      <c r="D94" s="835" t="s">
        <v>5013</v>
      </c>
      <c r="E94" s="835" t="s">
        <v>5301</v>
      </c>
      <c r="F94" s="835" t="s">
        <v>5101</v>
      </c>
      <c r="G94" s="835" t="s">
        <v>5029</v>
      </c>
      <c r="H94" s="136" t="s">
        <v>5302</v>
      </c>
      <c r="I94" s="291" t="s">
        <v>5092</v>
      </c>
      <c r="J94" s="135" t="s">
        <v>5303</v>
      </c>
      <c r="K94" s="135"/>
      <c r="L94" s="135"/>
      <c r="M94" s="135"/>
      <c r="N94" s="141" t="s">
        <v>5304</v>
      </c>
      <c r="O94" s="141">
        <v>100</v>
      </c>
      <c r="P94" s="141" t="s">
        <v>3215</v>
      </c>
      <c r="Q94" s="3"/>
      <c r="R94" s="3"/>
      <c r="S94" s="3"/>
      <c r="T94" s="3"/>
      <c r="U94" s="3"/>
      <c r="V94" s="3"/>
      <c r="W94" s="3"/>
      <c r="X94" s="3"/>
      <c r="Y94" s="3"/>
      <c r="Z94" s="3"/>
    </row>
    <row r="95" spans="1:26" ht="15.75" customHeight="1">
      <c r="A95" s="135" t="s">
        <v>3215</v>
      </c>
      <c r="B95" s="135" t="s">
        <v>81</v>
      </c>
      <c r="C95" s="135" t="s">
        <v>5305</v>
      </c>
      <c r="D95" s="835" t="s">
        <v>5013</v>
      </c>
      <c r="E95" s="835" t="s">
        <v>5306</v>
      </c>
      <c r="F95" s="835" t="s">
        <v>5101</v>
      </c>
      <c r="G95" s="835" t="s">
        <v>5029</v>
      </c>
      <c r="H95" s="136" t="s">
        <v>5302</v>
      </c>
      <c r="I95" s="291" t="s">
        <v>5092</v>
      </c>
      <c r="J95" s="135" t="s">
        <v>5303</v>
      </c>
      <c r="K95" s="135"/>
      <c r="L95" s="135"/>
      <c r="M95" s="135"/>
      <c r="N95" s="141">
        <v>30</v>
      </c>
      <c r="O95" s="141">
        <v>30</v>
      </c>
      <c r="P95" s="141" t="s">
        <v>3215</v>
      </c>
      <c r="Q95" s="3"/>
      <c r="R95" s="3"/>
      <c r="S95" s="3"/>
      <c r="T95" s="3"/>
      <c r="U95" s="3"/>
      <c r="V95" s="3"/>
      <c r="W95" s="3"/>
      <c r="X95" s="3"/>
      <c r="Y95" s="3"/>
      <c r="Z95" s="3"/>
    </row>
    <row r="96" spans="1:26" ht="15.75" customHeight="1">
      <c r="A96" s="135" t="s">
        <v>3215</v>
      </c>
      <c r="B96" s="135" t="s">
        <v>81</v>
      </c>
      <c r="C96" s="135" t="s">
        <v>5307</v>
      </c>
      <c r="D96" s="835" t="s">
        <v>5013</v>
      </c>
      <c r="E96" s="835" t="s">
        <v>5306</v>
      </c>
      <c r="F96" s="835" t="s">
        <v>5101</v>
      </c>
      <c r="G96" s="835" t="s">
        <v>5029</v>
      </c>
      <c r="H96" s="136" t="s">
        <v>5302</v>
      </c>
      <c r="I96" s="291" t="s">
        <v>5092</v>
      </c>
      <c r="J96" s="135" t="s">
        <v>5303</v>
      </c>
      <c r="K96" s="135"/>
      <c r="L96" s="135"/>
      <c r="M96" s="135">
        <v>2</v>
      </c>
      <c r="N96" s="141" t="s">
        <v>5308</v>
      </c>
      <c r="O96" s="141">
        <v>15</v>
      </c>
      <c r="P96" s="141" t="s">
        <v>3215</v>
      </c>
      <c r="Q96" s="3"/>
      <c r="R96" s="3"/>
      <c r="S96" s="3"/>
      <c r="T96" s="3"/>
      <c r="U96" s="3"/>
      <c r="V96" s="3"/>
      <c r="W96" s="3"/>
      <c r="X96" s="3"/>
      <c r="Y96" s="3"/>
      <c r="Z96" s="3"/>
    </row>
    <row r="97" spans="1:26" ht="15.75" customHeight="1">
      <c r="A97" s="135" t="s">
        <v>3215</v>
      </c>
      <c r="B97" s="135" t="s">
        <v>81</v>
      </c>
      <c r="C97" s="135" t="s">
        <v>5309</v>
      </c>
      <c r="D97" s="835" t="s">
        <v>5013</v>
      </c>
      <c r="E97" s="835" t="s">
        <v>5306</v>
      </c>
      <c r="F97" s="835" t="s">
        <v>5101</v>
      </c>
      <c r="G97" s="835" t="s">
        <v>5029</v>
      </c>
      <c r="H97" s="136" t="s">
        <v>5302</v>
      </c>
      <c r="I97" s="291" t="s">
        <v>5092</v>
      </c>
      <c r="J97" s="135" t="s">
        <v>5303</v>
      </c>
      <c r="K97" s="135"/>
      <c r="L97" s="135"/>
      <c r="M97" s="135">
        <v>2</v>
      </c>
      <c r="N97" s="141" t="s">
        <v>5308</v>
      </c>
      <c r="O97" s="141">
        <v>15</v>
      </c>
      <c r="P97" s="141" t="s">
        <v>3215</v>
      </c>
      <c r="Q97" s="3"/>
      <c r="R97" s="3"/>
      <c r="S97" s="3"/>
      <c r="T97" s="3"/>
      <c r="U97" s="3"/>
      <c r="V97" s="3"/>
      <c r="W97" s="3"/>
      <c r="X97" s="3"/>
      <c r="Y97" s="3"/>
      <c r="Z97" s="3"/>
    </row>
    <row r="98" spans="1:26" ht="15.75" customHeight="1">
      <c r="A98" s="135" t="s">
        <v>3215</v>
      </c>
      <c r="B98" s="135" t="s">
        <v>81</v>
      </c>
      <c r="C98" s="135" t="s">
        <v>5310</v>
      </c>
      <c r="D98" s="835" t="s">
        <v>5013</v>
      </c>
      <c r="E98" s="835" t="s">
        <v>5163</v>
      </c>
      <c r="F98" s="835" t="s">
        <v>5101</v>
      </c>
      <c r="G98" s="835" t="s">
        <v>5095</v>
      </c>
      <c r="H98" s="136" t="s">
        <v>5311</v>
      </c>
      <c r="I98" s="291" t="s">
        <v>5104</v>
      </c>
      <c r="J98" s="135" t="s">
        <v>5312</v>
      </c>
      <c r="K98" s="135"/>
      <c r="L98" s="135"/>
      <c r="M98" s="135"/>
      <c r="N98" s="141" t="s">
        <v>5313</v>
      </c>
      <c r="O98" s="141">
        <v>150</v>
      </c>
      <c r="P98" s="141" t="s">
        <v>3215</v>
      </c>
      <c r="Q98" s="3"/>
      <c r="R98" s="3"/>
      <c r="S98" s="3"/>
      <c r="T98" s="3"/>
      <c r="U98" s="3"/>
      <c r="V98" s="3"/>
      <c r="W98" s="3"/>
      <c r="X98" s="3"/>
      <c r="Y98" s="3"/>
      <c r="Z98" s="3"/>
    </row>
    <row r="99" spans="1:26" ht="15.75" customHeight="1">
      <c r="A99" s="135" t="s">
        <v>3215</v>
      </c>
      <c r="B99" s="135" t="s">
        <v>81</v>
      </c>
      <c r="C99" s="135" t="s">
        <v>5314</v>
      </c>
      <c r="D99" s="835" t="s">
        <v>5013</v>
      </c>
      <c r="E99" s="835" t="s">
        <v>5306</v>
      </c>
      <c r="F99" s="835" t="s">
        <v>5101</v>
      </c>
      <c r="G99" s="835" t="s">
        <v>5095</v>
      </c>
      <c r="H99" s="136" t="s">
        <v>5311</v>
      </c>
      <c r="I99" s="291" t="s">
        <v>5315</v>
      </c>
      <c r="J99" s="135" t="s">
        <v>5312</v>
      </c>
      <c r="K99" s="135"/>
      <c r="L99" s="135"/>
      <c r="M99" s="135"/>
      <c r="N99" s="141">
        <v>30</v>
      </c>
      <c r="O99" s="141">
        <v>30</v>
      </c>
      <c r="P99" s="141" t="s">
        <v>3215</v>
      </c>
      <c r="Q99" s="3"/>
      <c r="R99" s="3"/>
      <c r="S99" s="3"/>
      <c r="T99" s="3"/>
      <c r="U99" s="3"/>
      <c r="V99" s="3"/>
      <c r="W99" s="3"/>
      <c r="X99" s="3"/>
      <c r="Y99" s="3"/>
      <c r="Z99" s="3"/>
    </row>
    <row r="100" spans="1:26" ht="15.75" customHeight="1">
      <c r="A100" s="135" t="s">
        <v>3215</v>
      </c>
      <c r="B100" s="135" t="s">
        <v>81</v>
      </c>
      <c r="C100" s="135" t="s">
        <v>5316</v>
      </c>
      <c r="D100" s="835" t="s">
        <v>5013</v>
      </c>
      <c r="E100" s="835" t="s">
        <v>5306</v>
      </c>
      <c r="F100" s="835" t="s">
        <v>5101</v>
      </c>
      <c r="G100" s="835" t="s">
        <v>5095</v>
      </c>
      <c r="H100" s="136" t="s">
        <v>5311</v>
      </c>
      <c r="I100" s="291" t="s">
        <v>5315</v>
      </c>
      <c r="J100" s="135" t="s">
        <v>5312</v>
      </c>
      <c r="K100" s="135"/>
      <c r="L100" s="135"/>
      <c r="M100" s="135"/>
      <c r="N100" s="141">
        <v>30</v>
      </c>
      <c r="O100" s="141">
        <v>30</v>
      </c>
      <c r="P100" s="141" t="s">
        <v>3215</v>
      </c>
      <c r="Q100" s="3"/>
      <c r="R100" s="3"/>
      <c r="S100" s="3"/>
      <c r="T100" s="3"/>
      <c r="U100" s="3"/>
      <c r="V100" s="3"/>
      <c r="W100" s="3"/>
      <c r="X100" s="3"/>
      <c r="Y100" s="3"/>
      <c r="Z100" s="3"/>
    </row>
    <row r="101" spans="1:26" ht="15.75" customHeight="1">
      <c r="A101" s="135" t="s">
        <v>3215</v>
      </c>
      <c r="B101" s="135" t="s">
        <v>81</v>
      </c>
      <c r="C101" s="135" t="s">
        <v>5317</v>
      </c>
      <c r="D101" s="835" t="s">
        <v>5013</v>
      </c>
      <c r="E101" s="835" t="s">
        <v>5306</v>
      </c>
      <c r="F101" s="835" t="s">
        <v>5101</v>
      </c>
      <c r="G101" s="835" t="s">
        <v>5095</v>
      </c>
      <c r="H101" s="136" t="s">
        <v>5311</v>
      </c>
      <c r="I101" s="291" t="s">
        <v>5315</v>
      </c>
      <c r="J101" s="135" t="s">
        <v>5312</v>
      </c>
      <c r="K101" s="135"/>
      <c r="L101" s="135"/>
      <c r="M101" s="135"/>
      <c r="N101" s="141">
        <v>30</v>
      </c>
      <c r="O101" s="141">
        <v>30</v>
      </c>
      <c r="P101" s="141" t="s">
        <v>3215</v>
      </c>
      <c r="Q101" s="3"/>
      <c r="R101" s="3"/>
      <c r="S101" s="3"/>
      <c r="T101" s="3"/>
      <c r="U101" s="3"/>
      <c r="V101" s="3"/>
      <c r="W101" s="3"/>
      <c r="X101" s="3"/>
      <c r="Y101" s="3"/>
      <c r="Z101" s="3"/>
    </row>
    <row r="102" spans="1:26" ht="15.75" customHeight="1">
      <c r="A102" s="135" t="s">
        <v>3215</v>
      </c>
      <c r="B102" s="135" t="s">
        <v>81</v>
      </c>
      <c r="C102" s="135" t="s">
        <v>3221</v>
      </c>
      <c r="D102" s="835" t="s">
        <v>5022</v>
      </c>
      <c r="E102" s="835" t="s">
        <v>5163</v>
      </c>
      <c r="F102" s="835" t="s">
        <v>5101</v>
      </c>
      <c r="G102" s="835" t="s">
        <v>5029</v>
      </c>
      <c r="H102" s="136" t="s">
        <v>5318</v>
      </c>
      <c r="I102" s="291" t="s">
        <v>5104</v>
      </c>
      <c r="J102" s="135" t="s">
        <v>5312</v>
      </c>
      <c r="K102" s="135"/>
      <c r="L102" s="135"/>
      <c r="M102" s="135"/>
      <c r="N102" s="141" t="s">
        <v>5319</v>
      </c>
      <c r="O102" s="141">
        <v>300</v>
      </c>
      <c r="P102" s="141" t="s">
        <v>3215</v>
      </c>
      <c r="Q102" s="3"/>
      <c r="R102" s="3"/>
      <c r="S102" s="3"/>
      <c r="T102" s="3"/>
      <c r="U102" s="3"/>
      <c r="V102" s="3"/>
      <c r="W102" s="3"/>
      <c r="X102" s="3"/>
      <c r="Y102" s="3"/>
      <c r="Z102" s="3"/>
    </row>
    <row r="103" spans="1:26" ht="15.75" customHeight="1">
      <c r="A103" s="135" t="s">
        <v>3215</v>
      </c>
      <c r="B103" s="135" t="s">
        <v>81</v>
      </c>
      <c r="C103" s="135" t="s">
        <v>5320</v>
      </c>
      <c r="D103" s="835" t="s">
        <v>5022</v>
      </c>
      <c r="E103" s="835" t="s">
        <v>5306</v>
      </c>
      <c r="F103" s="835" t="s">
        <v>5101</v>
      </c>
      <c r="G103" s="835" t="s">
        <v>5029</v>
      </c>
      <c r="H103" s="136" t="s">
        <v>5318</v>
      </c>
      <c r="I103" s="291" t="s">
        <v>5315</v>
      </c>
      <c r="J103" s="135" t="s">
        <v>5312</v>
      </c>
      <c r="K103" s="135"/>
      <c r="L103" s="135"/>
      <c r="M103" s="135"/>
      <c r="N103" s="141">
        <v>30</v>
      </c>
      <c r="O103" s="141">
        <v>30</v>
      </c>
      <c r="P103" s="141" t="s">
        <v>3215</v>
      </c>
      <c r="Q103" s="3"/>
      <c r="R103" s="3"/>
      <c r="S103" s="3"/>
      <c r="T103" s="3"/>
      <c r="U103" s="3"/>
      <c r="V103" s="3"/>
      <c r="W103" s="3"/>
      <c r="X103" s="3"/>
      <c r="Y103" s="3"/>
      <c r="Z103" s="3"/>
    </row>
    <row r="104" spans="1:26" ht="15.75" customHeight="1">
      <c r="A104" s="135" t="s">
        <v>3215</v>
      </c>
      <c r="B104" s="135" t="s">
        <v>81</v>
      </c>
      <c r="C104" s="135" t="s">
        <v>5321</v>
      </c>
      <c r="D104" s="835" t="s">
        <v>5022</v>
      </c>
      <c r="E104" s="835" t="s">
        <v>5306</v>
      </c>
      <c r="F104" s="835" t="s">
        <v>5101</v>
      </c>
      <c r="G104" s="835" t="s">
        <v>5029</v>
      </c>
      <c r="H104" s="136" t="s">
        <v>5318</v>
      </c>
      <c r="I104" s="291" t="s">
        <v>5315</v>
      </c>
      <c r="J104" s="135" t="s">
        <v>5312</v>
      </c>
      <c r="K104" s="135"/>
      <c r="L104" s="135"/>
      <c r="M104" s="135"/>
      <c r="N104" s="141">
        <v>30</v>
      </c>
      <c r="O104" s="141">
        <v>30</v>
      </c>
      <c r="P104" s="141" t="s">
        <v>3215</v>
      </c>
      <c r="Q104" s="3"/>
      <c r="R104" s="3"/>
      <c r="S104" s="3"/>
      <c r="T104" s="3"/>
      <c r="U104" s="3"/>
      <c r="V104" s="3"/>
      <c r="W104" s="3"/>
      <c r="X104" s="3"/>
      <c r="Y104" s="3"/>
      <c r="Z104" s="3"/>
    </row>
    <row r="105" spans="1:26" ht="15.75" customHeight="1">
      <c r="A105" s="135" t="s">
        <v>3215</v>
      </c>
      <c r="B105" s="135" t="s">
        <v>81</v>
      </c>
      <c r="C105" s="135" t="s">
        <v>5322</v>
      </c>
      <c r="D105" s="835" t="s">
        <v>5022</v>
      </c>
      <c r="E105" s="835" t="s">
        <v>5306</v>
      </c>
      <c r="F105" s="835" t="s">
        <v>5101</v>
      </c>
      <c r="G105" s="835" t="s">
        <v>5029</v>
      </c>
      <c r="H105" s="136" t="s">
        <v>5318</v>
      </c>
      <c r="I105" s="291" t="s">
        <v>5315</v>
      </c>
      <c r="J105" s="135" t="s">
        <v>5312</v>
      </c>
      <c r="K105" s="135"/>
      <c r="L105" s="135"/>
      <c r="M105" s="135"/>
      <c r="N105" s="141">
        <v>30</v>
      </c>
      <c r="O105" s="141">
        <v>30</v>
      </c>
      <c r="P105" s="141" t="s">
        <v>3215</v>
      </c>
      <c r="Q105" s="3"/>
      <c r="R105" s="3"/>
      <c r="S105" s="3"/>
      <c r="T105" s="3"/>
      <c r="U105" s="3"/>
      <c r="V105" s="3"/>
      <c r="W105" s="3"/>
      <c r="X105" s="3"/>
      <c r="Y105" s="3"/>
      <c r="Z105" s="3"/>
    </row>
    <row r="106" spans="1:26" ht="15.75" customHeight="1">
      <c r="A106" s="135" t="s">
        <v>4587</v>
      </c>
      <c r="B106" s="135" t="s">
        <v>81</v>
      </c>
      <c r="C106" s="135" t="s">
        <v>5323</v>
      </c>
      <c r="D106" s="835" t="s">
        <v>5112</v>
      </c>
      <c r="E106" s="835" t="s">
        <v>5027</v>
      </c>
      <c r="F106" s="835" t="s">
        <v>5324</v>
      </c>
      <c r="G106" s="835" t="s">
        <v>5325</v>
      </c>
      <c r="H106" s="136" t="s">
        <v>5326</v>
      </c>
      <c r="I106" s="291" t="s">
        <v>5327</v>
      </c>
      <c r="J106" s="135" t="s">
        <v>5328</v>
      </c>
      <c r="K106" s="135"/>
      <c r="L106" s="135"/>
      <c r="M106" s="135"/>
      <c r="N106" s="141">
        <v>50</v>
      </c>
      <c r="O106" s="141">
        <v>50</v>
      </c>
      <c r="P106" s="141" t="s">
        <v>96</v>
      </c>
      <c r="Q106" s="3"/>
      <c r="R106" s="3"/>
      <c r="S106" s="3"/>
      <c r="T106" s="3"/>
      <c r="U106" s="3"/>
      <c r="V106" s="3"/>
      <c r="W106" s="3"/>
      <c r="X106" s="3"/>
      <c r="Y106" s="3"/>
      <c r="Z106" s="3"/>
    </row>
    <row r="107" spans="1:26" ht="15.75" customHeight="1">
      <c r="A107" s="135" t="s">
        <v>4587</v>
      </c>
      <c r="B107" s="135" t="s">
        <v>81</v>
      </c>
      <c r="C107" s="135" t="s">
        <v>5323</v>
      </c>
      <c r="D107" s="835" t="s">
        <v>5022</v>
      </c>
      <c r="E107" s="835" t="s">
        <v>5329</v>
      </c>
      <c r="F107" s="835" t="s">
        <v>5324</v>
      </c>
      <c r="G107" s="835" t="s">
        <v>5325</v>
      </c>
      <c r="H107" s="136" t="s">
        <v>5330</v>
      </c>
      <c r="I107" s="291"/>
      <c r="J107" s="135" t="s">
        <v>5328</v>
      </c>
      <c r="K107" s="135">
        <v>1</v>
      </c>
      <c r="L107" s="135">
        <v>1</v>
      </c>
      <c r="M107" s="135">
        <v>1</v>
      </c>
      <c r="N107" s="141">
        <v>50</v>
      </c>
      <c r="O107" s="141">
        <v>50</v>
      </c>
      <c r="P107" s="141" t="s">
        <v>96</v>
      </c>
      <c r="Q107" s="3"/>
      <c r="R107" s="3"/>
      <c r="S107" s="3"/>
      <c r="T107" s="3"/>
      <c r="U107" s="3"/>
      <c r="V107" s="3"/>
      <c r="W107" s="3"/>
      <c r="X107" s="3"/>
      <c r="Y107" s="3"/>
      <c r="Z107" s="3"/>
    </row>
    <row r="108" spans="1:26" ht="15.75" customHeight="1">
      <c r="A108" s="135" t="s">
        <v>4587</v>
      </c>
      <c r="B108" s="135" t="s">
        <v>81</v>
      </c>
      <c r="C108" s="135" t="s">
        <v>5331</v>
      </c>
      <c r="D108" s="835" t="s">
        <v>5013</v>
      </c>
      <c r="E108" s="835" t="s">
        <v>5027</v>
      </c>
      <c r="F108" s="835" t="s">
        <v>5332</v>
      </c>
      <c r="G108" s="835" t="s">
        <v>5333</v>
      </c>
      <c r="H108" s="136" t="s">
        <v>5285</v>
      </c>
      <c r="I108" s="291" t="s">
        <v>5104</v>
      </c>
      <c r="J108" s="135" t="s">
        <v>5286</v>
      </c>
      <c r="K108" s="135"/>
      <c r="L108" s="135"/>
      <c r="M108" s="135"/>
      <c r="N108" s="141">
        <v>100</v>
      </c>
      <c r="O108" s="141">
        <v>100</v>
      </c>
      <c r="P108" s="141" t="s">
        <v>96</v>
      </c>
      <c r="Q108" s="3"/>
      <c r="R108" s="3"/>
      <c r="S108" s="3"/>
      <c r="T108" s="3"/>
      <c r="U108" s="3"/>
      <c r="V108" s="3"/>
      <c r="W108" s="3"/>
      <c r="X108" s="3"/>
      <c r="Y108" s="3"/>
      <c r="Z108" s="3"/>
    </row>
    <row r="109" spans="1:26" ht="15.75" customHeight="1">
      <c r="A109" s="135" t="s">
        <v>5334</v>
      </c>
      <c r="B109" s="135" t="s">
        <v>81</v>
      </c>
      <c r="C109" s="135" t="s">
        <v>5331</v>
      </c>
      <c r="D109" s="835" t="s">
        <v>5013</v>
      </c>
      <c r="E109" s="835" t="s">
        <v>5335</v>
      </c>
      <c r="F109" s="835" t="s">
        <v>5332</v>
      </c>
      <c r="G109" s="835" t="s">
        <v>5333</v>
      </c>
      <c r="H109" s="136" t="s">
        <v>5285</v>
      </c>
      <c r="I109" s="291"/>
      <c r="J109" s="135" t="s">
        <v>5286</v>
      </c>
      <c r="K109" s="135">
        <v>3</v>
      </c>
      <c r="L109" s="135">
        <v>2</v>
      </c>
      <c r="M109" s="135">
        <v>3</v>
      </c>
      <c r="N109" s="141">
        <v>30</v>
      </c>
      <c r="O109" s="141">
        <v>10</v>
      </c>
      <c r="P109" s="141" t="s">
        <v>96</v>
      </c>
      <c r="Q109" s="3"/>
      <c r="R109" s="3"/>
      <c r="S109" s="3"/>
      <c r="T109" s="3"/>
      <c r="U109" s="3"/>
      <c r="V109" s="3"/>
      <c r="W109" s="3"/>
      <c r="X109" s="3"/>
      <c r="Y109" s="3"/>
      <c r="Z109" s="3"/>
    </row>
    <row r="110" spans="1:26" ht="15.75" customHeight="1">
      <c r="A110" s="135" t="s">
        <v>4587</v>
      </c>
      <c r="B110" s="135" t="s">
        <v>81</v>
      </c>
      <c r="C110" s="135" t="s">
        <v>5331</v>
      </c>
      <c r="D110" s="835" t="s">
        <v>5013</v>
      </c>
      <c r="E110" s="835" t="s">
        <v>5336</v>
      </c>
      <c r="F110" s="835" t="s">
        <v>5332</v>
      </c>
      <c r="G110" s="835" t="s">
        <v>5333</v>
      </c>
      <c r="H110" s="136" t="s">
        <v>5285</v>
      </c>
      <c r="I110" s="291"/>
      <c r="J110" s="135" t="s">
        <v>5286</v>
      </c>
      <c r="K110" s="135" t="s">
        <v>1574</v>
      </c>
      <c r="L110" s="135" t="s">
        <v>1574</v>
      </c>
      <c r="M110" s="135" t="s">
        <v>1574</v>
      </c>
      <c r="N110" s="141">
        <v>30</v>
      </c>
      <c r="O110" s="141">
        <v>30</v>
      </c>
      <c r="P110" s="141" t="s">
        <v>96</v>
      </c>
      <c r="Q110" s="3"/>
      <c r="R110" s="3"/>
      <c r="S110" s="3"/>
      <c r="T110" s="3"/>
      <c r="U110" s="3"/>
      <c r="V110" s="3"/>
      <c r="W110" s="3"/>
      <c r="X110" s="3"/>
      <c r="Y110" s="3"/>
      <c r="Z110" s="3"/>
    </row>
    <row r="111" spans="1:26" ht="15.75" customHeight="1">
      <c r="A111" s="135" t="s">
        <v>5337</v>
      </c>
      <c r="B111" s="135" t="s">
        <v>81</v>
      </c>
      <c r="C111" s="135" t="s">
        <v>5296</v>
      </c>
      <c r="D111" s="835" t="s">
        <v>5237</v>
      </c>
      <c r="E111" s="835" t="s">
        <v>5163</v>
      </c>
      <c r="F111" s="835" t="s">
        <v>5297</v>
      </c>
      <c r="G111" s="835"/>
      <c r="H111" s="136" t="s">
        <v>5298</v>
      </c>
      <c r="I111" s="291" t="s">
        <v>5092</v>
      </c>
      <c r="J111" s="135" t="s">
        <v>5338</v>
      </c>
      <c r="K111" s="135"/>
      <c r="L111" s="135"/>
      <c r="M111" s="135"/>
      <c r="N111" s="141">
        <v>50</v>
      </c>
      <c r="O111" s="141">
        <v>50</v>
      </c>
      <c r="P111" s="141" t="s">
        <v>99</v>
      </c>
      <c r="Q111" s="3"/>
      <c r="R111" s="3"/>
      <c r="S111" s="3"/>
      <c r="T111" s="3"/>
      <c r="U111" s="3"/>
      <c r="V111" s="3"/>
      <c r="W111" s="3"/>
      <c r="X111" s="3"/>
      <c r="Y111" s="3"/>
      <c r="Z111" s="3"/>
    </row>
    <row r="112" spans="1:26" ht="15.75" customHeight="1">
      <c r="A112" s="135" t="s">
        <v>5339</v>
      </c>
      <c r="B112" s="135" t="s">
        <v>81</v>
      </c>
      <c r="C112" s="135" t="s">
        <v>5296</v>
      </c>
      <c r="D112" s="835" t="s">
        <v>5237</v>
      </c>
      <c r="E112" s="835" t="s">
        <v>5014</v>
      </c>
      <c r="F112" s="835" t="s">
        <v>5297</v>
      </c>
      <c r="G112" s="835"/>
      <c r="H112" s="136" t="s">
        <v>5298</v>
      </c>
      <c r="I112" s="291" t="s">
        <v>5014</v>
      </c>
      <c r="J112" s="135" t="s">
        <v>5299</v>
      </c>
      <c r="K112" s="135">
        <v>2</v>
      </c>
      <c r="L112" s="135">
        <v>2</v>
      </c>
      <c r="M112" s="135">
        <v>2</v>
      </c>
      <c r="N112" s="141">
        <v>30</v>
      </c>
      <c r="O112" s="141">
        <v>15</v>
      </c>
      <c r="P112" s="141" t="s">
        <v>99</v>
      </c>
      <c r="Q112" s="3"/>
      <c r="R112" s="3"/>
      <c r="S112" s="3"/>
      <c r="T112" s="3"/>
      <c r="U112" s="3"/>
      <c r="V112" s="3"/>
      <c r="W112" s="3"/>
      <c r="X112" s="3"/>
      <c r="Y112" s="3"/>
      <c r="Z112" s="3"/>
    </row>
    <row r="113" spans="1:26" ht="15.75" customHeight="1">
      <c r="A113" s="196" t="s">
        <v>5340</v>
      </c>
      <c r="B113" s="196" t="s">
        <v>81</v>
      </c>
      <c r="C113" s="348" t="s">
        <v>5341</v>
      </c>
      <c r="D113" s="3" t="s">
        <v>5022</v>
      </c>
      <c r="E113" s="196" t="s">
        <v>5027</v>
      </c>
      <c r="F113" s="196" t="s">
        <v>5101</v>
      </c>
      <c r="G113" s="196" t="s">
        <v>5029</v>
      </c>
      <c r="H113" s="342" t="s">
        <v>5342</v>
      </c>
      <c r="I113" s="196" t="s">
        <v>5343</v>
      </c>
      <c r="J113" s="196" t="s">
        <v>5344</v>
      </c>
      <c r="K113" s="196"/>
      <c r="L113" s="196"/>
      <c r="M113" s="196"/>
      <c r="N113" s="3">
        <v>50</v>
      </c>
      <c r="O113" s="3">
        <v>50</v>
      </c>
      <c r="P113" s="836" t="s">
        <v>3247</v>
      </c>
      <c r="Q113" s="3"/>
      <c r="R113" s="3"/>
      <c r="S113" s="3"/>
      <c r="T113" s="3"/>
      <c r="U113" s="3"/>
      <c r="V113" s="3"/>
      <c r="W113" s="3"/>
      <c r="X113" s="3"/>
      <c r="Y113" s="3"/>
      <c r="Z113" s="3"/>
    </row>
    <row r="114" spans="1:26" ht="15.75" customHeight="1">
      <c r="A114" s="196" t="s">
        <v>5345</v>
      </c>
      <c r="B114" s="196" t="s">
        <v>81</v>
      </c>
      <c r="C114" s="348" t="s">
        <v>5346</v>
      </c>
      <c r="D114" s="3" t="s">
        <v>5022</v>
      </c>
      <c r="E114" s="196" t="s">
        <v>5058</v>
      </c>
      <c r="F114" s="196" t="s">
        <v>5101</v>
      </c>
      <c r="G114" s="196" t="s">
        <v>5029</v>
      </c>
      <c r="H114" s="342" t="s">
        <v>5347</v>
      </c>
      <c r="I114" s="3"/>
      <c r="J114" s="837">
        <v>45248</v>
      </c>
      <c r="K114" s="196">
        <v>2</v>
      </c>
      <c r="L114" s="196">
        <v>1</v>
      </c>
      <c r="M114" s="196">
        <v>2</v>
      </c>
      <c r="N114" s="3">
        <v>30</v>
      </c>
      <c r="O114" s="3">
        <v>30</v>
      </c>
      <c r="P114" s="836" t="s">
        <v>3247</v>
      </c>
      <c r="Q114" s="3"/>
      <c r="R114" s="3"/>
      <c r="S114" s="3"/>
      <c r="T114" s="3"/>
      <c r="U114" s="3"/>
      <c r="V114" s="3"/>
      <c r="W114" s="3"/>
      <c r="X114" s="3"/>
      <c r="Y114" s="3"/>
      <c r="Z114" s="3"/>
    </row>
    <row r="115" spans="1:26" ht="15.75" customHeight="1">
      <c r="A115" s="196" t="s">
        <v>5340</v>
      </c>
      <c r="B115" s="196" t="s">
        <v>81</v>
      </c>
      <c r="C115" s="348" t="s">
        <v>5348</v>
      </c>
      <c r="D115" s="196" t="s">
        <v>5013</v>
      </c>
      <c r="E115" s="196" t="s">
        <v>5027</v>
      </c>
      <c r="F115" s="196" t="s">
        <v>5101</v>
      </c>
      <c r="G115" s="196" t="s">
        <v>5095</v>
      </c>
      <c r="H115" s="342" t="s">
        <v>5349</v>
      </c>
      <c r="I115" s="196" t="s">
        <v>5350</v>
      </c>
      <c r="J115" s="837">
        <v>44683</v>
      </c>
      <c r="K115" s="3"/>
      <c r="L115" s="3"/>
      <c r="M115" s="3"/>
      <c r="N115" s="3" t="s">
        <v>5351</v>
      </c>
      <c r="O115" s="3">
        <v>112.5</v>
      </c>
      <c r="P115" s="836" t="s">
        <v>3247</v>
      </c>
      <c r="Q115" s="3"/>
      <c r="R115" s="3"/>
      <c r="S115" s="3"/>
      <c r="T115" s="3"/>
      <c r="U115" s="3"/>
      <c r="V115" s="3"/>
      <c r="W115" s="3"/>
      <c r="X115" s="3"/>
      <c r="Y115" s="3"/>
      <c r="Z115" s="3"/>
    </row>
    <row r="116" spans="1:26" ht="15.75" customHeight="1">
      <c r="A116" s="196" t="s">
        <v>5340</v>
      </c>
      <c r="B116" s="196" t="s">
        <v>81</v>
      </c>
      <c r="C116" s="351" t="s">
        <v>5244</v>
      </c>
      <c r="D116" s="196" t="s">
        <v>5013</v>
      </c>
      <c r="E116" s="196" t="s">
        <v>5027</v>
      </c>
      <c r="F116" s="196" t="s">
        <v>5101</v>
      </c>
      <c r="G116" s="196" t="s">
        <v>5095</v>
      </c>
      <c r="H116" s="342" t="s">
        <v>5352</v>
      </c>
      <c r="I116" s="196" t="s">
        <v>5353</v>
      </c>
      <c r="J116" s="196" t="s">
        <v>5354</v>
      </c>
      <c r="K116" s="3"/>
      <c r="L116" s="3"/>
      <c r="M116" s="3"/>
      <c r="N116" s="3">
        <v>50</v>
      </c>
      <c r="O116" s="3">
        <v>50</v>
      </c>
      <c r="P116" s="836" t="s">
        <v>3247</v>
      </c>
      <c r="Q116" s="3"/>
      <c r="R116" s="3"/>
      <c r="S116" s="3"/>
      <c r="T116" s="3"/>
      <c r="U116" s="3"/>
      <c r="V116" s="3"/>
      <c r="W116" s="3"/>
      <c r="X116" s="3"/>
      <c r="Y116" s="3"/>
      <c r="Z116" s="3"/>
    </row>
    <row r="117" spans="1:26" ht="15.75" customHeight="1">
      <c r="A117" s="3" t="s">
        <v>5355</v>
      </c>
      <c r="B117" s="196" t="s">
        <v>81</v>
      </c>
      <c r="C117" s="351" t="s">
        <v>5356</v>
      </c>
      <c r="D117" s="196" t="s">
        <v>5013</v>
      </c>
      <c r="E117" s="196" t="s">
        <v>5058</v>
      </c>
      <c r="F117" s="196" t="s">
        <v>5101</v>
      </c>
      <c r="G117" s="196" t="s">
        <v>5095</v>
      </c>
      <c r="H117" s="342" t="s">
        <v>5357</v>
      </c>
      <c r="I117" s="3"/>
      <c r="J117" s="837">
        <v>45248</v>
      </c>
      <c r="K117" s="196">
        <v>1</v>
      </c>
      <c r="L117" s="196">
        <v>1</v>
      </c>
      <c r="M117" s="196">
        <v>2</v>
      </c>
      <c r="N117" s="3">
        <v>30</v>
      </c>
      <c r="O117" s="3">
        <v>0</v>
      </c>
      <c r="P117" s="836" t="s">
        <v>3247</v>
      </c>
      <c r="Q117" s="3"/>
      <c r="R117" s="3"/>
      <c r="S117" s="3"/>
      <c r="T117" s="3"/>
      <c r="U117" s="3"/>
      <c r="V117" s="3"/>
      <c r="W117" s="3"/>
      <c r="X117" s="3"/>
      <c r="Y117" s="3"/>
      <c r="Z117" s="3"/>
    </row>
    <row r="118" spans="1:26" ht="15.75" customHeight="1">
      <c r="A118" s="3" t="s">
        <v>5358</v>
      </c>
      <c r="B118" s="196" t="s">
        <v>81</v>
      </c>
      <c r="C118" s="351" t="s">
        <v>5359</v>
      </c>
      <c r="D118" s="196" t="s">
        <v>5013</v>
      </c>
      <c r="E118" s="196" t="s">
        <v>5058</v>
      </c>
      <c r="F118" s="196" t="s">
        <v>5101</v>
      </c>
      <c r="G118" s="196" t="s">
        <v>5095</v>
      </c>
      <c r="H118" s="342" t="s">
        <v>5352</v>
      </c>
      <c r="I118" s="3"/>
      <c r="J118" s="837">
        <v>45246</v>
      </c>
      <c r="K118" s="196">
        <v>1</v>
      </c>
      <c r="L118" s="196">
        <v>1</v>
      </c>
      <c r="M118" s="196">
        <v>1</v>
      </c>
      <c r="N118" s="3">
        <v>30</v>
      </c>
      <c r="O118" s="3">
        <v>30</v>
      </c>
      <c r="P118" s="836" t="s">
        <v>3247</v>
      </c>
      <c r="Q118" s="3"/>
      <c r="R118" s="3"/>
      <c r="S118" s="3"/>
      <c r="T118" s="3"/>
      <c r="U118" s="3"/>
      <c r="V118" s="3"/>
      <c r="W118" s="3"/>
      <c r="X118" s="3"/>
      <c r="Y118" s="3"/>
      <c r="Z118" s="3"/>
    </row>
    <row r="119" spans="1:26" ht="15.75" customHeight="1">
      <c r="A119" s="3" t="s">
        <v>5358</v>
      </c>
      <c r="B119" s="196" t="s">
        <v>81</v>
      </c>
      <c r="C119" s="351" t="s">
        <v>5360</v>
      </c>
      <c r="D119" s="196" t="s">
        <v>5013</v>
      </c>
      <c r="E119" s="196" t="s">
        <v>5058</v>
      </c>
      <c r="F119" s="196" t="s">
        <v>5101</v>
      </c>
      <c r="G119" s="196" t="s">
        <v>5095</v>
      </c>
      <c r="H119" s="342" t="s">
        <v>5352</v>
      </c>
      <c r="I119" s="3"/>
      <c r="J119" s="837">
        <v>45246</v>
      </c>
      <c r="K119" s="196">
        <v>1</v>
      </c>
      <c r="L119" s="196">
        <v>1</v>
      </c>
      <c r="M119" s="196">
        <v>1</v>
      </c>
      <c r="N119" s="3">
        <v>30</v>
      </c>
      <c r="O119" s="3">
        <v>30</v>
      </c>
      <c r="P119" s="836" t="s">
        <v>3247</v>
      </c>
      <c r="Q119" s="3"/>
      <c r="R119" s="3"/>
      <c r="S119" s="3"/>
      <c r="T119" s="3"/>
      <c r="U119" s="3"/>
      <c r="V119" s="3"/>
      <c r="W119" s="3"/>
      <c r="X119" s="3"/>
      <c r="Y119" s="3"/>
      <c r="Z119" s="3"/>
    </row>
    <row r="120" spans="1:26" ht="15.75" customHeight="1">
      <c r="A120" s="3" t="s">
        <v>5358</v>
      </c>
      <c r="B120" s="196" t="s">
        <v>81</v>
      </c>
      <c r="C120" s="351" t="s">
        <v>5361</v>
      </c>
      <c r="D120" s="196" t="s">
        <v>5013</v>
      </c>
      <c r="E120" s="196" t="s">
        <v>5058</v>
      </c>
      <c r="F120" s="196" t="s">
        <v>5101</v>
      </c>
      <c r="G120" s="196" t="s">
        <v>5095</v>
      </c>
      <c r="H120" s="342" t="s">
        <v>5352</v>
      </c>
      <c r="I120" s="3"/>
      <c r="J120" s="837">
        <v>45246</v>
      </c>
      <c r="K120" s="196">
        <v>1</v>
      </c>
      <c r="L120" s="196">
        <v>1</v>
      </c>
      <c r="M120" s="196">
        <v>1</v>
      </c>
      <c r="N120" s="3">
        <v>30</v>
      </c>
      <c r="O120" s="3">
        <v>0</v>
      </c>
      <c r="P120" s="836" t="s">
        <v>3247</v>
      </c>
      <c r="Q120" s="3"/>
      <c r="R120" s="3"/>
      <c r="S120" s="3"/>
      <c r="T120" s="3"/>
      <c r="U120" s="3"/>
      <c r="V120" s="3"/>
      <c r="W120" s="3"/>
      <c r="X120" s="3"/>
      <c r="Y120" s="3"/>
      <c r="Z120" s="3"/>
    </row>
    <row r="121" spans="1:26" ht="15.75" customHeight="1">
      <c r="A121" s="196" t="s">
        <v>5362</v>
      </c>
      <c r="B121" s="196" t="s">
        <v>81</v>
      </c>
      <c r="C121" s="196" t="s">
        <v>5363</v>
      </c>
      <c r="D121" s="196" t="s">
        <v>5022</v>
      </c>
      <c r="E121" s="196" t="s">
        <v>5014</v>
      </c>
      <c r="F121" s="196" t="s">
        <v>5364</v>
      </c>
      <c r="G121" s="196" t="s">
        <v>5078</v>
      </c>
      <c r="H121" s="342" t="s">
        <v>5349</v>
      </c>
      <c r="I121" s="196" t="s">
        <v>5365</v>
      </c>
      <c r="J121" s="196" t="s">
        <v>5366</v>
      </c>
      <c r="K121" s="196">
        <v>1</v>
      </c>
      <c r="L121" s="196">
        <v>1</v>
      </c>
      <c r="M121" s="196">
        <v>1</v>
      </c>
      <c r="N121" s="3">
        <v>50</v>
      </c>
      <c r="O121" s="3">
        <v>50</v>
      </c>
      <c r="P121" s="836" t="s">
        <v>5367</v>
      </c>
      <c r="Q121" s="3"/>
      <c r="R121" s="3"/>
      <c r="S121" s="3"/>
      <c r="T121" s="3"/>
      <c r="U121" s="3"/>
      <c r="V121" s="3"/>
      <c r="W121" s="3"/>
      <c r="X121" s="3"/>
      <c r="Y121" s="3"/>
      <c r="Z121" s="3"/>
    </row>
    <row r="122" spans="1:26" ht="15.75" customHeight="1">
      <c r="A122" s="196" t="s">
        <v>5362</v>
      </c>
      <c r="B122" s="196" t="s">
        <v>81</v>
      </c>
      <c r="C122" s="348" t="s">
        <v>5368</v>
      </c>
      <c r="D122" s="196" t="s">
        <v>5013</v>
      </c>
      <c r="E122" s="196" t="s">
        <v>5014</v>
      </c>
      <c r="F122" s="196" t="s">
        <v>5369</v>
      </c>
      <c r="G122" s="196" t="s">
        <v>5078</v>
      </c>
      <c r="H122" s="342" t="s">
        <v>5370</v>
      </c>
      <c r="I122" s="196" t="s">
        <v>5371</v>
      </c>
      <c r="J122" s="196" t="s">
        <v>5372</v>
      </c>
      <c r="K122" s="196">
        <v>1</v>
      </c>
      <c r="L122" s="196">
        <v>1</v>
      </c>
      <c r="M122" s="196">
        <v>1</v>
      </c>
      <c r="N122" s="3">
        <v>50</v>
      </c>
      <c r="O122" s="3">
        <v>50</v>
      </c>
      <c r="P122" s="836" t="s">
        <v>5367</v>
      </c>
      <c r="Q122" s="3"/>
      <c r="R122" s="3"/>
      <c r="S122" s="3"/>
      <c r="T122" s="3"/>
      <c r="U122" s="3"/>
      <c r="V122" s="3"/>
      <c r="W122" s="3"/>
      <c r="X122" s="3"/>
      <c r="Y122" s="3"/>
      <c r="Z122" s="3"/>
    </row>
    <row r="123" spans="1:26" ht="15.75" customHeight="1">
      <c r="A123" s="196" t="s">
        <v>5362</v>
      </c>
      <c r="B123" s="196" t="s">
        <v>81</v>
      </c>
      <c r="C123" s="348" t="s">
        <v>5368</v>
      </c>
      <c r="D123" s="196" t="s">
        <v>5013</v>
      </c>
      <c r="E123" s="196" t="s">
        <v>5014</v>
      </c>
      <c r="F123" s="196" t="s">
        <v>5369</v>
      </c>
      <c r="G123" s="196" t="s">
        <v>5078</v>
      </c>
      <c r="H123" s="342" t="s">
        <v>5370</v>
      </c>
      <c r="I123" s="196" t="s">
        <v>5373</v>
      </c>
      <c r="J123" s="196" t="s">
        <v>5372</v>
      </c>
      <c r="K123" s="196">
        <v>1</v>
      </c>
      <c r="L123" s="196">
        <v>1</v>
      </c>
      <c r="M123" s="196">
        <v>2</v>
      </c>
      <c r="N123" s="3">
        <v>30</v>
      </c>
      <c r="O123" s="3">
        <v>30</v>
      </c>
      <c r="P123" s="836" t="s">
        <v>5367</v>
      </c>
      <c r="Q123" s="3"/>
      <c r="R123" s="3"/>
      <c r="S123" s="3"/>
      <c r="T123" s="3"/>
      <c r="U123" s="3"/>
      <c r="V123" s="3"/>
      <c r="W123" s="3"/>
      <c r="X123" s="3"/>
      <c r="Y123" s="3"/>
      <c r="Z123" s="3"/>
    </row>
    <row r="124" spans="1:26" ht="15.75" customHeight="1">
      <c r="A124" s="196" t="s">
        <v>92</v>
      </c>
      <c r="B124" s="196" t="s">
        <v>81</v>
      </c>
      <c r="C124" s="196" t="s">
        <v>5374</v>
      </c>
      <c r="D124" s="196" t="s">
        <v>5013</v>
      </c>
      <c r="E124" s="196" t="s">
        <v>5014</v>
      </c>
      <c r="F124" s="196" t="s">
        <v>5015</v>
      </c>
      <c r="G124" s="196"/>
      <c r="H124" s="342" t="s">
        <v>5375</v>
      </c>
      <c r="I124" s="3"/>
      <c r="J124" s="196" t="s">
        <v>5376</v>
      </c>
      <c r="K124" s="196">
        <v>1</v>
      </c>
      <c r="L124" s="196">
        <v>1</v>
      </c>
      <c r="M124" s="196">
        <v>1</v>
      </c>
      <c r="N124" s="3">
        <v>30</v>
      </c>
      <c r="O124" s="3">
        <v>30</v>
      </c>
      <c r="P124" s="836" t="s">
        <v>5377</v>
      </c>
      <c r="Q124" s="3"/>
      <c r="R124" s="3"/>
      <c r="S124" s="3"/>
      <c r="T124" s="3"/>
      <c r="U124" s="3"/>
      <c r="V124" s="3"/>
      <c r="W124" s="3"/>
      <c r="X124" s="3"/>
      <c r="Y124" s="3"/>
      <c r="Z124" s="3"/>
    </row>
    <row r="125" spans="1:26" ht="15.75" customHeight="1">
      <c r="A125" s="196" t="s">
        <v>92</v>
      </c>
      <c r="B125" s="196" t="s">
        <v>81</v>
      </c>
      <c r="C125" s="196" t="s">
        <v>5374</v>
      </c>
      <c r="D125" s="196" t="s">
        <v>5013</v>
      </c>
      <c r="E125" s="196" t="s">
        <v>5014</v>
      </c>
      <c r="F125" s="196" t="s">
        <v>5015</v>
      </c>
      <c r="G125" s="196"/>
      <c r="H125" s="342" t="s">
        <v>5375</v>
      </c>
      <c r="I125" s="3"/>
      <c r="J125" s="196" t="s">
        <v>5376</v>
      </c>
      <c r="K125" s="196">
        <v>1</v>
      </c>
      <c r="L125" s="196">
        <v>1</v>
      </c>
      <c r="M125" s="196">
        <v>1</v>
      </c>
      <c r="N125" s="3">
        <v>30</v>
      </c>
      <c r="O125" s="3">
        <v>30</v>
      </c>
      <c r="P125" s="836" t="s">
        <v>5377</v>
      </c>
      <c r="Q125" s="3"/>
      <c r="R125" s="3"/>
      <c r="S125" s="3"/>
      <c r="T125" s="3"/>
      <c r="U125" s="3"/>
      <c r="V125" s="3"/>
      <c r="W125" s="3"/>
      <c r="X125" s="3"/>
      <c r="Y125" s="3"/>
      <c r="Z125" s="3"/>
    </row>
    <row r="126" spans="1:26" ht="15.75" customHeight="1">
      <c r="A126" s="196" t="s">
        <v>92</v>
      </c>
      <c r="B126" s="196" t="s">
        <v>81</v>
      </c>
      <c r="C126" s="196" t="s">
        <v>5378</v>
      </c>
      <c r="D126" s="196" t="s">
        <v>5013</v>
      </c>
      <c r="E126" s="196" t="s">
        <v>5014</v>
      </c>
      <c r="F126" s="196" t="s">
        <v>5015</v>
      </c>
      <c r="G126" s="3"/>
      <c r="H126" s="342" t="s">
        <v>5285</v>
      </c>
      <c r="I126" s="3"/>
      <c r="J126" s="196" t="s">
        <v>5379</v>
      </c>
      <c r="K126" s="196">
        <v>1</v>
      </c>
      <c r="L126" s="196">
        <v>1</v>
      </c>
      <c r="M126" s="196">
        <v>1</v>
      </c>
      <c r="N126" s="3">
        <v>30</v>
      </c>
      <c r="O126" s="3">
        <v>30</v>
      </c>
      <c r="P126" s="836" t="s">
        <v>5377</v>
      </c>
      <c r="Q126" s="3"/>
      <c r="R126" s="3"/>
      <c r="S126" s="3"/>
      <c r="T126" s="3"/>
      <c r="U126" s="3"/>
      <c r="V126" s="3"/>
      <c r="W126" s="3"/>
      <c r="X126" s="3"/>
      <c r="Y126" s="3"/>
      <c r="Z126" s="3"/>
    </row>
    <row r="127" spans="1:26" ht="15.75" customHeight="1">
      <c r="A127" s="184" t="s">
        <v>463</v>
      </c>
      <c r="B127" s="158" t="s">
        <v>101</v>
      </c>
      <c r="C127" s="158" t="s">
        <v>5380</v>
      </c>
      <c r="D127" s="158" t="s">
        <v>5013</v>
      </c>
      <c r="E127" s="158" t="s">
        <v>5090</v>
      </c>
      <c r="F127" s="158" t="s">
        <v>5381</v>
      </c>
      <c r="G127" s="158" t="s">
        <v>5095</v>
      </c>
      <c r="H127" s="838" t="s">
        <v>5382</v>
      </c>
      <c r="I127" s="158" t="s">
        <v>5092</v>
      </c>
      <c r="J127" s="158" t="s">
        <v>5383</v>
      </c>
      <c r="K127" s="352">
        <v>1</v>
      </c>
      <c r="L127" s="352">
        <v>1</v>
      </c>
      <c r="M127" s="352">
        <v>1</v>
      </c>
      <c r="N127" s="555">
        <v>50</v>
      </c>
      <c r="O127" s="555">
        <v>50</v>
      </c>
      <c r="P127" s="839" t="s">
        <v>471</v>
      </c>
      <c r="Q127" s="3"/>
      <c r="R127" s="3"/>
      <c r="S127" s="3"/>
      <c r="T127" s="3"/>
      <c r="U127" s="3"/>
      <c r="V127" s="3"/>
      <c r="W127" s="3"/>
      <c r="X127" s="3"/>
      <c r="Y127" s="3"/>
      <c r="Z127" s="3"/>
    </row>
    <row r="128" spans="1:26" ht="15.75" customHeight="1">
      <c r="A128" s="840" t="s">
        <v>102</v>
      </c>
      <c r="B128" s="644" t="s">
        <v>101</v>
      </c>
      <c r="C128" s="644" t="s">
        <v>5384</v>
      </c>
      <c r="D128" s="644" t="s">
        <v>5270</v>
      </c>
      <c r="E128" s="644" t="s">
        <v>5014</v>
      </c>
      <c r="F128" s="644" t="s">
        <v>5385</v>
      </c>
      <c r="G128" s="841"/>
      <c r="H128" s="645" t="s">
        <v>5386</v>
      </c>
      <c r="I128" s="841"/>
      <c r="J128" s="644" t="s">
        <v>5387</v>
      </c>
      <c r="K128" s="842">
        <v>3</v>
      </c>
      <c r="L128" s="842">
        <v>3</v>
      </c>
      <c r="M128" s="842">
        <v>60</v>
      </c>
      <c r="N128" s="842">
        <v>60</v>
      </c>
      <c r="O128" s="842">
        <v>20</v>
      </c>
      <c r="P128" s="843" t="s">
        <v>3439</v>
      </c>
      <c r="Q128" s="3"/>
      <c r="R128" s="3"/>
      <c r="S128" s="3"/>
      <c r="T128" s="3"/>
      <c r="U128" s="3"/>
      <c r="V128" s="3"/>
      <c r="W128" s="3"/>
      <c r="X128" s="3"/>
      <c r="Y128" s="3"/>
      <c r="Z128" s="3"/>
    </row>
    <row r="129" spans="1:26" ht="15.75" customHeight="1">
      <c r="A129" s="184" t="s">
        <v>103</v>
      </c>
      <c r="B129" s="158" t="s">
        <v>1570</v>
      </c>
      <c r="C129" s="158" t="s">
        <v>5388</v>
      </c>
      <c r="D129" s="158" t="s">
        <v>5237</v>
      </c>
      <c r="E129" s="158" t="s">
        <v>5163</v>
      </c>
      <c r="F129" s="158" t="s">
        <v>5389</v>
      </c>
      <c r="G129" s="158" t="s">
        <v>5095</v>
      </c>
      <c r="H129" s="838" t="s">
        <v>5390</v>
      </c>
      <c r="I129" s="159" t="s">
        <v>5092</v>
      </c>
      <c r="J129" s="757">
        <v>44891</v>
      </c>
      <c r="K129" s="158"/>
      <c r="L129" s="158"/>
      <c r="M129" s="158"/>
      <c r="N129" s="555">
        <v>50</v>
      </c>
      <c r="O129" s="555">
        <v>50</v>
      </c>
      <c r="P129" s="844" t="s">
        <v>5391</v>
      </c>
      <c r="Q129" s="3"/>
      <c r="R129" s="3"/>
      <c r="S129" s="3"/>
      <c r="T129" s="3"/>
      <c r="U129" s="3"/>
      <c r="V129" s="3"/>
      <c r="W129" s="3"/>
      <c r="X129" s="3"/>
      <c r="Y129" s="3"/>
      <c r="Z129" s="3"/>
    </row>
    <row r="130" spans="1:26" ht="15.75" customHeight="1">
      <c r="A130" s="184" t="s">
        <v>104</v>
      </c>
      <c r="B130" s="158" t="s">
        <v>101</v>
      </c>
      <c r="C130" s="158" t="s">
        <v>5392</v>
      </c>
      <c r="D130" s="158" t="s">
        <v>5013</v>
      </c>
      <c r="E130" s="158" t="s">
        <v>5163</v>
      </c>
      <c r="F130" s="158" t="s">
        <v>5297</v>
      </c>
      <c r="G130" s="158"/>
      <c r="H130" s="845" t="s">
        <v>5393</v>
      </c>
      <c r="I130" s="158" t="s">
        <v>5104</v>
      </c>
      <c r="J130" s="158" t="s">
        <v>5394</v>
      </c>
      <c r="K130" s="352">
        <v>1</v>
      </c>
      <c r="L130" s="352">
        <v>1</v>
      </c>
      <c r="M130" s="352">
        <v>1</v>
      </c>
      <c r="N130" s="555">
        <v>100</v>
      </c>
      <c r="O130" s="555">
        <v>100</v>
      </c>
      <c r="P130" s="844" t="s">
        <v>1580</v>
      </c>
      <c r="Q130" s="3"/>
      <c r="R130" s="3"/>
      <c r="S130" s="3"/>
      <c r="T130" s="3"/>
      <c r="U130" s="3"/>
      <c r="V130" s="3"/>
      <c r="W130" s="3"/>
      <c r="X130" s="3"/>
      <c r="Y130" s="3"/>
      <c r="Z130" s="3"/>
    </row>
    <row r="131" spans="1:26" ht="15.75" customHeight="1">
      <c r="A131" s="194" t="s">
        <v>104</v>
      </c>
      <c r="B131" s="152" t="s">
        <v>101</v>
      </c>
      <c r="C131" s="152" t="s">
        <v>5152</v>
      </c>
      <c r="D131" s="152" t="s">
        <v>5013</v>
      </c>
      <c r="E131" s="152" t="s">
        <v>5163</v>
      </c>
      <c r="F131" s="152" t="s">
        <v>5015</v>
      </c>
      <c r="G131" s="152"/>
      <c r="H131" s="846" t="s">
        <v>5395</v>
      </c>
      <c r="I131" s="191" t="s">
        <v>5104</v>
      </c>
      <c r="J131" s="152" t="s">
        <v>5031</v>
      </c>
      <c r="K131" s="359">
        <v>1</v>
      </c>
      <c r="L131" s="359">
        <v>1</v>
      </c>
      <c r="M131" s="359">
        <v>1</v>
      </c>
      <c r="N131" s="557">
        <v>20</v>
      </c>
      <c r="O131" s="557">
        <v>20</v>
      </c>
      <c r="P131" s="844" t="s">
        <v>1580</v>
      </c>
      <c r="Q131" s="3"/>
      <c r="R131" s="3"/>
      <c r="S131" s="3"/>
      <c r="T131" s="3"/>
      <c r="U131" s="3"/>
      <c r="V131" s="3"/>
      <c r="W131" s="3"/>
      <c r="X131" s="3"/>
      <c r="Y131" s="3"/>
      <c r="Z131" s="3"/>
    </row>
    <row r="132" spans="1:26" ht="15.75" customHeight="1">
      <c r="A132" s="184" t="s">
        <v>4602</v>
      </c>
      <c r="B132" s="155" t="s">
        <v>101</v>
      </c>
      <c r="C132" s="158" t="s">
        <v>5396</v>
      </c>
      <c r="D132" s="158" t="s">
        <v>5067</v>
      </c>
      <c r="E132" s="158" t="s">
        <v>5027</v>
      </c>
      <c r="F132" s="158" t="s">
        <v>5397</v>
      </c>
      <c r="G132" s="158" t="s">
        <v>5398</v>
      </c>
      <c r="H132" s="838" t="s">
        <v>5399</v>
      </c>
      <c r="I132" s="158" t="s">
        <v>5400</v>
      </c>
      <c r="J132" s="158" t="s">
        <v>5401</v>
      </c>
      <c r="K132" s="158"/>
      <c r="L132" s="158"/>
      <c r="M132" s="158"/>
      <c r="N132" s="183" t="s">
        <v>5402</v>
      </c>
      <c r="O132" s="555">
        <v>60</v>
      </c>
      <c r="P132" s="844" t="s">
        <v>5403</v>
      </c>
      <c r="Q132" s="3"/>
      <c r="R132" s="3"/>
      <c r="S132" s="3"/>
      <c r="T132" s="3"/>
      <c r="U132" s="3"/>
      <c r="V132" s="3"/>
      <c r="W132" s="3"/>
      <c r="X132" s="3"/>
      <c r="Y132" s="3"/>
      <c r="Z132" s="3"/>
    </row>
    <row r="133" spans="1:26" ht="15.75" customHeight="1">
      <c r="A133" s="194" t="s">
        <v>4602</v>
      </c>
      <c r="B133" s="191" t="s">
        <v>101</v>
      </c>
      <c r="C133" s="152" t="s">
        <v>5404</v>
      </c>
      <c r="D133" s="152" t="s">
        <v>5067</v>
      </c>
      <c r="E133" s="152" t="s">
        <v>5027</v>
      </c>
      <c r="F133" s="152" t="s">
        <v>5397</v>
      </c>
      <c r="G133" s="152" t="s">
        <v>5398</v>
      </c>
      <c r="H133" s="360" t="s">
        <v>5405</v>
      </c>
      <c r="I133" s="192" t="s">
        <v>5406</v>
      </c>
      <c r="J133" s="152" t="s">
        <v>5407</v>
      </c>
      <c r="K133" s="152"/>
      <c r="L133" s="152"/>
      <c r="M133" s="152"/>
      <c r="N133" s="559" t="s">
        <v>5402</v>
      </c>
      <c r="O133" s="557">
        <v>60</v>
      </c>
      <c r="P133" s="844" t="s">
        <v>5403</v>
      </c>
      <c r="Q133" s="3"/>
      <c r="R133" s="3"/>
      <c r="S133" s="3"/>
      <c r="T133" s="3"/>
      <c r="U133" s="3"/>
      <c r="V133" s="3"/>
      <c r="W133" s="3"/>
      <c r="X133" s="3"/>
      <c r="Y133" s="3"/>
      <c r="Z133" s="3"/>
    </row>
    <row r="134" spans="1:26" ht="15.75" customHeight="1">
      <c r="A134" s="194" t="s">
        <v>4602</v>
      </c>
      <c r="B134" s="191" t="s">
        <v>101</v>
      </c>
      <c r="C134" s="152" t="s">
        <v>5408</v>
      </c>
      <c r="D134" s="152" t="s">
        <v>5067</v>
      </c>
      <c r="E134" s="152" t="s">
        <v>5027</v>
      </c>
      <c r="F134" s="558" t="s">
        <v>5409</v>
      </c>
      <c r="G134" s="558" t="s">
        <v>5410</v>
      </c>
      <c r="H134" s="360" t="s">
        <v>5411</v>
      </c>
      <c r="I134" s="506" t="s">
        <v>5412</v>
      </c>
      <c r="J134" s="152" t="s">
        <v>5413</v>
      </c>
      <c r="K134" s="152"/>
      <c r="L134" s="152"/>
      <c r="M134" s="152"/>
      <c r="N134" s="559" t="s">
        <v>4496</v>
      </c>
      <c r="O134" s="557">
        <v>100</v>
      </c>
      <c r="P134" s="844" t="s">
        <v>5403</v>
      </c>
      <c r="Q134" s="3"/>
      <c r="R134" s="3"/>
      <c r="S134" s="3"/>
      <c r="T134" s="3"/>
      <c r="U134" s="3"/>
      <c r="V134" s="3"/>
      <c r="W134" s="3"/>
      <c r="X134" s="3"/>
      <c r="Y134" s="3"/>
      <c r="Z134" s="3"/>
    </row>
    <row r="135" spans="1:26" ht="15.75" customHeight="1">
      <c r="A135" s="507" t="s">
        <v>111</v>
      </c>
      <c r="B135" s="508" t="s">
        <v>491</v>
      </c>
      <c r="C135" s="508" t="s">
        <v>5414</v>
      </c>
      <c r="D135" s="508" t="s">
        <v>5415</v>
      </c>
      <c r="E135" s="508" t="s">
        <v>5014</v>
      </c>
      <c r="F135" s="508" t="s">
        <v>5416</v>
      </c>
      <c r="G135" s="508" t="s">
        <v>5102</v>
      </c>
      <c r="H135" s="171" t="s">
        <v>5193</v>
      </c>
      <c r="I135" s="174"/>
      <c r="J135" s="175" t="s">
        <v>5417</v>
      </c>
      <c r="K135" s="175">
        <v>1</v>
      </c>
      <c r="L135" s="158"/>
      <c r="M135" s="158"/>
      <c r="N135" s="555"/>
      <c r="O135" s="555">
        <v>20</v>
      </c>
      <c r="P135" s="844" t="s">
        <v>488</v>
      </c>
      <c r="Q135" s="3"/>
      <c r="R135" s="3"/>
      <c r="S135" s="3"/>
      <c r="T135" s="3"/>
      <c r="U135" s="3"/>
      <c r="V135" s="3"/>
      <c r="W135" s="3"/>
      <c r="X135" s="3"/>
      <c r="Y135" s="3"/>
      <c r="Z135" s="3"/>
    </row>
    <row r="136" spans="1:26" ht="15.75" customHeight="1">
      <c r="A136" s="690" t="s">
        <v>111</v>
      </c>
      <c r="B136" s="362" t="s">
        <v>491</v>
      </c>
      <c r="C136" s="362" t="s">
        <v>5418</v>
      </c>
      <c r="D136" s="362" t="s">
        <v>5112</v>
      </c>
      <c r="E136" s="362" t="s">
        <v>5419</v>
      </c>
      <c r="F136" s="362" t="s">
        <v>5015</v>
      </c>
      <c r="G136" s="362" t="s">
        <v>5102</v>
      </c>
      <c r="H136" s="705" t="s">
        <v>5420</v>
      </c>
      <c r="I136" s="180"/>
      <c r="J136" s="847">
        <v>44815</v>
      </c>
      <c r="K136" s="182">
        <v>1</v>
      </c>
      <c r="L136" s="158"/>
      <c r="M136" s="158"/>
      <c r="N136" s="555"/>
      <c r="O136" s="555">
        <v>50</v>
      </c>
      <c r="P136" s="844" t="s">
        <v>488</v>
      </c>
      <c r="Q136" s="3"/>
      <c r="R136" s="3"/>
      <c r="S136" s="3"/>
      <c r="T136" s="3"/>
      <c r="U136" s="3"/>
      <c r="V136" s="3"/>
      <c r="W136" s="3"/>
      <c r="X136" s="3"/>
      <c r="Y136" s="3"/>
      <c r="Z136" s="3"/>
    </row>
    <row r="137" spans="1:26" ht="15.75" customHeight="1">
      <c r="A137" s="690" t="s">
        <v>111</v>
      </c>
      <c r="B137" s="362" t="s">
        <v>491</v>
      </c>
      <c r="C137" s="362" t="s">
        <v>5421</v>
      </c>
      <c r="D137" s="362" t="s">
        <v>5112</v>
      </c>
      <c r="E137" s="362" t="s">
        <v>5014</v>
      </c>
      <c r="F137" s="362" t="s">
        <v>5422</v>
      </c>
      <c r="G137" s="362" t="s">
        <v>5095</v>
      </c>
      <c r="H137" s="848" t="s">
        <v>5423</v>
      </c>
      <c r="I137" s="180"/>
      <c r="J137" s="182" t="s">
        <v>5424</v>
      </c>
      <c r="K137" s="182">
        <v>1</v>
      </c>
      <c r="L137" s="158"/>
      <c r="M137" s="158"/>
      <c r="N137" s="555"/>
      <c r="O137" s="555">
        <v>60</v>
      </c>
      <c r="P137" s="844" t="s">
        <v>488</v>
      </c>
      <c r="Q137" s="3"/>
      <c r="R137" s="3"/>
      <c r="S137" s="3"/>
      <c r="T137" s="3"/>
      <c r="U137" s="3"/>
      <c r="V137" s="3"/>
      <c r="W137" s="3"/>
      <c r="X137" s="3"/>
      <c r="Y137" s="3"/>
      <c r="Z137" s="3"/>
    </row>
    <row r="138" spans="1:26" ht="15.75" customHeight="1">
      <c r="A138" s="507" t="s">
        <v>111</v>
      </c>
      <c r="B138" s="508" t="s">
        <v>491</v>
      </c>
      <c r="C138" s="508" t="s">
        <v>5425</v>
      </c>
      <c r="D138" s="508" t="s">
        <v>5112</v>
      </c>
      <c r="E138" s="508" t="s">
        <v>5426</v>
      </c>
      <c r="F138" s="508" t="s">
        <v>5015</v>
      </c>
      <c r="G138" s="508" t="s">
        <v>5095</v>
      </c>
      <c r="H138" s="173" t="s">
        <v>5427</v>
      </c>
      <c r="I138" s="173"/>
      <c r="J138" s="508" t="s">
        <v>5428</v>
      </c>
      <c r="K138" s="175">
        <v>2</v>
      </c>
      <c r="L138" s="175">
        <v>2</v>
      </c>
      <c r="M138" s="175">
        <v>2</v>
      </c>
      <c r="N138" s="641">
        <v>45</v>
      </c>
      <c r="O138" s="641">
        <v>22.5</v>
      </c>
      <c r="P138" s="849" t="s">
        <v>488</v>
      </c>
      <c r="Q138" s="3"/>
      <c r="R138" s="3"/>
      <c r="S138" s="3"/>
      <c r="T138" s="3"/>
      <c r="U138" s="3"/>
      <c r="V138" s="3"/>
      <c r="W138" s="3"/>
      <c r="X138" s="3"/>
      <c r="Y138" s="3"/>
      <c r="Z138" s="3"/>
    </row>
    <row r="139" spans="1:26" ht="15.75" customHeight="1">
      <c r="A139" s="690" t="s">
        <v>111</v>
      </c>
      <c r="B139" s="362" t="s">
        <v>491</v>
      </c>
      <c r="C139" s="362" t="s">
        <v>5425</v>
      </c>
      <c r="D139" s="362" t="s">
        <v>5112</v>
      </c>
      <c r="E139" s="362" t="s">
        <v>5429</v>
      </c>
      <c r="F139" s="362" t="s">
        <v>5015</v>
      </c>
      <c r="G139" s="362" t="s">
        <v>5398</v>
      </c>
      <c r="H139" s="181" t="s">
        <v>5427</v>
      </c>
      <c r="I139" s="180"/>
      <c r="J139" s="362" t="s">
        <v>5428</v>
      </c>
      <c r="K139" s="181">
        <v>2</v>
      </c>
      <c r="L139" s="181">
        <v>2</v>
      </c>
      <c r="M139" s="181">
        <v>2</v>
      </c>
      <c r="N139" s="850">
        <v>45</v>
      </c>
      <c r="O139" s="850">
        <v>22.5</v>
      </c>
      <c r="P139" s="851" t="s">
        <v>488</v>
      </c>
      <c r="Q139" s="3"/>
      <c r="R139" s="3"/>
      <c r="S139" s="3"/>
      <c r="T139" s="3"/>
      <c r="U139" s="3"/>
      <c r="V139" s="3"/>
      <c r="W139" s="3"/>
      <c r="X139" s="3"/>
      <c r="Y139" s="3"/>
      <c r="Z139" s="3"/>
    </row>
    <row r="140" spans="1:26" ht="15.75" customHeight="1">
      <c r="A140" s="690" t="s">
        <v>111</v>
      </c>
      <c r="B140" s="362" t="s">
        <v>491</v>
      </c>
      <c r="C140" s="362" t="s">
        <v>5430</v>
      </c>
      <c r="D140" s="362" t="s">
        <v>5431</v>
      </c>
      <c r="E140" s="362" t="s">
        <v>5419</v>
      </c>
      <c r="F140" s="362" t="s">
        <v>5015</v>
      </c>
      <c r="G140" s="362" t="s">
        <v>5095</v>
      </c>
      <c r="H140" s="181" t="s">
        <v>5432</v>
      </c>
      <c r="I140" s="180"/>
      <c r="J140" s="362" t="s">
        <v>5433</v>
      </c>
      <c r="K140" s="181">
        <v>2</v>
      </c>
      <c r="L140" s="181">
        <v>2</v>
      </c>
      <c r="M140" s="181">
        <v>2</v>
      </c>
      <c r="N140" s="850">
        <v>50</v>
      </c>
      <c r="O140" s="850">
        <v>25</v>
      </c>
      <c r="P140" s="851" t="s">
        <v>488</v>
      </c>
      <c r="Q140" s="3"/>
      <c r="R140" s="3"/>
      <c r="S140" s="3"/>
      <c r="T140" s="3"/>
      <c r="U140" s="3"/>
      <c r="V140" s="3"/>
      <c r="W140" s="3"/>
      <c r="X140" s="3"/>
      <c r="Y140" s="3"/>
      <c r="Z140" s="3"/>
    </row>
    <row r="141" spans="1:26" ht="15.75" customHeight="1">
      <c r="A141" s="690" t="s">
        <v>111</v>
      </c>
      <c r="B141" s="362" t="s">
        <v>491</v>
      </c>
      <c r="C141" s="362" t="s">
        <v>5434</v>
      </c>
      <c r="D141" s="362" t="s">
        <v>5112</v>
      </c>
      <c r="E141" s="181" t="s">
        <v>5419</v>
      </c>
      <c r="F141" s="362" t="s">
        <v>5435</v>
      </c>
      <c r="G141" s="362" t="s">
        <v>5095</v>
      </c>
      <c r="H141" s="181" t="s">
        <v>5436</v>
      </c>
      <c r="I141" s="180"/>
      <c r="J141" s="181" t="s">
        <v>5437</v>
      </c>
      <c r="K141" s="181">
        <v>1</v>
      </c>
      <c r="L141" s="181">
        <v>1</v>
      </c>
      <c r="M141" s="181">
        <v>1</v>
      </c>
      <c r="N141" s="850">
        <v>100</v>
      </c>
      <c r="O141" s="850">
        <v>100</v>
      </c>
      <c r="P141" s="851" t="s">
        <v>488</v>
      </c>
      <c r="Q141" s="3"/>
      <c r="R141" s="3"/>
      <c r="S141" s="3"/>
      <c r="T141" s="3"/>
      <c r="U141" s="3"/>
      <c r="V141" s="3"/>
      <c r="W141" s="3"/>
      <c r="X141" s="3"/>
      <c r="Y141" s="3"/>
      <c r="Z141" s="3"/>
    </row>
    <row r="142" spans="1:26" ht="15.75" customHeight="1">
      <c r="A142" s="852" t="s">
        <v>111</v>
      </c>
      <c r="B142" s="362" t="s">
        <v>491</v>
      </c>
      <c r="C142" s="362" t="s">
        <v>5438</v>
      </c>
      <c r="D142" s="362" t="s">
        <v>5431</v>
      </c>
      <c r="E142" s="181" t="s">
        <v>5419</v>
      </c>
      <c r="F142" s="362" t="s">
        <v>5015</v>
      </c>
      <c r="G142" s="362" t="s">
        <v>5095</v>
      </c>
      <c r="H142" s="181" t="s">
        <v>5439</v>
      </c>
      <c r="I142" s="180"/>
      <c r="J142" s="181" t="s">
        <v>5440</v>
      </c>
      <c r="K142" s="181">
        <v>1</v>
      </c>
      <c r="L142" s="181">
        <v>1</v>
      </c>
      <c r="M142" s="181">
        <v>1</v>
      </c>
      <c r="N142" s="850">
        <v>50</v>
      </c>
      <c r="O142" s="850">
        <v>50</v>
      </c>
      <c r="P142" s="851" t="s">
        <v>488</v>
      </c>
      <c r="Q142" s="3"/>
      <c r="R142" s="3"/>
      <c r="S142" s="3"/>
      <c r="T142" s="3"/>
      <c r="U142" s="3"/>
      <c r="V142" s="3"/>
      <c r="W142" s="3"/>
      <c r="X142" s="3"/>
      <c r="Y142" s="3"/>
      <c r="Z142" s="3"/>
    </row>
    <row r="143" spans="1:26" ht="15.75" customHeight="1">
      <c r="A143" s="184" t="s">
        <v>5441</v>
      </c>
      <c r="B143" s="158" t="s">
        <v>101</v>
      </c>
      <c r="C143" s="158" t="s">
        <v>5442</v>
      </c>
      <c r="D143" s="158" t="s">
        <v>5067</v>
      </c>
      <c r="E143" s="158" t="s">
        <v>5163</v>
      </c>
      <c r="F143" s="158" t="s">
        <v>5443</v>
      </c>
      <c r="G143" s="158" t="s">
        <v>5095</v>
      </c>
      <c r="H143" s="838" t="s">
        <v>5444</v>
      </c>
      <c r="I143" s="158" t="s">
        <v>5445</v>
      </c>
      <c r="J143" s="158" t="s">
        <v>5446</v>
      </c>
      <c r="K143" s="352">
        <v>1</v>
      </c>
      <c r="L143" s="352">
        <v>1</v>
      </c>
      <c r="M143" s="352">
        <v>1</v>
      </c>
      <c r="N143" s="555">
        <v>50</v>
      </c>
      <c r="O143" s="555">
        <v>100</v>
      </c>
      <c r="P143" s="3" t="s">
        <v>3890</v>
      </c>
      <c r="Q143" s="3"/>
      <c r="R143" s="3"/>
      <c r="S143" s="3"/>
      <c r="T143" s="3"/>
      <c r="U143" s="3"/>
      <c r="V143" s="3"/>
      <c r="W143" s="3"/>
      <c r="X143" s="3"/>
      <c r="Y143" s="3"/>
      <c r="Z143" s="3"/>
    </row>
    <row r="144" spans="1:26" ht="15.75" customHeight="1">
      <c r="A144" s="194" t="s">
        <v>5441</v>
      </c>
      <c r="B144" s="152" t="s">
        <v>101</v>
      </c>
      <c r="C144" s="152" t="s">
        <v>5447</v>
      </c>
      <c r="D144" s="152" t="s">
        <v>5067</v>
      </c>
      <c r="E144" s="152" t="s">
        <v>5163</v>
      </c>
      <c r="F144" s="152" t="s">
        <v>5448</v>
      </c>
      <c r="G144" s="152" t="s">
        <v>5095</v>
      </c>
      <c r="H144" s="192" t="s">
        <v>5449</v>
      </c>
      <c r="I144" s="152" t="s">
        <v>5450</v>
      </c>
      <c r="J144" s="152" t="s">
        <v>5451</v>
      </c>
      <c r="K144" s="359">
        <v>1</v>
      </c>
      <c r="L144" s="359">
        <v>1</v>
      </c>
      <c r="M144" s="359">
        <v>1</v>
      </c>
      <c r="N144" s="557">
        <v>50</v>
      </c>
      <c r="O144" s="557">
        <v>100</v>
      </c>
      <c r="P144" s="3" t="s">
        <v>3890</v>
      </c>
      <c r="Q144" s="3"/>
      <c r="R144" s="3"/>
      <c r="S144" s="3"/>
      <c r="T144" s="3"/>
      <c r="U144" s="3"/>
      <c r="V144" s="3"/>
      <c r="W144" s="3"/>
      <c r="X144" s="3"/>
      <c r="Y144" s="3"/>
      <c r="Z144" s="3"/>
    </row>
    <row r="145" spans="1:26" ht="15.75" customHeight="1">
      <c r="A145" s="194" t="s">
        <v>5441</v>
      </c>
      <c r="B145" s="152" t="s">
        <v>101</v>
      </c>
      <c r="C145" s="503" t="s">
        <v>5452</v>
      </c>
      <c r="D145" s="152" t="s">
        <v>5067</v>
      </c>
      <c r="E145" s="152" t="s">
        <v>5163</v>
      </c>
      <c r="F145" s="152" t="s">
        <v>5448</v>
      </c>
      <c r="G145" s="152" t="s">
        <v>5095</v>
      </c>
      <c r="H145" s="192" t="s">
        <v>5453</v>
      </c>
      <c r="I145" s="152" t="s">
        <v>5454</v>
      </c>
      <c r="J145" s="152" t="s">
        <v>5455</v>
      </c>
      <c r="K145" s="359">
        <v>1</v>
      </c>
      <c r="L145" s="359">
        <v>1</v>
      </c>
      <c r="M145" s="359">
        <v>1</v>
      </c>
      <c r="N145" s="557">
        <v>50</v>
      </c>
      <c r="O145" s="557">
        <v>100</v>
      </c>
      <c r="P145" s="3" t="s">
        <v>3890</v>
      </c>
      <c r="Q145" s="3"/>
      <c r="R145" s="3"/>
      <c r="S145" s="3"/>
      <c r="T145" s="3"/>
      <c r="U145" s="3"/>
      <c r="V145" s="3"/>
      <c r="W145" s="3"/>
      <c r="X145" s="3"/>
      <c r="Y145" s="3"/>
      <c r="Z145" s="3"/>
    </row>
    <row r="146" spans="1:26" ht="15.75" customHeight="1">
      <c r="A146" s="194" t="s">
        <v>5441</v>
      </c>
      <c r="B146" s="152" t="s">
        <v>101</v>
      </c>
      <c r="C146" s="503" t="s">
        <v>5456</v>
      </c>
      <c r="D146" s="152" t="s">
        <v>5067</v>
      </c>
      <c r="E146" s="152" t="s">
        <v>5163</v>
      </c>
      <c r="F146" s="152" t="s">
        <v>5448</v>
      </c>
      <c r="G146" s="152" t="s">
        <v>5095</v>
      </c>
      <c r="H146" s="152" t="s">
        <v>5457</v>
      </c>
      <c r="I146" s="152" t="s">
        <v>5458</v>
      </c>
      <c r="J146" s="152" t="s">
        <v>5459</v>
      </c>
      <c r="K146" s="359">
        <v>1</v>
      </c>
      <c r="L146" s="359">
        <v>1</v>
      </c>
      <c r="M146" s="359">
        <v>1</v>
      </c>
      <c r="N146" s="557">
        <v>50</v>
      </c>
      <c r="O146" s="557">
        <v>100</v>
      </c>
      <c r="P146" s="3" t="s">
        <v>3890</v>
      </c>
      <c r="Q146" s="3"/>
      <c r="R146" s="3"/>
      <c r="S146" s="3"/>
      <c r="T146" s="3"/>
      <c r="U146" s="3"/>
      <c r="V146" s="3"/>
      <c r="W146" s="3"/>
      <c r="X146" s="3"/>
      <c r="Y146" s="3"/>
      <c r="Z146" s="3"/>
    </row>
    <row r="147" spans="1:26" ht="15.75" customHeight="1">
      <c r="A147" s="194" t="s">
        <v>5441</v>
      </c>
      <c r="B147" s="152" t="s">
        <v>101</v>
      </c>
      <c r="C147" s="152" t="s">
        <v>5460</v>
      </c>
      <c r="D147" s="152" t="s">
        <v>5067</v>
      </c>
      <c r="E147" s="152" t="s">
        <v>5163</v>
      </c>
      <c r="F147" s="152" t="s">
        <v>5448</v>
      </c>
      <c r="G147" s="152" t="s">
        <v>5095</v>
      </c>
      <c r="H147" s="152" t="s">
        <v>5461</v>
      </c>
      <c r="I147" s="152" t="s">
        <v>5371</v>
      </c>
      <c r="J147" s="152" t="s">
        <v>5462</v>
      </c>
      <c r="K147" s="191" t="s">
        <v>1574</v>
      </c>
      <c r="L147" s="191" t="s">
        <v>1574</v>
      </c>
      <c r="M147" s="191" t="s">
        <v>1574</v>
      </c>
      <c r="N147" s="557">
        <v>50</v>
      </c>
      <c r="O147" s="557">
        <v>100</v>
      </c>
      <c r="P147" s="3" t="s">
        <v>3890</v>
      </c>
      <c r="Q147" s="3"/>
      <c r="R147" s="3"/>
      <c r="S147" s="3"/>
      <c r="T147" s="3"/>
      <c r="U147" s="3"/>
      <c r="V147" s="3"/>
      <c r="W147" s="3"/>
      <c r="X147" s="3"/>
      <c r="Y147" s="3"/>
      <c r="Z147" s="3"/>
    </row>
    <row r="148" spans="1:26" ht="15.75" customHeight="1">
      <c r="A148" s="194" t="s">
        <v>5441</v>
      </c>
      <c r="B148" s="152" t="s">
        <v>101</v>
      </c>
      <c r="C148" s="152" t="s">
        <v>5463</v>
      </c>
      <c r="D148" s="152" t="s">
        <v>5067</v>
      </c>
      <c r="E148" s="152" t="s">
        <v>5163</v>
      </c>
      <c r="F148" s="152" t="s">
        <v>5448</v>
      </c>
      <c r="G148" s="152" t="s">
        <v>5095</v>
      </c>
      <c r="H148" s="152" t="s">
        <v>5464</v>
      </c>
      <c r="I148" s="152" t="s">
        <v>5454</v>
      </c>
      <c r="J148" s="152" t="s">
        <v>5465</v>
      </c>
      <c r="K148" s="191" t="s">
        <v>1574</v>
      </c>
      <c r="L148" s="191" t="s">
        <v>1574</v>
      </c>
      <c r="M148" s="191" t="s">
        <v>1574</v>
      </c>
      <c r="N148" s="557">
        <v>50</v>
      </c>
      <c r="O148" s="557">
        <v>100</v>
      </c>
      <c r="P148" s="3" t="s">
        <v>3890</v>
      </c>
      <c r="Q148" s="3"/>
      <c r="R148" s="3"/>
      <c r="S148" s="3"/>
      <c r="T148" s="3"/>
      <c r="U148" s="3"/>
      <c r="V148" s="3"/>
      <c r="W148" s="3"/>
      <c r="X148" s="3"/>
      <c r="Y148" s="3"/>
      <c r="Z148" s="3"/>
    </row>
    <row r="149" spans="1:26" ht="15.75" customHeight="1">
      <c r="A149" s="194" t="s">
        <v>5441</v>
      </c>
      <c r="B149" s="152" t="s">
        <v>101</v>
      </c>
      <c r="C149" s="152" t="s">
        <v>5466</v>
      </c>
      <c r="D149" s="152" t="s">
        <v>5067</v>
      </c>
      <c r="E149" s="152" t="s">
        <v>5163</v>
      </c>
      <c r="F149" s="152" t="s">
        <v>5448</v>
      </c>
      <c r="G149" s="152" t="s">
        <v>5095</v>
      </c>
      <c r="H149" s="192" t="s">
        <v>5467</v>
      </c>
      <c r="I149" s="152" t="s">
        <v>5454</v>
      </c>
      <c r="J149" s="152" t="s">
        <v>5468</v>
      </c>
      <c r="K149" s="152" t="s">
        <v>1574</v>
      </c>
      <c r="L149" s="152" t="s">
        <v>1574</v>
      </c>
      <c r="M149" s="152" t="s">
        <v>1574</v>
      </c>
      <c r="N149" s="557">
        <v>30</v>
      </c>
      <c r="O149" s="557">
        <v>30</v>
      </c>
      <c r="P149" s="3" t="s">
        <v>3890</v>
      </c>
      <c r="Q149" s="3"/>
      <c r="R149" s="3"/>
      <c r="S149" s="3"/>
      <c r="T149" s="3"/>
      <c r="U149" s="3"/>
      <c r="V149" s="3"/>
      <c r="W149" s="3"/>
      <c r="X149" s="3"/>
      <c r="Y149" s="3"/>
      <c r="Z149" s="3"/>
    </row>
    <row r="150" spans="1:26" ht="15.75" customHeight="1">
      <c r="A150" s="194" t="s">
        <v>5441</v>
      </c>
      <c r="B150" s="152" t="s">
        <v>101</v>
      </c>
      <c r="C150" s="152" t="s">
        <v>5469</v>
      </c>
      <c r="D150" s="152" t="s">
        <v>5067</v>
      </c>
      <c r="E150" s="152" t="s">
        <v>5163</v>
      </c>
      <c r="F150" s="152" t="s">
        <v>5448</v>
      </c>
      <c r="G150" s="152" t="s">
        <v>5095</v>
      </c>
      <c r="H150" s="152" t="s">
        <v>5470</v>
      </c>
      <c r="I150" s="152" t="s">
        <v>4682</v>
      </c>
      <c r="J150" s="152" t="s">
        <v>5471</v>
      </c>
      <c r="K150" s="152" t="s">
        <v>1574</v>
      </c>
      <c r="L150" s="152" t="s">
        <v>1574</v>
      </c>
      <c r="M150" s="152" t="s">
        <v>1574</v>
      </c>
      <c r="N150" s="557">
        <v>50</v>
      </c>
      <c r="O150" s="557">
        <v>100</v>
      </c>
      <c r="P150" s="3" t="s">
        <v>3890</v>
      </c>
      <c r="Q150" s="3"/>
      <c r="R150" s="3"/>
      <c r="S150" s="3"/>
      <c r="T150" s="3"/>
      <c r="U150" s="3"/>
      <c r="V150" s="3"/>
      <c r="W150" s="3"/>
      <c r="X150" s="3"/>
      <c r="Y150" s="3"/>
      <c r="Z150" s="3"/>
    </row>
    <row r="151" spans="1:26" ht="15.75" customHeight="1">
      <c r="A151" s="184" t="s">
        <v>5472</v>
      </c>
      <c r="B151" s="158" t="s">
        <v>101</v>
      </c>
      <c r="C151" s="158" t="s">
        <v>5473</v>
      </c>
      <c r="D151" s="158" t="s">
        <v>5270</v>
      </c>
      <c r="E151" s="158" t="s">
        <v>5163</v>
      </c>
      <c r="F151" s="158" t="s">
        <v>5101</v>
      </c>
      <c r="G151" s="158" t="s">
        <v>5254</v>
      </c>
      <c r="H151" s="153" t="s">
        <v>5474</v>
      </c>
      <c r="I151" s="159" t="s">
        <v>5104</v>
      </c>
      <c r="J151" s="158" t="s">
        <v>5475</v>
      </c>
      <c r="K151" s="158"/>
      <c r="L151" s="158"/>
      <c r="M151" s="158"/>
      <c r="N151" s="555">
        <v>225</v>
      </c>
      <c r="O151" s="555">
        <v>225</v>
      </c>
      <c r="P151" s="3" t="s">
        <v>872</v>
      </c>
      <c r="Q151" s="3"/>
      <c r="R151" s="3"/>
      <c r="S151" s="3"/>
      <c r="T151" s="3"/>
      <c r="U151" s="3"/>
      <c r="V151" s="3"/>
      <c r="W151" s="3"/>
      <c r="X151" s="3"/>
      <c r="Y151" s="3"/>
      <c r="Z151" s="3"/>
    </row>
    <row r="152" spans="1:26" ht="15.75" customHeight="1">
      <c r="A152" s="194" t="s">
        <v>5472</v>
      </c>
      <c r="B152" s="152" t="s">
        <v>101</v>
      </c>
      <c r="C152" s="152" t="s">
        <v>5473</v>
      </c>
      <c r="D152" s="152" t="s">
        <v>5270</v>
      </c>
      <c r="E152" s="152" t="s">
        <v>5014</v>
      </c>
      <c r="F152" s="152" t="s">
        <v>5101</v>
      </c>
      <c r="G152" s="152" t="s">
        <v>5254</v>
      </c>
      <c r="H152" s="360" t="s">
        <v>5474</v>
      </c>
      <c r="I152" s="191" t="s">
        <v>5288</v>
      </c>
      <c r="J152" s="152" t="s">
        <v>5475</v>
      </c>
      <c r="K152" s="359">
        <v>1</v>
      </c>
      <c r="L152" s="359">
        <v>1</v>
      </c>
      <c r="M152" s="359">
        <v>1</v>
      </c>
      <c r="N152" s="557">
        <v>100</v>
      </c>
      <c r="O152" s="557">
        <v>100</v>
      </c>
      <c r="P152" s="3" t="s">
        <v>872</v>
      </c>
      <c r="Q152" s="3"/>
      <c r="R152" s="3"/>
      <c r="S152" s="3"/>
      <c r="T152" s="3"/>
      <c r="U152" s="3"/>
      <c r="V152" s="3"/>
      <c r="W152" s="3"/>
      <c r="X152" s="3"/>
      <c r="Y152" s="3"/>
      <c r="Z152" s="3"/>
    </row>
    <row r="153" spans="1:26" ht="15.75" customHeight="1">
      <c r="A153" s="194" t="s">
        <v>5472</v>
      </c>
      <c r="B153" s="152" t="s">
        <v>101</v>
      </c>
      <c r="C153" s="152" t="s">
        <v>5476</v>
      </c>
      <c r="D153" s="558" t="s">
        <v>5270</v>
      </c>
      <c r="E153" s="558" t="s">
        <v>5014</v>
      </c>
      <c r="F153" s="558" t="s">
        <v>5477</v>
      </c>
      <c r="G153" s="558" t="s">
        <v>5254</v>
      </c>
      <c r="H153" s="152" t="s">
        <v>5478</v>
      </c>
      <c r="I153" s="191" t="s">
        <v>5288</v>
      </c>
      <c r="J153" s="152" t="s">
        <v>5479</v>
      </c>
      <c r="K153" s="359">
        <v>1</v>
      </c>
      <c r="L153" s="359">
        <v>1</v>
      </c>
      <c r="M153" s="359">
        <v>1</v>
      </c>
      <c r="N153" s="557">
        <v>50</v>
      </c>
      <c r="O153" s="557">
        <v>50</v>
      </c>
      <c r="P153" s="3" t="s">
        <v>872</v>
      </c>
      <c r="Q153" s="3"/>
      <c r="R153" s="3"/>
      <c r="S153" s="3"/>
      <c r="T153" s="3"/>
      <c r="U153" s="3"/>
      <c r="V153" s="3"/>
      <c r="W153" s="3"/>
      <c r="X153" s="3"/>
      <c r="Y153" s="3"/>
      <c r="Z153" s="3"/>
    </row>
    <row r="154" spans="1:26" ht="15.75" customHeight="1">
      <c r="A154" s="194" t="s">
        <v>5472</v>
      </c>
      <c r="B154" s="152" t="s">
        <v>101</v>
      </c>
      <c r="C154" s="152" t="s">
        <v>5480</v>
      </c>
      <c r="D154" s="152" t="s">
        <v>5270</v>
      </c>
      <c r="E154" s="152" t="s">
        <v>5014</v>
      </c>
      <c r="F154" s="152" t="s">
        <v>5101</v>
      </c>
      <c r="G154" s="152"/>
      <c r="H154" s="191" t="s">
        <v>5481</v>
      </c>
      <c r="I154" s="191" t="s">
        <v>5288</v>
      </c>
      <c r="J154" s="152" t="s">
        <v>5328</v>
      </c>
      <c r="K154" s="359">
        <v>1</v>
      </c>
      <c r="L154" s="359">
        <v>1</v>
      </c>
      <c r="M154" s="359">
        <v>1</v>
      </c>
      <c r="N154" s="557">
        <v>50</v>
      </c>
      <c r="O154" s="557">
        <v>50</v>
      </c>
      <c r="P154" s="3" t="s">
        <v>872</v>
      </c>
      <c r="Q154" s="3"/>
      <c r="R154" s="3"/>
      <c r="S154" s="3"/>
      <c r="T154" s="3"/>
      <c r="U154" s="3"/>
      <c r="V154" s="3"/>
      <c r="W154" s="3"/>
      <c r="X154" s="3"/>
      <c r="Y154" s="3"/>
      <c r="Z154" s="3"/>
    </row>
    <row r="155" spans="1:26" ht="15.75" customHeight="1">
      <c r="A155" s="184" t="s">
        <v>5482</v>
      </c>
      <c r="B155" s="158" t="s">
        <v>101</v>
      </c>
      <c r="C155" s="158" t="s">
        <v>5388</v>
      </c>
      <c r="D155" s="158" t="s">
        <v>5237</v>
      </c>
      <c r="E155" s="158" t="s">
        <v>5163</v>
      </c>
      <c r="F155" s="158" t="s">
        <v>5483</v>
      </c>
      <c r="G155" s="158"/>
      <c r="H155" s="838" t="s">
        <v>5393</v>
      </c>
      <c r="I155" s="159" t="s">
        <v>5092</v>
      </c>
      <c r="J155" s="853">
        <v>44891</v>
      </c>
      <c r="K155" s="158"/>
      <c r="L155" s="854"/>
      <c r="M155" s="854"/>
      <c r="N155" s="763">
        <v>50</v>
      </c>
      <c r="O155" s="763">
        <v>50</v>
      </c>
      <c r="P155" s="3" t="s">
        <v>1656</v>
      </c>
      <c r="Q155" s="3"/>
      <c r="R155" s="3"/>
      <c r="S155" s="3"/>
      <c r="T155" s="3"/>
      <c r="U155" s="3"/>
      <c r="V155" s="3"/>
      <c r="W155" s="3"/>
      <c r="X155" s="3"/>
      <c r="Y155" s="3"/>
      <c r="Z155" s="3"/>
    </row>
    <row r="156" spans="1:26" ht="15.75" customHeight="1">
      <c r="A156" s="184" t="s">
        <v>2535</v>
      </c>
      <c r="B156" s="158" t="s">
        <v>101</v>
      </c>
      <c r="C156" s="158" t="s">
        <v>5484</v>
      </c>
      <c r="D156" s="158" t="s">
        <v>5485</v>
      </c>
      <c r="E156" s="158" t="s">
        <v>5163</v>
      </c>
      <c r="F156" s="158" t="s">
        <v>5486</v>
      </c>
      <c r="G156" s="352">
        <v>100</v>
      </c>
      <c r="H156" s="838" t="s">
        <v>5474</v>
      </c>
      <c r="I156" s="159" t="s">
        <v>5487</v>
      </c>
      <c r="J156" s="158" t="s">
        <v>5488</v>
      </c>
      <c r="K156" s="168"/>
      <c r="L156" s="168"/>
      <c r="M156" s="168"/>
      <c r="N156" s="166">
        <v>50</v>
      </c>
      <c r="O156" s="166">
        <v>112.5</v>
      </c>
      <c r="P156" s="3" t="s">
        <v>2542</v>
      </c>
      <c r="Q156" s="3"/>
      <c r="R156" s="3"/>
      <c r="S156" s="3"/>
      <c r="T156" s="3"/>
      <c r="U156" s="3"/>
      <c r="V156" s="3"/>
      <c r="W156" s="3"/>
      <c r="X156" s="3"/>
      <c r="Y156" s="3"/>
      <c r="Z156" s="3"/>
    </row>
    <row r="157" spans="1:26" ht="15.75" customHeight="1">
      <c r="A157" s="194" t="s">
        <v>2535</v>
      </c>
      <c r="B157" s="152" t="s">
        <v>101</v>
      </c>
      <c r="C157" s="152" t="s">
        <v>5484</v>
      </c>
      <c r="D157" s="152" t="s">
        <v>5485</v>
      </c>
      <c r="E157" s="152" t="s">
        <v>5489</v>
      </c>
      <c r="F157" s="152" t="s">
        <v>5486</v>
      </c>
      <c r="G157" s="359">
        <v>100</v>
      </c>
      <c r="H157" s="192" t="s">
        <v>5474</v>
      </c>
      <c r="I157" s="559"/>
      <c r="J157" s="152" t="s">
        <v>5488</v>
      </c>
      <c r="K157" s="559"/>
      <c r="L157" s="559"/>
      <c r="M157" s="559"/>
      <c r="N157" s="557">
        <v>30</v>
      </c>
      <c r="O157" s="557">
        <v>67.5</v>
      </c>
      <c r="P157" s="3" t="s">
        <v>2542</v>
      </c>
      <c r="Q157" s="3"/>
      <c r="R157" s="3"/>
      <c r="S157" s="3"/>
      <c r="T157" s="3"/>
      <c r="U157" s="3"/>
      <c r="V157" s="3"/>
      <c r="W157" s="3"/>
      <c r="X157" s="3"/>
      <c r="Y157" s="3"/>
      <c r="Z157" s="3"/>
    </row>
    <row r="158" spans="1:26" ht="15.75" customHeight="1">
      <c r="A158" s="194" t="s">
        <v>2535</v>
      </c>
      <c r="B158" s="152" t="s">
        <v>101</v>
      </c>
      <c r="C158" s="152" t="s">
        <v>5490</v>
      </c>
      <c r="D158" s="152" t="s">
        <v>5485</v>
      </c>
      <c r="E158" s="152" t="s">
        <v>5491</v>
      </c>
      <c r="F158" s="152" t="s">
        <v>5492</v>
      </c>
      <c r="G158" s="359">
        <v>100</v>
      </c>
      <c r="H158" s="360" t="s">
        <v>5481</v>
      </c>
      <c r="I158" s="506"/>
      <c r="J158" s="152" t="s">
        <v>5493</v>
      </c>
      <c r="K158" s="506"/>
      <c r="L158" s="506"/>
      <c r="M158" s="506"/>
      <c r="N158" s="557">
        <v>30</v>
      </c>
      <c r="O158" s="557">
        <v>67.5</v>
      </c>
      <c r="P158" s="3" t="s">
        <v>2542</v>
      </c>
      <c r="Q158" s="3"/>
      <c r="R158" s="3"/>
      <c r="S158" s="3"/>
      <c r="T158" s="3"/>
      <c r="U158" s="3"/>
      <c r="V158" s="3"/>
      <c r="W158" s="3"/>
      <c r="X158" s="3"/>
      <c r="Y158" s="3"/>
      <c r="Z158" s="3"/>
    </row>
    <row r="159" spans="1:26" ht="15.75" customHeight="1">
      <c r="A159" s="194" t="s">
        <v>2535</v>
      </c>
      <c r="B159" s="152" t="s">
        <v>101</v>
      </c>
      <c r="C159" s="152" t="s">
        <v>5494</v>
      </c>
      <c r="D159" s="152" t="s">
        <v>5485</v>
      </c>
      <c r="E159" s="152" t="s">
        <v>5495</v>
      </c>
      <c r="F159" s="152" t="s">
        <v>5486</v>
      </c>
      <c r="G159" s="855">
        <v>100</v>
      </c>
      <c r="H159" s="360" t="s">
        <v>5496</v>
      </c>
      <c r="I159" s="506"/>
      <c r="J159" s="152" t="s">
        <v>5497</v>
      </c>
      <c r="K159" s="152"/>
      <c r="L159" s="152"/>
      <c r="M159" s="152"/>
      <c r="N159" s="557">
        <v>30</v>
      </c>
      <c r="O159" s="557">
        <v>67.5</v>
      </c>
      <c r="P159" s="3" t="s">
        <v>2542</v>
      </c>
      <c r="Q159" s="3"/>
      <c r="R159" s="3"/>
      <c r="S159" s="3"/>
      <c r="T159" s="3"/>
      <c r="U159" s="3"/>
      <c r="V159" s="3"/>
      <c r="W159" s="3"/>
      <c r="X159" s="3"/>
      <c r="Y159" s="3"/>
      <c r="Z159" s="3"/>
    </row>
    <row r="160" spans="1:26" ht="15.75" customHeight="1">
      <c r="A160" s="194" t="s">
        <v>2535</v>
      </c>
      <c r="B160" s="152" t="s">
        <v>101</v>
      </c>
      <c r="C160" s="152" t="s">
        <v>5498</v>
      </c>
      <c r="D160" s="152" t="s">
        <v>5485</v>
      </c>
      <c r="E160" s="152" t="s">
        <v>5499</v>
      </c>
      <c r="F160" s="152" t="s">
        <v>5486</v>
      </c>
      <c r="G160" s="359">
        <v>100</v>
      </c>
      <c r="H160" s="360" t="s">
        <v>5024</v>
      </c>
      <c r="I160" s="506"/>
      <c r="J160" s="152" t="s">
        <v>5500</v>
      </c>
      <c r="K160" s="152"/>
      <c r="L160" s="152"/>
      <c r="M160" s="152"/>
      <c r="N160" s="557">
        <v>30</v>
      </c>
      <c r="O160" s="557">
        <v>67.5</v>
      </c>
      <c r="P160" s="3" t="s">
        <v>2542</v>
      </c>
      <c r="Q160" s="3"/>
      <c r="R160" s="3"/>
      <c r="S160" s="3"/>
      <c r="T160" s="3"/>
      <c r="U160" s="3"/>
      <c r="V160" s="3"/>
      <c r="W160" s="3"/>
      <c r="X160" s="3"/>
      <c r="Y160" s="3"/>
      <c r="Z160" s="3"/>
    </row>
    <row r="161" spans="1:26" ht="15.75" customHeight="1">
      <c r="A161" s="184" t="s">
        <v>5501</v>
      </c>
      <c r="B161" s="158" t="s">
        <v>101</v>
      </c>
      <c r="C161" s="158" t="s">
        <v>5502</v>
      </c>
      <c r="D161" s="158" t="s">
        <v>5013</v>
      </c>
      <c r="E161" s="158" t="s">
        <v>5163</v>
      </c>
      <c r="F161" s="158" t="s">
        <v>5297</v>
      </c>
      <c r="G161" s="158"/>
      <c r="H161" s="838" t="s">
        <v>5503</v>
      </c>
      <c r="I161" s="158" t="s">
        <v>5504</v>
      </c>
      <c r="J161" s="853">
        <v>44891</v>
      </c>
      <c r="K161" s="536"/>
      <c r="L161" s="536"/>
      <c r="M161" s="536"/>
      <c r="N161" s="856">
        <v>50</v>
      </c>
      <c r="O161" s="555">
        <v>50</v>
      </c>
      <c r="P161" s="3" t="s">
        <v>5505</v>
      </c>
      <c r="Q161" s="3"/>
      <c r="R161" s="3"/>
      <c r="S161" s="3"/>
      <c r="T161" s="3"/>
      <c r="U161" s="3"/>
      <c r="V161" s="3"/>
      <c r="W161" s="3"/>
      <c r="X161" s="3"/>
      <c r="Y161" s="3"/>
      <c r="Z161" s="3"/>
    </row>
    <row r="162" spans="1:26" ht="15.75" customHeight="1">
      <c r="A162" s="194" t="s">
        <v>5501</v>
      </c>
      <c r="B162" s="152" t="s">
        <v>101</v>
      </c>
      <c r="C162" s="152" t="s">
        <v>5502</v>
      </c>
      <c r="D162" s="152" t="s">
        <v>5013</v>
      </c>
      <c r="E162" s="152" t="s">
        <v>5014</v>
      </c>
      <c r="F162" s="152" t="s">
        <v>5297</v>
      </c>
      <c r="G162" s="152"/>
      <c r="H162" s="620" t="s">
        <v>5503</v>
      </c>
      <c r="I162" s="152" t="s">
        <v>5506</v>
      </c>
      <c r="J162" s="857">
        <v>44891</v>
      </c>
      <c r="K162" s="858"/>
      <c r="L162" s="314"/>
      <c r="M162" s="859"/>
      <c r="N162" s="860">
        <v>30</v>
      </c>
      <c r="O162" s="557">
        <v>30</v>
      </c>
      <c r="P162" s="3" t="s">
        <v>5505</v>
      </c>
      <c r="Q162" s="3"/>
      <c r="R162" s="3"/>
      <c r="S162" s="3"/>
      <c r="T162" s="3"/>
      <c r="U162" s="3"/>
      <c r="V162" s="3"/>
      <c r="W162" s="3"/>
      <c r="X162" s="3"/>
      <c r="Y162" s="3"/>
      <c r="Z162" s="3"/>
    </row>
    <row r="163" spans="1:26" ht="15.75" customHeight="1">
      <c r="A163" s="194" t="s">
        <v>5501</v>
      </c>
      <c r="B163" s="152" t="s">
        <v>101</v>
      </c>
      <c r="C163" s="152" t="s">
        <v>5507</v>
      </c>
      <c r="D163" s="152" t="s">
        <v>5022</v>
      </c>
      <c r="E163" s="152" t="s">
        <v>5508</v>
      </c>
      <c r="F163" s="152" t="s">
        <v>5509</v>
      </c>
      <c r="G163" s="152" t="s">
        <v>5095</v>
      </c>
      <c r="H163" s="360" t="s">
        <v>5510</v>
      </c>
      <c r="I163" s="152" t="s">
        <v>5511</v>
      </c>
      <c r="J163" s="152" t="s">
        <v>5512</v>
      </c>
      <c r="K163" s="861"/>
      <c r="L163" s="80"/>
      <c r="M163" s="862"/>
      <c r="N163" s="860">
        <v>20</v>
      </c>
      <c r="O163" s="557">
        <v>45</v>
      </c>
      <c r="P163" s="3" t="s">
        <v>5505</v>
      </c>
      <c r="Q163" s="3"/>
      <c r="R163" s="3"/>
      <c r="S163" s="3"/>
      <c r="T163" s="3"/>
      <c r="U163" s="3"/>
      <c r="V163" s="3"/>
      <c r="W163" s="3"/>
      <c r="X163" s="3"/>
      <c r="Y163" s="3"/>
      <c r="Z163" s="3"/>
    </row>
    <row r="164" spans="1:26" ht="15.75" customHeight="1">
      <c r="A164" s="184" t="s">
        <v>122</v>
      </c>
      <c r="B164" s="158" t="s">
        <v>101</v>
      </c>
      <c r="C164" s="158" t="s">
        <v>5513</v>
      </c>
      <c r="D164" s="158" t="s">
        <v>5022</v>
      </c>
      <c r="E164" s="158" t="s">
        <v>5014</v>
      </c>
      <c r="F164" s="158" t="s">
        <v>5514</v>
      </c>
      <c r="G164" s="158" t="s">
        <v>5078</v>
      </c>
      <c r="H164" s="838" t="s">
        <v>5515</v>
      </c>
      <c r="I164" s="168"/>
      <c r="J164" s="158" t="s">
        <v>5516</v>
      </c>
      <c r="K164" s="352">
        <v>1</v>
      </c>
      <c r="L164" s="352">
        <v>1</v>
      </c>
      <c r="M164" s="352">
        <v>1</v>
      </c>
      <c r="N164" s="183" t="s">
        <v>5517</v>
      </c>
      <c r="O164" s="555">
        <v>120</v>
      </c>
      <c r="P164" s="3" t="s">
        <v>521</v>
      </c>
      <c r="Q164" s="3"/>
      <c r="R164" s="3"/>
      <c r="S164" s="3"/>
      <c r="T164" s="3"/>
      <c r="U164" s="3"/>
      <c r="V164" s="3"/>
      <c r="W164" s="3"/>
      <c r="X164" s="3"/>
      <c r="Y164" s="3"/>
      <c r="Z164" s="3"/>
    </row>
    <row r="165" spans="1:26" ht="15.75" customHeight="1">
      <c r="A165" s="194" t="s">
        <v>122</v>
      </c>
      <c r="B165" s="152" t="s">
        <v>101</v>
      </c>
      <c r="C165" s="152" t="s">
        <v>5518</v>
      </c>
      <c r="D165" s="152" t="s">
        <v>5022</v>
      </c>
      <c r="E165" s="152" t="s">
        <v>5014</v>
      </c>
      <c r="F165" s="152" t="s">
        <v>5514</v>
      </c>
      <c r="G165" s="152" t="s">
        <v>5078</v>
      </c>
      <c r="H165" s="360" t="s">
        <v>5515</v>
      </c>
      <c r="I165" s="506"/>
      <c r="J165" s="152" t="s">
        <v>5516</v>
      </c>
      <c r="K165" s="359">
        <v>2</v>
      </c>
      <c r="L165" s="359">
        <v>2</v>
      </c>
      <c r="M165" s="359">
        <v>2</v>
      </c>
      <c r="N165" s="559" t="s">
        <v>5517</v>
      </c>
      <c r="O165" s="557">
        <v>120</v>
      </c>
      <c r="P165" s="3" t="s">
        <v>521</v>
      </c>
      <c r="Q165" s="3"/>
      <c r="R165" s="3"/>
      <c r="S165" s="3"/>
      <c r="T165" s="3"/>
      <c r="U165" s="3"/>
      <c r="V165" s="3"/>
      <c r="W165" s="3"/>
      <c r="X165" s="3"/>
      <c r="Y165" s="3"/>
      <c r="Z165" s="3"/>
    </row>
    <row r="166" spans="1:26" ht="15.75" customHeight="1">
      <c r="A166" s="194" t="s">
        <v>122</v>
      </c>
      <c r="B166" s="152" t="s">
        <v>101</v>
      </c>
      <c r="C166" s="152" t="s">
        <v>5519</v>
      </c>
      <c r="D166" s="152" t="s">
        <v>5022</v>
      </c>
      <c r="E166" s="152" t="s">
        <v>5163</v>
      </c>
      <c r="F166" s="152" t="s">
        <v>5520</v>
      </c>
      <c r="G166" s="152" t="s">
        <v>5078</v>
      </c>
      <c r="H166" s="360" t="s">
        <v>5521</v>
      </c>
      <c r="I166" s="506" t="s">
        <v>5092</v>
      </c>
      <c r="J166" s="152" t="s">
        <v>5522</v>
      </c>
      <c r="K166" s="152"/>
      <c r="L166" s="152"/>
      <c r="M166" s="152"/>
      <c r="N166" s="559" t="s">
        <v>4697</v>
      </c>
      <c r="O166" s="557">
        <v>200</v>
      </c>
      <c r="P166" s="3" t="s">
        <v>521</v>
      </c>
      <c r="Q166" s="3"/>
      <c r="R166" s="3"/>
      <c r="S166" s="3"/>
      <c r="T166" s="3"/>
      <c r="U166" s="3"/>
      <c r="V166" s="3"/>
      <c r="W166" s="3"/>
      <c r="X166" s="3"/>
      <c r="Y166" s="3"/>
      <c r="Z166" s="3"/>
    </row>
    <row r="167" spans="1:26" ht="15.75" customHeight="1">
      <c r="A167" s="184" t="s">
        <v>123</v>
      </c>
      <c r="B167" s="158" t="s">
        <v>101</v>
      </c>
      <c r="C167" s="158" t="s">
        <v>5523</v>
      </c>
      <c r="D167" s="158" t="s">
        <v>5270</v>
      </c>
      <c r="E167" s="158" t="s">
        <v>5014</v>
      </c>
      <c r="F167" s="158" t="s">
        <v>5514</v>
      </c>
      <c r="G167" s="158" t="s">
        <v>5078</v>
      </c>
      <c r="H167" s="168"/>
      <c r="I167" s="373" t="s">
        <v>5524</v>
      </c>
      <c r="J167" s="158" t="s">
        <v>5525</v>
      </c>
      <c r="K167" s="352">
        <v>1</v>
      </c>
      <c r="L167" s="352">
        <v>1</v>
      </c>
      <c r="M167" s="352">
        <v>1</v>
      </c>
      <c r="N167" s="183" t="s">
        <v>5517</v>
      </c>
      <c r="O167" s="555">
        <v>120</v>
      </c>
      <c r="P167" s="3" t="s">
        <v>3289</v>
      </c>
      <c r="Q167" s="3"/>
      <c r="R167" s="3"/>
      <c r="S167" s="3"/>
      <c r="T167" s="3"/>
      <c r="U167" s="3"/>
      <c r="V167" s="3"/>
      <c r="W167" s="3"/>
      <c r="X167" s="3"/>
      <c r="Y167" s="3"/>
      <c r="Z167" s="3"/>
    </row>
    <row r="168" spans="1:26" ht="15.75" customHeight="1">
      <c r="A168" s="184" t="s">
        <v>5526</v>
      </c>
      <c r="B168" s="158" t="s">
        <v>101</v>
      </c>
      <c r="C168" s="158" t="s">
        <v>5527</v>
      </c>
      <c r="D168" s="158" t="s">
        <v>5528</v>
      </c>
      <c r="E168" s="158" t="s">
        <v>5529</v>
      </c>
      <c r="F168" s="158" t="s">
        <v>5530</v>
      </c>
      <c r="G168" s="158" t="s">
        <v>5531</v>
      </c>
      <c r="H168" s="838" t="s">
        <v>5393</v>
      </c>
      <c r="I168" s="159" t="s">
        <v>5532</v>
      </c>
      <c r="J168" s="352" t="s">
        <v>5533</v>
      </c>
      <c r="K168" s="352">
        <v>0</v>
      </c>
      <c r="L168" s="352">
        <v>1</v>
      </c>
      <c r="M168" s="352">
        <v>1</v>
      </c>
      <c r="N168" s="555">
        <v>150</v>
      </c>
      <c r="O168" s="555">
        <v>150</v>
      </c>
      <c r="P168" s="3" t="s">
        <v>2834</v>
      </c>
      <c r="Q168" s="3"/>
      <c r="R168" s="3"/>
      <c r="S168" s="3"/>
      <c r="T168" s="3"/>
      <c r="U168" s="3"/>
      <c r="V168" s="3"/>
      <c r="W168" s="3"/>
      <c r="X168" s="3"/>
      <c r="Y168" s="3"/>
      <c r="Z168" s="3"/>
    </row>
    <row r="169" spans="1:26" ht="15.75" customHeight="1">
      <c r="A169" s="184" t="s">
        <v>878</v>
      </c>
      <c r="B169" s="158" t="s">
        <v>101</v>
      </c>
      <c r="C169" s="158" t="s">
        <v>5534</v>
      </c>
      <c r="D169" s="158" t="s">
        <v>5022</v>
      </c>
      <c r="E169" s="158" t="s">
        <v>5163</v>
      </c>
      <c r="F169" s="158" t="s">
        <v>5015</v>
      </c>
      <c r="G169" s="158" t="s">
        <v>5095</v>
      </c>
      <c r="H169" s="838" t="s">
        <v>5474</v>
      </c>
      <c r="I169" s="159" t="s">
        <v>5092</v>
      </c>
      <c r="J169" s="158" t="s">
        <v>5535</v>
      </c>
      <c r="K169" s="352">
        <v>6</v>
      </c>
      <c r="L169" s="352">
        <v>6</v>
      </c>
      <c r="M169" s="352">
        <v>6</v>
      </c>
      <c r="N169" s="555">
        <v>112.5</v>
      </c>
      <c r="O169" s="555">
        <v>112.5</v>
      </c>
      <c r="P169" s="3" t="s">
        <v>877</v>
      </c>
      <c r="Q169" s="3"/>
      <c r="R169" s="3"/>
      <c r="S169" s="3"/>
      <c r="T169" s="3"/>
      <c r="U169" s="3"/>
      <c r="V169" s="3"/>
      <c r="W169" s="3"/>
      <c r="X169" s="3"/>
      <c r="Y169" s="3"/>
      <c r="Z169" s="3"/>
    </row>
    <row r="170" spans="1:26" ht="15.75" customHeight="1">
      <c r="A170" s="194" t="s">
        <v>878</v>
      </c>
      <c r="B170" s="152" t="s">
        <v>101</v>
      </c>
      <c r="C170" s="152" t="s">
        <v>5536</v>
      </c>
      <c r="D170" s="152" t="s">
        <v>5022</v>
      </c>
      <c r="E170" s="152" t="s">
        <v>5014</v>
      </c>
      <c r="F170" s="152" t="s">
        <v>5537</v>
      </c>
      <c r="G170" s="152"/>
      <c r="H170" s="360" t="s">
        <v>5538</v>
      </c>
      <c r="I170" s="506"/>
      <c r="J170" s="152" t="s">
        <v>5539</v>
      </c>
      <c r="K170" s="359">
        <v>1</v>
      </c>
      <c r="L170" s="359">
        <v>1</v>
      </c>
      <c r="M170" s="359">
        <v>1</v>
      </c>
      <c r="N170" s="557">
        <v>60</v>
      </c>
      <c r="O170" s="557">
        <v>60</v>
      </c>
      <c r="P170" s="3" t="s">
        <v>877</v>
      </c>
      <c r="Q170" s="3"/>
      <c r="R170" s="3"/>
      <c r="S170" s="3"/>
      <c r="T170" s="3"/>
      <c r="U170" s="3"/>
      <c r="V170" s="3"/>
      <c r="W170" s="3"/>
      <c r="X170" s="3"/>
      <c r="Y170" s="3"/>
      <c r="Z170" s="3"/>
    </row>
    <row r="171" spans="1:26" ht="15.75" customHeight="1">
      <c r="A171" s="194" t="s">
        <v>878</v>
      </c>
      <c r="B171" s="152" t="s">
        <v>101</v>
      </c>
      <c r="C171" s="152" t="s">
        <v>5540</v>
      </c>
      <c r="D171" s="152" t="s">
        <v>5022</v>
      </c>
      <c r="E171" s="152" t="s">
        <v>5014</v>
      </c>
      <c r="F171" s="152" t="s">
        <v>5015</v>
      </c>
      <c r="G171" s="506"/>
      <c r="H171" s="360" t="s">
        <v>5164</v>
      </c>
      <c r="I171" s="506"/>
      <c r="J171" s="152" t="s">
        <v>5541</v>
      </c>
      <c r="K171" s="359">
        <v>1</v>
      </c>
      <c r="L171" s="359">
        <v>1</v>
      </c>
      <c r="M171" s="359">
        <v>1</v>
      </c>
      <c r="N171" s="557">
        <v>45</v>
      </c>
      <c r="O171" s="557">
        <v>45</v>
      </c>
      <c r="P171" s="3" t="s">
        <v>877</v>
      </c>
      <c r="Q171" s="3"/>
      <c r="R171" s="3"/>
      <c r="S171" s="3"/>
      <c r="T171" s="3"/>
      <c r="U171" s="3"/>
      <c r="V171" s="3"/>
      <c r="W171" s="3"/>
      <c r="X171" s="3"/>
      <c r="Y171" s="3"/>
      <c r="Z171" s="3"/>
    </row>
    <row r="172" spans="1:26" ht="15.75" customHeight="1">
      <c r="A172" s="194" t="s">
        <v>878</v>
      </c>
      <c r="B172" s="152" t="s">
        <v>101</v>
      </c>
      <c r="C172" s="152" t="s">
        <v>5021</v>
      </c>
      <c r="D172" s="152" t="s">
        <v>5022</v>
      </c>
      <c r="E172" s="152" t="s">
        <v>5014</v>
      </c>
      <c r="F172" s="152" t="s">
        <v>5015</v>
      </c>
      <c r="G172" s="152"/>
      <c r="H172" s="360" t="s">
        <v>5542</v>
      </c>
      <c r="I172" s="506"/>
      <c r="J172" s="152" t="s">
        <v>5543</v>
      </c>
      <c r="K172" s="359">
        <v>1</v>
      </c>
      <c r="L172" s="359">
        <v>1</v>
      </c>
      <c r="M172" s="359">
        <v>1</v>
      </c>
      <c r="N172" s="557">
        <v>45</v>
      </c>
      <c r="O172" s="557">
        <v>45</v>
      </c>
      <c r="P172" s="3" t="s">
        <v>877</v>
      </c>
      <c r="Q172" s="3"/>
      <c r="R172" s="3"/>
      <c r="S172" s="3"/>
      <c r="T172" s="3"/>
      <c r="U172" s="3"/>
      <c r="V172" s="3"/>
      <c r="W172" s="3"/>
      <c r="X172" s="3"/>
      <c r="Y172" s="3"/>
      <c r="Z172" s="3"/>
    </row>
    <row r="173" spans="1:26" ht="15.75" customHeight="1">
      <c r="A173" s="194" t="s">
        <v>878</v>
      </c>
      <c r="B173" s="506" t="s">
        <v>101</v>
      </c>
      <c r="C173" s="152" t="s">
        <v>5152</v>
      </c>
      <c r="D173" s="191" t="s">
        <v>5013</v>
      </c>
      <c r="E173" s="191"/>
      <c r="F173" s="863" t="s">
        <v>5015</v>
      </c>
      <c r="G173" s="191"/>
      <c r="H173" s="360" t="s">
        <v>5544</v>
      </c>
      <c r="I173" s="506"/>
      <c r="J173" s="864">
        <v>44834</v>
      </c>
      <c r="K173" s="191">
        <v>1</v>
      </c>
      <c r="L173" s="191">
        <v>1</v>
      </c>
      <c r="M173" s="191">
        <v>2</v>
      </c>
      <c r="N173" s="557">
        <v>20</v>
      </c>
      <c r="O173" s="557">
        <v>10</v>
      </c>
      <c r="P173" s="3" t="s">
        <v>877</v>
      </c>
      <c r="Q173" s="3"/>
      <c r="R173" s="3"/>
      <c r="S173" s="3"/>
      <c r="T173" s="3"/>
      <c r="U173" s="3"/>
      <c r="V173" s="3"/>
      <c r="W173" s="3"/>
      <c r="X173" s="3"/>
      <c r="Y173" s="3"/>
      <c r="Z173" s="3"/>
    </row>
    <row r="174" spans="1:26" ht="15.75" customHeight="1">
      <c r="A174" s="194" t="s">
        <v>878</v>
      </c>
      <c r="B174" s="506" t="s">
        <v>101</v>
      </c>
      <c r="C174" s="152" t="s">
        <v>5545</v>
      </c>
      <c r="D174" s="863" t="s">
        <v>5022</v>
      </c>
      <c r="E174" s="191" t="s">
        <v>5014</v>
      </c>
      <c r="F174" s="863" t="s">
        <v>5537</v>
      </c>
      <c r="G174" s="191"/>
      <c r="H174" s="360" t="s">
        <v>5546</v>
      </c>
      <c r="I174" s="506"/>
      <c r="J174" s="864">
        <v>44701</v>
      </c>
      <c r="K174" s="191">
        <v>1</v>
      </c>
      <c r="L174" s="191">
        <v>1</v>
      </c>
      <c r="M174" s="191">
        <v>1</v>
      </c>
      <c r="N174" s="557">
        <v>60</v>
      </c>
      <c r="O174" s="557">
        <v>60</v>
      </c>
      <c r="P174" s="3" t="s">
        <v>877</v>
      </c>
      <c r="Q174" s="3"/>
      <c r="R174" s="3"/>
      <c r="S174" s="3"/>
      <c r="T174" s="3"/>
      <c r="U174" s="3"/>
      <c r="V174" s="3"/>
      <c r="W174" s="3"/>
      <c r="X174" s="3"/>
      <c r="Y174" s="3"/>
      <c r="Z174" s="3"/>
    </row>
    <row r="175" spans="1:26" ht="15.75" customHeight="1">
      <c r="A175" s="194" t="s">
        <v>878</v>
      </c>
      <c r="B175" s="506" t="s">
        <v>101</v>
      </c>
      <c r="C175" s="152" t="s">
        <v>5547</v>
      </c>
      <c r="D175" s="191" t="s">
        <v>5013</v>
      </c>
      <c r="E175" s="191" t="s">
        <v>5014</v>
      </c>
      <c r="F175" s="191" t="s">
        <v>5015</v>
      </c>
      <c r="G175" s="191"/>
      <c r="H175" s="506" t="s">
        <v>5548</v>
      </c>
      <c r="I175" s="506"/>
      <c r="J175" s="864">
        <v>44858</v>
      </c>
      <c r="K175" s="191">
        <v>1</v>
      </c>
      <c r="L175" s="191">
        <v>1</v>
      </c>
      <c r="M175" s="191">
        <v>1</v>
      </c>
      <c r="N175" s="557">
        <v>40</v>
      </c>
      <c r="O175" s="557">
        <v>40</v>
      </c>
      <c r="P175" s="3" t="s">
        <v>877</v>
      </c>
      <c r="Q175" s="3"/>
      <c r="R175" s="3"/>
      <c r="S175" s="3"/>
      <c r="T175" s="3"/>
      <c r="U175" s="3"/>
      <c r="V175" s="3"/>
      <c r="W175" s="3"/>
      <c r="X175" s="3"/>
      <c r="Y175" s="3"/>
      <c r="Z175" s="3"/>
    </row>
    <row r="176" spans="1:26" ht="15.75" customHeight="1">
      <c r="A176" s="184" t="s">
        <v>131</v>
      </c>
      <c r="B176" s="158" t="s">
        <v>101</v>
      </c>
      <c r="C176" s="158" t="s">
        <v>5392</v>
      </c>
      <c r="D176" s="158" t="s">
        <v>5013</v>
      </c>
      <c r="E176" s="158" t="s">
        <v>5163</v>
      </c>
      <c r="F176" s="158" t="s">
        <v>5297</v>
      </c>
      <c r="G176" s="158"/>
      <c r="H176" s="838" t="s">
        <v>5549</v>
      </c>
      <c r="I176" s="158" t="s">
        <v>5092</v>
      </c>
      <c r="J176" s="865">
        <v>44866</v>
      </c>
      <c r="K176" s="158"/>
      <c r="L176" s="158"/>
      <c r="M176" s="158"/>
      <c r="N176" s="555">
        <v>50</v>
      </c>
      <c r="O176" s="555">
        <v>50</v>
      </c>
      <c r="P176" s="3" t="s">
        <v>2847</v>
      </c>
      <c r="Q176" s="3"/>
      <c r="R176" s="3"/>
      <c r="S176" s="3"/>
      <c r="T176" s="3"/>
      <c r="U176" s="3"/>
      <c r="V176" s="3"/>
      <c r="W176" s="3"/>
      <c r="X176" s="3"/>
      <c r="Y176" s="3"/>
      <c r="Z176" s="3"/>
    </row>
    <row r="177" spans="1:26" ht="15.75" customHeight="1">
      <c r="A177" s="184" t="s">
        <v>1702</v>
      </c>
      <c r="B177" s="158" t="s">
        <v>101</v>
      </c>
      <c r="C177" s="158" t="s">
        <v>5550</v>
      </c>
      <c r="D177" s="158" t="s">
        <v>5112</v>
      </c>
      <c r="E177" s="158" t="s">
        <v>5014</v>
      </c>
      <c r="F177" s="158" t="s">
        <v>5422</v>
      </c>
      <c r="G177" s="158" t="s">
        <v>5029</v>
      </c>
      <c r="H177" s="838" t="s">
        <v>5551</v>
      </c>
      <c r="I177" s="158"/>
      <c r="J177" s="158" t="s">
        <v>5424</v>
      </c>
      <c r="K177" s="158">
        <v>1</v>
      </c>
      <c r="L177" s="158">
        <v>1</v>
      </c>
      <c r="M177" s="158">
        <v>1</v>
      </c>
      <c r="N177" s="168">
        <v>60</v>
      </c>
      <c r="O177" s="168">
        <v>60</v>
      </c>
      <c r="P177" s="3" t="s">
        <v>4744</v>
      </c>
      <c r="Q177" s="3"/>
      <c r="R177" s="3"/>
      <c r="S177" s="3"/>
      <c r="T177" s="3"/>
      <c r="U177" s="3"/>
      <c r="V177" s="3"/>
      <c r="W177" s="3"/>
      <c r="X177" s="3"/>
      <c r="Y177" s="3"/>
      <c r="Z177" s="3"/>
    </row>
    <row r="178" spans="1:26" ht="15.75" customHeight="1">
      <c r="A178" s="194" t="s">
        <v>1702</v>
      </c>
      <c r="B178" s="362" t="s">
        <v>491</v>
      </c>
      <c r="C178" s="362" t="s">
        <v>5430</v>
      </c>
      <c r="D178" s="362" t="s">
        <v>5431</v>
      </c>
      <c r="E178" s="362" t="s">
        <v>5419</v>
      </c>
      <c r="F178" s="362" t="s">
        <v>5015</v>
      </c>
      <c r="G178" s="362" t="s">
        <v>5095</v>
      </c>
      <c r="H178" s="181" t="s">
        <v>5432</v>
      </c>
      <c r="I178" s="180"/>
      <c r="J178" s="362" t="s">
        <v>5433</v>
      </c>
      <c r="K178" s="152">
        <v>2</v>
      </c>
      <c r="L178" s="152">
        <v>2</v>
      </c>
      <c r="M178" s="152">
        <v>2</v>
      </c>
      <c r="N178" s="506">
        <v>50</v>
      </c>
      <c r="O178" s="506">
        <v>25</v>
      </c>
      <c r="P178" s="3" t="s">
        <v>4744</v>
      </c>
      <c r="Q178" s="3"/>
      <c r="R178" s="3"/>
      <c r="S178" s="3"/>
      <c r="T178" s="3"/>
      <c r="U178" s="3"/>
      <c r="V178" s="3"/>
      <c r="W178" s="3"/>
      <c r="X178" s="3"/>
      <c r="Y178" s="3"/>
      <c r="Z178" s="3"/>
    </row>
    <row r="179" spans="1:26" ht="15.75" customHeight="1">
      <c r="A179" s="194" t="s">
        <v>1702</v>
      </c>
      <c r="B179" s="362" t="s">
        <v>491</v>
      </c>
      <c r="C179" s="503" t="s">
        <v>5552</v>
      </c>
      <c r="D179" s="152" t="s">
        <v>5057</v>
      </c>
      <c r="E179" s="152" t="s">
        <v>5163</v>
      </c>
      <c r="F179" s="152" t="s">
        <v>5015</v>
      </c>
      <c r="G179" s="152" t="s">
        <v>5102</v>
      </c>
      <c r="H179" s="192" t="s">
        <v>5553</v>
      </c>
      <c r="I179" s="152" t="s">
        <v>5104</v>
      </c>
      <c r="J179" s="152" t="s">
        <v>5554</v>
      </c>
      <c r="K179" s="152">
        <v>1</v>
      </c>
      <c r="L179" s="152">
        <v>1</v>
      </c>
      <c r="M179" s="152">
        <v>1</v>
      </c>
      <c r="N179" s="506">
        <v>100</v>
      </c>
      <c r="O179" s="506">
        <v>100</v>
      </c>
      <c r="P179" s="3" t="s">
        <v>4744</v>
      </c>
      <c r="Q179" s="3"/>
      <c r="R179" s="3"/>
      <c r="S179" s="3"/>
      <c r="T179" s="3"/>
      <c r="U179" s="3"/>
      <c r="V179" s="3"/>
      <c r="W179" s="3"/>
      <c r="X179" s="3"/>
      <c r="Y179" s="3"/>
      <c r="Z179" s="3"/>
    </row>
    <row r="180" spans="1:26" ht="15.75" customHeight="1">
      <c r="A180" s="196" t="s">
        <v>107</v>
      </c>
      <c r="B180" s="196" t="s">
        <v>101</v>
      </c>
      <c r="C180" s="196" t="s">
        <v>5021</v>
      </c>
      <c r="D180" s="196" t="s">
        <v>5067</v>
      </c>
      <c r="E180" s="196" t="s">
        <v>5163</v>
      </c>
      <c r="F180" s="196" t="s">
        <v>5101</v>
      </c>
      <c r="G180" s="196"/>
      <c r="H180" s="342" t="s">
        <v>5555</v>
      </c>
      <c r="I180" s="349" t="s">
        <v>5127</v>
      </c>
      <c r="J180" s="196" t="s">
        <v>5556</v>
      </c>
      <c r="K180" s="196">
        <v>1</v>
      </c>
      <c r="L180" s="196">
        <v>1</v>
      </c>
      <c r="M180" s="196">
        <v>1</v>
      </c>
      <c r="N180" s="3">
        <v>100</v>
      </c>
      <c r="O180" s="3">
        <v>150</v>
      </c>
      <c r="P180" s="196" t="s">
        <v>107</v>
      </c>
      <c r="Q180" s="3"/>
      <c r="R180" s="3"/>
      <c r="S180" s="3"/>
      <c r="T180" s="3"/>
      <c r="U180" s="3"/>
      <c r="V180" s="3"/>
      <c r="W180" s="3"/>
      <c r="X180" s="3"/>
      <c r="Y180" s="3"/>
      <c r="Z180" s="3"/>
    </row>
    <row r="181" spans="1:26" ht="15.75" customHeight="1">
      <c r="A181" s="196" t="s">
        <v>107</v>
      </c>
      <c r="B181" s="196" t="s">
        <v>101</v>
      </c>
      <c r="C181" s="196" t="s">
        <v>5557</v>
      </c>
      <c r="D181" s="196" t="s">
        <v>5067</v>
      </c>
      <c r="E181" s="196" t="s">
        <v>5014</v>
      </c>
      <c r="F181" s="196" t="s">
        <v>5558</v>
      </c>
      <c r="G181" s="196"/>
      <c r="H181" s="196" t="s">
        <v>5559</v>
      </c>
      <c r="I181" s="196"/>
      <c r="J181" s="196" t="s">
        <v>5556</v>
      </c>
      <c r="K181" s="196">
        <v>1</v>
      </c>
      <c r="L181" s="196">
        <v>1</v>
      </c>
      <c r="M181" s="196">
        <v>1</v>
      </c>
      <c r="N181" s="3">
        <v>30</v>
      </c>
      <c r="O181" s="3">
        <v>60</v>
      </c>
      <c r="P181" s="196" t="s">
        <v>107</v>
      </c>
      <c r="Q181" s="3"/>
      <c r="R181" s="3"/>
      <c r="S181" s="3"/>
      <c r="T181" s="3"/>
      <c r="U181" s="3"/>
      <c r="V181" s="3"/>
      <c r="W181" s="3"/>
      <c r="X181" s="3"/>
      <c r="Y181" s="3"/>
      <c r="Z181" s="3"/>
    </row>
    <row r="182" spans="1:26" ht="15.75" customHeight="1">
      <c r="A182" s="196" t="s">
        <v>5560</v>
      </c>
      <c r="B182" s="196" t="s">
        <v>101</v>
      </c>
      <c r="C182" s="196" t="s">
        <v>5561</v>
      </c>
      <c r="D182" s="196" t="s">
        <v>5562</v>
      </c>
      <c r="E182" s="196" t="s">
        <v>5163</v>
      </c>
      <c r="F182" s="196" t="s">
        <v>5101</v>
      </c>
      <c r="G182" s="196" t="s">
        <v>5095</v>
      </c>
      <c r="H182" s="342" t="s">
        <v>5474</v>
      </c>
      <c r="I182" s="349" t="s">
        <v>5092</v>
      </c>
      <c r="J182" s="196" t="s">
        <v>5563</v>
      </c>
      <c r="K182" s="196">
        <v>6</v>
      </c>
      <c r="L182" s="196">
        <v>6</v>
      </c>
      <c r="M182" s="196">
        <v>6</v>
      </c>
      <c r="N182" s="3">
        <v>50</v>
      </c>
      <c r="O182" s="3">
        <v>112.5</v>
      </c>
      <c r="P182" s="196" t="s">
        <v>5560</v>
      </c>
      <c r="Q182" s="3"/>
      <c r="R182" s="3"/>
      <c r="S182" s="3"/>
      <c r="T182" s="3"/>
      <c r="U182" s="3"/>
      <c r="V182" s="3"/>
      <c r="W182" s="3"/>
      <c r="X182" s="3"/>
      <c r="Y182" s="3"/>
      <c r="Z182" s="3"/>
    </row>
    <row r="183" spans="1:26" ht="15.75" customHeight="1">
      <c r="A183" s="196" t="s">
        <v>5560</v>
      </c>
      <c r="B183" s="196" t="s">
        <v>101</v>
      </c>
      <c r="C183" s="196" t="s">
        <v>5564</v>
      </c>
      <c r="D183" s="196" t="s">
        <v>5237</v>
      </c>
      <c r="E183" s="196" t="s">
        <v>5163</v>
      </c>
      <c r="F183" s="349" t="s">
        <v>5101</v>
      </c>
      <c r="G183" s="3"/>
      <c r="H183" s="342" t="s">
        <v>5565</v>
      </c>
      <c r="I183" s="3" t="s">
        <v>5127</v>
      </c>
      <c r="J183" s="196" t="s">
        <v>5566</v>
      </c>
      <c r="K183" s="196">
        <v>1</v>
      </c>
      <c r="L183" s="196">
        <v>1</v>
      </c>
      <c r="M183" s="196">
        <v>1</v>
      </c>
      <c r="N183" s="3">
        <v>100</v>
      </c>
      <c r="O183" s="3">
        <v>100</v>
      </c>
      <c r="P183" s="196" t="s">
        <v>5560</v>
      </c>
      <c r="Q183" s="3"/>
      <c r="R183" s="3"/>
      <c r="S183" s="3"/>
      <c r="T183" s="3"/>
      <c r="U183" s="3"/>
      <c r="V183" s="3"/>
      <c r="W183" s="3"/>
      <c r="X183" s="3"/>
      <c r="Y183" s="3"/>
      <c r="Z183" s="3"/>
    </row>
    <row r="184" spans="1:26" ht="15.75" customHeight="1">
      <c r="A184" s="196" t="s">
        <v>5560</v>
      </c>
      <c r="B184" s="196" t="s">
        <v>101</v>
      </c>
      <c r="C184" s="196" t="s">
        <v>5567</v>
      </c>
      <c r="D184" s="196" t="s">
        <v>5067</v>
      </c>
      <c r="E184" s="196" t="s">
        <v>5014</v>
      </c>
      <c r="F184" s="196" t="s">
        <v>5537</v>
      </c>
      <c r="G184" s="196"/>
      <c r="H184" s="342" t="s">
        <v>5568</v>
      </c>
      <c r="I184" s="349" t="s">
        <v>5014</v>
      </c>
      <c r="J184" s="349" t="s">
        <v>5569</v>
      </c>
      <c r="K184" s="349">
        <v>1</v>
      </c>
      <c r="L184" s="349">
        <v>1</v>
      </c>
      <c r="M184" s="349">
        <v>1</v>
      </c>
      <c r="N184" s="3">
        <v>30</v>
      </c>
      <c r="O184" s="3">
        <v>67.5</v>
      </c>
      <c r="P184" s="196" t="s">
        <v>5560</v>
      </c>
      <c r="Q184" s="3"/>
      <c r="R184" s="3"/>
      <c r="S184" s="3"/>
      <c r="T184" s="3"/>
      <c r="U184" s="3"/>
      <c r="V184" s="3"/>
      <c r="W184" s="3"/>
      <c r="X184" s="3"/>
      <c r="Y184" s="3"/>
      <c r="Z184" s="3"/>
    </row>
    <row r="185" spans="1:26" ht="15.75" customHeight="1">
      <c r="A185" s="196" t="s">
        <v>5560</v>
      </c>
      <c r="B185" s="196" t="s">
        <v>101</v>
      </c>
      <c r="C185" s="196" t="s">
        <v>5021</v>
      </c>
      <c r="D185" s="196" t="s">
        <v>5067</v>
      </c>
      <c r="E185" s="196" t="s">
        <v>5014</v>
      </c>
      <c r="F185" s="196" t="s">
        <v>5101</v>
      </c>
      <c r="G185" s="196"/>
      <c r="H185" s="342" t="s">
        <v>5555</v>
      </c>
      <c r="I185" s="349" t="s">
        <v>5014</v>
      </c>
      <c r="J185" s="196" t="s">
        <v>5556</v>
      </c>
      <c r="K185" s="349">
        <v>1</v>
      </c>
      <c r="L185" s="349">
        <v>1</v>
      </c>
      <c r="M185" s="349">
        <v>1</v>
      </c>
      <c r="N185" s="3">
        <v>30</v>
      </c>
      <c r="O185" s="3">
        <v>45</v>
      </c>
      <c r="P185" s="196" t="s">
        <v>5560</v>
      </c>
      <c r="Q185" s="3"/>
      <c r="R185" s="3"/>
      <c r="S185" s="3"/>
      <c r="T185" s="3"/>
      <c r="U185" s="3"/>
      <c r="V185" s="3"/>
      <c r="W185" s="3"/>
      <c r="X185" s="3"/>
      <c r="Y185" s="3"/>
      <c r="Z185" s="3"/>
    </row>
    <row r="186" spans="1:26" ht="15.75" customHeight="1">
      <c r="A186" s="196" t="s">
        <v>5560</v>
      </c>
      <c r="B186" s="196" t="s">
        <v>101</v>
      </c>
      <c r="C186" s="196" t="s">
        <v>5564</v>
      </c>
      <c r="D186" s="196" t="s">
        <v>5237</v>
      </c>
      <c r="E186" s="196" t="s">
        <v>5014</v>
      </c>
      <c r="F186" s="196" t="s">
        <v>5101</v>
      </c>
      <c r="G186" s="196"/>
      <c r="H186" s="342" t="s">
        <v>5565</v>
      </c>
      <c r="I186" s="349" t="s">
        <v>5014</v>
      </c>
      <c r="J186" s="196" t="s">
        <v>5566</v>
      </c>
      <c r="K186" s="349">
        <v>1</v>
      </c>
      <c r="L186" s="349">
        <v>1</v>
      </c>
      <c r="M186" s="349">
        <v>1</v>
      </c>
      <c r="N186" s="3">
        <v>30</v>
      </c>
      <c r="O186" s="3">
        <v>45</v>
      </c>
      <c r="P186" s="196" t="s">
        <v>5560</v>
      </c>
      <c r="Q186" s="3"/>
      <c r="R186" s="3"/>
      <c r="S186" s="3"/>
      <c r="T186" s="3"/>
      <c r="U186" s="3"/>
      <c r="V186" s="3"/>
      <c r="W186" s="3"/>
      <c r="X186" s="3"/>
      <c r="Y186" s="3"/>
      <c r="Z186" s="3"/>
    </row>
    <row r="187" spans="1:26" ht="15.75" customHeight="1">
      <c r="A187" s="196" t="s">
        <v>5560</v>
      </c>
      <c r="B187" s="196" t="s">
        <v>101</v>
      </c>
      <c r="C187" s="196" t="s">
        <v>5561</v>
      </c>
      <c r="D187" s="196" t="s">
        <v>5270</v>
      </c>
      <c r="E187" s="196" t="s">
        <v>5014</v>
      </c>
      <c r="F187" s="196" t="s">
        <v>5101</v>
      </c>
      <c r="G187" s="196" t="s">
        <v>5095</v>
      </c>
      <c r="H187" s="342" t="s">
        <v>5474</v>
      </c>
      <c r="I187" s="349" t="s">
        <v>5014</v>
      </c>
      <c r="J187" s="196" t="s">
        <v>5563</v>
      </c>
      <c r="K187" s="349">
        <v>1</v>
      </c>
      <c r="L187" s="349">
        <v>1</v>
      </c>
      <c r="M187" s="349">
        <v>1</v>
      </c>
      <c r="N187" s="3">
        <v>30</v>
      </c>
      <c r="O187" s="3">
        <v>60</v>
      </c>
      <c r="P187" s="196" t="s">
        <v>5560</v>
      </c>
      <c r="Q187" s="3"/>
      <c r="R187" s="3"/>
      <c r="S187" s="3"/>
      <c r="T187" s="3"/>
      <c r="U187" s="3"/>
      <c r="V187" s="3"/>
      <c r="W187" s="3"/>
      <c r="X187" s="3"/>
      <c r="Y187" s="3"/>
      <c r="Z187" s="3"/>
    </row>
    <row r="188" spans="1:26" ht="15.75" customHeight="1">
      <c r="A188" s="196" t="s">
        <v>107</v>
      </c>
      <c r="B188" s="196" t="s">
        <v>101</v>
      </c>
      <c r="C188" s="196" t="s">
        <v>5570</v>
      </c>
      <c r="D188" s="196" t="s">
        <v>5237</v>
      </c>
      <c r="E188" s="196" t="s">
        <v>5014</v>
      </c>
      <c r="F188" s="196" t="s">
        <v>5101</v>
      </c>
      <c r="G188" s="196" t="s">
        <v>5095</v>
      </c>
      <c r="H188" s="342" t="s">
        <v>5571</v>
      </c>
      <c r="I188" s="349" t="s">
        <v>5014</v>
      </c>
      <c r="J188" s="196" t="s">
        <v>5572</v>
      </c>
      <c r="K188" s="349">
        <v>1</v>
      </c>
      <c r="L188" s="349">
        <v>1</v>
      </c>
      <c r="M188" s="349">
        <v>1</v>
      </c>
      <c r="N188" s="3">
        <v>30</v>
      </c>
      <c r="O188" s="3">
        <v>60</v>
      </c>
      <c r="P188" s="196" t="s">
        <v>107</v>
      </c>
      <c r="Q188" s="3"/>
      <c r="R188" s="3"/>
      <c r="S188" s="3"/>
      <c r="T188" s="3"/>
      <c r="U188" s="3"/>
      <c r="V188" s="3"/>
      <c r="W188" s="3"/>
      <c r="X188" s="3"/>
      <c r="Y188" s="3"/>
      <c r="Z188" s="3"/>
    </row>
    <row r="189" spans="1:26" ht="15.75" customHeight="1">
      <c r="A189" s="196" t="s">
        <v>107</v>
      </c>
      <c r="B189" s="196" t="s">
        <v>101</v>
      </c>
      <c r="C189" s="196" t="s">
        <v>5573</v>
      </c>
      <c r="D189" s="196" t="s">
        <v>5237</v>
      </c>
      <c r="E189" s="196" t="s">
        <v>5163</v>
      </c>
      <c r="F189" s="196" t="s">
        <v>5101</v>
      </c>
      <c r="G189" s="196"/>
      <c r="H189" s="350" t="s">
        <v>5574</v>
      </c>
      <c r="I189" s="349" t="s">
        <v>5575</v>
      </c>
      <c r="J189" s="866">
        <v>44828</v>
      </c>
      <c r="K189" s="349">
        <v>1</v>
      </c>
      <c r="L189" s="349">
        <v>1</v>
      </c>
      <c r="M189" s="349">
        <v>1</v>
      </c>
      <c r="N189" s="3">
        <v>50</v>
      </c>
      <c r="O189" s="3">
        <v>50</v>
      </c>
      <c r="P189" s="196" t="s">
        <v>107</v>
      </c>
      <c r="Q189" s="3"/>
      <c r="R189" s="3"/>
      <c r="S189" s="3"/>
      <c r="T189" s="3"/>
      <c r="U189" s="3"/>
      <c r="V189" s="3"/>
      <c r="W189" s="3"/>
      <c r="X189" s="3"/>
      <c r="Y189" s="3"/>
      <c r="Z189" s="3"/>
    </row>
    <row r="190" spans="1:26" ht="15.75" customHeight="1">
      <c r="A190" s="196" t="s">
        <v>5560</v>
      </c>
      <c r="B190" s="196" t="s">
        <v>101</v>
      </c>
      <c r="C190" s="196" t="s">
        <v>5576</v>
      </c>
      <c r="D190" s="196" t="s">
        <v>5067</v>
      </c>
      <c r="E190" s="196" t="s">
        <v>5014</v>
      </c>
      <c r="F190" s="196" t="s">
        <v>5101</v>
      </c>
      <c r="G190" s="196"/>
      <c r="H190" s="196" t="s">
        <v>5577</v>
      </c>
      <c r="I190" s="349" t="s">
        <v>5014</v>
      </c>
      <c r="J190" s="349" t="s">
        <v>5578</v>
      </c>
      <c r="K190" s="349">
        <v>1</v>
      </c>
      <c r="L190" s="349">
        <v>1</v>
      </c>
      <c r="M190" s="349">
        <v>1</v>
      </c>
      <c r="N190" s="3">
        <v>30</v>
      </c>
      <c r="O190" s="3">
        <v>45</v>
      </c>
      <c r="P190" s="196" t="s">
        <v>5560</v>
      </c>
      <c r="Q190" s="3"/>
      <c r="R190" s="3"/>
      <c r="S190" s="3"/>
      <c r="T190" s="3"/>
      <c r="U190" s="3"/>
      <c r="V190" s="3"/>
      <c r="W190" s="3"/>
      <c r="X190" s="3"/>
      <c r="Y190" s="3"/>
      <c r="Z190" s="3"/>
    </row>
    <row r="191" spans="1:26" ht="15.75" customHeight="1">
      <c r="A191" s="196" t="s">
        <v>116</v>
      </c>
      <c r="B191" s="196" t="s">
        <v>101</v>
      </c>
      <c r="C191" s="196" t="s">
        <v>5579</v>
      </c>
      <c r="D191" s="196" t="s">
        <v>5022</v>
      </c>
      <c r="E191" s="196" t="s">
        <v>5163</v>
      </c>
      <c r="F191" s="196" t="s">
        <v>5015</v>
      </c>
      <c r="G191" s="196" t="s">
        <v>5580</v>
      </c>
      <c r="H191" s="342" t="s">
        <v>2575</v>
      </c>
      <c r="I191" s="196" t="s">
        <v>5092</v>
      </c>
      <c r="J191" s="196" t="s">
        <v>5581</v>
      </c>
      <c r="K191" s="196"/>
      <c r="L191" s="196"/>
      <c r="M191" s="196"/>
      <c r="N191" s="3">
        <v>50</v>
      </c>
      <c r="O191" s="3">
        <v>50</v>
      </c>
      <c r="P191" s="196" t="s">
        <v>116</v>
      </c>
      <c r="Q191" s="3"/>
      <c r="R191" s="3"/>
      <c r="S191" s="3"/>
      <c r="T191" s="3"/>
      <c r="U191" s="3"/>
      <c r="V191" s="3"/>
      <c r="W191" s="3"/>
      <c r="X191" s="3"/>
      <c r="Y191" s="3"/>
      <c r="Z191" s="3"/>
    </row>
    <row r="192" spans="1:26" ht="15.75" customHeight="1">
      <c r="A192" s="196" t="s">
        <v>116</v>
      </c>
      <c r="B192" s="196" t="s">
        <v>101</v>
      </c>
      <c r="C192" s="196" t="s">
        <v>5582</v>
      </c>
      <c r="D192" s="196" t="s">
        <v>5013</v>
      </c>
      <c r="E192" s="196" t="s">
        <v>5583</v>
      </c>
      <c r="F192" s="196" t="s">
        <v>5015</v>
      </c>
      <c r="G192" s="196" t="s">
        <v>5584</v>
      </c>
      <c r="H192" s="342" t="s">
        <v>4684</v>
      </c>
      <c r="I192" s="196" t="s">
        <v>5092</v>
      </c>
      <c r="J192" s="196" t="s">
        <v>5585</v>
      </c>
      <c r="K192" s="196"/>
      <c r="L192" s="196"/>
      <c r="M192" s="196"/>
      <c r="N192" s="3">
        <v>50</v>
      </c>
      <c r="O192" s="3">
        <v>50</v>
      </c>
      <c r="P192" s="196" t="s">
        <v>116</v>
      </c>
      <c r="Q192" s="3"/>
      <c r="R192" s="3"/>
      <c r="S192" s="3"/>
      <c r="T192" s="3"/>
      <c r="U192" s="3"/>
      <c r="V192" s="3"/>
      <c r="W192" s="3"/>
      <c r="X192" s="3"/>
      <c r="Y192" s="3"/>
      <c r="Z192" s="3"/>
    </row>
    <row r="193" spans="1:26" ht="15.75" customHeight="1">
      <c r="A193" s="196" t="s">
        <v>116</v>
      </c>
      <c r="B193" s="196" t="s">
        <v>101</v>
      </c>
      <c r="C193" s="196" t="s">
        <v>5586</v>
      </c>
      <c r="D193" s="196" t="s">
        <v>5013</v>
      </c>
      <c r="E193" s="196" t="s">
        <v>5587</v>
      </c>
      <c r="F193" s="196" t="s">
        <v>5015</v>
      </c>
      <c r="G193" s="349" t="s">
        <v>5584</v>
      </c>
      <c r="H193" s="342" t="s">
        <v>4687</v>
      </c>
      <c r="I193" s="196" t="s">
        <v>5092</v>
      </c>
      <c r="J193" s="196" t="s">
        <v>4562</v>
      </c>
      <c r="K193" s="196"/>
      <c r="L193" s="196"/>
      <c r="M193" s="196"/>
      <c r="N193" s="3">
        <v>50</v>
      </c>
      <c r="O193" s="3">
        <v>50</v>
      </c>
      <c r="P193" s="196" t="s">
        <v>116</v>
      </c>
      <c r="Q193" s="3"/>
      <c r="R193" s="3"/>
      <c r="S193" s="3"/>
      <c r="T193" s="3"/>
      <c r="U193" s="3"/>
      <c r="V193" s="3"/>
      <c r="W193" s="3"/>
      <c r="X193" s="3"/>
      <c r="Y193" s="3"/>
      <c r="Z193" s="3"/>
    </row>
    <row r="194" spans="1:26" ht="15.75" customHeight="1">
      <c r="A194" s="196" t="s">
        <v>116</v>
      </c>
      <c r="B194" s="196" t="s">
        <v>101</v>
      </c>
      <c r="C194" s="196" t="s">
        <v>5588</v>
      </c>
      <c r="D194" s="196" t="s">
        <v>5589</v>
      </c>
      <c r="E194" s="196" t="s">
        <v>5590</v>
      </c>
      <c r="F194" s="196" t="s">
        <v>5015</v>
      </c>
      <c r="G194" s="196" t="s">
        <v>5580</v>
      </c>
      <c r="H194" s="3" t="s">
        <v>5591</v>
      </c>
      <c r="I194" s="196" t="s">
        <v>5092</v>
      </c>
      <c r="J194" s="196" t="s">
        <v>5592</v>
      </c>
      <c r="K194" s="196"/>
      <c r="L194" s="196"/>
      <c r="M194" s="196"/>
      <c r="N194" s="3">
        <v>50</v>
      </c>
      <c r="O194" s="3">
        <v>50</v>
      </c>
      <c r="P194" s="196" t="s">
        <v>116</v>
      </c>
      <c r="Q194" s="3"/>
      <c r="R194" s="3"/>
      <c r="S194" s="3"/>
      <c r="T194" s="3"/>
      <c r="U194" s="3"/>
      <c r="V194" s="3"/>
      <c r="W194" s="3"/>
      <c r="X194" s="3"/>
      <c r="Y194" s="3"/>
      <c r="Z194" s="3"/>
    </row>
    <row r="195" spans="1:26" ht="15.75" customHeight="1">
      <c r="A195" s="196" t="s">
        <v>116</v>
      </c>
      <c r="B195" s="196" t="s">
        <v>101</v>
      </c>
      <c r="C195" s="196" t="s">
        <v>5593</v>
      </c>
      <c r="D195" s="196" t="s">
        <v>5013</v>
      </c>
      <c r="E195" s="196" t="s">
        <v>5590</v>
      </c>
      <c r="F195" s="196" t="s">
        <v>5015</v>
      </c>
      <c r="G195" s="196" t="s">
        <v>5580</v>
      </c>
      <c r="H195" s="3" t="s">
        <v>5591</v>
      </c>
      <c r="I195" s="349" t="s">
        <v>5092</v>
      </c>
      <c r="J195" s="349" t="s">
        <v>5594</v>
      </c>
      <c r="K195" s="3"/>
      <c r="L195" s="3"/>
      <c r="M195" s="3"/>
      <c r="N195" s="3">
        <v>50</v>
      </c>
      <c r="O195" s="3">
        <v>50</v>
      </c>
      <c r="P195" s="196" t="s">
        <v>116</v>
      </c>
      <c r="Q195" s="3"/>
      <c r="R195" s="3"/>
      <c r="S195" s="3"/>
      <c r="T195" s="3"/>
      <c r="U195" s="3"/>
      <c r="V195" s="3"/>
      <c r="W195" s="3"/>
      <c r="X195" s="3"/>
      <c r="Y195" s="3"/>
      <c r="Z195" s="3"/>
    </row>
    <row r="196" spans="1:26" ht="15.75" customHeight="1">
      <c r="A196" s="196" t="s">
        <v>116</v>
      </c>
      <c r="B196" s="196" t="s">
        <v>101</v>
      </c>
      <c r="C196" s="348" t="s">
        <v>5595</v>
      </c>
      <c r="D196" s="196" t="s">
        <v>5022</v>
      </c>
      <c r="E196" s="196" t="s">
        <v>5596</v>
      </c>
      <c r="F196" s="196" t="s">
        <v>5015</v>
      </c>
      <c r="G196" s="196" t="s">
        <v>5584</v>
      </c>
      <c r="H196" s="350" t="s">
        <v>5597</v>
      </c>
      <c r="I196" s="349" t="s">
        <v>5014</v>
      </c>
      <c r="J196" s="349" t="s">
        <v>5598</v>
      </c>
      <c r="K196" s="3"/>
      <c r="L196" s="3"/>
      <c r="M196" s="3"/>
      <c r="N196" s="3">
        <v>30</v>
      </c>
      <c r="O196" s="3">
        <v>30</v>
      </c>
      <c r="P196" s="196" t="s">
        <v>116</v>
      </c>
      <c r="Q196" s="3"/>
      <c r="R196" s="3"/>
      <c r="S196" s="3"/>
      <c r="T196" s="3"/>
      <c r="U196" s="3"/>
      <c r="V196" s="3"/>
      <c r="W196" s="3"/>
      <c r="X196" s="3"/>
      <c r="Y196" s="3"/>
      <c r="Z196" s="3"/>
    </row>
    <row r="197" spans="1:26" ht="15.75" customHeight="1">
      <c r="A197" s="196" t="s">
        <v>116</v>
      </c>
      <c r="B197" s="196" t="s">
        <v>101</v>
      </c>
      <c r="C197" s="196" t="s">
        <v>5599</v>
      </c>
      <c r="D197" s="196" t="s">
        <v>5013</v>
      </c>
      <c r="E197" s="196" t="s">
        <v>5600</v>
      </c>
      <c r="F197" s="196" t="s">
        <v>5015</v>
      </c>
      <c r="G197" s="196" t="s">
        <v>5584</v>
      </c>
      <c r="H197" s="3" t="s">
        <v>5591</v>
      </c>
      <c r="I197" s="349" t="s">
        <v>5601</v>
      </c>
      <c r="J197" s="349" t="s">
        <v>5602</v>
      </c>
      <c r="K197" s="3"/>
      <c r="L197" s="3"/>
      <c r="M197" s="3"/>
      <c r="N197" s="3">
        <v>20</v>
      </c>
      <c r="O197" s="3">
        <v>20</v>
      </c>
      <c r="P197" s="196" t="s">
        <v>116</v>
      </c>
      <c r="Q197" s="3"/>
      <c r="R197" s="3"/>
      <c r="S197" s="3"/>
      <c r="T197" s="3"/>
      <c r="U197" s="3"/>
      <c r="V197" s="3"/>
      <c r="W197" s="3"/>
      <c r="X197" s="3"/>
      <c r="Y197" s="3"/>
      <c r="Z197" s="3"/>
    </row>
    <row r="198" spans="1:26" ht="15.75" customHeight="1">
      <c r="A198" s="196" t="s">
        <v>116</v>
      </c>
      <c r="B198" s="196" t="s">
        <v>101</v>
      </c>
      <c r="C198" s="196" t="s">
        <v>5603</v>
      </c>
      <c r="D198" s="196" t="s">
        <v>5013</v>
      </c>
      <c r="E198" s="196" t="s">
        <v>5600</v>
      </c>
      <c r="F198" s="196" t="s">
        <v>5015</v>
      </c>
      <c r="G198" s="196" t="s">
        <v>5584</v>
      </c>
      <c r="H198" s="342" t="s">
        <v>5604</v>
      </c>
      <c r="I198" s="349" t="s">
        <v>5601</v>
      </c>
      <c r="J198" s="349" t="s">
        <v>5097</v>
      </c>
      <c r="K198" s="3"/>
      <c r="L198" s="3"/>
      <c r="M198" s="3"/>
      <c r="N198" s="3">
        <v>20</v>
      </c>
      <c r="O198" s="3">
        <v>20</v>
      </c>
      <c r="P198" s="196" t="s">
        <v>116</v>
      </c>
      <c r="Q198" s="3"/>
      <c r="R198" s="3"/>
      <c r="S198" s="3"/>
      <c r="T198" s="3"/>
      <c r="U198" s="3"/>
      <c r="V198" s="3"/>
      <c r="W198" s="3"/>
      <c r="X198" s="3"/>
      <c r="Y198" s="3"/>
      <c r="Z198" s="3"/>
    </row>
    <row r="199" spans="1:26" ht="15.75" customHeight="1">
      <c r="A199" s="203" t="s">
        <v>133</v>
      </c>
      <c r="B199" s="203" t="s">
        <v>134</v>
      </c>
      <c r="C199" s="203" t="s">
        <v>5605</v>
      </c>
      <c r="D199" s="867" t="s">
        <v>5112</v>
      </c>
      <c r="E199" s="867" t="s">
        <v>5058</v>
      </c>
      <c r="F199" s="867" t="s">
        <v>5606</v>
      </c>
      <c r="G199" s="867"/>
      <c r="H199" s="734" t="s">
        <v>5607</v>
      </c>
      <c r="I199" s="203"/>
      <c r="J199" s="443" t="s">
        <v>5608</v>
      </c>
      <c r="K199" s="76">
        <v>2</v>
      </c>
      <c r="L199" s="76">
        <v>2</v>
      </c>
      <c r="M199" s="76">
        <v>2</v>
      </c>
      <c r="N199" s="135">
        <v>60</v>
      </c>
      <c r="O199" s="135">
        <v>30</v>
      </c>
      <c r="P199" s="3"/>
      <c r="Q199" s="3"/>
      <c r="R199" s="3"/>
      <c r="S199" s="3"/>
      <c r="T199" s="3"/>
      <c r="U199" s="3"/>
      <c r="V199" s="3"/>
      <c r="W199" s="3"/>
      <c r="X199" s="3"/>
      <c r="Y199" s="3"/>
      <c r="Z199" s="3"/>
    </row>
    <row r="200" spans="1:26" ht="15.75" customHeight="1">
      <c r="A200" s="203" t="s">
        <v>133</v>
      </c>
      <c r="B200" s="203" t="s">
        <v>134</v>
      </c>
      <c r="C200" s="203" t="s">
        <v>5609</v>
      </c>
      <c r="D200" s="867" t="s">
        <v>5112</v>
      </c>
      <c r="E200" s="867" t="s">
        <v>5058</v>
      </c>
      <c r="F200" s="867" t="s">
        <v>5610</v>
      </c>
      <c r="G200" s="867"/>
      <c r="H200" s="409" t="s">
        <v>5611</v>
      </c>
      <c r="I200" s="203"/>
      <c r="J200" s="443" t="s">
        <v>5612</v>
      </c>
      <c r="K200" s="76">
        <v>1</v>
      </c>
      <c r="L200" s="76">
        <v>1</v>
      </c>
      <c r="M200" s="76">
        <v>1</v>
      </c>
      <c r="N200" s="135">
        <v>60</v>
      </c>
      <c r="O200" s="135">
        <v>60</v>
      </c>
      <c r="P200" s="3"/>
      <c r="Q200" s="3"/>
      <c r="R200" s="3"/>
      <c r="S200" s="3"/>
      <c r="T200" s="3"/>
      <c r="U200" s="3"/>
      <c r="V200" s="3"/>
      <c r="W200" s="3"/>
      <c r="X200" s="3"/>
      <c r="Y200" s="3"/>
      <c r="Z200" s="3"/>
    </row>
    <row r="201" spans="1:26" ht="15.75" customHeight="1">
      <c r="A201" s="273" t="s">
        <v>133</v>
      </c>
      <c r="B201" s="273" t="s">
        <v>4090</v>
      </c>
      <c r="C201" s="438" t="s">
        <v>5613</v>
      </c>
      <c r="D201" s="867" t="s">
        <v>5057</v>
      </c>
      <c r="E201" s="867" t="s">
        <v>5058</v>
      </c>
      <c r="F201" s="867" t="s">
        <v>5614</v>
      </c>
      <c r="G201" s="867"/>
      <c r="H201" s="84" t="s">
        <v>5615</v>
      </c>
      <c r="I201" s="203"/>
      <c r="J201" s="443" t="s">
        <v>5616</v>
      </c>
      <c r="K201" s="76">
        <v>1</v>
      </c>
      <c r="L201" s="76">
        <v>1</v>
      </c>
      <c r="M201" s="76">
        <v>1</v>
      </c>
      <c r="N201" s="135">
        <v>30</v>
      </c>
      <c r="O201" s="135">
        <v>30</v>
      </c>
      <c r="P201" s="3"/>
      <c r="Q201" s="3"/>
      <c r="R201" s="3"/>
      <c r="S201" s="3"/>
      <c r="T201" s="3"/>
      <c r="U201" s="3"/>
      <c r="V201" s="3"/>
      <c r="W201" s="3"/>
      <c r="X201" s="3"/>
      <c r="Y201" s="3"/>
      <c r="Z201" s="3"/>
    </row>
    <row r="202" spans="1:26" ht="15.75" customHeight="1">
      <c r="A202" s="203" t="s">
        <v>133</v>
      </c>
      <c r="B202" s="203" t="s">
        <v>134</v>
      </c>
      <c r="C202" s="203" t="s">
        <v>5617</v>
      </c>
      <c r="D202" s="867" t="s">
        <v>5618</v>
      </c>
      <c r="E202" s="867" t="s">
        <v>5058</v>
      </c>
      <c r="F202" s="867" t="s">
        <v>5619</v>
      </c>
      <c r="G202" s="867"/>
      <c r="H202" s="84" t="s">
        <v>5620</v>
      </c>
      <c r="I202" s="203"/>
      <c r="J202" s="443" t="s">
        <v>5187</v>
      </c>
      <c r="K202" s="76">
        <v>1</v>
      </c>
      <c r="L202" s="248">
        <v>1</v>
      </c>
      <c r="M202" s="76">
        <v>1</v>
      </c>
      <c r="N202" s="135">
        <v>30</v>
      </c>
      <c r="O202" s="135">
        <v>30</v>
      </c>
      <c r="P202" s="3"/>
      <c r="Q202" s="3"/>
      <c r="R202" s="3"/>
      <c r="S202" s="3"/>
      <c r="T202" s="3"/>
      <c r="U202" s="3"/>
      <c r="V202" s="3"/>
      <c r="W202" s="3"/>
      <c r="X202" s="3"/>
      <c r="Y202" s="3"/>
      <c r="Z202" s="3"/>
    </row>
    <row r="203" spans="1:26" ht="15.75" customHeight="1">
      <c r="A203" s="203" t="s">
        <v>133</v>
      </c>
      <c r="B203" s="203" t="s">
        <v>134</v>
      </c>
      <c r="C203" s="203" t="s">
        <v>5621</v>
      </c>
      <c r="D203" s="427" t="s">
        <v>5112</v>
      </c>
      <c r="E203" s="427" t="s">
        <v>5058</v>
      </c>
      <c r="F203" s="427" t="s">
        <v>5113</v>
      </c>
      <c r="G203" s="427"/>
      <c r="H203" s="84" t="s">
        <v>5622</v>
      </c>
      <c r="I203" s="415"/>
      <c r="J203" s="567" t="s">
        <v>5623</v>
      </c>
      <c r="K203" s="32">
        <v>1</v>
      </c>
      <c r="L203" s="76">
        <v>1</v>
      </c>
      <c r="M203" s="32">
        <v>1</v>
      </c>
      <c r="N203" s="135">
        <v>30</v>
      </c>
      <c r="O203" s="135">
        <v>30</v>
      </c>
      <c r="P203" s="3"/>
      <c r="Q203" s="3"/>
      <c r="R203" s="3"/>
      <c r="S203" s="3"/>
      <c r="T203" s="3"/>
      <c r="U203" s="3"/>
      <c r="V203" s="3"/>
      <c r="W203" s="3"/>
      <c r="X203" s="3"/>
      <c r="Y203" s="3"/>
      <c r="Z203" s="3"/>
    </row>
    <row r="204" spans="1:26" ht="15.75" customHeight="1">
      <c r="A204" s="83" t="s">
        <v>879</v>
      </c>
      <c r="B204" s="83" t="s">
        <v>134</v>
      </c>
      <c r="C204" s="83" t="s">
        <v>5624</v>
      </c>
      <c r="D204" s="816" t="s">
        <v>5270</v>
      </c>
      <c r="E204" s="816" t="s">
        <v>5163</v>
      </c>
      <c r="F204" s="816" t="s">
        <v>5101</v>
      </c>
      <c r="G204" s="816"/>
      <c r="H204" s="67" t="s">
        <v>5625</v>
      </c>
      <c r="I204" s="398" t="s">
        <v>5092</v>
      </c>
      <c r="J204" s="312" t="s">
        <v>5626</v>
      </c>
      <c r="K204" s="83">
        <v>28</v>
      </c>
      <c r="L204" s="83">
        <v>10</v>
      </c>
      <c r="M204" s="83">
        <v>52</v>
      </c>
      <c r="N204" s="314">
        <v>75</v>
      </c>
      <c r="O204" s="314">
        <v>75</v>
      </c>
      <c r="P204" s="3"/>
      <c r="Q204" s="3"/>
      <c r="R204" s="3"/>
      <c r="S204" s="3"/>
      <c r="T204" s="3"/>
      <c r="U204" s="3"/>
      <c r="V204" s="3"/>
      <c r="W204" s="3"/>
      <c r="X204" s="3"/>
      <c r="Y204" s="3"/>
      <c r="Z204" s="3"/>
    </row>
    <row r="205" spans="1:26" ht="15.75" customHeight="1">
      <c r="A205" s="83" t="s">
        <v>139</v>
      </c>
      <c r="B205" s="83" t="s">
        <v>134</v>
      </c>
      <c r="C205" s="83" t="s">
        <v>5627</v>
      </c>
      <c r="D205" s="816" t="s">
        <v>5112</v>
      </c>
      <c r="E205" s="816" t="s">
        <v>5628</v>
      </c>
      <c r="F205" s="816" t="s">
        <v>5015</v>
      </c>
      <c r="G205" s="816"/>
      <c r="H205" s="814" t="s">
        <v>5629</v>
      </c>
      <c r="I205" s="398" t="s">
        <v>5115</v>
      </c>
      <c r="J205" s="312" t="s">
        <v>5630</v>
      </c>
      <c r="K205" s="83"/>
      <c r="L205" s="83">
        <v>1</v>
      </c>
      <c r="M205" s="83"/>
      <c r="N205" s="314">
        <v>75</v>
      </c>
      <c r="O205" s="314">
        <v>75</v>
      </c>
      <c r="P205" s="3"/>
      <c r="Q205" s="3"/>
      <c r="R205" s="3"/>
      <c r="S205" s="3"/>
      <c r="T205" s="3"/>
      <c r="U205" s="3"/>
      <c r="V205" s="3"/>
      <c r="W205" s="3"/>
      <c r="X205" s="3"/>
      <c r="Y205" s="3"/>
      <c r="Z205" s="3"/>
    </row>
    <row r="206" spans="1:26" ht="15.75" customHeight="1">
      <c r="A206" s="83" t="s">
        <v>139</v>
      </c>
      <c r="B206" s="83" t="s">
        <v>134</v>
      </c>
      <c r="C206" s="868" t="s">
        <v>5631</v>
      </c>
      <c r="D206" s="816" t="s">
        <v>5112</v>
      </c>
      <c r="E206" s="816" t="s">
        <v>5632</v>
      </c>
      <c r="F206" s="816" t="s">
        <v>5633</v>
      </c>
      <c r="G206" s="816"/>
      <c r="H206" s="293" t="s">
        <v>5634</v>
      </c>
      <c r="I206" s="76" t="s">
        <v>5058</v>
      </c>
      <c r="J206" s="312" t="s">
        <v>5635</v>
      </c>
      <c r="K206" s="83"/>
      <c r="L206" s="83">
        <v>1</v>
      </c>
      <c r="M206" s="83"/>
      <c r="N206" s="314">
        <v>45</v>
      </c>
      <c r="O206" s="314">
        <v>45</v>
      </c>
      <c r="P206" s="3"/>
      <c r="Q206" s="3"/>
      <c r="R206" s="3"/>
      <c r="S206" s="3"/>
      <c r="T206" s="3"/>
      <c r="U206" s="3"/>
      <c r="V206" s="3"/>
      <c r="W206" s="3"/>
      <c r="X206" s="3"/>
      <c r="Y206" s="3"/>
      <c r="Z206" s="3"/>
    </row>
    <row r="207" spans="1:26" ht="15.75" customHeight="1">
      <c r="A207" s="292" t="s">
        <v>4769</v>
      </c>
      <c r="B207" s="292" t="s">
        <v>134</v>
      </c>
      <c r="C207" s="225" t="s">
        <v>5636</v>
      </c>
      <c r="D207" s="816" t="s">
        <v>5112</v>
      </c>
      <c r="E207" s="816" t="s">
        <v>5637</v>
      </c>
      <c r="F207" s="816" t="s">
        <v>5015</v>
      </c>
      <c r="G207" s="813"/>
      <c r="H207" s="293" t="s">
        <v>5638</v>
      </c>
      <c r="I207" s="76" t="s">
        <v>5115</v>
      </c>
      <c r="J207" s="312" t="s">
        <v>5639</v>
      </c>
      <c r="K207" s="83"/>
      <c r="L207" s="83">
        <v>1</v>
      </c>
      <c r="M207" s="83"/>
      <c r="N207" s="314">
        <v>75</v>
      </c>
      <c r="O207" s="314">
        <v>75</v>
      </c>
      <c r="P207" s="3"/>
      <c r="Q207" s="3"/>
      <c r="R207" s="3"/>
      <c r="S207" s="3"/>
      <c r="T207" s="3"/>
      <c r="U207" s="3"/>
      <c r="V207" s="3"/>
      <c r="W207" s="3"/>
      <c r="X207" s="3"/>
      <c r="Y207" s="3"/>
      <c r="Z207" s="3"/>
    </row>
    <row r="208" spans="1:26" ht="15.75" customHeight="1">
      <c r="A208" s="83" t="s">
        <v>884</v>
      </c>
      <c r="B208" s="83" t="s">
        <v>134</v>
      </c>
      <c r="C208" s="83" t="s">
        <v>5640</v>
      </c>
      <c r="D208" s="816" t="s">
        <v>5112</v>
      </c>
      <c r="E208" s="816" t="s">
        <v>5641</v>
      </c>
      <c r="F208" s="816" t="s">
        <v>5642</v>
      </c>
      <c r="G208" s="816"/>
      <c r="H208" s="201" t="s">
        <v>5629</v>
      </c>
      <c r="I208" s="398" t="s">
        <v>5641</v>
      </c>
      <c r="J208" s="443" t="s">
        <v>5626</v>
      </c>
      <c r="K208" s="76">
        <v>1</v>
      </c>
      <c r="L208" s="76">
        <v>1</v>
      </c>
      <c r="M208" s="76">
        <v>1</v>
      </c>
      <c r="N208" s="398" t="s">
        <v>5643</v>
      </c>
      <c r="O208" s="135">
        <v>150</v>
      </c>
      <c r="P208" s="3"/>
      <c r="Q208" s="3"/>
      <c r="R208" s="3"/>
      <c r="S208" s="3"/>
      <c r="T208" s="3"/>
      <c r="U208" s="3"/>
      <c r="V208" s="3"/>
      <c r="W208" s="3"/>
      <c r="X208" s="3"/>
      <c r="Y208" s="3"/>
      <c r="Z208" s="3"/>
    </row>
    <row r="209" spans="1:26" ht="15.75" customHeight="1">
      <c r="A209" s="83" t="s">
        <v>884</v>
      </c>
      <c r="B209" s="83" t="s">
        <v>134</v>
      </c>
      <c r="C209" s="83" t="s">
        <v>5644</v>
      </c>
      <c r="D209" s="816" t="s">
        <v>5112</v>
      </c>
      <c r="E209" s="816" t="s">
        <v>5645</v>
      </c>
      <c r="F209" s="816" t="s">
        <v>5642</v>
      </c>
      <c r="G209" s="816"/>
      <c r="H209" s="95" t="s">
        <v>5646</v>
      </c>
      <c r="I209" s="76" t="s">
        <v>5647</v>
      </c>
      <c r="J209" s="443" t="s">
        <v>5648</v>
      </c>
      <c r="K209" s="76">
        <v>1</v>
      </c>
      <c r="L209" s="76">
        <v>1</v>
      </c>
      <c r="M209" s="76">
        <v>1</v>
      </c>
      <c r="N209" s="398" t="s">
        <v>5649</v>
      </c>
      <c r="O209" s="135">
        <v>45</v>
      </c>
      <c r="P209" s="3"/>
      <c r="Q209" s="3"/>
      <c r="R209" s="3"/>
      <c r="S209" s="3"/>
      <c r="T209" s="3"/>
      <c r="U209" s="3"/>
      <c r="V209" s="3"/>
      <c r="W209" s="3"/>
      <c r="X209" s="3"/>
      <c r="Y209" s="3"/>
      <c r="Z209" s="3"/>
    </row>
    <row r="210" spans="1:26" ht="15.75" customHeight="1">
      <c r="A210" s="83" t="s">
        <v>142</v>
      </c>
      <c r="B210" s="76" t="s">
        <v>134</v>
      </c>
      <c r="C210" s="203" t="s">
        <v>5636</v>
      </c>
      <c r="D210" s="32" t="s">
        <v>5022</v>
      </c>
      <c r="E210" s="32" t="s">
        <v>5163</v>
      </c>
      <c r="F210" s="32" t="s">
        <v>5015</v>
      </c>
      <c r="G210" s="32">
        <v>1</v>
      </c>
      <c r="H210" s="201" t="s">
        <v>5650</v>
      </c>
      <c r="I210" s="76" t="s">
        <v>5127</v>
      </c>
      <c r="J210" s="869">
        <v>44862</v>
      </c>
      <c r="K210" s="32">
        <v>1</v>
      </c>
      <c r="L210" s="32">
        <v>1</v>
      </c>
      <c r="M210" s="32">
        <v>1</v>
      </c>
      <c r="N210" s="592">
        <v>100</v>
      </c>
      <c r="O210" s="592">
        <v>150</v>
      </c>
      <c r="P210" s="3"/>
      <c r="Q210" s="3"/>
      <c r="R210" s="3"/>
      <c r="S210" s="3"/>
      <c r="T210" s="3"/>
      <c r="U210" s="3"/>
      <c r="V210" s="3"/>
      <c r="W210" s="3"/>
      <c r="X210" s="3"/>
      <c r="Y210" s="3"/>
      <c r="Z210" s="3"/>
    </row>
    <row r="211" spans="1:26" ht="15.75" customHeight="1">
      <c r="A211" s="83" t="s">
        <v>142</v>
      </c>
      <c r="B211" s="76" t="s">
        <v>134</v>
      </c>
      <c r="C211" s="867" t="s">
        <v>5651</v>
      </c>
      <c r="D211" s="32" t="s">
        <v>5022</v>
      </c>
      <c r="E211" s="32" t="s">
        <v>5014</v>
      </c>
      <c r="F211" s="32" t="s">
        <v>5015</v>
      </c>
      <c r="G211" s="32">
        <v>2</v>
      </c>
      <c r="H211" s="338" t="s">
        <v>5652</v>
      </c>
      <c r="I211" s="76" t="s">
        <v>519</v>
      </c>
      <c r="J211" s="869" t="s">
        <v>5653</v>
      </c>
      <c r="K211" s="32">
        <v>1</v>
      </c>
      <c r="L211" s="32">
        <v>1</v>
      </c>
      <c r="M211" s="32">
        <v>1</v>
      </c>
      <c r="N211" s="592">
        <v>30</v>
      </c>
      <c r="O211" s="592">
        <v>90</v>
      </c>
      <c r="P211" s="3"/>
      <c r="Q211" s="3"/>
      <c r="R211" s="3"/>
      <c r="S211" s="3"/>
      <c r="T211" s="3"/>
      <c r="U211" s="3"/>
      <c r="V211" s="3"/>
      <c r="W211" s="3"/>
      <c r="X211" s="3"/>
      <c r="Y211" s="3"/>
      <c r="Z211" s="3"/>
    </row>
    <row r="212" spans="1:26" ht="15.75" customHeight="1">
      <c r="A212" s="83" t="s">
        <v>142</v>
      </c>
      <c r="B212" s="76" t="s">
        <v>134</v>
      </c>
      <c r="C212" s="867" t="s">
        <v>5654</v>
      </c>
      <c r="D212" s="32" t="s">
        <v>5013</v>
      </c>
      <c r="E212" s="32" t="s">
        <v>5163</v>
      </c>
      <c r="F212" s="32" t="s">
        <v>5015</v>
      </c>
      <c r="G212" s="32">
        <v>1</v>
      </c>
      <c r="H212" s="338" t="s">
        <v>5655</v>
      </c>
      <c r="I212" s="76" t="s">
        <v>5127</v>
      </c>
      <c r="J212" s="869">
        <v>44876</v>
      </c>
      <c r="K212" s="32">
        <v>1</v>
      </c>
      <c r="L212" s="32">
        <v>1</v>
      </c>
      <c r="M212" s="32">
        <v>1</v>
      </c>
      <c r="N212" s="592">
        <v>100</v>
      </c>
      <c r="O212" s="592">
        <v>150</v>
      </c>
      <c r="P212" s="3"/>
      <c r="Q212" s="3"/>
      <c r="R212" s="3"/>
      <c r="S212" s="3"/>
      <c r="T212" s="3"/>
      <c r="U212" s="3"/>
      <c r="V212" s="3"/>
      <c r="W212" s="3"/>
      <c r="X212" s="3"/>
      <c r="Y212" s="3"/>
      <c r="Z212" s="3"/>
    </row>
    <row r="213" spans="1:26" ht="15.75" customHeight="1">
      <c r="A213" s="83" t="s">
        <v>142</v>
      </c>
      <c r="B213" s="76" t="s">
        <v>134</v>
      </c>
      <c r="C213" s="427" t="s">
        <v>5656</v>
      </c>
      <c r="D213" s="126" t="s">
        <v>5022</v>
      </c>
      <c r="E213" s="126" t="s">
        <v>5014</v>
      </c>
      <c r="F213" s="126" t="s">
        <v>5015</v>
      </c>
      <c r="G213" s="32">
        <v>1</v>
      </c>
      <c r="H213" s="338" t="s">
        <v>5657</v>
      </c>
      <c r="I213" s="76" t="s">
        <v>519</v>
      </c>
      <c r="J213" s="567" t="s">
        <v>5658</v>
      </c>
      <c r="K213" s="32">
        <v>1</v>
      </c>
      <c r="L213" s="32">
        <v>1</v>
      </c>
      <c r="M213" s="32">
        <v>1</v>
      </c>
      <c r="N213" s="592">
        <v>30</v>
      </c>
      <c r="O213" s="592">
        <v>90</v>
      </c>
      <c r="P213" s="3"/>
      <c r="Q213" s="3"/>
      <c r="R213" s="3"/>
      <c r="S213" s="3"/>
      <c r="T213" s="3"/>
      <c r="U213" s="3"/>
      <c r="V213" s="3"/>
      <c r="W213" s="3"/>
      <c r="X213" s="3"/>
      <c r="Y213" s="3"/>
      <c r="Z213" s="3"/>
    </row>
    <row r="214" spans="1:26" ht="15.75" customHeight="1">
      <c r="A214" s="83" t="s">
        <v>142</v>
      </c>
      <c r="B214" s="76" t="s">
        <v>134</v>
      </c>
      <c r="C214" s="427" t="s">
        <v>5659</v>
      </c>
      <c r="D214" s="126" t="s">
        <v>5013</v>
      </c>
      <c r="E214" s="126" t="s">
        <v>5163</v>
      </c>
      <c r="F214" s="126" t="s">
        <v>5015</v>
      </c>
      <c r="G214" s="32">
        <v>1</v>
      </c>
      <c r="H214" s="338" t="s">
        <v>5660</v>
      </c>
      <c r="I214" s="76" t="s">
        <v>5127</v>
      </c>
      <c r="J214" s="869">
        <v>44602</v>
      </c>
      <c r="K214" s="32">
        <v>1</v>
      </c>
      <c r="L214" s="32">
        <v>1</v>
      </c>
      <c r="M214" s="32">
        <v>1</v>
      </c>
      <c r="N214" s="592">
        <v>100</v>
      </c>
      <c r="O214" s="592">
        <v>150</v>
      </c>
      <c r="P214" s="3"/>
      <c r="Q214" s="3"/>
      <c r="R214" s="3"/>
      <c r="S214" s="3"/>
      <c r="T214" s="3"/>
      <c r="U214" s="3"/>
      <c r="V214" s="3"/>
      <c r="W214" s="3"/>
      <c r="X214" s="3"/>
      <c r="Y214" s="3"/>
      <c r="Z214" s="3"/>
    </row>
    <row r="215" spans="1:26" ht="15.75" customHeight="1">
      <c r="A215" s="83" t="s">
        <v>142</v>
      </c>
      <c r="B215" s="76" t="s">
        <v>134</v>
      </c>
      <c r="C215" s="427" t="s">
        <v>5661</v>
      </c>
      <c r="D215" s="126" t="s">
        <v>5022</v>
      </c>
      <c r="E215" s="126" t="s">
        <v>5014</v>
      </c>
      <c r="F215" s="126" t="s">
        <v>5015</v>
      </c>
      <c r="G215" s="32">
        <v>2</v>
      </c>
      <c r="H215" s="338" t="s">
        <v>5662</v>
      </c>
      <c r="I215" s="76" t="s">
        <v>519</v>
      </c>
      <c r="J215" s="567" t="s">
        <v>5663</v>
      </c>
      <c r="K215" s="32">
        <v>1</v>
      </c>
      <c r="L215" s="32">
        <v>1</v>
      </c>
      <c r="M215" s="32">
        <v>1</v>
      </c>
      <c r="N215" s="592">
        <v>30</v>
      </c>
      <c r="O215" s="592">
        <v>90</v>
      </c>
      <c r="P215" s="3"/>
      <c r="Q215" s="3"/>
      <c r="R215" s="3"/>
      <c r="S215" s="3"/>
      <c r="T215" s="3"/>
      <c r="U215" s="3"/>
      <c r="V215" s="3"/>
      <c r="W215" s="3"/>
      <c r="X215" s="3"/>
      <c r="Y215" s="3"/>
      <c r="Z215" s="3"/>
    </row>
    <row r="216" spans="1:26" ht="15.75" customHeight="1">
      <c r="A216" s="83" t="s">
        <v>142</v>
      </c>
      <c r="B216" s="76" t="s">
        <v>134</v>
      </c>
      <c r="C216" s="427" t="s">
        <v>5664</v>
      </c>
      <c r="D216" s="126" t="s">
        <v>5022</v>
      </c>
      <c r="E216" s="126" t="s">
        <v>5014</v>
      </c>
      <c r="F216" s="126" t="s">
        <v>5665</v>
      </c>
      <c r="G216" s="32">
        <v>1</v>
      </c>
      <c r="H216" s="338" t="s">
        <v>5666</v>
      </c>
      <c r="I216" s="76" t="s">
        <v>519</v>
      </c>
      <c r="J216" s="869">
        <v>44608</v>
      </c>
      <c r="K216" s="32">
        <v>1</v>
      </c>
      <c r="L216" s="32">
        <v>1</v>
      </c>
      <c r="M216" s="32">
        <v>1</v>
      </c>
      <c r="N216" s="592">
        <v>30</v>
      </c>
      <c r="O216" s="592">
        <v>60</v>
      </c>
      <c r="P216" s="3"/>
      <c r="Q216" s="3"/>
      <c r="R216" s="3"/>
      <c r="S216" s="3"/>
      <c r="T216" s="3"/>
      <c r="U216" s="3"/>
      <c r="V216" s="3"/>
      <c r="W216" s="3"/>
      <c r="X216" s="3"/>
      <c r="Y216" s="3"/>
      <c r="Z216" s="3"/>
    </row>
    <row r="217" spans="1:26" ht="15.75" customHeight="1">
      <c r="A217" s="83" t="s">
        <v>142</v>
      </c>
      <c r="B217" s="76" t="s">
        <v>134</v>
      </c>
      <c r="C217" s="427" t="s">
        <v>5667</v>
      </c>
      <c r="D217" s="126" t="s">
        <v>5022</v>
      </c>
      <c r="E217" s="126" t="s">
        <v>5163</v>
      </c>
      <c r="F217" s="126" t="s">
        <v>5015</v>
      </c>
      <c r="G217" s="32">
        <v>1</v>
      </c>
      <c r="H217" s="338" t="s">
        <v>5668</v>
      </c>
      <c r="I217" s="76" t="s">
        <v>5127</v>
      </c>
      <c r="J217" s="869">
        <v>44634</v>
      </c>
      <c r="K217" s="32">
        <v>1</v>
      </c>
      <c r="L217" s="32">
        <v>1</v>
      </c>
      <c r="M217" s="32">
        <v>1</v>
      </c>
      <c r="N217" s="592">
        <v>100</v>
      </c>
      <c r="O217" s="592">
        <v>150</v>
      </c>
      <c r="P217" s="3"/>
      <c r="Q217" s="3"/>
      <c r="R217" s="3"/>
      <c r="S217" s="3"/>
      <c r="T217" s="3"/>
      <c r="U217" s="3"/>
      <c r="V217" s="3"/>
      <c r="W217" s="3"/>
      <c r="X217" s="3"/>
      <c r="Y217" s="3"/>
      <c r="Z217" s="3"/>
    </row>
    <row r="218" spans="1:26" ht="15.75" customHeight="1">
      <c r="A218" s="83" t="s">
        <v>143</v>
      </c>
      <c r="B218" s="83" t="s">
        <v>1570</v>
      </c>
      <c r="C218" s="83" t="s">
        <v>5669</v>
      </c>
      <c r="D218" s="816" t="s">
        <v>5112</v>
      </c>
      <c r="E218" s="816" t="s">
        <v>5115</v>
      </c>
      <c r="F218" s="816" t="s">
        <v>5015</v>
      </c>
      <c r="G218" s="816"/>
      <c r="H218" s="814" t="s">
        <v>5670</v>
      </c>
      <c r="I218" s="398" t="s">
        <v>5115</v>
      </c>
      <c r="J218" s="312" t="s">
        <v>5671</v>
      </c>
      <c r="K218" s="83"/>
      <c r="L218" s="83"/>
      <c r="M218" s="83"/>
      <c r="N218" s="314">
        <v>50</v>
      </c>
      <c r="O218" s="314">
        <v>150</v>
      </c>
      <c r="P218" s="3"/>
      <c r="Q218" s="3"/>
      <c r="R218" s="3"/>
      <c r="S218" s="3"/>
      <c r="T218" s="3"/>
      <c r="U218" s="3"/>
      <c r="V218" s="3"/>
      <c r="W218" s="3"/>
      <c r="X218" s="3"/>
      <c r="Y218" s="3"/>
      <c r="Z218" s="3"/>
    </row>
    <row r="219" spans="1:26" ht="15.75" customHeight="1">
      <c r="A219" s="83" t="s">
        <v>940</v>
      </c>
      <c r="B219" s="83" t="s">
        <v>134</v>
      </c>
      <c r="C219" s="83" t="s">
        <v>5640</v>
      </c>
      <c r="D219" s="816" t="s">
        <v>5672</v>
      </c>
      <c r="E219" s="816" t="s">
        <v>5027</v>
      </c>
      <c r="F219" s="816" t="s">
        <v>5015</v>
      </c>
      <c r="G219" s="3"/>
      <c r="H219" s="816" t="s">
        <v>5673</v>
      </c>
      <c r="I219" s="398" t="s">
        <v>5027</v>
      </c>
      <c r="J219" s="312" t="s">
        <v>5626</v>
      </c>
      <c r="K219" s="83">
        <v>1</v>
      </c>
      <c r="L219" s="83">
        <v>1</v>
      </c>
      <c r="M219" s="83">
        <v>1</v>
      </c>
      <c r="N219" s="576" t="s">
        <v>5674</v>
      </c>
      <c r="O219" s="314">
        <v>50</v>
      </c>
      <c r="P219" s="3"/>
      <c r="Q219" s="3"/>
      <c r="R219" s="3"/>
      <c r="S219" s="3"/>
      <c r="T219" s="3"/>
      <c r="U219" s="3"/>
      <c r="V219" s="3"/>
      <c r="W219" s="3"/>
      <c r="X219" s="3"/>
      <c r="Y219" s="3"/>
      <c r="Z219" s="3"/>
    </row>
    <row r="220" spans="1:26" ht="15.75" customHeight="1">
      <c r="A220" s="83" t="s">
        <v>4809</v>
      </c>
      <c r="B220" s="83" t="s">
        <v>134</v>
      </c>
      <c r="C220" s="83" t="s">
        <v>5675</v>
      </c>
      <c r="D220" s="816" t="s">
        <v>5676</v>
      </c>
      <c r="E220" s="816" t="s">
        <v>5677</v>
      </c>
      <c r="F220" s="816" t="s">
        <v>5642</v>
      </c>
      <c r="G220" s="816"/>
      <c r="H220" s="67" t="s">
        <v>5678</v>
      </c>
      <c r="I220" s="398" t="s">
        <v>5679</v>
      </c>
      <c r="J220" s="312" t="s">
        <v>5626</v>
      </c>
      <c r="K220" s="83"/>
      <c r="L220" s="83"/>
      <c r="M220" s="83"/>
      <c r="N220" s="314">
        <v>50</v>
      </c>
      <c r="O220" s="314">
        <v>75</v>
      </c>
      <c r="P220" s="3"/>
      <c r="Q220" s="3"/>
      <c r="R220" s="3"/>
      <c r="S220" s="3"/>
      <c r="T220" s="3"/>
      <c r="U220" s="3"/>
      <c r="V220" s="3"/>
      <c r="W220" s="3"/>
      <c r="X220" s="3"/>
      <c r="Y220" s="3"/>
      <c r="Z220" s="3"/>
    </row>
    <row r="221" spans="1:26" ht="15.75" customHeight="1">
      <c r="A221" s="83" t="s">
        <v>4809</v>
      </c>
      <c r="B221" s="83" t="s">
        <v>134</v>
      </c>
      <c r="C221" s="83" t="s">
        <v>5636</v>
      </c>
      <c r="D221" s="816" t="s">
        <v>5676</v>
      </c>
      <c r="E221" s="816" t="s">
        <v>5677</v>
      </c>
      <c r="F221" s="816" t="s">
        <v>5642</v>
      </c>
      <c r="G221" s="816"/>
      <c r="H221" s="76" t="s">
        <v>5650</v>
      </c>
      <c r="I221" s="76" t="s">
        <v>5679</v>
      </c>
      <c r="J221" s="312" t="s">
        <v>5639</v>
      </c>
      <c r="K221" s="83"/>
      <c r="L221" s="83"/>
      <c r="M221" s="83"/>
      <c r="N221" s="314">
        <v>50</v>
      </c>
      <c r="O221" s="314">
        <v>75</v>
      </c>
      <c r="P221" s="3"/>
      <c r="Q221" s="3"/>
      <c r="R221" s="3"/>
      <c r="S221" s="3"/>
      <c r="T221" s="3"/>
      <c r="U221" s="3"/>
      <c r="V221" s="3"/>
      <c r="W221" s="3"/>
      <c r="X221" s="3"/>
      <c r="Y221" s="3"/>
      <c r="Z221" s="3"/>
    </row>
    <row r="222" spans="1:26" ht="15.75" customHeight="1">
      <c r="A222" s="292" t="s">
        <v>4809</v>
      </c>
      <c r="B222" s="292" t="s">
        <v>134</v>
      </c>
      <c r="C222" s="83" t="s">
        <v>5680</v>
      </c>
      <c r="D222" s="813" t="s">
        <v>5676</v>
      </c>
      <c r="E222" s="813" t="s">
        <v>5677</v>
      </c>
      <c r="F222" s="813" t="s">
        <v>5642</v>
      </c>
      <c r="G222" s="813"/>
      <c r="H222" s="293" t="s">
        <v>5655</v>
      </c>
      <c r="I222" s="76" t="s">
        <v>5679</v>
      </c>
      <c r="J222" s="312" t="s">
        <v>5681</v>
      </c>
      <c r="K222" s="83"/>
      <c r="L222" s="83"/>
      <c r="M222" s="83"/>
      <c r="N222" s="314">
        <v>50</v>
      </c>
      <c r="O222" s="314">
        <v>75</v>
      </c>
      <c r="P222" s="3"/>
      <c r="Q222" s="3"/>
      <c r="R222" s="3"/>
      <c r="S222" s="3"/>
      <c r="T222" s="3"/>
      <c r="U222" s="3"/>
      <c r="V222" s="3"/>
      <c r="W222" s="3"/>
      <c r="X222" s="3"/>
      <c r="Y222" s="3"/>
      <c r="Z222" s="3"/>
    </row>
    <row r="223" spans="1:26" ht="15.75" customHeight="1">
      <c r="A223" s="83" t="s">
        <v>4809</v>
      </c>
      <c r="B223" s="83" t="s">
        <v>134</v>
      </c>
      <c r="C223" s="83" t="s">
        <v>5682</v>
      </c>
      <c r="D223" s="816" t="s">
        <v>5676</v>
      </c>
      <c r="E223" s="816" t="s">
        <v>5683</v>
      </c>
      <c r="F223" s="816" t="s">
        <v>5642</v>
      </c>
      <c r="G223" s="816"/>
      <c r="H223" s="76" t="s">
        <v>5668</v>
      </c>
      <c r="I223" s="76" t="s">
        <v>5679</v>
      </c>
      <c r="J223" s="312" t="s">
        <v>5684</v>
      </c>
      <c r="K223" s="83"/>
      <c r="L223" s="83"/>
      <c r="M223" s="83"/>
      <c r="N223" s="314">
        <v>50</v>
      </c>
      <c r="O223" s="314">
        <v>75</v>
      </c>
      <c r="P223" s="3"/>
      <c r="Q223" s="3"/>
      <c r="R223" s="3"/>
      <c r="S223" s="3"/>
      <c r="T223" s="3"/>
      <c r="U223" s="3"/>
      <c r="V223" s="3"/>
      <c r="W223" s="3"/>
      <c r="X223" s="3"/>
      <c r="Y223" s="3"/>
      <c r="Z223" s="3"/>
    </row>
    <row r="224" spans="1:26" ht="15.75" customHeight="1">
      <c r="A224" s="83" t="s">
        <v>936</v>
      </c>
      <c r="B224" s="83" t="s">
        <v>5685</v>
      </c>
      <c r="C224" s="83" t="s">
        <v>5686</v>
      </c>
      <c r="D224" s="816" t="s">
        <v>5022</v>
      </c>
      <c r="E224" s="816" t="s">
        <v>5014</v>
      </c>
      <c r="F224" s="816" t="s">
        <v>5015</v>
      </c>
      <c r="G224" s="816" t="s">
        <v>5687</v>
      </c>
      <c r="H224" s="870" t="s">
        <v>5688</v>
      </c>
      <c r="I224" s="398"/>
      <c r="J224" s="871" t="s">
        <v>5689</v>
      </c>
      <c r="K224" s="527">
        <v>1</v>
      </c>
      <c r="L224" s="527">
        <v>1</v>
      </c>
      <c r="M224" s="527">
        <v>2</v>
      </c>
      <c r="N224" s="872">
        <v>30</v>
      </c>
      <c r="O224" s="872">
        <v>30</v>
      </c>
      <c r="P224" s="3"/>
      <c r="Q224" s="3"/>
      <c r="R224" s="3"/>
      <c r="S224" s="3"/>
      <c r="T224" s="3"/>
      <c r="U224" s="3"/>
      <c r="V224" s="3"/>
      <c r="W224" s="3"/>
      <c r="X224" s="3"/>
      <c r="Y224" s="3"/>
      <c r="Z224" s="3"/>
    </row>
    <row r="225" spans="1:26" ht="15.75" customHeight="1">
      <c r="A225" s="83" t="s">
        <v>936</v>
      </c>
      <c r="B225" s="83" t="s">
        <v>5685</v>
      </c>
      <c r="C225" s="83" t="s">
        <v>5690</v>
      </c>
      <c r="D225" s="816" t="s">
        <v>5022</v>
      </c>
      <c r="E225" s="816" t="s">
        <v>5163</v>
      </c>
      <c r="F225" s="816" t="s">
        <v>5146</v>
      </c>
      <c r="G225" s="816" t="s">
        <v>5687</v>
      </c>
      <c r="H225" s="339" t="s">
        <v>5691</v>
      </c>
      <c r="I225" s="76" t="s">
        <v>5692</v>
      </c>
      <c r="J225" s="312" t="s">
        <v>5693</v>
      </c>
      <c r="K225" s="527"/>
      <c r="L225" s="527"/>
      <c r="M225" s="527"/>
      <c r="N225" s="872">
        <v>100</v>
      </c>
      <c r="O225" s="872">
        <v>112.5</v>
      </c>
      <c r="P225" s="3"/>
      <c r="Q225" s="3"/>
      <c r="R225" s="3"/>
      <c r="S225" s="3"/>
      <c r="T225" s="3"/>
      <c r="U225" s="3"/>
      <c r="V225" s="3"/>
      <c r="W225" s="3"/>
      <c r="X225" s="3"/>
      <c r="Y225" s="3"/>
      <c r="Z225" s="3"/>
    </row>
    <row r="226" spans="1:26" ht="15.75" customHeight="1">
      <c r="A226" s="83" t="s">
        <v>936</v>
      </c>
      <c r="B226" s="83" t="s">
        <v>5685</v>
      </c>
      <c r="C226" s="83" t="s">
        <v>5694</v>
      </c>
      <c r="D226" s="816" t="s">
        <v>5022</v>
      </c>
      <c r="E226" s="816" t="s">
        <v>5014</v>
      </c>
      <c r="F226" s="816" t="s">
        <v>5695</v>
      </c>
      <c r="G226" s="816" t="s">
        <v>5687</v>
      </c>
      <c r="H226" s="339" t="s">
        <v>5696</v>
      </c>
      <c r="I226" s="76"/>
      <c r="J226" s="741" t="s">
        <v>5697</v>
      </c>
      <c r="K226" s="527">
        <v>1</v>
      </c>
      <c r="L226" s="527">
        <v>1</v>
      </c>
      <c r="M226" s="527">
        <v>1</v>
      </c>
      <c r="N226" s="872">
        <v>30</v>
      </c>
      <c r="O226" s="872">
        <v>30</v>
      </c>
      <c r="P226" s="3"/>
      <c r="Q226" s="3"/>
      <c r="R226" s="3"/>
      <c r="S226" s="3"/>
      <c r="T226" s="3"/>
      <c r="U226" s="3"/>
      <c r="V226" s="3"/>
      <c r="W226" s="3"/>
      <c r="X226" s="3"/>
      <c r="Y226" s="3"/>
      <c r="Z226" s="3"/>
    </row>
    <row r="227" spans="1:26" ht="15.75" customHeight="1">
      <c r="A227" s="83" t="s">
        <v>936</v>
      </c>
      <c r="B227" s="83" t="s">
        <v>5685</v>
      </c>
      <c r="C227" s="83" t="s">
        <v>5698</v>
      </c>
      <c r="D227" s="816" t="s">
        <v>5022</v>
      </c>
      <c r="E227" s="816" t="s">
        <v>5014</v>
      </c>
      <c r="F227" s="816" t="s">
        <v>5699</v>
      </c>
      <c r="G227" s="816" t="s">
        <v>5687</v>
      </c>
      <c r="H227" s="425" t="s">
        <v>5700</v>
      </c>
      <c r="I227" s="76"/>
      <c r="J227" s="312" t="s">
        <v>5701</v>
      </c>
      <c r="K227" s="527">
        <v>2</v>
      </c>
      <c r="L227" s="527">
        <v>1</v>
      </c>
      <c r="M227" s="527">
        <v>2</v>
      </c>
      <c r="N227" s="872">
        <v>30</v>
      </c>
      <c r="O227" s="872">
        <v>15</v>
      </c>
      <c r="P227" s="3"/>
      <c r="Q227" s="3"/>
      <c r="R227" s="3"/>
      <c r="S227" s="3"/>
      <c r="T227" s="3"/>
      <c r="U227" s="3"/>
      <c r="V227" s="3"/>
      <c r="W227" s="3"/>
      <c r="X227" s="3"/>
      <c r="Y227" s="3"/>
      <c r="Z227" s="3"/>
    </row>
    <row r="228" spans="1:26" ht="15.75" customHeight="1">
      <c r="A228" s="83" t="s">
        <v>936</v>
      </c>
      <c r="B228" s="83" t="s">
        <v>5685</v>
      </c>
      <c r="C228" s="83" t="s">
        <v>5702</v>
      </c>
      <c r="D228" s="816" t="s">
        <v>5022</v>
      </c>
      <c r="E228" s="816" t="s">
        <v>5014</v>
      </c>
      <c r="F228" s="816" t="s">
        <v>5101</v>
      </c>
      <c r="G228" s="816" t="s">
        <v>5687</v>
      </c>
      <c r="H228" s="339" t="s">
        <v>5703</v>
      </c>
      <c r="I228" s="76"/>
      <c r="J228" s="312" t="s">
        <v>5704</v>
      </c>
      <c r="K228" s="527">
        <v>2</v>
      </c>
      <c r="L228" s="527">
        <v>2</v>
      </c>
      <c r="M228" s="527">
        <v>2</v>
      </c>
      <c r="N228" s="872">
        <v>30</v>
      </c>
      <c r="O228" s="872">
        <v>15</v>
      </c>
      <c r="P228" s="3"/>
      <c r="Q228" s="3"/>
      <c r="R228" s="3"/>
      <c r="S228" s="3"/>
      <c r="T228" s="3"/>
      <c r="U228" s="3"/>
      <c r="V228" s="3"/>
      <c r="W228" s="3"/>
      <c r="X228" s="3"/>
      <c r="Y228" s="3"/>
      <c r="Z228" s="3"/>
    </row>
    <row r="229" spans="1:26" ht="15.75" customHeight="1">
      <c r="A229" s="83" t="s">
        <v>5705</v>
      </c>
      <c r="B229" s="83" t="s">
        <v>153</v>
      </c>
      <c r="C229" s="83" t="s">
        <v>5706</v>
      </c>
      <c r="D229" s="816" t="s">
        <v>5707</v>
      </c>
      <c r="E229" s="816" t="s">
        <v>5454</v>
      </c>
      <c r="F229" s="816" t="s">
        <v>5708</v>
      </c>
      <c r="G229" s="816" t="s">
        <v>5029</v>
      </c>
      <c r="H229" s="814" t="s">
        <v>5709</v>
      </c>
      <c r="I229" s="398" t="s">
        <v>5454</v>
      </c>
      <c r="J229" s="312" t="s">
        <v>5710</v>
      </c>
      <c r="K229" s="83">
        <v>1</v>
      </c>
      <c r="L229" s="83">
        <v>1</v>
      </c>
      <c r="M229" s="83">
        <v>1</v>
      </c>
      <c r="N229" s="314" t="s">
        <v>5711</v>
      </c>
      <c r="O229" s="314">
        <v>120</v>
      </c>
      <c r="P229" s="3" t="s">
        <v>152</v>
      </c>
      <c r="Q229" s="3"/>
      <c r="R229" s="3"/>
      <c r="S229" s="3"/>
      <c r="T229" s="3"/>
      <c r="U229" s="3"/>
      <c r="V229" s="3"/>
      <c r="W229" s="3"/>
      <c r="X229" s="3"/>
      <c r="Y229" s="3"/>
      <c r="Z229" s="3"/>
    </row>
    <row r="230" spans="1:26" ht="15.75" customHeight="1">
      <c r="A230" s="83" t="s">
        <v>5712</v>
      </c>
      <c r="B230" s="83" t="s">
        <v>153</v>
      </c>
      <c r="C230" s="83" t="s">
        <v>5713</v>
      </c>
      <c r="D230" s="816" t="s">
        <v>5707</v>
      </c>
      <c r="E230" s="816" t="s">
        <v>5014</v>
      </c>
      <c r="F230" s="816" t="s">
        <v>5714</v>
      </c>
      <c r="G230" s="816"/>
      <c r="H230" s="293" t="s">
        <v>5715</v>
      </c>
      <c r="I230" s="76"/>
      <c r="J230" s="312" t="s">
        <v>5716</v>
      </c>
      <c r="K230" s="83">
        <v>2</v>
      </c>
      <c r="L230" s="83">
        <v>2</v>
      </c>
      <c r="M230" s="83">
        <v>2</v>
      </c>
      <c r="N230" s="314" t="s">
        <v>5717</v>
      </c>
      <c r="O230" s="314">
        <v>22.5</v>
      </c>
      <c r="P230" s="3" t="s">
        <v>152</v>
      </c>
      <c r="Q230" s="3"/>
      <c r="R230" s="3"/>
      <c r="S230" s="3"/>
      <c r="T230" s="3"/>
      <c r="U230" s="3"/>
      <c r="V230" s="3"/>
      <c r="W230" s="3"/>
      <c r="X230" s="3"/>
      <c r="Y230" s="3"/>
      <c r="Z230" s="3"/>
    </row>
    <row r="231" spans="1:26" ht="15.75" customHeight="1">
      <c r="A231" s="83" t="s">
        <v>2063</v>
      </c>
      <c r="B231" s="83" t="s">
        <v>153</v>
      </c>
      <c r="C231" s="83" t="s">
        <v>5718</v>
      </c>
      <c r="D231" s="816" t="s">
        <v>5112</v>
      </c>
      <c r="E231" s="816" t="s">
        <v>5371</v>
      </c>
      <c r="F231" s="816" t="s">
        <v>5719</v>
      </c>
      <c r="G231" s="816" t="s">
        <v>5720</v>
      </c>
      <c r="H231" s="814" t="s">
        <v>5721</v>
      </c>
      <c r="I231" s="398" t="s">
        <v>5722</v>
      </c>
      <c r="J231" s="312" t="s">
        <v>5723</v>
      </c>
      <c r="K231" s="83"/>
      <c r="L231" s="83"/>
      <c r="M231" s="83"/>
      <c r="N231" s="314">
        <v>50</v>
      </c>
      <c r="O231" s="314">
        <f>50*1.5</f>
        <v>75</v>
      </c>
      <c r="P231" s="3" t="s">
        <v>2063</v>
      </c>
      <c r="Q231" s="3"/>
      <c r="R231" s="3"/>
      <c r="S231" s="3"/>
      <c r="T231" s="3"/>
      <c r="U231" s="3"/>
      <c r="V231" s="3"/>
      <c r="W231" s="3"/>
      <c r="X231" s="3"/>
      <c r="Y231" s="3"/>
      <c r="Z231" s="3"/>
    </row>
    <row r="232" spans="1:26" ht="15.75" customHeight="1">
      <c r="A232" s="83" t="s">
        <v>155</v>
      </c>
      <c r="B232" s="83" t="s">
        <v>153</v>
      </c>
      <c r="C232" s="83" t="s">
        <v>5724</v>
      </c>
      <c r="D232" s="816" t="s">
        <v>5237</v>
      </c>
      <c r="E232" s="816" t="s">
        <v>5014</v>
      </c>
      <c r="F232" s="816" t="s">
        <v>5101</v>
      </c>
      <c r="G232" s="816">
        <v>100</v>
      </c>
      <c r="H232" s="67" t="s">
        <v>5725</v>
      </c>
      <c r="I232" s="398"/>
      <c r="J232" s="312" t="s">
        <v>5286</v>
      </c>
      <c r="K232" s="83">
        <v>1</v>
      </c>
      <c r="L232" s="83">
        <v>1</v>
      </c>
      <c r="M232" s="83">
        <v>1</v>
      </c>
      <c r="N232" s="314">
        <v>30</v>
      </c>
      <c r="O232" s="314">
        <v>30</v>
      </c>
      <c r="P232" s="3" t="s">
        <v>155</v>
      </c>
      <c r="Q232" s="3"/>
      <c r="R232" s="3"/>
      <c r="S232" s="3"/>
      <c r="T232" s="3"/>
      <c r="U232" s="3"/>
      <c r="V232" s="3"/>
      <c r="W232" s="3"/>
      <c r="X232" s="3"/>
      <c r="Y232" s="3"/>
      <c r="Z232" s="3"/>
    </row>
    <row r="233" spans="1:26" ht="15.75" customHeight="1">
      <c r="A233" s="83" t="s">
        <v>156</v>
      </c>
      <c r="B233" s="83" t="s">
        <v>153</v>
      </c>
      <c r="C233" s="83" t="s">
        <v>5152</v>
      </c>
      <c r="D233" s="816" t="s">
        <v>5057</v>
      </c>
      <c r="E233" s="816" t="s">
        <v>5058</v>
      </c>
      <c r="F233" s="816" t="s">
        <v>5015</v>
      </c>
      <c r="G233" s="816" t="s">
        <v>5726</v>
      </c>
      <c r="H233" s="814" t="s">
        <v>5395</v>
      </c>
      <c r="I233" s="398"/>
      <c r="J233" s="312" t="s">
        <v>5031</v>
      </c>
      <c r="K233" s="83"/>
      <c r="L233" s="83"/>
      <c r="M233" s="83"/>
      <c r="N233" s="314">
        <v>20</v>
      </c>
      <c r="O233" s="314">
        <v>20</v>
      </c>
      <c r="P233" s="3" t="s">
        <v>2077</v>
      </c>
      <c r="Q233" s="3"/>
      <c r="R233" s="3"/>
      <c r="S233" s="3"/>
      <c r="T233" s="3"/>
      <c r="U233" s="3"/>
      <c r="V233" s="3"/>
      <c r="W233" s="3"/>
      <c r="X233" s="3"/>
      <c r="Y233" s="3"/>
      <c r="Z233" s="3"/>
    </row>
    <row r="234" spans="1:26" ht="15.75" customHeight="1">
      <c r="A234" s="83" t="s">
        <v>156</v>
      </c>
      <c r="B234" s="83" t="s">
        <v>153</v>
      </c>
      <c r="C234" s="83" t="s">
        <v>5727</v>
      </c>
      <c r="D234" s="816" t="s">
        <v>5057</v>
      </c>
      <c r="E234" s="816" t="s">
        <v>5728</v>
      </c>
      <c r="F234" s="816" t="s">
        <v>5015</v>
      </c>
      <c r="G234" s="816"/>
      <c r="H234" s="293" t="s">
        <v>5729</v>
      </c>
      <c r="I234" s="76"/>
      <c r="J234" s="312" t="s">
        <v>5730</v>
      </c>
      <c r="K234" s="83">
        <v>1</v>
      </c>
      <c r="L234" s="83">
        <v>1</v>
      </c>
      <c r="M234" s="83">
        <v>1</v>
      </c>
      <c r="N234" s="314">
        <v>30</v>
      </c>
      <c r="O234" s="314">
        <v>30</v>
      </c>
      <c r="P234" s="3" t="s">
        <v>2077</v>
      </c>
      <c r="Q234" s="3"/>
      <c r="R234" s="3"/>
      <c r="S234" s="3"/>
      <c r="T234" s="3"/>
      <c r="U234" s="3"/>
      <c r="V234" s="3"/>
      <c r="W234" s="3"/>
      <c r="X234" s="3"/>
      <c r="Y234" s="3"/>
      <c r="Z234" s="3"/>
    </row>
    <row r="235" spans="1:26" ht="15.75" customHeight="1">
      <c r="A235" s="83" t="s">
        <v>2965</v>
      </c>
      <c r="B235" s="83" t="s">
        <v>620</v>
      </c>
      <c r="C235" s="83" t="s">
        <v>5731</v>
      </c>
      <c r="D235" s="816" t="s">
        <v>5112</v>
      </c>
      <c r="E235" s="816" t="s">
        <v>5014</v>
      </c>
      <c r="F235" s="816" t="s">
        <v>5732</v>
      </c>
      <c r="G235" s="816" t="s">
        <v>5733</v>
      </c>
      <c r="H235" s="814" t="s">
        <v>5734</v>
      </c>
      <c r="I235" s="398"/>
      <c r="J235" s="312" t="s">
        <v>5735</v>
      </c>
      <c r="K235" s="83">
        <v>1</v>
      </c>
      <c r="L235" s="83">
        <v>1</v>
      </c>
      <c r="M235" s="83">
        <v>1</v>
      </c>
      <c r="N235" s="314" t="s">
        <v>5736</v>
      </c>
      <c r="O235" s="314">
        <v>60</v>
      </c>
      <c r="P235" s="3" t="s">
        <v>2965</v>
      </c>
      <c r="Q235" s="3"/>
      <c r="R235" s="3"/>
      <c r="S235" s="3"/>
      <c r="T235" s="3"/>
      <c r="U235" s="3"/>
      <c r="V235" s="3"/>
      <c r="W235" s="3"/>
      <c r="X235" s="3"/>
      <c r="Y235" s="3"/>
      <c r="Z235" s="3"/>
    </row>
    <row r="236" spans="1:26" ht="15.75" customHeight="1">
      <c r="A236" s="83" t="s">
        <v>2965</v>
      </c>
      <c r="B236" s="83" t="s">
        <v>620</v>
      </c>
      <c r="C236" s="83" t="s">
        <v>5737</v>
      </c>
      <c r="D236" s="816" t="s">
        <v>5112</v>
      </c>
      <c r="E236" s="816" t="s">
        <v>5014</v>
      </c>
      <c r="F236" s="816" t="s">
        <v>5738</v>
      </c>
      <c r="G236" s="816" t="s">
        <v>5733</v>
      </c>
      <c r="H236" s="293" t="s">
        <v>5739</v>
      </c>
      <c r="I236" s="76"/>
      <c r="J236" s="312" t="s">
        <v>5740</v>
      </c>
      <c r="K236" s="83">
        <v>1</v>
      </c>
      <c r="L236" s="83">
        <v>1</v>
      </c>
      <c r="M236" s="83">
        <v>1</v>
      </c>
      <c r="N236" s="314" t="s">
        <v>5402</v>
      </c>
      <c r="O236" s="314">
        <v>60</v>
      </c>
      <c r="P236" s="3" t="s">
        <v>2965</v>
      </c>
      <c r="Q236" s="3"/>
      <c r="R236" s="3"/>
      <c r="S236" s="3"/>
      <c r="T236" s="3"/>
      <c r="U236" s="3"/>
      <c r="V236" s="3"/>
      <c r="W236" s="3"/>
      <c r="X236" s="3"/>
      <c r="Y236" s="3"/>
      <c r="Z236" s="3"/>
    </row>
    <row r="237" spans="1:26" ht="15.75" customHeight="1">
      <c r="A237" s="292" t="s">
        <v>2965</v>
      </c>
      <c r="B237" s="292" t="s">
        <v>620</v>
      </c>
      <c r="C237" s="225" t="s">
        <v>5741</v>
      </c>
      <c r="D237" s="816" t="s">
        <v>5112</v>
      </c>
      <c r="E237" s="816" t="s">
        <v>5014</v>
      </c>
      <c r="F237" s="816" t="s">
        <v>5742</v>
      </c>
      <c r="G237" s="816" t="s">
        <v>5733</v>
      </c>
      <c r="H237" s="293" t="s">
        <v>5743</v>
      </c>
      <c r="I237" s="76"/>
      <c r="J237" s="312" t="s">
        <v>5744</v>
      </c>
      <c r="K237" s="83">
        <v>1</v>
      </c>
      <c r="L237" s="83">
        <v>1</v>
      </c>
      <c r="M237" s="83">
        <v>1</v>
      </c>
      <c r="N237" s="314" t="s">
        <v>5402</v>
      </c>
      <c r="O237" s="314">
        <v>60</v>
      </c>
      <c r="P237" s="3" t="s">
        <v>2965</v>
      </c>
      <c r="Q237" s="3"/>
      <c r="R237" s="3"/>
      <c r="S237" s="3"/>
      <c r="T237" s="3"/>
      <c r="U237" s="3"/>
      <c r="V237" s="3"/>
      <c r="W237" s="3"/>
      <c r="X237" s="3"/>
      <c r="Y237" s="3"/>
      <c r="Z237" s="3"/>
    </row>
    <row r="238" spans="1:26" ht="15.75" customHeight="1">
      <c r="A238" s="83" t="s">
        <v>2965</v>
      </c>
      <c r="B238" s="83" t="s">
        <v>620</v>
      </c>
      <c r="C238" s="83" t="s">
        <v>5745</v>
      </c>
      <c r="D238" s="816" t="s">
        <v>5057</v>
      </c>
      <c r="E238" s="816" t="s">
        <v>5014</v>
      </c>
      <c r="F238" s="816" t="s">
        <v>5746</v>
      </c>
      <c r="G238" s="816" t="s">
        <v>5747</v>
      </c>
      <c r="H238" s="293" t="s">
        <v>5748</v>
      </c>
      <c r="I238" s="76"/>
      <c r="J238" s="312" t="s">
        <v>5286</v>
      </c>
      <c r="K238" s="83">
        <v>1</v>
      </c>
      <c r="L238" s="83">
        <v>1</v>
      </c>
      <c r="M238" s="83">
        <v>1</v>
      </c>
      <c r="N238" s="314">
        <v>30</v>
      </c>
      <c r="O238" s="314">
        <v>30</v>
      </c>
      <c r="P238" s="3" t="s">
        <v>2965</v>
      </c>
      <c r="Q238" s="3"/>
      <c r="R238" s="3"/>
      <c r="S238" s="3"/>
      <c r="T238" s="3"/>
      <c r="U238" s="3"/>
      <c r="V238" s="3"/>
      <c r="W238" s="3"/>
      <c r="X238" s="3"/>
      <c r="Y238" s="3"/>
      <c r="Z238" s="3"/>
    </row>
    <row r="239" spans="1:26" ht="15.75" customHeight="1">
      <c r="A239" s="83" t="s">
        <v>4858</v>
      </c>
      <c r="B239" s="68" t="s">
        <v>153</v>
      </c>
      <c r="C239" s="83" t="s">
        <v>5749</v>
      </c>
      <c r="D239" s="816" t="s">
        <v>5237</v>
      </c>
      <c r="E239" s="816" t="s">
        <v>5288</v>
      </c>
      <c r="F239" s="816" t="s">
        <v>5101</v>
      </c>
      <c r="G239" s="816"/>
      <c r="H239" s="67" t="s">
        <v>5750</v>
      </c>
      <c r="I239" s="398"/>
      <c r="J239" s="873" t="s">
        <v>5751</v>
      </c>
      <c r="K239" s="83">
        <v>1</v>
      </c>
      <c r="L239" s="83">
        <v>1</v>
      </c>
      <c r="M239" s="83">
        <v>1</v>
      </c>
      <c r="N239" s="314">
        <v>50</v>
      </c>
      <c r="O239" s="314">
        <v>50</v>
      </c>
      <c r="P239" s="3" t="s">
        <v>158</v>
      </c>
      <c r="Q239" s="3"/>
      <c r="R239" s="3"/>
      <c r="S239" s="3"/>
      <c r="T239" s="3"/>
      <c r="U239" s="3"/>
      <c r="V239" s="3"/>
      <c r="W239" s="3"/>
      <c r="X239" s="3"/>
      <c r="Y239" s="3"/>
      <c r="Z239" s="3"/>
    </row>
    <row r="240" spans="1:26" ht="15.75" customHeight="1">
      <c r="A240" s="83" t="s">
        <v>4858</v>
      </c>
      <c r="B240" s="68" t="s">
        <v>153</v>
      </c>
      <c r="C240" s="83" t="s">
        <v>5752</v>
      </c>
      <c r="D240" s="816" t="s">
        <v>5237</v>
      </c>
      <c r="E240" s="816" t="s">
        <v>5288</v>
      </c>
      <c r="F240" s="816" t="s">
        <v>5101</v>
      </c>
      <c r="G240" s="816"/>
      <c r="H240" s="76" t="s">
        <v>5753</v>
      </c>
      <c r="I240" s="76"/>
      <c r="J240" s="874" t="s">
        <v>5754</v>
      </c>
      <c r="K240" s="83">
        <v>1</v>
      </c>
      <c r="L240" s="83">
        <v>1</v>
      </c>
      <c r="M240" s="83">
        <v>1</v>
      </c>
      <c r="N240" s="314">
        <v>50</v>
      </c>
      <c r="O240" s="314">
        <v>100</v>
      </c>
      <c r="P240" s="3" t="s">
        <v>158</v>
      </c>
      <c r="Q240" s="3"/>
      <c r="R240" s="3"/>
      <c r="S240" s="3"/>
      <c r="T240" s="3"/>
      <c r="U240" s="3"/>
      <c r="V240" s="3"/>
      <c r="W240" s="3"/>
      <c r="X240" s="3"/>
      <c r="Y240" s="3"/>
      <c r="Z240" s="3"/>
    </row>
    <row r="241" spans="1:26" ht="15.75" customHeight="1">
      <c r="A241" s="83" t="s">
        <v>4858</v>
      </c>
      <c r="B241" s="68" t="s">
        <v>153</v>
      </c>
      <c r="C241" s="225" t="s">
        <v>5755</v>
      </c>
      <c r="D241" s="816" t="s">
        <v>5237</v>
      </c>
      <c r="E241" s="816" t="s">
        <v>5288</v>
      </c>
      <c r="F241" s="816" t="s">
        <v>5101</v>
      </c>
      <c r="G241" s="813"/>
      <c r="H241" s="293"/>
      <c r="I241" s="76"/>
      <c r="J241" s="312" t="s">
        <v>5756</v>
      </c>
      <c r="K241" s="83">
        <v>1</v>
      </c>
      <c r="L241" s="83">
        <v>1</v>
      </c>
      <c r="M241" s="83">
        <v>1</v>
      </c>
      <c r="N241" s="314">
        <v>50</v>
      </c>
      <c r="O241" s="314">
        <v>50</v>
      </c>
      <c r="P241" s="3" t="s">
        <v>158</v>
      </c>
      <c r="Q241" s="3"/>
      <c r="R241" s="3"/>
      <c r="S241" s="3"/>
      <c r="T241" s="3"/>
      <c r="U241" s="3"/>
      <c r="V241" s="3"/>
      <c r="W241" s="3"/>
      <c r="X241" s="3"/>
      <c r="Y241" s="3"/>
      <c r="Z241" s="3"/>
    </row>
    <row r="242" spans="1:26" ht="15.75" customHeight="1">
      <c r="A242" s="83" t="s">
        <v>4858</v>
      </c>
      <c r="B242" s="68" t="s">
        <v>153</v>
      </c>
      <c r="C242" s="83" t="s">
        <v>5757</v>
      </c>
      <c r="D242" s="816" t="s">
        <v>5270</v>
      </c>
      <c r="E242" s="816" t="s">
        <v>5014</v>
      </c>
      <c r="F242" s="816" t="s">
        <v>5101</v>
      </c>
      <c r="G242" s="816"/>
      <c r="H242" s="76" t="s">
        <v>5758</v>
      </c>
      <c r="I242" s="76"/>
      <c r="J242" s="312" t="s">
        <v>5759</v>
      </c>
      <c r="K242" s="83">
        <v>1</v>
      </c>
      <c r="L242" s="83">
        <v>1</v>
      </c>
      <c r="M242" s="83">
        <v>1</v>
      </c>
      <c r="N242" s="314">
        <v>30</v>
      </c>
      <c r="O242" s="314">
        <v>30</v>
      </c>
      <c r="P242" s="3" t="s">
        <v>158</v>
      </c>
      <c r="Q242" s="3"/>
      <c r="R242" s="3"/>
      <c r="S242" s="3"/>
      <c r="T242" s="3"/>
      <c r="U242" s="3"/>
      <c r="V242" s="3"/>
      <c r="W242" s="3"/>
      <c r="X242" s="3"/>
      <c r="Y242" s="3"/>
      <c r="Z242" s="3"/>
    </row>
    <row r="243" spans="1:26" ht="15.75" customHeight="1">
      <c r="A243" s="83" t="s">
        <v>4858</v>
      </c>
      <c r="B243" s="68" t="s">
        <v>153</v>
      </c>
      <c r="C243" s="83" t="s">
        <v>5760</v>
      </c>
      <c r="D243" s="816" t="s">
        <v>5237</v>
      </c>
      <c r="E243" s="816" t="s">
        <v>5014</v>
      </c>
      <c r="F243" s="816" t="s">
        <v>5101</v>
      </c>
      <c r="G243" s="126"/>
      <c r="H243" s="76"/>
      <c r="I243" s="77"/>
      <c r="J243" s="539" t="s">
        <v>5761</v>
      </c>
      <c r="K243" s="83">
        <v>1</v>
      </c>
      <c r="L243" s="83">
        <v>1</v>
      </c>
      <c r="M243" s="83">
        <v>1</v>
      </c>
      <c r="N243" s="314">
        <v>30</v>
      </c>
      <c r="O243" s="314">
        <v>30</v>
      </c>
      <c r="P243" s="3" t="s">
        <v>158</v>
      </c>
      <c r="Q243" s="3"/>
      <c r="R243" s="3"/>
      <c r="S243" s="3"/>
      <c r="T243" s="3"/>
      <c r="U243" s="3"/>
      <c r="V243" s="3"/>
      <c r="W243" s="3"/>
      <c r="X243" s="3"/>
      <c r="Y243" s="3"/>
      <c r="Z243" s="3"/>
    </row>
    <row r="244" spans="1:26" ht="15.75" customHeight="1">
      <c r="A244" s="83" t="s">
        <v>4858</v>
      </c>
      <c r="B244" s="68" t="s">
        <v>153</v>
      </c>
      <c r="C244" s="234" t="s">
        <v>5762</v>
      </c>
      <c r="D244" s="816" t="s">
        <v>5237</v>
      </c>
      <c r="E244" s="816" t="s">
        <v>5014</v>
      </c>
      <c r="F244" s="816" t="s">
        <v>5101</v>
      </c>
      <c r="G244" s="247"/>
      <c r="H244" s="248" t="s">
        <v>5763</v>
      </c>
      <c r="I244" s="249"/>
      <c r="J244" s="875" t="s">
        <v>5764</v>
      </c>
      <c r="K244" s="83">
        <v>1</v>
      </c>
      <c r="L244" s="83">
        <v>1</v>
      </c>
      <c r="M244" s="83">
        <v>1</v>
      </c>
      <c r="N244" s="314">
        <v>30</v>
      </c>
      <c r="O244" s="314">
        <v>30</v>
      </c>
      <c r="P244" s="3" t="s">
        <v>158</v>
      </c>
      <c r="Q244" s="3"/>
      <c r="R244" s="3"/>
      <c r="S244" s="3"/>
      <c r="T244" s="3"/>
      <c r="U244" s="3"/>
      <c r="V244" s="3"/>
      <c r="W244" s="3"/>
      <c r="X244" s="3"/>
      <c r="Y244" s="3"/>
      <c r="Z244" s="3"/>
    </row>
    <row r="245" spans="1:26" ht="15.75" customHeight="1">
      <c r="A245" s="83" t="s">
        <v>159</v>
      </c>
      <c r="B245" s="83" t="s">
        <v>153</v>
      </c>
      <c r="C245" s="524" t="s">
        <v>5765</v>
      </c>
      <c r="D245" s="816" t="s">
        <v>5013</v>
      </c>
      <c r="E245" s="816" t="s">
        <v>5766</v>
      </c>
      <c r="F245" s="816" t="s">
        <v>5767</v>
      </c>
      <c r="G245" s="816"/>
      <c r="H245" s="814" t="s">
        <v>5768</v>
      </c>
      <c r="I245" s="398"/>
      <c r="J245" s="876">
        <v>44904</v>
      </c>
      <c r="K245" s="83">
        <v>1</v>
      </c>
      <c r="L245" s="83">
        <v>1</v>
      </c>
      <c r="M245" s="83">
        <v>1</v>
      </c>
      <c r="N245" s="314">
        <v>30</v>
      </c>
      <c r="O245" s="314">
        <v>30</v>
      </c>
      <c r="P245" s="3" t="s">
        <v>2977</v>
      </c>
      <c r="Q245" s="3"/>
      <c r="R245" s="3"/>
      <c r="S245" s="3"/>
      <c r="T245" s="3"/>
      <c r="U245" s="3"/>
      <c r="V245" s="3"/>
      <c r="W245" s="3"/>
      <c r="X245" s="3"/>
      <c r="Y245" s="3"/>
      <c r="Z245" s="3"/>
    </row>
    <row r="246" spans="1:26" ht="15.75" customHeight="1">
      <c r="A246" s="83" t="s">
        <v>159</v>
      </c>
      <c r="B246" s="83" t="s">
        <v>153</v>
      </c>
      <c r="C246" s="524" t="s">
        <v>5769</v>
      </c>
      <c r="D246" s="816" t="s">
        <v>5013</v>
      </c>
      <c r="E246" s="816" t="s">
        <v>5766</v>
      </c>
      <c r="F246" s="816" t="s">
        <v>5770</v>
      </c>
      <c r="G246" s="816"/>
      <c r="H246" s="293" t="s">
        <v>5771</v>
      </c>
      <c r="I246" s="76"/>
      <c r="J246" s="524" t="s">
        <v>5772</v>
      </c>
      <c r="K246" s="83">
        <v>1</v>
      </c>
      <c r="L246" s="83">
        <v>1</v>
      </c>
      <c r="M246" s="83">
        <v>1</v>
      </c>
      <c r="N246" s="314">
        <v>30</v>
      </c>
      <c r="O246" s="314">
        <v>30</v>
      </c>
      <c r="P246" s="3" t="s">
        <v>2977</v>
      </c>
      <c r="Q246" s="3"/>
      <c r="R246" s="3"/>
      <c r="S246" s="3"/>
      <c r="T246" s="3"/>
      <c r="U246" s="3"/>
      <c r="V246" s="3"/>
      <c r="W246" s="3"/>
      <c r="X246" s="3"/>
      <c r="Y246" s="3"/>
      <c r="Z246" s="3"/>
    </row>
    <row r="247" spans="1:26" ht="15.75" customHeight="1">
      <c r="A247" s="292" t="s">
        <v>159</v>
      </c>
      <c r="B247" s="292" t="s">
        <v>153</v>
      </c>
      <c r="C247" s="524" t="s">
        <v>5727</v>
      </c>
      <c r="D247" s="813" t="s">
        <v>5013</v>
      </c>
      <c r="E247" s="816" t="s">
        <v>5766</v>
      </c>
      <c r="F247" s="813" t="s">
        <v>5773</v>
      </c>
      <c r="G247" s="813"/>
      <c r="H247" s="293" t="s">
        <v>5774</v>
      </c>
      <c r="I247" s="76"/>
      <c r="J247" s="524" t="s">
        <v>5775</v>
      </c>
      <c r="K247" s="83">
        <v>1</v>
      </c>
      <c r="L247" s="83">
        <v>1</v>
      </c>
      <c r="M247" s="83">
        <v>1</v>
      </c>
      <c r="N247" s="314">
        <v>30</v>
      </c>
      <c r="O247" s="314">
        <v>30</v>
      </c>
      <c r="P247" s="3" t="s">
        <v>2977</v>
      </c>
      <c r="Q247" s="3"/>
      <c r="R247" s="3"/>
      <c r="S247" s="3"/>
      <c r="T247" s="3"/>
      <c r="U247" s="3"/>
      <c r="V247" s="3"/>
      <c r="W247" s="3"/>
      <c r="X247" s="3"/>
      <c r="Y247" s="3"/>
      <c r="Z247" s="3"/>
    </row>
    <row r="248" spans="1:26" ht="15.75" customHeight="1">
      <c r="A248" s="83" t="s">
        <v>159</v>
      </c>
      <c r="B248" s="83" t="s">
        <v>153</v>
      </c>
      <c r="C248" s="524" t="s">
        <v>5776</v>
      </c>
      <c r="D248" s="816" t="s">
        <v>5013</v>
      </c>
      <c r="E248" s="816" t="s">
        <v>5766</v>
      </c>
      <c r="F248" s="816" t="s">
        <v>5773</v>
      </c>
      <c r="G248" s="816"/>
      <c r="H248" s="293" t="s">
        <v>5777</v>
      </c>
      <c r="I248" s="76"/>
      <c r="J248" s="524" t="s">
        <v>5778</v>
      </c>
      <c r="K248" s="83">
        <v>1</v>
      </c>
      <c r="L248" s="83">
        <v>1</v>
      </c>
      <c r="M248" s="83">
        <v>1</v>
      </c>
      <c r="N248" s="314">
        <v>30</v>
      </c>
      <c r="O248" s="314">
        <v>30</v>
      </c>
      <c r="P248" s="3" t="s">
        <v>2977</v>
      </c>
      <c r="Q248" s="3"/>
      <c r="R248" s="3"/>
      <c r="S248" s="3"/>
      <c r="T248" s="3"/>
      <c r="U248" s="3"/>
      <c r="V248" s="3"/>
      <c r="W248" s="3"/>
      <c r="X248" s="3"/>
      <c r="Y248" s="3"/>
      <c r="Z248" s="3"/>
    </row>
    <row r="249" spans="1:26" ht="15.75" customHeight="1">
      <c r="A249" s="83" t="s">
        <v>159</v>
      </c>
      <c r="B249" s="76" t="s">
        <v>153</v>
      </c>
      <c r="C249" s="83" t="s">
        <v>5779</v>
      </c>
      <c r="D249" s="126" t="s">
        <v>5022</v>
      </c>
      <c r="E249" s="126" t="s">
        <v>5637</v>
      </c>
      <c r="F249" s="126" t="s">
        <v>5780</v>
      </c>
      <c r="G249" s="126" t="s">
        <v>5781</v>
      </c>
      <c r="H249" s="76" t="s">
        <v>5782</v>
      </c>
      <c r="I249" s="77" t="s">
        <v>5092</v>
      </c>
      <c r="J249" s="539" t="s">
        <v>5783</v>
      </c>
      <c r="K249" s="536">
        <v>1</v>
      </c>
      <c r="L249" s="536">
        <v>1</v>
      </c>
      <c r="M249" s="536">
        <v>1</v>
      </c>
      <c r="N249" s="314">
        <v>150</v>
      </c>
      <c r="O249" s="314">
        <v>150</v>
      </c>
      <c r="P249" s="3" t="s">
        <v>2977</v>
      </c>
      <c r="Q249" s="3"/>
      <c r="R249" s="3"/>
      <c r="S249" s="3"/>
      <c r="T249" s="3"/>
      <c r="U249" s="3"/>
      <c r="V249" s="3"/>
      <c r="W249" s="3"/>
      <c r="X249" s="3"/>
      <c r="Y249" s="3"/>
      <c r="Z249" s="3"/>
    </row>
    <row r="250" spans="1:26" ht="15.75" customHeight="1">
      <c r="A250" s="83" t="s">
        <v>159</v>
      </c>
      <c r="B250" s="76" t="s">
        <v>153</v>
      </c>
      <c r="C250" s="83" t="s">
        <v>5784</v>
      </c>
      <c r="D250" s="126" t="s">
        <v>5013</v>
      </c>
      <c r="E250" s="816" t="s">
        <v>5766</v>
      </c>
      <c r="F250" s="126" t="s">
        <v>5770</v>
      </c>
      <c r="G250" s="126"/>
      <c r="H250" s="76" t="s">
        <v>5771</v>
      </c>
      <c r="I250" s="77"/>
      <c r="J250" s="539" t="s">
        <v>5785</v>
      </c>
      <c r="K250" s="536">
        <v>1</v>
      </c>
      <c r="L250" s="536">
        <v>1</v>
      </c>
      <c r="M250" s="536">
        <v>1</v>
      </c>
      <c r="N250" s="314">
        <v>30</v>
      </c>
      <c r="O250" s="314">
        <v>30</v>
      </c>
      <c r="P250" s="3" t="s">
        <v>2977</v>
      </c>
      <c r="Q250" s="3"/>
      <c r="R250" s="3"/>
      <c r="S250" s="3"/>
      <c r="T250" s="3"/>
      <c r="U250" s="3"/>
      <c r="V250" s="3"/>
      <c r="W250" s="3"/>
      <c r="X250" s="3"/>
      <c r="Y250" s="3"/>
      <c r="Z250" s="3"/>
    </row>
    <row r="251" spans="1:26" ht="15.75" customHeight="1">
      <c r="A251" s="83" t="s">
        <v>160</v>
      </c>
      <c r="B251" s="83" t="s">
        <v>620</v>
      </c>
      <c r="C251" s="83" t="s">
        <v>5786</v>
      </c>
      <c r="D251" s="816" t="s">
        <v>5022</v>
      </c>
      <c r="E251" s="816" t="s">
        <v>5787</v>
      </c>
      <c r="F251" s="816" t="s">
        <v>5788</v>
      </c>
      <c r="G251" s="816"/>
      <c r="H251" s="814" t="s">
        <v>5789</v>
      </c>
      <c r="I251" s="398"/>
      <c r="J251" s="312" t="s">
        <v>5790</v>
      </c>
      <c r="K251" s="83">
        <v>2</v>
      </c>
      <c r="L251" s="83">
        <v>2</v>
      </c>
      <c r="M251" s="83">
        <v>2</v>
      </c>
      <c r="N251" s="550">
        <v>30</v>
      </c>
      <c r="O251" s="550">
        <f>(N251)/K251</f>
        <v>15</v>
      </c>
      <c r="P251" s="3" t="s">
        <v>160</v>
      </c>
      <c r="Q251" s="3"/>
      <c r="R251" s="3"/>
      <c r="S251" s="3"/>
      <c r="T251" s="3"/>
      <c r="U251" s="3"/>
      <c r="V251" s="3"/>
      <c r="W251" s="3"/>
      <c r="X251" s="3"/>
      <c r="Y251" s="3"/>
      <c r="Z251" s="3"/>
    </row>
    <row r="252" spans="1:26" ht="15.75" customHeight="1">
      <c r="A252" s="83" t="s">
        <v>160</v>
      </c>
      <c r="B252" s="83" t="s">
        <v>620</v>
      </c>
      <c r="C252" s="83" t="s">
        <v>5791</v>
      </c>
      <c r="D252" s="816" t="s">
        <v>5022</v>
      </c>
      <c r="E252" s="816" t="s">
        <v>5787</v>
      </c>
      <c r="F252" s="816" t="s">
        <v>5101</v>
      </c>
      <c r="G252" s="816"/>
      <c r="H252" s="293" t="s">
        <v>5792</v>
      </c>
      <c r="I252" s="76"/>
      <c r="J252" s="312" t="s">
        <v>5793</v>
      </c>
      <c r="K252" s="83">
        <v>2</v>
      </c>
      <c r="L252" s="83">
        <v>2</v>
      </c>
      <c r="M252" s="83">
        <v>2</v>
      </c>
      <c r="N252" s="550">
        <v>30</v>
      </c>
      <c r="O252" s="550">
        <f>(N252*1.5)/K252</f>
        <v>22.5</v>
      </c>
      <c r="P252" s="3" t="s">
        <v>160</v>
      </c>
      <c r="Q252" s="3"/>
      <c r="R252" s="3"/>
      <c r="S252" s="3"/>
      <c r="T252" s="3"/>
      <c r="U252" s="3"/>
      <c r="V252" s="3"/>
      <c r="W252" s="3"/>
      <c r="X252" s="3"/>
      <c r="Y252" s="3"/>
      <c r="Z252" s="3"/>
    </row>
    <row r="253" spans="1:26" ht="15.75" customHeight="1">
      <c r="A253" s="83" t="s">
        <v>160</v>
      </c>
      <c r="B253" s="83" t="s">
        <v>620</v>
      </c>
      <c r="C253" s="225" t="s">
        <v>5794</v>
      </c>
      <c r="D253" s="816" t="s">
        <v>5013</v>
      </c>
      <c r="E253" s="816" t="s">
        <v>5787</v>
      </c>
      <c r="F253" s="816" t="s">
        <v>5101</v>
      </c>
      <c r="G253" s="813"/>
      <c r="H253" s="293" t="s">
        <v>5795</v>
      </c>
      <c r="I253" s="76"/>
      <c r="J253" s="312" t="s">
        <v>5756</v>
      </c>
      <c r="K253" s="83">
        <v>1</v>
      </c>
      <c r="L253" s="83">
        <v>1</v>
      </c>
      <c r="M253" s="83">
        <v>1</v>
      </c>
      <c r="N253" s="538">
        <v>30</v>
      </c>
      <c r="O253" s="550">
        <f>(N253)/K253</f>
        <v>30</v>
      </c>
      <c r="P253" s="3" t="s">
        <v>160</v>
      </c>
      <c r="Q253" s="3"/>
      <c r="R253" s="3"/>
      <c r="S253" s="3"/>
      <c r="T253" s="3"/>
      <c r="U253" s="3"/>
      <c r="V253" s="3"/>
      <c r="W253" s="3"/>
      <c r="X253" s="3"/>
      <c r="Y253" s="3"/>
      <c r="Z253" s="3"/>
    </row>
    <row r="254" spans="1:26" ht="15.75" customHeight="1">
      <c r="A254" s="83" t="s">
        <v>5796</v>
      </c>
      <c r="B254" s="83" t="s">
        <v>153</v>
      </c>
      <c r="C254" s="83" t="s">
        <v>5797</v>
      </c>
      <c r="D254" s="816" t="s">
        <v>5798</v>
      </c>
      <c r="E254" s="816" t="s">
        <v>5163</v>
      </c>
      <c r="F254" s="816" t="s">
        <v>5015</v>
      </c>
      <c r="G254" s="816"/>
      <c r="H254" s="814" t="s">
        <v>5799</v>
      </c>
      <c r="I254" s="398" t="s">
        <v>5092</v>
      </c>
      <c r="J254" s="312" t="s">
        <v>5800</v>
      </c>
      <c r="K254" s="83"/>
      <c r="L254" s="83">
        <v>1</v>
      </c>
      <c r="M254" s="83"/>
      <c r="N254" s="314">
        <v>50</v>
      </c>
      <c r="O254" s="314">
        <v>50</v>
      </c>
      <c r="P254" s="3" t="s">
        <v>165</v>
      </c>
      <c r="Q254" s="3"/>
      <c r="R254" s="3"/>
      <c r="S254" s="3"/>
      <c r="T254" s="3"/>
      <c r="U254" s="3"/>
      <c r="V254" s="3"/>
      <c r="W254" s="3"/>
      <c r="X254" s="3"/>
      <c r="Y254" s="3"/>
      <c r="Z254" s="3"/>
    </row>
    <row r="255" spans="1:26" ht="15.75" customHeight="1">
      <c r="A255" s="83" t="s">
        <v>5801</v>
      </c>
      <c r="B255" s="83" t="s">
        <v>153</v>
      </c>
      <c r="C255" s="208" t="s">
        <v>5802</v>
      </c>
      <c r="D255" s="816" t="s">
        <v>5803</v>
      </c>
      <c r="E255" s="816" t="s">
        <v>5645</v>
      </c>
      <c r="F255" s="816" t="s">
        <v>5101</v>
      </c>
      <c r="G255" s="816"/>
      <c r="H255" s="67" t="s">
        <v>5792</v>
      </c>
      <c r="I255" s="398"/>
      <c r="J255" s="312" t="s">
        <v>5804</v>
      </c>
      <c r="K255" s="83">
        <v>3</v>
      </c>
      <c r="L255" s="83">
        <v>3</v>
      </c>
      <c r="M255" s="83">
        <v>4</v>
      </c>
      <c r="N255" s="314">
        <v>45</v>
      </c>
      <c r="O255" s="314">
        <v>15</v>
      </c>
      <c r="P255" s="3" t="s">
        <v>168</v>
      </c>
      <c r="Q255" s="3"/>
      <c r="R255" s="3"/>
      <c r="S255" s="3"/>
      <c r="T255" s="3"/>
      <c r="U255" s="3"/>
      <c r="V255" s="3"/>
      <c r="W255" s="3"/>
      <c r="X255" s="3"/>
      <c r="Y255" s="3"/>
      <c r="Z255" s="3"/>
    </row>
    <row r="256" spans="1:26" ht="15.75" customHeight="1">
      <c r="A256" s="83" t="s">
        <v>3396</v>
      </c>
      <c r="B256" s="83" t="s">
        <v>153</v>
      </c>
      <c r="C256" s="83" t="s">
        <v>5805</v>
      </c>
      <c r="D256" s="816" t="s">
        <v>5112</v>
      </c>
      <c r="E256" s="816" t="s">
        <v>5014</v>
      </c>
      <c r="F256" s="816" t="s">
        <v>5714</v>
      </c>
      <c r="G256" s="816"/>
      <c r="H256" s="814" t="s">
        <v>5806</v>
      </c>
      <c r="I256" s="398"/>
      <c r="J256" s="312" t="s">
        <v>5187</v>
      </c>
      <c r="K256" s="83">
        <v>4</v>
      </c>
      <c r="L256" s="83">
        <v>4</v>
      </c>
      <c r="M256" s="83">
        <v>4</v>
      </c>
      <c r="N256" s="314" t="s">
        <v>5717</v>
      </c>
      <c r="O256" s="314">
        <v>11.25</v>
      </c>
      <c r="P256" s="82" t="s">
        <v>705</v>
      </c>
      <c r="Q256" s="3"/>
      <c r="R256" s="3"/>
      <c r="S256" s="3"/>
      <c r="T256" s="3"/>
      <c r="U256" s="3"/>
      <c r="V256" s="3"/>
      <c r="W256" s="3"/>
      <c r="X256" s="3"/>
      <c r="Y256" s="3"/>
      <c r="Z256" s="3"/>
    </row>
    <row r="257" spans="1:26" ht="15.75" customHeight="1">
      <c r="A257" s="83" t="s">
        <v>3396</v>
      </c>
      <c r="B257" s="83" t="s">
        <v>153</v>
      </c>
      <c r="C257" s="83" t="s">
        <v>5807</v>
      </c>
      <c r="D257" s="816" t="s">
        <v>5112</v>
      </c>
      <c r="E257" s="816" t="s">
        <v>5014</v>
      </c>
      <c r="F257" s="816" t="s">
        <v>5714</v>
      </c>
      <c r="G257" s="816"/>
      <c r="H257" s="814" t="s">
        <v>5806</v>
      </c>
      <c r="I257" s="398"/>
      <c r="J257" s="312" t="s">
        <v>5187</v>
      </c>
      <c r="K257" s="83">
        <v>3</v>
      </c>
      <c r="L257" s="83">
        <v>3</v>
      </c>
      <c r="M257" s="83">
        <v>3</v>
      </c>
      <c r="N257" s="314" t="s">
        <v>5717</v>
      </c>
      <c r="O257" s="314">
        <v>15</v>
      </c>
      <c r="P257" s="82" t="s">
        <v>705</v>
      </c>
      <c r="Q257" s="3"/>
      <c r="R257" s="3"/>
      <c r="S257" s="3"/>
      <c r="T257" s="3"/>
      <c r="U257" s="3"/>
      <c r="V257" s="3"/>
      <c r="W257" s="3"/>
      <c r="X257" s="3"/>
      <c r="Y257" s="3"/>
      <c r="Z257" s="3"/>
    </row>
    <row r="258" spans="1:26" ht="15.75" customHeight="1">
      <c r="A258" s="83" t="s">
        <v>171</v>
      </c>
      <c r="B258" s="83" t="s">
        <v>153</v>
      </c>
      <c r="C258" s="83" t="s">
        <v>5808</v>
      </c>
      <c r="D258" s="816" t="s">
        <v>5809</v>
      </c>
      <c r="E258" s="816"/>
      <c r="F258" s="816" t="s">
        <v>5015</v>
      </c>
      <c r="G258" s="816" t="s">
        <v>5726</v>
      </c>
      <c r="H258" s="814" t="s">
        <v>5193</v>
      </c>
      <c r="I258" s="398"/>
      <c r="J258" s="312" t="s">
        <v>5031</v>
      </c>
      <c r="K258" s="83"/>
      <c r="L258" s="83"/>
      <c r="M258" s="83"/>
      <c r="N258" s="314">
        <v>20</v>
      </c>
      <c r="O258" s="314">
        <v>20</v>
      </c>
      <c r="P258" s="3" t="s">
        <v>171</v>
      </c>
      <c r="Q258" s="3"/>
      <c r="R258" s="3"/>
      <c r="S258" s="3"/>
      <c r="T258" s="3"/>
      <c r="U258" s="3"/>
      <c r="V258" s="3"/>
      <c r="W258" s="3"/>
      <c r="X258" s="3"/>
      <c r="Y258" s="3"/>
      <c r="Z258" s="3"/>
    </row>
    <row r="259" spans="1:26" ht="15.75" customHeight="1">
      <c r="A259" s="83" t="s">
        <v>172</v>
      </c>
      <c r="B259" s="83" t="s">
        <v>153</v>
      </c>
      <c r="C259" s="83" t="s">
        <v>5810</v>
      </c>
      <c r="D259" s="816" t="s">
        <v>5022</v>
      </c>
      <c r="E259" s="816" t="s">
        <v>5811</v>
      </c>
      <c r="F259" s="816" t="s">
        <v>5714</v>
      </c>
      <c r="G259" s="816"/>
      <c r="H259" s="814" t="s">
        <v>5812</v>
      </c>
      <c r="I259" s="398"/>
      <c r="J259" s="312" t="s">
        <v>5813</v>
      </c>
      <c r="K259" s="83">
        <v>1</v>
      </c>
      <c r="L259" s="83">
        <v>1</v>
      </c>
      <c r="M259" s="83">
        <v>1</v>
      </c>
      <c r="N259" s="314">
        <v>30</v>
      </c>
      <c r="O259" s="314">
        <v>45</v>
      </c>
      <c r="P259" s="3" t="s">
        <v>741</v>
      </c>
      <c r="Q259" s="3"/>
      <c r="R259" s="3"/>
      <c r="S259" s="3"/>
      <c r="T259" s="3"/>
      <c r="U259" s="3"/>
      <c r="V259" s="3"/>
      <c r="W259" s="3"/>
      <c r="X259" s="3"/>
      <c r="Y259" s="3"/>
      <c r="Z259" s="3"/>
    </row>
    <row r="260" spans="1:26" ht="15.75" customHeight="1">
      <c r="A260" s="83" t="s">
        <v>172</v>
      </c>
      <c r="B260" s="83" t="s">
        <v>153</v>
      </c>
      <c r="C260" s="83" t="s">
        <v>5814</v>
      </c>
      <c r="D260" s="816" t="s">
        <v>5022</v>
      </c>
      <c r="E260" s="816" t="s">
        <v>5811</v>
      </c>
      <c r="F260" s="816" t="s">
        <v>5614</v>
      </c>
      <c r="G260" s="816"/>
      <c r="H260" s="293" t="s">
        <v>5815</v>
      </c>
      <c r="I260" s="76"/>
      <c r="J260" s="312" t="s">
        <v>5816</v>
      </c>
      <c r="K260" s="83">
        <v>1</v>
      </c>
      <c r="L260" s="83">
        <v>1</v>
      </c>
      <c r="M260" s="83">
        <v>1</v>
      </c>
      <c r="N260" s="314">
        <v>30</v>
      </c>
      <c r="O260" s="314">
        <v>45</v>
      </c>
      <c r="P260" s="3" t="s">
        <v>741</v>
      </c>
      <c r="Q260" s="3"/>
      <c r="R260" s="3"/>
      <c r="S260" s="3"/>
      <c r="T260" s="3"/>
      <c r="U260" s="3"/>
      <c r="V260" s="3"/>
      <c r="W260" s="3"/>
      <c r="X260" s="3"/>
      <c r="Y260" s="3"/>
      <c r="Z260" s="3"/>
    </row>
    <row r="261" spans="1:26" ht="15.75" customHeight="1">
      <c r="A261" s="877" t="s">
        <v>752</v>
      </c>
      <c r="B261" s="878" t="s">
        <v>153</v>
      </c>
      <c r="C261" s="879" t="s">
        <v>5817</v>
      </c>
      <c r="D261" s="880" t="s">
        <v>5112</v>
      </c>
      <c r="E261" s="881" t="s">
        <v>5818</v>
      </c>
      <c r="F261" s="881" t="s">
        <v>5819</v>
      </c>
      <c r="G261" s="881" t="s">
        <v>5733</v>
      </c>
      <c r="H261" s="882" t="s">
        <v>5820</v>
      </c>
      <c r="I261" s="881" t="s">
        <v>5115</v>
      </c>
      <c r="J261" s="878" t="s">
        <v>5821</v>
      </c>
      <c r="K261" s="228">
        <v>1</v>
      </c>
      <c r="L261" s="228">
        <v>1</v>
      </c>
      <c r="M261" s="228">
        <v>1</v>
      </c>
      <c r="N261" s="228" t="s">
        <v>5822</v>
      </c>
      <c r="O261" s="883">
        <v>200</v>
      </c>
      <c r="P261" s="3" t="s">
        <v>752</v>
      </c>
      <c r="Q261" s="3"/>
      <c r="R261" s="3"/>
      <c r="S261" s="3"/>
      <c r="T261" s="3"/>
      <c r="U261" s="3"/>
      <c r="V261" s="3"/>
      <c r="W261" s="3"/>
      <c r="X261" s="3"/>
      <c r="Y261" s="3"/>
      <c r="Z261" s="3"/>
    </row>
    <row r="262" spans="1:26" ht="15.75" customHeight="1">
      <c r="A262" s="877" t="s">
        <v>752</v>
      </c>
      <c r="B262" s="877" t="s">
        <v>153</v>
      </c>
      <c r="C262" s="884" t="s">
        <v>5791</v>
      </c>
      <c r="D262" s="881" t="s">
        <v>5112</v>
      </c>
      <c r="E262" s="881" t="s">
        <v>5058</v>
      </c>
      <c r="F262" s="881" t="s">
        <v>5714</v>
      </c>
      <c r="G262" s="881" t="s">
        <v>5733</v>
      </c>
      <c r="H262" s="881" t="s">
        <v>5792</v>
      </c>
      <c r="I262" s="881"/>
      <c r="J262" s="881" t="s">
        <v>5187</v>
      </c>
      <c r="K262" s="228">
        <v>3</v>
      </c>
      <c r="L262" s="228">
        <v>3</v>
      </c>
      <c r="M262" s="228">
        <v>3</v>
      </c>
      <c r="N262" s="228" t="s">
        <v>5717</v>
      </c>
      <c r="O262" s="883">
        <v>45</v>
      </c>
      <c r="P262" s="3" t="s">
        <v>752</v>
      </c>
      <c r="Q262" s="3"/>
      <c r="R262" s="3"/>
      <c r="S262" s="3"/>
      <c r="T262" s="3"/>
      <c r="U262" s="3"/>
      <c r="V262" s="3"/>
      <c r="W262" s="3"/>
      <c r="X262" s="3"/>
      <c r="Y262" s="3"/>
      <c r="Z262" s="3"/>
    </row>
    <row r="263" spans="1:26" ht="15.75" customHeight="1">
      <c r="A263" s="877" t="s">
        <v>752</v>
      </c>
      <c r="B263" s="877" t="s">
        <v>153</v>
      </c>
      <c r="C263" s="877" t="s">
        <v>5823</v>
      </c>
      <c r="D263" s="877" t="s">
        <v>5112</v>
      </c>
      <c r="E263" s="877" t="s">
        <v>5058</v>
      </c>
      <c r="F263" s="877" t="s">
        <v>5824</v>
      </c>
      <c r="G263" s="877" t="s">
        <v>5733</v>
      </c>
      <c r="H263" s="877" t="s">
        <v>5825</v>
      </c>
      <c r="I263" s="877"/>
      <c r="J263" s="877" t="s">
        <v>5826</v>
      </c>
      <c r="K263" s="228">
        <v>1</v>
      </c>
      <c r="L263" s="228">
        <v>1</v>
      </c>
      <c r="M263" s="228">
        <v>1</v>
      </c>
      <c r="N263" s="228" t="s">
        <v>5711</v>
      </c>
      <c r="O263" s="228">
        <v>120</v>
      </c>
      <c r="P263" s="3" t="s">
        <v>752</v>
      </c>
      <c r="Q263" s="3"/>
      <c r="R263" s="3"/>
      <c r="S263" s="3"/>
      <c r="T263" s="3"/>
      <c r="U263" s="3"/>
      <c r="V263" s="3"/>
      <c r="W263" s="3"/>
      <c r="X263" s="3"/>
      <c r="Y263" s="3"/>
      <c r="Z263" s="3"/>
    </row>
    <row r="264" spans="1:26" ht="15.75" customHeight="1">
      <c r="A264" s="83" t="s">
        <v>3075</v>
      </c>
      <c r="B264" s="76" t="s">
        <v>153</v>
      </c>
      <c r="C264" s="76" t="s">
        <v>5827</v>
      </c>
      <c r="D264" s="32" t="s">
        <v>5022</v>
      </c>
      <c r="E264" s="32" t="s">
        <v>5163</v>
      </c>
      <c r="F264" s="32" t="s">
        <v>5828</v>
      </c>
      <c r="G264" s="32" t="s">
        <v>5095</v>
      </c>
      <c r="H264" s="234" t="s">
        <v>5829</v>
      </c>
      <c r="I264" s="76" t="s">
        <v>5104</v>
      </c>
      <c r="J264" s="312" t="s">
        <v>5830</v>
      </c>
      <c r="K264" s="76">
        <v>1</v>
      </c>
      <c r="L264" s="76">
        <v>1</v>
      </c>
      <c r="M264" s="76">
        <v>1</v>
      </c>
      <c r="N264" s="76">
        <v>100</v>
      </c>
      <c r="O264" s="76">
        <v>100</v>
      </c>
      <c r="P264" s="3" t="s">
        <v>2336</v>
      </c>
      <c r="Q264" s="3"/>
      <c r="R264" s="3"/>
      <c r="S264" s="3"/>
      <c r="T264" s="3"/>
      <c r="U264" s="3"/>
      <c r="V264" s="3"/>
      <c r="W264" s="3"/>
      <c r="X264" s="3"/>
      <c r="Y264" s="3"/>
      <c r="Z264" s="3"/>
    </row>
    <row r="265" spans="1:26" ht="15.75" customHeight="1">
      <c r="A265" s="83" t="s">
        <v>3075</v>
      </c>
      <c r="B265" s="76" t="s">
        <v>153</v>
      </c>
      <c r="C265" s="76" t="s">
        <v>5831</v>
      </c>
      <c r="D265" s="32" t="s">
        <v>5013</v>
      </c>
      <c r="E265" s="32" t="s">
        <v>5371</v>
      </c>
      <c r="F265" s="32" t="s">
        <v>5015</v>
      </c>
      <c r="G265" s="32" t="s">
        <v>5102</v>
      </c>
      <c r="H265" s="83" t="s">
        <v>5298</v>
      </c>
      <c r="I265" s="76" t="s">
        <v>5371</v>
      </c>
      <c r="J265" s="312" t="s">
        <v>5832</v>
      </c>
      <c r="K265" s="76">
        <v>1</v>
      </c>
      <c r="L265" s="76">
        <v>1</v>
      </c>
      <c r="M265" s="76">
        <v>1</v>
      </c>
      <c r="N265" s="76">
        <v>50</v>
      </c>
      <c r="O265" s="76">
        <v>50</v>
      </c>
      <c r="P265" s="3" t="s">
        <v>2336</v>
      </c>
      <c r="Q265" s="3"/>
      <c r="R265" s="3"/>
      <c r="S265" s="3"/>
      <c r="T265" s="3"/>
      <c r="U265" s="3"/>
      <c r="V265" s="3"/>
      <c r="W265" s="3"/>
      <c r="X265" s="3"/>
      <c r="Y265" s="3"/>
      <c r="Z265" s="3"/>
    </row>
    <row r="266" spans="1:26" ht="15.75" customHeight="1">
      <c r="A266" s="83" t="s">
        <v>3075</v>
      </c>
      <c r="B266" s="76" t="s">
        <v>153</v>
      </c>
      <c r="C266" s="76" t="s">
        <v>5827</v>
      </c>
      <c r="D266" s="32" t="s">
        <v>5022</v>
      </c>
      <c r="E266" s="32" t="s">
        <v>5014</v>
      </c>
      <c r="F266" s="32" t="s">
        <v>5828</v>
      </c>
      <c r="G266" s="32" t="s">
        <v>5095</v>
      </c>
      <c r="H266" s="234" t="s">
        <v>5829</v>
      </c>
      <c r="I266" s="76" t="s">
        <v>5288</v>
      </c>
      <c r="J266" s="312" t="s">
        <v>5830</v>
      </c>
      <c r="K266" s="76">
        <v>1</v>
      </c>
      <c r="L266" s="76">
        <v>1</v>
      </c>
      <c r="M266" s="76">
        <v>1</v>
      </c>
      <c r="N266" s="76">
        <v>50</v>
      </c>
      <c r="O266" s="76">
        <v>50</v>
      </c>
      <c r="P266" s="3" t="s">
        <v>2336</v>
      </c>
      <c r="Q266" s="3"/>
      <c r="R266" s="3"/>
      <c r="S266" s="3"/>
      <c r="T266" s="3"/>
      <c r="U266" s="3"/>
      <c r="V266" s="3"/>
      <c r="W266" s="3"/>
      <c r="X266" s="3"/>
      <c r="Y266" s="3"/>
      <c r="Z266" s="3"/>
    </row>
    <row r="267" spans="1:26" ht="15.75" customHeight="1">
      <c r="A267" s="83" t="s">
        <v>5833</v>
      </c>
      <c r="B267" s="76" t="s">
        <v>153</v>
      </c>
      <c r="C267" s="76" t="s">
        <v>5831</v>
      </c>
      <c r="D267" s="32" t="s">
        <v>5013</v>
      </c>
      <c r="E267" s="32" t="s">
        <v>5014</v>
      </c>
      <c r="F267" s="32" t="s">
        <v>5015</v>
      </c>
      <c r="G267" s="32" t="s">
        <v>5102</v>
      </c>
      <c r="H267" s="83" t="s">
        <v>5298</v>
      </c>
      <c r="I267" s="76" t="s">
        <v>5834</v>
      </c>
      <c r="J267" s="312" t="s">
        <v>5832</v>
      </c>
      <c r="K267" s="76">
        <v>2</v>
      </c>
      <c r="L267" s="76">
        <v>2</v>
      </c>
      <c r="M267" s="76">
        <v>2</v>
      </c>
      <c r="N267" s="76">
        <v>30</v>
      </c>
      <c r="O267" s="135">
        <v>15</v>
      </c>
      <c r="P267" s="3" t="s">
        <v>2336</v>
      </c>
      <c r="Q267" s="3"/>
      <c r="R267" s="3"/>
      <c r="S267" s="3"/>
      <c r="T267" s="3"/>
      <c r="U267" s="3"/>
      <c r="V267" s="3"/>
      <c r="W267" s="3"/>
      <c r="X267" s="3"/>
      <c r="Y267" s="3"/>
      <c r="Z267" s="3"/>
    </row>
    <row r="268" spans="1:26" ht="15.75" customHeight="1">
      <c r="A268" s="83" t="s">
        <v>175</v>
      </c>
      <c r="B268" s="83" t="s">
        <v>153</v>
      </c>
      <c r="C268" s="83" t="s">
        <v>5835</v>
      </c>
      <c r="D268" s="816" t="s">
        <v>5836</v>
      </c>
      <c r="E268" s="816" t="s">
        <v>5014</v>
      </c>
      <c r="F268" s="816" t="s">
        <v>5015</v>
      </c>
      <c r="G268" s="816"/>
      <c r="H268" s="342" t="s">
        <v>5837</v>
      </c>
      <c r="I268" s="536">
        <f>-G268</f>
        <v>0</v>
      </c>
      <c r="J268" s="312"/>
      <c r="K268" s="83">
        <v>1</v>
      </c>
      <c r="L268" s="83">
        <v>1</v>
      </c>
      <c r="M268" s="83">
        <v>1</v>
      </c>
      <c r="N268" s="314">
        <v>20</v>
      </c>
      <c r="O268" s="314">
        <v>20</v>
      </c>
      <c r="P268" s="3" t="s">
        <v>3083</v>
      </c>
      <c r="Q268" s="3"/>
      <c r="R268" s="3"/>
      <c r="S268" s="3"/>
      <c r="T268" s="3"/>
      <c r="U268" s="3"/>
      <c r="V268" s="3"/>
      <c r="W268" s="3"/>
      <c r="X268" s="3"/>
      <c r="Y268" s="3"/>
      <c r="Z268" s="3"/>
    </row>
    <row r="269" spans="1:26" ht="15.75" customHeight="1">
      <c r="A269" s="528" t="s">
        <v>5838</v>
      </c>
      <c r="B269" s="528" t="s">
        <v>153</v>
      </c>
      <c r="C269" s="528" t="s">
        <v>5839</v>
      </c>
      <c r="D269" s="885" t="s">
        <v>5067</v>
      </c>
      <c r="E269" s="885" t="s">
        <v>5058</v>
      </c>
      <c r="F269" s="885" t="s">
        <v>5840</v>
      </c>
      <c r="G269" s="885" t="s">
        <v>5841</v>
      </c>
      <c r="H269" s="886" t="s">
        <v>5842</v>
      </c>
      <c r="I269" s="887"/>
      <c r="J269" s="888" t="s">
        <v>5790</v>
      </c>
      <c r="K269" s="528">
        <v>2</v>
      </c>
      <c r="L269" s="528">
        <v>2</v>
      </c>
      <c r="M269" s="528">
        <v>2</v>
      </c>
      <c r="N269" s="889">
        <v>30</v>
      </c>
      <c r="O269" s="889">
        <v>15</v>
      </c>
      <c r="P269" s="3" t="s">
        <v>761</v>
      </c>
      <c r="Q269" s="3"/>
      <c r="R269" s="3"/>
      <c r="S269" s="3"/>
      <c r="T269" s="3"/>
      <c r="U269" s="3"/>
      <c r="V269" s="3"/>
      <c r="W269" s="3"/>
      <c r="X269" s="3"/>
      <c r="Y269" s="3"/>
      <c r="Z269" s="3"/>
    </row>
    <row r="270" spans="1:26" ht="15.75" customHeight="1">
      <c r="A270" s="528" t="s">
        <v>2342</v>
      </c>
      <c r="B270" s="528" t="s">
        <v>153</v>
      </c>
      <c r="C270" s="528" t="s">
        <v>5843</v>
      </c>
      <c r="D270" s="885" t="s">
        <v>5067</v>
      </c>
      <c r="E270" s="885" t="s">
        <v>5058</v>
      </c>
      <c r="F270" s="885" t="s">
        <v>5844</v>
      </c>
      <c r="G270" s="885" t="s">
        <v>5841</v>
      </c>
      <c r="H270" s="585" t="s">
        <v>5845</v>
      </c>
      <c r="I270" s="528"/>
      <c r="J270" s="888" t="s">
        <v>5846</v>
      </c>
      <c r="K270" s="528">
        <v>5</v>
      </c>
      <c r="L270" s="528">
        <v>1</v>
      </c>
      <c r="M270" s="528">
        <v>8</v>
      </c>
      <c r="N270" s="889" t="s">
        <v>5847</v>
      </c>
      <c r="O270" s="889">
        <v>12</v>
      </c>
      <c r="P270" s="3" t="s">
        <v>761</v>
      </c>
      <c r="Q270" s="3"/>
      <c r="R270" s="3"/>
      <c r="S270" s="3"/>
      <c r="T270" s="3"/>
      <c r="U270" s="3"/>
      <c r="V270" s="3"/>
      <c r="W270" s="3"/>
      <c r="X270" s="3"/>
      <c r="Y270" s="3"/>
      <c r="Z270" s="3"/>
    </row>
    <row r="271" spans="1:26" ht="15.75" customHeight="1">
      <c r="A271" s="890" t="s">
        <v>4423</v>
      </c>
      <c r="B271" s="890" t="s">
        <v>153</v>
      </c>
      <c r="C271" s="891" t="s">
        <v>5848</v>
      </c>
      <c r="D271" s="885" t="s">
        <v>5067</v>
      </c>
      <c r="E271" s="885" t="s">
        <v>5058</v>
      </c>
      <c r="F271" s="892" t="s">
        <v>5369</v>
      </c>
      <c r="G271" s="885" t="s">
        <v>5841</v>
      </c>
      <c r="H271" s="76" t="s">
        <v>5849</v>
      </c>
      <c r="I271" s="76"/>
      <c r="J271" s="741" t="s">
        <v>5850</v>
      </c>
      <c r="K271" s="108">
        <v>1</v>
      </c>
      <c r="L271" s="108">
        <v>1</v>
      </c>
      <c r="M271" s="108">
        <v>1</v>
      </c>
      <c r="N271" s="30">
        <v>30</v>
      </c>
      <c r="O271" s="30">
        <v>30</v>
      </c>
      <c r="P271" s="3" t="s">
        <v>761</v>
      </c>
      <c r="Q271" s="3"/>
      <c r="R271" s="3"/>
      <c r="S271" s="3"/>
      <c r="T271" s="3"/>
      <c r="U271" s="3"/>
      <c r="V271" s="3"/>
      <c r="W271" s="3"/>
      <c r="X271" s="3"/>
      <c r="Y271" s="3"/>
      <c r="Z271" s="3"/>
    </row>
    <row r="272" spans="1:26" ht="15.75" customHeight="1">
      <c r="A272" s="890" t="s">
        <v>4423</v>
      </c>
      <c r="B272" s="890" t="s">
        <v>153</v>
      </c>
      <c r="C272" s="83" t="s">
        <v>5810</v>
      </c>
      <c r="D272" s="816" t="s">
        <v>5067</v>
      </c>
      <c r="E272" s="816" t="s">
        <v>5058</v>
      </c>
      <c r="F272" s="816" t="s">
        <v>5851</v>
      </c>
      <c r="G272" s="816" t="s">
        <v>5254</v>
      </c>
      <c r="H272" s="585" t="s">
        <v>5852</v>
      </c>
      <c r="I272" s="76"/>
      <c r="J272" s="741" t="s">
        <v>5853</v>
      </c>
      <c r="K272" s="108">
        <v>1</v>
      </c>
      <c r="L272" s="108">
        <v>1</v>
      </c>
      <c r="M272" s="108">
        <v>1</v>
      </c>
      <c r="N272" s="889" t="s">
        <v>5854</v>
      </c>
      <c r="O272" s="30">
        <v>45</v>
      </c>
      <c r="P272" s="3" t="s">
        <v>761</v>
      </c>
      <c r="Q272" s="3"/>
      <c r="R272" s="3"/>
      <c r="S272" s="3"/>
      <c r="T272" s="3"/>
      <c r="U272" s="3"/>
      <c r="V272" s="3"/>
      <c r="W272" s="3"/>
      <c r="X272" s="3"/>
      <c r="Y272" s="3"/>
      <c r="Z272" s="3"/>
    </row>
    <row r="273" spans="1:26" ht="15.75" customHeight="1">
      <c r="A273" s="83" t="s">
        <v>4967</v>
      </c>
      <c r="B273" s="83" t="s">
        <v>1570</v>
      </c>
      <c r="C273" s="816" t="s">
        <v>5855</v>
      </c>
      <c r="D273" s="893" t="s">
        <v>5112</v>
      </c>
      <c r="E273" s="816" t="s">
        <v>5058</v>
      </c>
      <c r="F273" s="816" t="s">
        <v>5856</v>
      </c>
      <c r="G273" s="816"/>
      <c r="H273" s="67" t="s">
        <v>5857</v>
      </c>
      <c r="I273" s="398"/>
      <c r="J273" s="312" t="s">
        <v>5858</v>
      </c>
      <c r="K273" s="83">
        <v>1</v>
      </c>
      <c r="L273" s="83">
        <v>1</v>
      </c>
      <c r="M273" s="83">
        <v>1</v>
      </c>
      <c r="N273" s="538">
        <v>60</v>
      </c>
      <c r="O273" s="894">
        <v>60</v>
      </c>
      <c r="P273" s="3" t="s">
        <v>774</v>
      </c>
      <c r="Q273" s="3"/>
      <c r="R273" s="3"/>
      <c r="S273" s="3"/>
      <c r="T273" s="3"/>
      <c r="U273" s="3"/>
      <c r="V273" s="3"/>
      <c r="W273" s="3"/>
      <c r="X273" s="3"/>
      <c r="Y273" s="3"/>
      <c r="Z273" s="3"/>
    </row>
    <row r="274" spans="1:26" ht="15.75" customHeight="1">
      <c r="A274" s="83" t="s">
        <v>4967</v>
      </c>
      <c r="B274" s="83" t="s">
        <v>1570</v>
      </c>
      <c r="C274" s="83" t="s">
        <v>5859</v>
      </c>
      <c r="D274" s="867" t="s">
        <v>5112</v>
      </c>
      <c r="E274" s="816" t="s">
        <v>5058</v>
      </c>
      <c r="F274" s="816" t="s">
        <v>5856</v>
      </c>
      <c r="G274" s="816"/>
      <c r="H274" s="76" t="s">
        <v>5860</v>
      </c>
      <c r="J274" s="312" t="s">
        <v>5861</v>
      </c>
      <c r="K274" s="83">
        <v>1</v>
      </c>
      <c r="L274" s="83">
        <v>1</v>
      </c>
      <c r="M274" s="83">
        <v>1</v>
      </c>
      <c r="N274" s="538">
        <v>60</v>
      </c>
      <c r="O274" s="894">
        <v>60</v>
      </c>
      <c r="P274" s="3" t="s">
        <v>774</v>
      </c>
      <c r="Q274" s="3"/>
      <c r="R274" s="3"/>
      <c r="S274" s="3"/>
      <c r="T274" s="3"/>
      <c r="U274" s="3"/>
      <c r="V274" s="3"/>
      <c r="W274" s="3"/>
      <c r="X274" s="3"/>
      <c r="Y274" s="3"/>
      <c r="Z274" s="3"/>
    </row>
    <row r="275" spans="1:26" ht="15.75" customHeight="1">
      <c r="A275" s="83" t="s">
        <v>4967</v>
      </c>
      <c r="B275" s="83" t="s">
        <v>1570</v>
      </c>
      <c r="C275" s="225" t="s">
        <v>5862</v>
      </c>
      <c r="D275" s="816" t="s">
        <v>5112</v>
      </c>
      <c r="E275" s="816" t="s">
        <v>5058</v>
      </c>
      <c r="F275" s="816" t="s">
        <v>5856</v>
      </c>
      <c r="G275" s="816"/>
      <c r="H275" s="293" t="s">
        <v>5863</v>
      </c>
      <c r="I275" s="76"/>
      <c r="J275" s="312" t="s">
        <v>5864</v>
      </c>
      <c r="K275" s="83">
        <v>1</v>
      </c>
      <c r="L275" s="83">
        <v>1</v>
      </c>
      <c r="M275" s="83">
        <v>1</v>
      </c>
      <c r="N275" s="538">
        <v>60</v>
      </c>
      <c r="O275" s="894">
        <v>60</v>
      </c>
      <c r="P275" s="3" t="s">
        <v>774</v>
      </c>
      <c r="Q275" s="3"/>
      <c r="R275" s="3"/>
      <c r="S275" s="3"/>
      <c r="T275" s="3"/>
      <c r="U275" s="3"/>
      <c r="V275" s="3"/>
      <c r="W275" s="3"/>
      <c r="X275" s="3"/>
      <c r="Y275" s="3"/>
      <c r="Z275" s="3"/>
    </row>
    <row r="276" spans="1:26" ht="15.75" customHeight="1">
      <c r="A276" s="83" t="s">
        <v>4967</v>
      </c>
      <c r="B276" s="83" t="s">
        <v>1570</v>
      </c>
      <c r="C276" s="83" t="s">
        <v>5865</v>
      </c>
      <c r="D276" s="816" t="s">
        <v>5112</v>
      </c>
      <c r="E276" s="816" t="s">
        <v>5058</v>
      </c>
      <c r="F276" s="816" t="s">
        <v>5856</v>
      </c>
      <c r="G276" s="816"/>
      <c r="H276" s="293" t="s">
        <v>5866</v>
      </c>
      <c r="I276" s="76"/>
      <c r="J276" s="815">
        <v>44631</v>
      </c>
      <c r="K276" s="83">
        <v>1</v>
      </c>
      <c r="L276" s="83">
        <v>1</v>
      </c>
      <c r="M276" s="83">
        <v>1</v>
      </c>
      <c r="N276" s="538">
        <v>30</v>
      </c>
      <c r="O276" s="894">
        <v>30</v>
      </c>
      <c r="P276" s="3" t="s">
        <v>774</v>
      </c>
      <c r="Q276" s="3"/>
      <c r="R276" s="3"/>
      <c r="S276" s="3"/>
      <c r="T276" s="3"/>
      <c r="U276" s="3"/>
      <c r="V276" s="3"/>
      <c r="W276" s="3"/>
      <c r="X276" s="3"/>
      <c r="Y276" s="3"/>
      <c r="Z276" s="3"/>
    </row>
    <row r="277" spans="1:26" ht="15.75" customHeight="1">
      <c r="A277" s="83" t="s">
        <v>4967</v>
      </c>
      <c r="B277" s="83" t="s">
        <v>1570</v>
      </c>
      <c r="C277" s="83" t="s">
        <v>5867</v>
      </c>
      <c r="D277" s="816" t="s">
        <v>5112</v>
      </c>
      <c r="E277" s="816" t="s">
        <v>5058</v>
      </c>
      <c r="F277" s="816" t="s">
        <v>5015</v>
      </c>
      <c r="G277" s="816"/>
      <c r="H277" s="76" t="s">
        <v>5792</v>
      </c>
      <c r="I277" s="76"/>
      <c r="J277" s="815" t="s">
        <v>5187</v>
      </c>
      <c r="K277" s="83">
        <v>1</v>
      </c>
      <c r="L277" s="83">
        <v>1</v>
      </c>
      <c r="M277" s="83">
        <v>1</v>
      </c>
      <c r="N277" s="538">
        <v>45</v>
      </c>
      <c r="O277" s="894">
        <v>45</v>
      </c>
      <c r="P277" s="3" t="s">
        <v>774</v>
      </c>
      <c r="Q277" s="3"/>
      <c r="R277" s="3"/>
      <c r="S277" s="3"/>
      <c r="T277" s="3"/>
      <c r="U277" s="3"/>
      <c r="V277" s="3"/>
      <c r="W277" s="3"/>
      <c r="X277" s="3"/>
      <c r="Y277" s="3"/>
      <c r="Z277" s="3"/>
    </row>
    <row r="278" spans="1:26" ht="15.75" customHeight="1">
      <c r="A278" s="83" t="s">
        <v>4967</v>
      </c>
      <c r="B278" s="83" t="s">
        <v>1570</v>
      </c>
      <c r="C278" s="83" t="s">
        <v>5868</v>
      </c>
      <c r="D278" s="816" t="s">
        <v>5112</v>
      </c>
      <c r="E278" s="816" t="s">
        <v>5058</v>
      </c>
      <c r="F278" s="816" t="s">
        <v>5015</v>
      </c>
      <c r="G278" s="816"/>
      <c r="H278" s="76" t="s">
        <v>5792</v>
      </c>
      <c r="I278" s="76"/>
      <c r="J278" s="815" t="s">
        <v>5187</v>
      </c>
      <c r="K278" s="83">
        <v>2</v>
      </c>
      <c r="L278" s="83">
        <v>2</v>
      </c>
      <c r="M278" s="83">
        <v>2</v>
      </c>
      <c r="N278" s="538">
        <f t="shared" ref="N278:N279" si="2">45/2</f>
        <v>22.5</v>
      </c>
      <c r="O278" s="894">
        <f t="shared" ref="O278:O279" si="3">N278</f>
        <v>22.5</v>
      </c>
      <c r="P278" s="3" t="s">
        <v>774</v>
      </c>
      <c r="Q278" s="3"/>
      <c r="R278" s="3"/>
      <c r="S278" s="3"/>
      <c r="T278" s="3"/>
      <c r="U278" s="3"/>
      <c r="V278" s="3"/>
      <c r="W278" s="3"/>
      <c r="X278" s="3"/>
      <c r="Y278" s="3"/>
      <c r="Z278" s="3"/>
    </row>
    <row r="279" spans="1:26" ht="15.75" customHeight="1">
      <c r="A279" s="83" t="s">
        <v>4967</v>
      </c>
      <c r="B279" s="83" t="s">
        <v>1570</v>
      </c>
      <c r="C279" s="83" t="s">
        <v>5869</v>
      </c>
      <c r="D279" s="816" t="s">
        <v>5112</v>
      </c>
      <c r="E279" s="816" t="s">
        <v>5058</v>
      </c>
      <c r="F279" s="816" t="s">
        <v>5015</v>
      </c>
      <c r="G279" s="816"/>
      <c r="H279" s="76" t="s">
        <v>5792</v>
      </c>
      <c r="I279" s="76"/>
      <c r="J279" s="815" t="s">
        <v>5187</v>
      </c>
      <c r="K279" s="83">
        <v>2</v>
      </c>
      <c r="L279" s="83">
        <v>2</v>
      </c>
      <c r="M279" s="83">
        <v>2</v>
      </c>
      <c r="N279" s="538">
        <f t="shared" si="2"/>
        <v>22.5</v>
      </c>
      <c r="O279" s="894">
        <f t="shared" si="3"/>
        <v>22.5</v>
      </c>
      <c r="P279" s="3" t="s">
        <v>774</v>
      </c>
      <c r="Q279" s="3"/>
      <c r="R279" s="3"/>
      <c r="S279" s="3"/>
      <c r="T279" s="3"/>
      <c r="U279" s="3"/>
      <c r="V279" s="3"/>
      <c r="W279" s="3"/>
      <c r="X279" s="3"/>
      <c r="Y279" s="3"/>
      <c r="Z279" s="3"/>
    </row>
    <row r="280" spans="1:26" ht="15.75" customHeight="1">
      <c r="A280" s="83" t="s">
        <v>4967</v>
      </c>
      <c r="B280" s="83" t="s">
        <v>1570</v>
      </c>
      <c r="C280" s="83" t="s">
        <v>5870</v>
      </c>
      <c r="D280" s="816" t="s">
        <v>5112</v>
      </c>
      <c r="E280" s="816" t="s">
        <v>5058</v>
      </c>
      <c r="F280" s="816" t="s">
        <v>5015</v>
      </c>
      <c r="G280" s="816"/>
      <c r="H280" s="76" t="s">
        <v>5871</v>
      </c>
      <c r="I280" s="76"/>
      <c r="J280" s="815" t="s">
        <v>5872</v>
      </c>
      <c r="K280" s="83">
        <v>1</v>
      </c>
      <c r="L280" s="83">
        <v>1</v>
      </c>
      <c r="M280" s="83">
        <v>1</v>
      </c>
      <c r="N280" s="538">
        <v>45</v>
      </c>
      <c r="O280" s="894">
        <v>45</v>
      </c>
      <c r="P280" s="3" t="s">
        <v>774</v>
      </c>
      <c r="Q280" s="3"/>
      <c r="R280" s="3"/>
      <c r="S280" s="3"/>
      <c r="T280" s="3"/>
      <c r="U280" s="3"/>
      <c r="V280" s="3"/>
      <c r="W280" s="3"/>
      <c r="X280" s="3"/>
      <c r="Y280" s="3"/>
      <c r="Z280" s="3"/>
    </row>
    <row r="281" spans="1:26" ht="15.75" customHeight="1">
      <c r="A281" s="83" t="s">
        <v>4967</v>
      </c>
      <c r="B281" s="83" t="s">
        <v>1570</v>
      </c>
      <c r="C281" s="83" t="s">
        <v>5873</v>
      </c>
      <c r="D281" s="427" t="s">
        <v>5057</v>
      </c>
      <c r="E281" s="427" t="s">
        <v>5058</v>
      </c>
      <c r="F281" s="427" t="s">
        <v>5015</v>
      </c>
      <c r="G281" s="126"/>
      <c r="H281" s="76" t="s">
        <v>5079</v>
      </c>
      <c r="I281" s="77"/>
      <c r="J281" s="567" t="s">
        <v>5874</v>
      </c>
      <c r="K281" s="86">
        <v>1</v>
      </c>
      <c r="L281" s="86">
        <v>1</v>
      </c>
      <c r="M281" s="86">
        <v>1</v>
      </c>
      <c r="N281" s="538">
        <v>30</v>
      </c>
      <c r="O281" s="894">
        <v>30</v>
      </c>
      <c r="P281" s="3" t="s">
        <v>774</v>
      </c>
      <c r="Q281" s="3"/>
      <c r="R281" s="3"/>
      <c r="S281" s="3"/>
      <c r="T281" s="3"/>
      <c r="U281" s="3"/>
      <c r="V281" s="3"/>
      <c r="W281" s="3"/>
      <c r="X281" s="3"/>
      <c r="Y281" s="3"/>
      <c r="Z281" s="3"/>
    </row>
    <row r="282" spans="1:26" ht="15.75" customHeight="1">
      <c r="A282" s="83" t="s">
        <v>4967</v>
      </c>
      <c r="B282" s="83" t="s">
        <v>1570</v>
      </c>
      <c r="C282" s="83" t="s">
        <v>5875</v>
      </c>
      <c r="D282" s="427" t="s">
        <v>5057</v>
      </c>
      <c r="E282" s="427" t="s">
        <v>5058</v>
      </c>
      <c r="F282" s="427" t="s">
        <v>5015</v>
      </c>
      <c r="G282" s="126"/>
      <c r="H282" s="76" t="s">
        <v>5079</v>
      </c>
      <c r="I282" s="77"/>
      <c r="J282" s="567" t="s">
        <v>5874</v>
      </c>
      <c r="K282" s="86">
        <v>1</v>
      </c>
      <c r="L282" s="86">
        <v>1</v>
      </c>
      <c r="M282" s="86">
        <v>1</v>
      </c>
      <c r="N282" s="538">
        <v>30</v>
      </c>
      <c r="O282" s="894">
        <v>30</v>
      </c>
      <c r="P282" s="3" t="s">
        <v>774</v>
      </c>
      <c r="Q282" s="3"/>
      <c r="R282" s="3"/>
      <c r="S282" s="3"/>
      <c r="T282" s="3"/>
      <c r="U282" s="3"/>
      <c r="V282" s="3"/>
      <c r="W282" s="3"/>
      <c r="X282" s="3"/>
      <c r="Y282" s="3"/>
      <c r="Z282" s="3"/>
    </row>
    <row r="283" spans="1:26" ht="15.75" customHeight="1">
      <c r="A283" s="292" t="s">
        <v>181</v>
      </c>
      <c r="B283" s="292" t="s">
        <v>153</v>
      </c>
      <c r="C283" s="83" t="s">
        <v>5876</v>
      </c>
      <c r="D283" s="816" t="s">
        <v>5022</v>
      </c>
      <c r="E283" s="816" t="s">
        <v>5163</v>
      </c>
      <c r="F283" s="816" t="s">
        <v>5015</v>
      </c>
      <c r="G283" s="816"/>
      <c r="H283" s="293" t="s">
        <v>5799</v>
      </c>
      <c r="I283" s="76" t="s">
        <v>5092</v>
      </c>
      <c r="J283" s="312" t="s">
        <v>4562</v>
      </c>
      <c r="K283" s="83"/>
      <c r="L283" s="83"/>
      <c r="M283" s="83"/>
      <c r="N283" s="314">
        <v>50</v>
      </c>
      <c r="O283" s="314">
        <v>50</v>
      </c>
      <c r="P283" s="3" t="s">
        <v>181</v>
      </c>
      <c r="Q283" s="3"/>
      <c r="R283" s="3"/>
      <c r="S283" s="3"/>
      <c r="T283" s="3"/>
      <c r="U283" s="3"/>
      <c r="V283" s="3"/>
      <c r="W283" s="3"/>
      <c r="X283" s="3"/>
      <c r="Y283" s="3"/>
      <c r="Z283" s="3"/>
    </row>
    <row r="284" spans="1:26" ht="15.75" customHeight="1">
      <c r="A284" s="83"/>
      <c r="B284" s="76"/>
      <c r="C284" s="83"/>
      <c r="D284" s="126"/>
      <c r="E284" s="126"/>
      <c r="F284" s="126"/>
      <c r="G284" s="126"/>
      <c r="H284" s="76"/>
      <c r="I284" s="77"/>
      <c r="J284" s="539"/>
      <c r="K284" s="536"/>
      <c r="L284" s="536"/>
      <c r="M284" s="536"/>
      <c r="N284" s="314"/>
      <c r="O284" s="314"/>
      <c r="P284" s="3"/>
      <c r="Q284" s="3"/>
      <c r="R284" s="3"/>
      <c r="S284" s="3"/>
      <c r="T284" s="3"/>
      <c r="U284" s="3"/>
      <c r="V284" s="3"/>
      <c r="W284" s="3"/>
      <c r="X284" s="3"/>
      <c r="Y284" s="3"/>
      <c r="Z284" s="3"/>
    </row>
    <row r="285" spans="1:26" ht="15.75" customHeight="1">
      <c r="A285" s="83"/>
      <c r="B285" s="76"/>
      <c r="C285" s="83"/>
      <c r="D285" s="126"/>
      <c r="E285" s="126"/>
      <c r="F285" s="126"/>
      <c r="G285" s="126"/>
      <c r="H285" s="76"/>
      <c r="I285" s="77"/>
      <c r="J285" s="539"/>
      <c r="K285" s="536"/>
      <c r="L285" s="536"/>
      <c r="M285" s="536"/>
      <c r="N285" s="314"/>
      <c r="O285" s="314"/>
      <c r="P285" s="3"/>
      <c r="Q285" s="3"/>
      <c r="R285" s="3"/>
      <c r="S285" s="3"/>
      <c r="T285" s="3"/>
      <c r="U285" s="3"/>
      <c r="V285" s="3"/>
      <c r="W285" s="3"/>
      <c r="X285" s="3"/>
      <c r="Y285" s="3"/>
      <c r="Z285" s="3"/>
    </row>
    <row r="286" spans="1:26" ht="15.75" customHeight="1">
      <c r="A286" s="232" t="s">
        <v>183</v>
      </c>
      <c r="B286" s="52"/>
      <c r="C286" s="52"/>
      <c r="D286" s="52"/>
      <c r="E286" s="52"/>
      <c r="F286" s="52"/>
      <c r="G286" s="52"/>
      <c r="H286" s="52"/>
      <c r="I286" s="58"/>
      <c r="J286" s="3"/>
      <c r="K286" s="3"/>
      <c r="L286" s="3"/>
      <c r="M286" s="3"/>
      <c r="N286" s="3"/>
      <c r="O286" s="568">
        <f>SUM(O14:O284)</f>
        <v>14764.08</v>
      </c>
      <c r="P286" s="3"/>
      <c r="Q286" s="3"/>
      <c r="R286" s="3"/>
      <c r="S286" s="3"/>
      <c r="T286" s="3"/>
      <c r="U286" s="3"/>
      <c r="V286" s="3"/>
      <c r="W286" s="3"/>
      <c r="X286" s="3"/>
      <c r="Y286" s="3"/>
      <c r="Z286" s="3"/>
    </row>
    <row r="287" spans="1:26" ht="15.75" customHeight="1">
      <c r="A287" s="51"/>
      <c r="B287" s="52"/>
      <c r="C287" s="52"/>
      <c r="D287" s="52"/>
      <c r="E287" s="52"/>
      <c r="F287" s="52"/>
      <c r="G287" s="52"/>
      <c r="H287" s="52"/>
      <c r="I287" s="52"/>
      <c r="J287" s="1"/>
      <c r="K287" s="1"/>
      <c r="L287" s="1"/>
      <c r="M287" s="1"/>
      <c r="N287" s="3"/>
      <c r="O287" s="3"/>
      <c r="P287" s="3"/>
      <c r="Q287" s="3"/>
      <c r="R287" s="3"/>
      <c r="S287" s="3"/>
      <c r="T287" s="3"/>
      <c r="U287" s="3"/>
      <c r="V287" s="3"/>
      <c r="W287" s="3"/>
      <c r="X287" s="3"/>
      <c r="Y287" s="3"/>
      <c r="Z287" s="3"/>
    </row>
    <row r="288" spans="1:26" ht="15.75" customHeight="1">
      <c r="A288" s="1142" t="s">
        <v>842</v>
      </c>
      <c r="B288" s="1115"/>
      <c r="C288" s="1115"/>
      <c r="D288" s="1115"/>
      <c r="E288" s="1115"/>
      <c r="F288" s="1115"/>
      <c r="G288" s="1115"/>
      <c r="H288" s="1115"/>
      <c r="I288" s="1115"/>
      <c r="J288" s="1116"/>
      <c r="K288" s="3"/>
      <c r="L288" s="3"/>
      <c r="M288" s="3"/>
      <c r="N288" s="3"/>
      <c r="O288" s="3"/>
      <c r="P288" s="3"/>
      <c r="Q288" s="3"/>
      <c r="R288" s="3"/>
      <c r="S288" s="3"/>
      <c r="T288" s="3"/>
      <c r="U288" s="3"/>
      <c r="V288" s="3"/>
      <c r="W288" s="3"/>
      <c r="X288" s="3"/>
      <c r="Y288" s="3"/>
      <c r="Z288" s="3"/>
    </row>
    <row r="289" spans="1:26" ht="15.75" customHeight="1">
      <c r="A289" s="51"/>
      <c r="B289" s="52"/>
      <c r="C289" s="52"/>
      <c r="D289" s="52"/>
      <c r="E289" s="52"/>
      <c r="F289" s="52"/>
      <c r="G289" s="52"/>
      <c r="H289" s="1"/>
      <c r="I289" s="3"/>
      <c r="J289" s="3"/>
      <c r="K289" s="3"/>
      <c r="L289" s="3"/>
      <c r="M289" s="3"/>
      <c r="N289" s="3"/>
      <c r="O289" s="3"/>
      <c r="P289" s="3"/>
      <c r="Q289" s="3"/>
      <c r="R289" s="3"/>
      <c r="S289" s="3"/>
      <c r="T289" s="3"/>
      <c r="U289" s="3"/>
      <c r="V289" s="3"/>
      <c r="W289" s="3"/>
      <c r="X289" s="3"/>
      <c r="Y289" s="3"/>
      <c r="Z289" s="3"/>
    </row>
    <row r="290" spans="1:26" ht="15.75" customHeight="1">
      <c r="A290" s="51"/>
      <c r="B290" s="52"/>
      <c r="C290" s="52"/>
      <c r="D290" s="52"/>
      <c r="E290" s="52"/>
      <c r="F290" s="52"/>
      <c r="G290" s="52"/>
      <c r="H290" s="1"/>
      <c r="I290" s="3"/>
      <c r="J290" s="3"/>
      <c r="K290" s="3"/>
      <c r="L290" s="3"/>
      <c r="M290" s="3"/>
      <c r="N290" s="3"/>
      <c r="O290" s="3"/>
      <c r="P290" s="3"/>
      <c r="Q290" s="3"/>
      <c r="R290" s="3"/>
      <c r="S290" s="3"/>
      <c r="T290" s="3"/>
      <c r="U290" s="3"/>
      <c r="V290" s="3"/>
      <c r="W290" s="3"/>
      <c r="X290" s="3"/>
      <c r="Y290" s="3"/>
      <c r="Z290" s="3"/>
    </row>
    <row r="291" spans="1:26" ht="15.75" customHeight="1">
      <c r="A291" s="51"/>
      <c r="B291" s="52"/>
      <c r="C291" s="52"/>
      <c r="D291" s="52"/>
      <c r="E291" s="52"/>
      <c r="F291" s="52"/>
      <c r="G291" s="52"/>
      <c r="H291" s="1"/>
      <c r="I291" s="3"/>
      <c r="J291" s="3"/>
      <c r="K291" s="3"/>
      <c r="L291" s="3"/>
      <c r="M291" s="3"/>
      <c r="N291" s="3"/>
      <c r="O291" s="3"/>
      <c r="P291" s="3"/>
      <c r="Q291" s="3"/>
      <c r="R291" s="3"/>
      <c r="S291" s="3"/>
      <c r="T291" s="3"/>
      <c r="U291" s="3"/>
      <c r="V291" s="3"/>
      <c r="W291" s="3"/>
      <c r="X291" s="3"/>
      <c r="Y291" s="3"/>
      <c r="Z291" s="3"/>
    </row>
    <row r="292" spans="1:26" ht="15.75" customHeight="1">
      <c r="A292" s="51"/>
      <c r="B292" s="52"/>
      <c r="C292" s="52"/>
      <c r="D292" s="52"/>
      <c r="E292" s="52"/>
      <c r="F292" s="52"/>
      <c r="G292" s="52"/>
      <c r="H292" s="1"/>
      <c r="I292" s="3"/>
      <c r="J292" s="3"/>
      <c r="K292" s="3"/>
      <c r="L292" s="3"/>
      <c r="M292" s="3"/>
      <c r="N292" s="3"/>
      <c r="O292" s="3"/>
      <c r="P292" s="3"/>
      <c r="Q292" s="3"/>
      <c r="R292" s="3"/>
      <c r="S292" s="3"/>
      <c r="T292" s="3"/>
      <c r="U292" s="3"/>
      <c r="V292" s="3"/>
      <c r="W292" s="3"/>
      <c r="X292" s="3"/>
      <c r="Y292" s="3"/>
      <c r="Z292" s="3"/>
    </row>
    <row r="293" spans="1:26" ht="15.75" customHeight="1">
      <c r="A293" s="51"/>
      <c r="B293" s="52"/>
      <c r="C293" s="52"/>
      <c r="D293" s="52"/>
      <c r="E293" s="52"/>
      <c r="F293" s="52"/>
      <c r="G293" s="52"/>
      <c r="H293" s="1"/>
      <c r="I293" s="3"/>
      <c r="J293" s="3"/>
      <c r="K293" s="3"/>
      <c r="L293" s="3"/>
      <c r="M293" s="3"/>
      <c r="N293" s="3"/>
      <c r="O293" s="3"/>
      <c r="P293" s="3"/>
      <c r="Q293" s="3"/>
      <c r="R293" s="3"/>
      <c r="S293" s="3"/>
      <c r="T293" s="3"/>
      <c r="U293" s="3"/>
      <c r="V293" s="3"/>
      <c r="W293" s="3"/>
      <c r="X293" s="3"/>
      <c r="Y293" s="3"/>
      <c r="Z293" s="3"/>
    </row>
    <row r="294" spans="1:26" ht="15.75" customHeight="1">
      <c r="A294" s="51"/>
      <c r="B294" s="52"/>
      <c r="C294" s="52"/>
      <c r="D294" s="52"/>
      <c r="E294" s="52"/>
      <c r="F294" s="52"/>
      <c r="G294" s="52"/>
      <c r="H294" s="1"/>
      <c r="I294" s="3"/>
      <c r="J294" s="3"/>
      <c r="K294" s="3"/>
      <c r="L294" s="3"/>
      <c r="M294" s="3"/>
      <c r="N294" s="3"/>
      <c r="O294" s="3"/>
      <c r="P294" s="3"/>
      <c r="Q294" s="3"/>
      <c r="R294" s="3"/>
      <c r="S294" s="3"/>
      <c r="T294" s="3"/>
      <c r="U294" s="3"/>
      <c r="V294" s="3"/>
      <c r="W294" s="3"/>
      <c r="X294" s="3"/>
      <c r="Y294" s="3"/>
      <c r="Z294" s="3"/>
    </row>
    <row r="295" spans="1:26" ht="15.75" customHeight="1">
      <c r="A295" s="51"/>
      <c r="B295" s="52"/>
      <c r="C295" s="52"/>
      <c r="D295" s="52"/>
      <c r="E295" s="52"/>
      <c r="F295" s="52"/>
      <c r="G295" s="52"/>
      <c r="H295" s="1"/>
      <c r="I295" s="3"/>
      <c r="J295" s="3"/>
      <c r="K295" s="3"/>
      <c r="L295" s="3"/>
      <c r="M295" s="3"/>
      <c r="N295" s="3"/>
      <c r="O295" s="3"/>
      <c r="P295" s="3"/>
      <c r="Q295" s="3"/>
      <c r="R295" s="3"/>
      <c r="S295" s="3"/>
      <c r="T295" s="3"/>
      <c r="U295" s="3"/>
      <c r="V295" s="3"/>
      <c r="W295" s="3"/>
      <c r="X295" s="3"/>
      <c r="Y295" s="3"/>
      <c r="Z295" s="3"/>
    </row>
    <row r="296" spans="1:26" ht="15.75" customHeight="1">
      <c r="A296" s="51"/>
      <c r="B296" s="52"/>
      <c r="C296" s="52"/>
      <c r="D296" s="52"/>
      <c r="E296" s="52"/>
      <c r="F296" s="52"/>
      <c r="G296" s="52"/>
      <c r="H296" s="1"/>
      <c r="I296" s="3"/>
      <c r="J296" s="3"/>
      <c r="K296" s="3"/>
      <c r="L296" s="3"/>
      <c r="M296" s="3"/>
      <c r="N296" s="3"/>
      <c r="O296" s="3"/>
      <c r="P296" s="3"/>
      <c r="Q296" s="3"/>
      <c r="R296" s="3"/>
      <c r="S296" s="3"/>
      <c r="T296" s="3"/>
      <c r="U296" s="3"/>
      <c r="V296" s="3"/>
      <c r="W296" s="3"/>
      <c r="X296" s="3"/>
      <c r="Y296" s="3"/>
      <c r="Z296" s="3"/>
    </row>
    <row r="297" spans="1:26" ht="15.75" customHeight="1">
      <c r="A297" s="51"/>
      <c r="B297" s="52"/>
      <c r="C297" s="52"/>
      <c r="D297" s="52"/>
      <c r="E297" s="52"/>
      <c r="F297" s="52"/>
      <c r="G297" s="52"/>
      <c r="H297" s="1"/>
      <c r="I297" s="3"/>
      <c r="J297" s="3"/>
      <c r="K297" s="3"/>
      <c r="L297" s="3"/>
      <c r="M297" s="3"/>
      <c r="N297" s="3"/>
      <c r="O297" s="3"/>
      <c r="P297" s="3"/>
      <c r="Q297" s="3"/>
      <c r="R297" s="3"/>
      <c r="S297" s="3"/>
      <c r="T297" s="3"/>
      <c r="U297" s="3"/>
      <c r="V297" s="3"/>
      <c r="W297" s="3"/>
      <c r="X297" s="3"/>
      <c r="Y297" s="3"/>
      <c r="Z297" s="3"/>
    </row>
    <row r="298" spans="1:26" ht="15.75" customHeight="1">
      <c r="A298" s="51"/>
      <c r="B298" s="52"/>
      <c r="C298" s="52"/>
      <c r="D298" s="52"/>
      <c r="E298" s="52"/>
      <c r="F298" s="52"/>
      <c r="G298" s="52"/>
      <c r="H298" s="1"/>
      <c r="I298" s="3"/>
      <c r="J298" s="3"/>
      <c r="K298" s="3"/>
      <c r="L298" s="3"/>
      <c r="M298" s="3"/>
      <c r="N298" s="3"/>
      <c r="O298" s="3"/>
      <c r="P298" s="3"/>
      <c r="Q298" s="3"/>
      <c r="R298" s="3"/>
      <c r="S298" s="3"/>
      <c r="T298" s="3"/>
      <c r="U298" s="3"/>
      <c r="V298" s="3"/>
      <c r="W298" s="3"/>
      <c r="X298" s="3"/>
      <c r="Y298" s="3"/>
      <c r="Z298" s="3"/>
    </row>
    <row r="299" spans="1:26" ht="15.75" customHeight="1">
      <c r="A299" s="51"/>
      <c r="B299" s="52"/>
      <c r="C299" s="52"/>
      <c r="D299" s="52"/>
      <c r="E299" s="52"/>
      <c r="F299" s="52"/>
      <c r="G299" s="52"/>
      <c r="H299" s="1"/>
      <c r="I299" s="3"/>
      <c r="J299" s="3"/>
      <c r="K299" s="3"/>
      <c r="L299" s="3"/>
      <c r="M299" s="3"/>
      <c r="N299" s="3"/>
      <c r="O299" s="3"/>
      <c r="P299" s="3"/>
      <c r="Q299" s="3"/>
      <c r="R299" s="3"/>
      <c r="S299" s="3"/>
      <c r="T299" s="3"/>
      <c r="U299" s="3"/>
      <c r="V299" s="3"/>
      <c r="W299" s="3"/>
      <c r="X299" s="3"/>
      <c r="Y299" s="3"/>
      <c r="Z299" s="3"/>
    </row>
    <row r="300" spans="1:26" ht="15.75" customHeight="1">
      <c r="A300" s="51"/>
      <c r="B300" s="52"/>
      <c r="C300" s="52"/>
      <c r="D300" s="52"/>
      <c r="E300" s="52"/>
      <c r="F300" s="52"/>
      <c r="G300" s="52"/>
      <c r="H300" s="1"/>
      <c r="I300" s="3"/>
      <c r="J300" s="3"/>
      <c r="K300" s="3"/>
      <c r="L300" s="3"/>
      <c r="M300" s="3"/>
      <c r="N300" s="3"/>
      <c r="O300" s="3"/>
      <c r="P300" s="3"/>
      <c r="Q300" s="3"/>
      <c r="R300" s="3"/>
      <c r="S300" s="3"/>
      <c r="T300" s="3"/>
      <c r="U300" s="3"/>
      <c r="V300" s="3"/>
      <c r="W300" s="3"/>
      <c r="X300" s="3"/>
      <c r="Y300" s="3"/>
      <c r="Z300" s="3"/>
    </row>
    <row r="301" spans="1:26" ht="15.75" customHeight="1">
      <c r="A301" s="51"/>
      <c r="B301" s="52"/>
      <c r="C301" s="52"/>
      <c r="D301" s="52"/>
      <c r="E301" s="52"/>
      <c r="F301" s="52"/>
      <c r="G301" s="52"/>
      <c r="H301" s="1"/>
      <c r="I301" s="3"/>
      <c r="J301" s="3"/>
      <c r="K301" s="3"/>
      <c r="L301" s="3"/>
      <c r="M301" s="3"/>
      <c r="N301" s="3"/>
      <c r="O301" s="3"/>
      <c r="P301" s="3"/>
      <c r="Q301" s="3"/>
      <c r="R301" s="3"/>
      <c r="S301" s="3"/>
      <c r="T301" s="3"/>
      <c r="U301" s="3"/>
      <c r="V301" s="3"/>
      <c r="W301" s="3"/>
      <c r="X301" s="3"/>
      <c r="Y301" s="3"/>
      <c r="Z301" s="3"/>
    </row>
    <row r="302" spans="1:26" ht="15.75" customHeight="1">
      <c r="A302" s="51"/>
      <c r="B302" s="52"/>
      <c r="C302" s="52"/>
      <c r="D302" s="52"/>
      <c r="E302" s="52"/>
      <c r="F302" s="52"/>
      <c r="G302" s="52"/>
      <c r="H302" s="1"/>
      <c r="I302" s="3"/>
      <c r="J302" s="3"/>
      <c r="K302" s="3"/>
      <c r="L302" s="3"/>
      <c r="M302" s="3"/>
      <c r="N302" s="3"/>
      <c r="O302" s="3"/>
      <c r="P302" s="3"/>
      <c r="Q302" s="3"/>
      <c r="R302" s="3"/>
      <c r="S302" s="3"/>
      <c r="T302" s="3"/>
      <c r="U302" s="3"/>
      <c r="V302" s="3"/>
      <c r="W302" s="3"/>
      <c r="X302" s="3"/>
      <c r="Y302" s="3"/>
      <c r="Z302" s="3"/>
    </row>
    <row r="303" spans="1:26" ht="15.75" customHeight="1">
      <c r="A303" s="51"/>
      <c r="B303" s="52"/>
      <c r="C303" s="52"/>
      <c r="D303" s="52"/>
      <c r="E303" s="52"/>
      <c r="F303" s="52"/>
      <c r="G303" s="52"/>
      <c r="H303" s="1"/>
      <c r="I303" s="3"/>
      <c r="J303" s="3"/>
      <c r="K303" s="3"/>
      <c r="L303" s="3"/>
      <c r="M303" s="3"/>
      <c r="N303" s="3"/>
      <c r="O303" s="3"/>
      <c r="P303" s="3"/>
      <c r="Q303" s="3"/>
      <c r="R303" s="3"/>
      <c r="S303" s="3"/>
      <c r="T303" s="3"/>
      <c r="U303" s="3"/>
      <c r="V303" s="3"/>
      <c r="W303" s="3"/>
      <c r="X303" s="3"/>
      <c r="Y303" s="3"/>
      <c r="Z303" s="3"/>
    </row>
    <row r="304" spans="1:26" ht="15.75" customHeight="1">
      <c r="A304" s="51"/>
      <c r="B304" s="52"/>
      <c r="C304" s="52"/>
      <c r="D304" s="52"/>
      <c r="E304" s="52"/>
      <c r="F304" s="52"/>
      <c r="G304" s="52"/>
      <c r="H304" s="1"/>
      <c r="I304" s="3"/>
      <c r="J304" s="3"/>
      <c r="K304" s="3"/>
      <c r="L304" s="3"/>
      <c r="M304" s="3"/>
      <c r="N304" s="3"/>
      <c r="O304" s="3"/>
      <c r="P304" s="3"/>
      <c r="Q304" s="3"/>
      <c r="R304" s="3"/>
      <c r="S304" s="3"/>
      <c r="T304" s="3"/>
      <c r="U304" s="3"/>
      <c r="V304" s="3"/>
      <c r="W304" s="3"/>
      <c r="X304" s="3"/>
      <c r="Y304" s="3"/>
      <c r="Z304" s="3"/>
    </row>
    <row r="305" spans="1:26" ht="15.75" customHeight="1">
      <c r="A305" s="51"/>
      <c r="B305" s="52"/>
      <c r="C305" s="52"/>
      <c r="D305" s="52"/>
      <c r="E305" s="52"/>
      <c r="F305" s="52"/>
      <c r="G305" s="52"/>
      <c r="H305" s="1"/>
      <c r="I305" s="3"/>
      <c r="J305" s="3"/>
      <c r="K305" s="3"/>
      <c r="L305" s="3"/>
      <c r="M305" s="3"/>
      <c r="N305" s="3"/>
      <c r="O305" s="3"/>
      <c r="P305" s="3"/>
      <c r="Q305" s="3"/>
      <c r="R305" s="3"/>
      <c r="S305" s="3"/>
      <c r="T305" s="3"/>
      <c r="U305" s="3"/>
      <c r="V305" s="3"/>
      <c r="W305" s="3"/>
      <c r="X305" s="3"/>
      <c r="Y305" s="3"/>
      <c r="Z305" s="3"/>
    </row>
    <row r="306" spans="1:26" ht="15.75" customHeight="1">
      <c r="A306" s="51"/>
      <c r="B306" s="52"/>
      <c r="C306" s="52"/>
      <c r="D306" s="52"/>
      <c r="E306" s="52"/>
      <c r="F306" s="52"/>
      <c r="G306" s="52"/>
      <c r="H306" s="1"/>
      <c r="I306" s="3"/>
      <c r="J306" s="3"/>
      <c r="K306" s="3"/>
      <c r="L306" s="3"/>
      <c r="M306" s="3"/>
      <c r="N306" s="3"/>
      <c r="O306" s="3"/>
      <c r="P306" s="3"/>
      <c r="Q306" s="3"/>
      <c r="R306" s="3"/>
      <c r="S306" s="3"/>
      <c r="T306" s="3"/>
      <c r="U306" s="3"/>
      <c r="V306" s="3"/>
      <c r="W306" s="3"/>
      <c r="X306" s="3"/>
      <c r="Y306" s="3"/>
      <c r="Z306" s="3"/>
    </row>
    <row r="307" spans="1:26" ht="15.75" customHeight="1">
      <c r="A307" s="51"/>
      <c r="B307" s="52"/>
      <c r="C307" s="52"/>
      <c r="D307" s="52"/>
      <c r="E307" s="52"/>
      <c r="F307" s="52"/>
      <c r="G307" s="52"/>
      <c r="H307" s="1"/>
      <c r="I307" s="3"/>
      <c r="J307" s="3"/>
      <c r="K307" s="3"/>
      <c r="L307" s="3"/>
      <c r="M307" s="3"/>
      <c r="N307" s="3"/>
      <c r="O307" s="3"/>
      <c r="P307" s="3"/>
      <c r="Q307" s="3"/>
      <c r="R307" s="3"/>
      <c r="S307" s="3"/>
      <c r="T307" s="3"/>
      <c r="U307" s="3"/>
      <c r="V307" s="3"/>
      <c r="W307" s="3"/>
      <c r="X307" s="3"/>
      <c r="Y307" s="3"/>
      <c r="Z307" s="3"/>
    </row>
    <row r="308" spans="1:26" ht="15.75" customHeight="1">
      <c r="A308" s="51"/>
      <c r="B308" s="52"/>
      <c r="C308" s="52"/>
      <c r="D308" s="52"/>
      <c r="E308" s="52"/>
      <c r="F308" s="52"/>
      <c r="G308" s="52"/>
      <c r="H308" s="1"/>
      <c r="I308" s="3"/>
      <c r="J308" s="3"/>
      <c r="K308" s="3"/>
      <c r="L308" s="3"/>
      <c r="M308" s="3"/>
      <c r="N308" s="3"/>
      <c r="O308" s="3"/>
      <c r="P308" s="3"/>
      <c r="Q308" s="3"/>
      <c r="R308" s="3"/>
      <c r="S308" s="3"/>
      <c r="T308" s="3"/>
      <c r="U308" s="3"/>
      <c r="V308" s="3"/>
      <c r="W308" s="3"/>
      <c r="X308" s="3"/>
      <c r="Y308" s="3"/>
      <c r="Z308" s="3"/>
    </row>
    <row r="309" spans="1:26" ht="15.75" customHeight="1">
      <c r="A309" s="51"/>
      <c r="B309" s="52"/>
      <c r="C309" s="52"/>
      <c r="D309" s="52"/>
      <c r="E309" s="52"/>
      <c r="F309" s="52"/>
      <c r="G309" s="52"/>
      <c r="H309" s="1"/>
      <c r="I309" s="3"/>
      <c r="J309" s="3"/>
      <c r="K309" s="3"/>
      <c r="L309" s="3"/>
      <c r="M309" s="3"/>
      <c r="N309" s="3"/>
      <c r="O309" s="3"/>
      <c r="P309" s="3"/>
      <c r="Q309" s="3"/>
      <c r="R309" s="3"/>
      <c r="S309" s="3"/>
      <c r="T309" s="3"/>
      <c r="U309" s="3"/>
      <c r="V309" s="3"/>
      <c r="W309" s="3"/>
      <c r="X309" s="3"/>
      <c r="Y309" s="3"/>
      <c r="Z309" s="3"/>
    </row>
    <row r="310" spans="1:26" ht="15.75" customHeight="1">
      <c r="A310" s="51"/>
      <c r="B310" s="52"/>
      <c r="C310" s="52"/>
      <c r="D310" s="52"/>
      <c r="E310" s="52"/>
      <c r="F310" s="52"/>
      <c r="G310" s="52"/>
      <c r="H310" s="1"/>
      <c r="I310" s="3"/>
      <c r="J310" s="3"/>
      <c r="K310" s="3"/>
      <c r="L310" s="3"/>
      <c r="M310" s="3"/>
      <c r="N310" s="3"/>
      <c r="O310" s="3"/>
      <c r="P310" s="3"/>
      <c r="Q310" s="3"/>
      <c r="R310" s="3"/>
      <c r="S310" s="3"/>
      <c r="T310" s="3"/>
      <c r="U310" s="3"/>
      <c r="V310" s="3"/>
      <c r="W310" s="3"/>
      <c r="X310" s="3"/>
      <c r="Y310" s="3"/>
      <c r="Z310" s="3"/>
    </row>
    <row r="311" spans="1:26" ht="15.75" customHeight="1">
      <c r="A311" s="51"/>
      <c r="B311" s="52"/>
      <c r="C311" s="52"/>
      <c r="D311" s="52"/>
      <c r="E311" s="52"/>
      <c r="F311" s="52"/>
      <c r="G311" s="52"/>
      <c r="H311" s="1"/>
      <c r="I311" s="3"/>
      <c r="J311" s="3"/>
      <c r="K311" s="3"/>
      <c r="L311" s="3"/>
      <c r="M311" s="3"/>
      <c r="N311" s="3"/>
      <c r="O311" s="3"/>
      <c r="P311" s="3"/>
      <c r="Q311" s="3"/>
      <c r="R311" s="3"/>
      <c r="S311" s="3"/>
      <c r="T311" s="3"/>
      <c r="U311" s="3"/>
      <c r="V311" s="3"/>
      <c r="W311" s="3"/>
      <c r="X311" s="3"/>
      <c r="Y311" s="3"/>
      <c r="Z311" s="3"/>
    </row>
    <row r="312" spans="1:26" ht="15.75" customHeight="1">
      <c r="A312" s="51"/>
      <c r="B312" s="52"/>
      <c r="C312" s="52"/>
      <c r="D312" s="52"/>
      <c r="E312" s="52"/>
      <c r="F312" s="52"/>
      <c r="G312" s="52"/>
      <c r="H312" s="1"/>
      <c r="I312" s="3"/>
      <c r="J312" s="3"/>
      <c r="K312" s="3"/>
      <c r="L312" s="3"/>
      <c r="M312" s="3"/>
      <c r="N312" s="3"/>
      <c r="O312" s="3"/>
      <c r="P312" s="3"/>
      <c r="Q312" s="3"/>
      <c r="R312" s="3"/>
      <c r="S312" s="3"/>
      <c r="T312" s="3"/>
      <c r="U312" s="3"/>
      <c r="V312" s="3"/>
      <c r="W312" s="3"/>
      <c r="X312" s="3"/>
      <c r="Y312" s="3"/>
      <c r="Z312" s="3"/>
    </row>
    <row r="313" spans="1:26" ht="15.75" customHeight="1">
      <c r="A313" s="51"/>
      <c r="B313" s="52"/>
      <c r="C313" s="52"/>
      <c r="D313" s="52"/>
      <c r="E313" s="52"/>
      <c r="F313" s="52"/>
      <c r="G313" s="52"/>
      <c r="H313" s="1"/>
      <c r="I313" s="3"/>
      <c r="J313" s="3"/>
      <c r="K313" s="3"/>
      <c r="L313" s="3"/>
      <c r="M313" s="3"/>
      <c r="N313" s="3"/>
      <c r="O313" s="3"/>
      <c r="P313" s="3"/>
      <c r="Q313" s="3"/>
      <c r="R313" s="3"/>
      <c r="S313" s="3"/>
      <c r="T313" s="3"/>
      <c r="U313" s="3"/>
      <c r="V313" s="3"/>
      <c r="W313" s="3"/>
      <c r="X313" s="3"/>
      <c r="Y313" s="3"/>
      <c r="Z313" s="3"/>
    </row>
    <row r="314" spans="1:26" ht="15.75" customHeight="1">
      <c r="A314" s="51"/>
      <c r="B314" s="52"/>
      <c r="C314" s="52"/>
      <c r="D314" s="52"/>
      <c r="E314" s="52"/>
      <c r="F314" s="52"/>
      <c r="G314" s="52"/>
      <c r="H314" s="1"/>
      <c r="I314" s="3"/>
      <c r="J314" s="3"/>
      <c r="K314" s="3"/>
      <c r="L314" s="3"/>
      <c r="M314" s="3"/>
      <c r="N314" s="3"/>
      <c r="O314" s="3"/>
      <c r="P314" s="3"/>
      <c r="Q314" s="3"/>
      <c r="R314" s="3"/>
      <c r="S314" s="3"/>
      <c r="T314" s="3"/>
      <c r="U314" s="3"/>
      <c r="V314" s="3"/>
      <c r="W314" s="3"/>
      <c r="X314" s="3"/>
      <c r="Y314" s="3"/>
      <c r="Z314" s="3"/>
    </row>
    <row r="315" spans="1:26" ht="15.75" customHeight="1">
      <c r="A315" s="51"/>
      <c r="B315" s="52"/>
      <c r="C315" s="52"/>
      <c r="D315" s="52"/>
      <c r="E315" s="52"/>
      <c r="F315" s="52"/>
      <c r="G315" s="52"/>
      <c r="H315" s="1"/>
      <c r="I315" s="3"/>
      <c r="J315" s="3"/>
      <c r="K315" s="3"/>
      <c r="L315" s="3"/>
      <c r="M315" s="3"/>
      <c r="N315" s="3"/>
      <c r="O315" s="3"/>
      <c r="P315" s="3"/>
      <c r="Q315" s="3"/>
      <c r="R315" s="3"/>
      <c r="S315" s="3"/>
      <c r="T315" s="3"/>
      <c r="U315" s="3"/>
      <c r="V315" s="3"/>
      <c r="W315" s="3"/>
      <c r="X315" s="3"/>
      <c r="Y315" s="3"/>
      <c r="Z315" s="3"/>
    </row>
    <row r="316" spans="1:26" ht="15.75" customHeight="1">
      <c r="A316" s="51"/>
      <c r="B316" s="52"/>
      <c r="C316" s="52"/>
      <c r="D316" s="52"/>
      <c r="E316" s="52"/>
      <c r="F316" s="52"/>
      <c r="G316" s="52"/>
      <c r="H316" s="1"/>
      <c r="I316" s="3"/>
      <c r="J316" s="3"/>
      <c r="K316" s="3"/>
      <c r="L316" s="3"/>
      <c r="M316" s="3"/>
      <c r="N316" s="3"/>
      <c r="O316" s="3"/>
      <c r="P316" s="3"/>
      <c r="Q316" s="3"/>
      <c r="R316" s="3"/>
      <c r="S316" s="3"/>
      <c r="T316" s="3"/>
      <c r="U316" s="3"/>
      <c r="V316" s="3"/>
      <c r="W316" s="3"/>
      <c r="X316" s="3"/>
      <c r="Y316" s="3"/>
      <c r="Z316" s="3"/>
    </row>
    <row r="317" spans="1:26" ht="15.75" customHeight="1">
      <c r="A317" s="51"/>
      <c r="B317" s="52"/>
      <c r="C317" s="52"/>
      <c r="D317" s="52"/>
      <c r="E317" s="52"/>
      <c r="F317" s="52"/>
      <c r="G317" s="52"/>
      <c r="H317" s="1"/>
      <c r="I317" s="3"/>
      <c r="J317" s="3"/>
      <c r="K317" s="3"/>
      <c r="L317" s="3"/>
      <c r="M317" s="3"/>
      <c r="N317" s="3"/>
      <c r="O317" s="3"/>
      <c r="P317" s="3"/>
      <c r="Q317" s="3"/>
      <c r="R317" s="3"/>
      <c r="S317" s="3"/>
      <c r="T317" s="3"/>
      <c r="U317" s="3"/>
      <c r="V317" s="3"/>
      <c r="W317" s="3"/>
      <c r="X317" s="3"/>
      <c r="Y317" s="3"/>
      <c r="Z317" s="3"/>
    </row>
    <row r="318" spans="1:26" ht="15.75" customHeight="1">
      <c r="A318" s="51"/>
      <c r="B318" s="52"/>
      <c r="C318" s="52"/>
      <c r="D318" s="52"/>
      <c r="E318" s="52"/>
      <c r="F318" s="52"/>
      <c r="G318" s="52"/>
      <c r="H318" s="1"/>
      <c r="I318" s="3"/>
      <c r="J318" s="3"/>
      <c r="K318" s="3"/>
      <c r="L318" s="3"/>
      <c r="M318" s="3"/>
      <c r="N318" s="3"/>
      <c r="O318" s="3"/>
      <c r="P318" s="3"/>
      <c r="Q318" s="3"/>
      <c r="R318" s="3"/>
      <c r="S318" s="3"/>
      <c r="T318" s="3"/>
      <c r="U318" s="3"/>
      <c r="V318" s="3"/>
      <c r="W318" s="3"/>
      <c r="X318" s="3"/>
      <c r="Y318" s="3"/>
      <c r="Z318" s="3"/>
    </row>
    <row r="319" spans="1:26" ht="15.75" customHeight="1">
      <c r="A319" s="51"/>
      <c r="B319" s="52"/>
      <c r="C319" s="52"/>
      <c r="D319" s="52"/>
      <c r="E319" s="52"/>
      <c r="F319" s="52"/>
      <c r="G319" s="52"/>
      <c r="H319" s="1"/>
      <c r="I319" s="3"/>
      <c r="J319" s="3"/>
      <c r="K319" s="3"/>
      <c r="L319" s="3"/>
      <c r="M319" s="3"/>
      <c r="N319" s="3"/>
      <c r="O319" s="3"/>
      <c r="P319" s="3"/>
      <c r="Q319" s="3"/>
      <c r="R319" s="3"/>
      <c r="S319" s="3"/>
      <c r="T319" s="3"/>
      <c r="U319" s="3"/>
      <c r="V319" s="3"/>
      <c r="W319" s="3"/>
      <c r="X319" s="3"/>
      <c r="Y319" s="3"/>
      <c r="Z319" s="3"/>
    </row>
    <row r="320" spans="1:26" ht="15.75" customHeight="1">
      <c r="A320" s="51"/>
      <c r="B320" s="52"/>
      <c r="C320" s="52"/>
      <c r="D320" s="52"/>
      <c r="E320" s="52"/>
      <c r="F320" s="52"/>
      <c r="G320" s="52"/>
      <c r="H320" s="1"/>
      <c r="I320" s="3"/>
      <c r="J320" s="3"/>
      <c r="K320" s="3"/>
      <c r="L320" s="3"/>
      <c r="M320" s="3"/>
      <c r="N320" s="3"/>
      <c r="O320" s="3"/>
      <c r="P320" s="3"/>
      <c r="Q320" s="3"/>
      <c r="R320" s="3"/>
      <c r="S320" s="3"/>
      <c r="T320" s="3"/>
      <c r="U320" s="3"/>
      <c r="V320" s="3"/>
      <c r="W320" s="3"/>
      <c r="X320" s="3"/>
      <c r="Y320" s="3"/>
      <c r="Z320" s="3"/>
    </row>
    <row r="321" spans="1:26" ht="15.75" customHeight="1">
      <c r="A321" s="51"/>
      <c r="B321" s="52"/>
      <c r="C321" s="52"/>
      <c r="D321" s="52"/>
      <c r="E321" s="52"/>
      <c r="F321" s="52"/>
      <c r="G321" s="52"/>
      <c r="H321" s="1"/>
      <c r="I321" s="3"/>
      <c r="J321" s="3"/>
      <c r="K321" s="3"/>
      <c r="L321" s="3"/>
      <c r="M321" s="3"/>
      <c r="N321" s="3"/>
      <c r="O321" s="3"/>
      <c r="P321" s="3"/>
      <c r="Q321" s="3"/>
      <c r="R321" s="3"/>
      <c r="S321" s="3"/>
      <c r="T321" s="3"/>
      <c r="U321" s="3"/>
      <c r="V321" s="3"/>
      <c r="W321" s="3"/>
      <c r="X321" s="3"/>
      <c r="Y321" s="3"/>
      <c r="Z321" s="3"/>
    </row>
    <row r="322" spans="1:26" ht="15.75" customHeight="1">
      <c r="A322" s="51"/>
      <c r="B322" s="52"/>
      <c r="C322" s="52"/>
      <c r="D322" s="52"/>
      <c r="E322" s="52"/>
      <c r="F322" s="52"/>
      <c r="G322" s="52"/>
      <c r="H322" s="1"/>
      <c r="I322" s="3"/>
      <c r="J322" s="3"/>
      <c r="K322" s="3"/>
      <c r="L322" s="3"/>
      <c r="M322" s="3"/>
      <c r="N322" s="3"/>
      <c r="O322" s="3"/>
      <c r="P322" s="3"/>
      <c r="Q322" s="3"/>
      <c r="R322" s="3"/>
      <c r="S322" s="3"/>
      <c r="T322" s="3"/>
      <c r="U322" s="3"/>
      <c r="V322" s="3"/>
      <c r="W322" s="3"/>
      <c r="X322" s="3"/>
      <c r="Y322" s="3"/>
      <c r="Z322" s="3"/>
    </row>
    <row r="323" spans="1:26" ht="15.75" customHeight="1">
      <c r="A323" s="51"/>
      <c r="B323" s="52"/>
      <c r="C323" s="52"/>
      <c r="D323" s="52"/>
      <c r="E323" s="52"/>
      <c r="F323" s="52"/>
      <c r="G323" s="52"/>
      <c r="H323" s="1"/>
      <c r="I323" s="3"/>
      <c r="J323" s="3"/>
      <c r="K323" s="3"/>
      <c r="L323" s="3"/>
      <c r="M323" s="3"/>
      <c r="N323" s="3"/>
      <c r="O323" s="3"/>
      <c r="P323" s="3"/>
      <c r="Q323" s="3"/>
      <c r="R323" s="3"/>
      <c r="S323" s="3"/>
      <c r="T323" s="3"/>
      <c r="U323" s="3"/>
      <c r="V323" s="3"/>
      <c r="W323" s="3"/>
      <c r="X323" s="3"/>
      <c r="Y323" s="3"/>
      <c r="Z323" s="3"/>
    </row>
    <row r="324" spans="1:26" ht="15.75" customHeight="1">
      <c r="A324" s="51"/>
      <c r="B324" s="52"/>
      <c r="C324" s="52"/>
      <c r="D324" s="52"/>
      <c r="E324" s="52"/>
      <c r="F324" s="52"/>
      <c r="G324" s="52"/>
      <c r="H324" s="1"/>
      <c r="I324" s="3"/>
      <c r="J324" s="3"/>
      <c r="K324" s="3"/>
      <c r="L324" s="3"/>
      <c r="M324" s="3"/>
      <c r="N324" s="3"/>
      <c r="O324" s="3"/>
      <c r="P324" s="3"/>
      <c r="Q324" s="3"/>
      <c r="R324" s="3"/>
      <c r="S324" s="3"/>
      <c r="T324" s="3"/>
      <c r="U324" s="3"/>
      <c r="V324" s="3"/>
      <c r="W324" s="3"/>
      <c r="X324" s="3"/>
      <c r="Y324" s="3"/>
      <c r="Z324" s="3"/>
    </row>
    <row r="325" spans="1:26" ht="15.75" customHeight="1">
      <c r="A325" s="51"/>
      <c r="B325" s="52"/>
      <c r="C325" s="52"/>
      <c r="D325" s="52"/>
      <c r="E325" s="52"/>
      <c r="F325" s="52"/>
      <c r="G325" s="52"/>
      <c r="H325" s="1"/>
      <c r="I325" s="3"/>
      <c r="J325" s="3"/>
      <c r="K325" s="3"/>
      <c r="L325" s="3"/>
      <c r="M325" s="3"/>
      <c r="N325" s="3"/>
      <c r="O325" s="3"/>
      <c r="P325" s="3"/>
      <c r="Q325" s="3"/>
      <c r="R325" s="3"/>
      <c r="S325" s="3"/>
      <c r="T325" s="3"/>
      <c r="U325" s="3"/>
      <c r="V325" s="3"/>
      <c r="W325" s="3"/>
      <c r="X325" s="3"/>
      <c r="Y325" s="3"/>
      <c r="Z325" s="3"/>
    </row>
    <row r="326" spans="1:26" ht="15.75" customHeight="1">
      <c r="A326" s="51"/>
      <c r="B326" s="52"/>
      <c r="C326" s="52"/>
      <c r="D326" s="52"/>
      <c r="E326" s="52"/>
      <c r="F326" s="52"/>
      <c r="G326" s="52"/>
      <c r="H326" s="1"/>
      <c r="I326" s="3"/>
      <c r="J326" s="3"/>
      <c r="K326" s="3"/>
      <c r="L326" s="3"/>
      <c r="M326" s="3"/>
      <c r="N326" s="3"/>
      <c r="O326" s="3"/>
      <c r="P326" s="3"/>
      <c r="Q326" s="3"/>
      <c r="R326" s="3"/>
      <c r="S326" s="3"/>
      <c r="T326" s="3"/>
      <c r="U326" s="3"/>
      <c r="V326" s="3"/>
      <c r="W326" s="3"/>
      <c r="X326" s="3"/>
      <c r="Y326" s="3"/>
      <c r="Z326" s="3"/>
    </row>
    <row r="327" spans="1:26" ht="15.75" customHeight="1">
      <c r="A327" s="51"/>
      <c r="B327" s="52"/>
      <c r="C327" s="52"/>
      <c r="D327" s="52"/>
      <c r="E327" s="52"/>
      <c r="F327" s="52"/>
      <c r="G327" s="52"/>
      <c r="H327" s="1"/>
      <c r="I327" s="3"/>
      <c r="J327" s="3"/>
      <c r="K327" s="3"/>
      <c r="L327" s="3"/>
      <c r="M327" s="3"/>
      <c r="N327" s="3"/>
      <c r="O327" s="3"/>
      <c r="P327" s="3"/>
      <c r="Q327" s="3"/>
      <c r="R327" s="3"/>
      <c r="S327" s="3"/>
      <c r="T327" s="3"/>
      <c r="U327" s="3"/>
      <c r="V327" s="3"/>
      <c r="W327" s="3"/>
      <c r="X327" s="3"/>
      <c r="Y327" s="3"/>
      <c r="Z327" s="3"/>
    </row>
    <row r="328" spans="1:26" ht="15.75" customHeight="1">
      <c r="A328" s="51"/>
      <c r="B328" s="52"/>
      <c r="C328" s="52"/>
      <c r="D328" s="52"/>
      <c r="E328" s="52"/>
      <c r="F328" s="52"/>
      <c r="G328" s="52"/>
      <c r="H328" s="1"/>
      <c r="I328" s="3"/>
      <c r="J328" s="3"/>
      <c r="K328" s="3"/>
      <c r="L328" s="3"/>
      <c r="M328" s="3"/>
      <c r="N328" s="3"/>
      <c r="O328" s="3"/>
      <c r="P328" s="3"/>
      <c r="Q328" s="3"/>
      <c r="R328" s="3"/>
      <c r="S328" s="3"/>
      <c r="T328" s="3"/>
      <c r="U328" s="3"/>
      <c r="V328" s="3"/>
      <c r="W328" s="3"/>
      <c r="X328" s="3"/>
      <c r="Y328" s="3"/>
      <c r="Z328" s="3"/>
    </row>
    <row r="329" spans="1:26" ht="15.75" customHeight="1">
      <c r="A329" s="51"/>
      <c r="B329" s="52"/>
      <c r="C329" s="52"/>
      <c r="D329" s="52"/>
      <c r="E329" s="52"/>
      <c r="F329" s="52"/>
      <c r="G329" s="52"/>
      <c r="H329" s="1"/>
      <c r="I329" s="3"/>
      <c r="J329" s="3"/>
      <c r="K329" s="3"/>
      <c r="L329" s="3"/>
      <c r="M329" s="3"/>
      <c r="N329" s="3"/>
      <c r="O329" s="3"/>
      <c r="P329" s="3"/>
      <c r="Q329" s="3"/>
      <c r="R329" s="3"/>
      <c r="S329" s="3"/>
      <c r="T329" s="3"/>
      <c r="U329" s="3"/>
      <c r="V329" s="3"/>
      <c r="W329" s="3"/>
      <c r="X329" s="3"/>
      <c r="Y329" s="3"/>
      <c r="Z329" s="3"/>
    </row>
    <row r="330" spans="1:26" ht="15.75" customHeight="1">
      <c r="A330" s="51"/>
      <c r="B330" s="52"/>
      <c r="C330" s="52"/>
      <c r="D330" s="52"/>
      <c r="E330" s="52"/>
      <c r="F330" s="52"/>
      <c r="G330" s="52"/>
      <c r="H330" s="1"/>
      <c r="I330" s="3"/>
      <c r="J330" s="3"/>
      <c r="K330" s="3"/>
      <c r="L330" s="3"/>
      <c r="M330" s="3"/>
      <c r="N330" s="3"/>
      <c r="O330" s="3"/>
      <c r="P330" s="3"/>
      <c r="Q330" s="3"/>
      <c r="R330" s="3"/>
      <c r="S330" s="3"/>
      <c r="T330" s="3"/>
      <c r="U330" s="3"/>
      <c r="V330" s="3"/>
      <c r="W330" s="3"/>
      <c r="X330" s="3"/>
      <c r="Y330" s="3"/>
      <c r="Z330" s="3"/>
    </row>
    <row r="331" spans="1:26" ht="15.75" customHeight="1">
      <c r="A331" s="51"/>
      <c r="B331" s="52"/>
      <c r="C331" s="52"/>
      <c r="D331" s="52"/>
      <c r="E331" s="52"/>
      <c r="F331" s="52"/>
      <c r="G331" s="52"/>
      <c r="H331" s="1"/>
      <c r="I331" s="3"/>
      <c r="J331" s="3"/>
      <c r="K331" s="3"/>
      <c r="L331" s="3"/>
      <c r="M331" s="3"/>
      <c r="N331" s="3"/>
      <c r="O331" s="3"/>
      <c r="P331" s="3"/>
      <c r="Q331" s="3"/>
      <c r="R331" s="3"/>
      <c r="S331" s="3"/>
      <c r="T331" s="3"/>
      <c r="U331" s="3"/>
      <c r="V331" s="3"/>
      <c r="W331" s="3"/>
      <c r="X331" s="3"/>
      <c r="Y331" s="3"/>
      <c r="Z331" s="3"/>
    </row>
    <row r="332" spans="1:26" ht="15.75" customHeight="1">
      <c r="A332" s="51"/>
      <c r="B332" s="52"/>
      <c r="C332" s="52"/>
      <c r="D332" s="52"/>
      <c r="E332" s="52"/>
      <c r="F332" s="52"/>
      <c r="G332" s="52"/>
      <c r="H332" s="1"/>
      <c r="I332" s="3"/>
      <c r="J332" s="3"/>
      <c r="K332" s="3"/>
      <c r="L332" s="3"/>
      <c r="M332" s="3"/>
      <c r="N332" s="3"/>
      <c r="O332" s="3"/>
      <c r="P332" s="3"/>
      <c r="Q332" s="3"/>
      <c r="R332" s="3"/>
      <c r="S332" s="3"/>
      <c r="T332" s="3"/>
      <c r="U332" s="3"/>
      <c r="V332" s="3"/>
      <c r="W332" s="3"/>
      <c r="X332" s="3"/>
      <c r="Y332" s="3"/>
      <c r="Z332" s="3"/>
    </row>
    <row r="333" spans="1:26" ht="15.75" customHeight="1">
      <c r="A333" s="51"/>
      <c r="B333" s="52"/>
      <c r="C333" s="52"/>
      <c r="D333" s="52"/>
      <c r="E333" s="52"/>
      <c r="F333" s="52"/>
      <c r="G333" s="52"/>
      <c r="H333" s="1"/>
      <c r="I333" s="3"/>
      <c r="J333" s="3"/>
      <c r="K333" s="3"/>
      <c r="L333" s="3"/>
      <c r="M333" s="3"/>
      <c r="N333" s="3"/>
      <c r="O333" s="3"/>
      <c r="P333" s="3"/>
      <c r="Q333" s="3"/>
      <c r="R333" s="3"/>
      <c r="S333" s="3"/>
      <c r="T333" s="3"/>
      <c r="U333" s="3"/>
      <c r="V333" s="3"/>
      <c r="W333" s="3"/>
      <c r="X333" s="3"/>
      <c r="Y333" s="3"/>
      <c r="Z333" s="3"/>
    </row>
    <row r="334" spans="1:26" ht="15.75" customHeight="1">
      <c r="A334" s="51"/>
      <c r="B334" s="52"/>
      <c r="C334" s="52"/>
      <c r="D334" s="52"/>
      <c r="E334" s="52"/>
      <c r="F334" s="52"/>
      <c r="G334" s="52"/>
      <c r="H334" s="1"/>
      <c r="I334" s="3"/>
      <c r="J334" s="3"/>
      <c r="K334" s="3"/>
      <c r="L334" s="3"/>
      <c r="M334" s="3"/>
      <c r="N334" s="3"/>
      <c r="O334" s="3"/>
      <c r="P334" s="3"/>
      <c r="Q334" s="3"/>
      <c r="R334" s="3"/>
      <c r="S334" s="3"/>
      <c r="T334" s="3"/>
      <c r="U334" s="3"/>
      <c r="V334" s="3"/>
      <c r="W334" s="3"/>
      <c r="X334" s="3"/>
      <c r="Y334" s="3"/>
      <c r="Z334" s="3"/>
    </row>
    <row r="335" spans="1:26" ht="15.75" customHeight="1">
      <c r="A335" s="51"/>
      <c r="B335" s="52"/>
      <c r="C335" s="52"/>
      <c r="D335" s="52"/>
      <c r="E335" s="52"/>
      <c r="F335" s="52"/>
      <c r="G335" s="52"/>
      <c r="H335" s="1"/>
      <c r="I335" s="3"/>
      <c r="J335" s="3"/>
      <c r="K335" s="3"/>
      <c r="L335" s="3"/>
      <c r="M335" s="3"/>
      <c r="N335" s="3"/>
      <c r="O335" s="3"/>
      <c r="P335" s="3"/>
      <c r="Q335" s="3"/>
      <c r="R335" s="3"/>
      <c r="S335" s="3"/>
      <c r="T335" s="3"/>
      <c r="U335" s="3"/>
      <c r="V335" s="3"/>
      <c r="W335" s="3"/>
      <c r="X335" s="3"/>
      <c r="Y335" s="3"/>
      <c r="Z335" s="3"/>
    </row>
    <row r="336" spans="1:26" ht="15.75" customHeight="1">
      <c r="A336" s="51"/>
      <c r="B336" s="52"/>
      <c r="C336" s="52"/>
      <c r="D336" s="52"/>
      <c r="E336" s="52"/>
      <c r="F336" s="52"/>
      <c r="G336" s="52"/>
      <c r="H336" s="1"/>
      <c r="I336" s="3"/>
      <c r="J336" s="3"/>
      <c r="K336" s="3"/>
      <c r="L336" s="3"/>
      <c r="M336" s="3"/>
      <c r="N336" s="3"/>
      <c r="O336" s="3"/>
      <c r="P336" s="3"/>
      <c r="Q336" s="3"/>
      <c r="R336" s="3"/>
      <c r="S336" s="3"/>
      <c r="T336" s="3"/>
      <c r="U336" s="3"/>
      <c r="V336" s="3"/>
      <c r="W336" s="3"/>
      <c r="X336" s="3"/>
      <c r="Y336" s="3"/>
      <c r="Z336" s="3"/>
    </row>
    <row r="337" spans="1:26" ht="15.75" customHeight="1">
      <c r="A337" s="51"/>
      <c r="B337" s="52"/>
      <c r="C337" s="52"/>
      <c r="D337" s="52"/>
      <c r="E337" s="52"/>
      <c r="F337" s="52"/>
      <c r="G337" s="52"/>
      <c r="H337" s="1"/>
      <c r="I337" s="3"/>
      <c r="J337" s="3"/>
      <c r="K337" s="3"/>
      <c r="L337" s="3"/>
      <c r="M337" s="3"/>
      <c r="N337" s="3"/>
      <c r="O337" s="3"/>
      <c r="P337" s="3"/>
      <c r="Q337" s="3"/>
      <c r="R337" s="3"/>
      <c r="S337" s="3"/>
      <c r="T337" s="3"/>
      <c r="U337" s="3"/>
      <c r="V337" s="3"/>
      <c r="W337" s="3"/>
      <c r="X337" s="3"/>
      <c r="Y337" s="3"/>
      <c r="Z337" s="3"/>
    </row>
    <row r="338" spans="1:26" ht="15.75" customHeight="1">
      <c r="A338" s="51"/>
      <c r="B338" s="52"/>
      <c r="C338" s="52"/>
      <c r="D338" s="52"/>
      <c r="E338" s="52"/>
      <c r="F338" s="52"/>
      <c r="G338" s="52"/>
      <c r="H338" s="1"/>
      <c r="I338" s="3"/>
      <c r="J338" s="3"/>
      <c r="K338" s="3"/>
      <c r="L338" s="3"/>
      <c r="M338" s="3"/>
      <c r="N338" s="3"/>
      <c r="O338" s="3"/>
      <c r="P338" s="3"/>
      <c r="Q338" s="3"/>
      <c r="R338" s="3"/>
      <c r="S338" s="3"/>
      <c r="T338" s="3"/>
      <c r="U338" s="3"/>
      <c r="V338" s="3"/>
      <c r="W338" s="3"/>
      <c r="X338" s="3"/>
      <c r="Y338" s="3"/>
      <c r="Z338" s="3"/>
    </row>
    <row r="339" spans="1:26" ht="15.75" customHeight="1">
      <c r="A339" s="51"/>
      <c r="B339" s="52"/>
      <c r="C339" s="52"/>
      <c r="D339" s="52"/>
      <c r="E339" s="52"/>
      <c r="F339" s="52"/>
      <c r="G339" s="52"/>
      <c r="H339" s="1"/>
      <c r="I339" s="3"/>
      <c r="J339" s="3"/>
      <c r="K339" s="3"/>
      <c r="L339" s="3"/>
      <c r="M339" s="3"/>
      <c r="N339" s="3"/>
      <c r="O339" s="3"/>
      <c r="P339" s="3"/>
      <c r="Q339" s="3"/>
      <c r="R339" s="3"/>
      <c r="S339" s="3"/>
      <c r="T339" s="3"/>
      <c r="U339" s="3"/>
      <c r="V339" s="3"/>
      <c r="W339" s="3"/>
      <c r="X339" s="3"/>
      <c r="Y339" s="3"/>
      <c r="Z339" s="3"/>
    </row>
    <row r="340" spans="1:26" ht="15.75" customHeight="1">
      <c r="A340" s="51"/>
      <c r="B340" s="52"/>
      <c r="C340" s="52"/>
      <c r="D340" s="52"/>
      <c r="E340" s="52"/>
      <c r="F340" s="52"/>
      <c r="G340" s="52"/>
      <c r="H340" s="1"/>
      <c r="I340" s="3"/>
      <c r="J340" s="3"/>
      <c r="K340" s="3"/>
      <c r="L340" s="3"/>
      <c r="M340" s="3"/>
      <c r="N340" s="3"/>
      <c r="O340" s="3"/>
      <c r="P340" s="3"/>
      <c r="Q340" s="3"/>
      <c r="R340" s="3"/>
      <c r="S340" s="3"/>
      <c r="T340" s="3"/>
      <c r="U340" s="3"/>
      <c r="V340" s="3"/>
      <c r="W340" s="3"/>
      <c r="X340" s="3"/>
      <c r="Y340" s="3"/>
      <c r="Z340" s="3"/>
    </row>
    <row r="341" spans="1:26" ht="15.75" customHeight="1">
      <c r="A341" s="51"/>
      <c r="B341" s="52"/>
      <c r="C341" s="52"/>
      <c r="D341" s="52"/>
      <c r="E341" s="52"/>
      <c r="F341" s="52"/>
      <c r="G341" s="52"/>
      <c r="H341" s="1"/>
      <c r="I341" s="3"/>
      <c r="J341" s="3"/>
      <c r="K341" s="3"/>
      <c r="L341" s="3"/>
      <c r="M341" s="3"/>
      <c r="N341" s="3"/>
      <c r="O341" s="3"/>
      <c r="P341" s="3"/>
      <c r="Q341" s="3"/>
      <c r="R341" s="3"/>
      <c r="S341" s="3"/>
      <c r="T341" s="3"/>
      <c r="U341" s="3"/>
      <c r="V341" s="3"/>
      <c r="W341" s="3"/>
      <c r="X341" s="3"/>
      <c r="Y341" s="3"/>
      <c r="Z341" s="3"/>
    </row>
    <row r="342" spans="1:26" ht="15.75" customHeight="1">
      <c r="A342" s="51"/>
      <c r="B342" s="52"/>
      <c r="C342" s="52"/>
      <c r="D342" s="52"/>
      <c r="E342" s="52"/>
      <c r="F342" s="52"/>
      <c r="G342" s="52"/>
      <c r="H342" s="1"/>
      <c r="I342" s="3"/>
      <c r="J342" s="3"/>
      <c r="K342" s="3"/>
      <c r="L342" s="3"/>
      <c r="M342" s="3"/>
      <c r="N342" s="3"/>
      <c r="O342" s="3"/>
      <c r="P342" s="3"/>
      <c r="Q342" s="3"/>
      <c r="R342" s="3"/>
      <c r="S342" s="3"/>
      <c r="T342" s="3"/>
      <c r="U342" s="3"/>
      <c r="V342" s="3"/>
      <c r="W342" s="3"/>
      <c r="X342" s="3"/>
      <c r="Y342" s="3"/>
      <c r="Z342" s="3"/>
    </row>
    <row r="343" spans="1:26" ht="15.75" customHeight="1">
      <c r="A343" s="51"/>
      <c r="B343" s="52"/>
      <c r="C343" s="52"/>
      <c r="D343" s="52"/>
      <c r="E343" s="52"/>
      <c r="F343" s="52"/>
      <c r="G343" s="52"/>
      <c r="H343" s="1"/>
      <c r="I343" s="3"/>
      <c r="J343" s="3"/>
      <c r="K343" s="3"/>
      <c r="L343" s="3"/>
      <c r="M343" s="3"/>
      <c r="N343" s="3"/>
      <c r="O343" s="3"/>
      <c r="P343" s="3"/>
      <c r="Q343" s="3"/>
      <c r="R343" s="3"/>
      <c r="S343" s="3"/>
      <c r="T343" s="3"/>
      <c r="U343" s="3"/>
      <c r="V343" s="3"/>
      <c r="W343" s="3"/>
      <c r="X343" s="3"/>
      <c r="Y343" s="3"/>
      <c r="Z343" s="3"/>
    </row>
    <row r="344" spans="1:26" ht="15.75" customHeight="1">
      <c r="A344" s="51"/>
      <c r="B344" s="52"/>
      <c r="C344" s="52"/>
      <c r="D344" s="52"/>
      <c r="E344" s="52"/>
      <c r="F344" s="52"/>
      <c r="G344" s="52"/>
      <c r="H344" s="1"/>
      <c r="I344" s="3"/>
      <c r="J344" s="3"/>
      <c r="K344" s="3"/>
      <c r="L344" s="3"/>
      <c r="M344" s="3"/>
      <c r="N344" s="3"/>
      <c r="O344" s="3"/>
      <c r="P344" s="3"/>
      <c r="Q344" s="3"/>
      <c r="R344" s="3"/>
      <c r="S344" s="3"/>
      <c r="T344" s="3"/>
      <c r="U344" s="3"/>
      <c r="V344" s="3"/>
      <c r="W344" s="3"/>
      <c r="X344" s="3"/>
      <c r="Y344" s="3"/>
      <c r="Z344" s="3"/>
    </row>
    <row r="345" spans="1:26" ht="15.75" customHeight="1">
      <c r="A345" s="51"/>
      <c r="B345" s="52"/>
      <c r="C345" s="52"/>
      <c r="D345" s="52"/>
      <c r="E345" s="52"/>
      <c r="F345" s="52"/>
      <c r="G345" s="52"/>
      <c r="H345" s="1"/>
      <c r="I345" s="3"/>
      <c r="J345" s="3"/>
      <c r="K345" s="3"/>
      <c r="L345" s="3"/>
      <c r="M345" s="3"/>
      <c r="N345" s="3"/>
      <c r="O345" s="3"/>
      <c r="P345" s="3"/>
      <c r="Q345" s="3"/>
      <c r="R345" s="3"/>
      <c r="S345" s="3"/>
      <c r="T345" s="3"/>
      <c r="U345" s="3"/>
      <c r="V345" s="3"/>
      <c r="W345" s="3"/>
      <c r="X345" s="3"/>
      <c r="Y345" s="3"/>
      <c r="Z345" s="3"/>
    </row>
    <row r="346" spans="1:26" ht="15.75" customHeight="1">
      <c r="A346" s="51"/>
      <c r="B346" s="52"/>
      <c r="C346" s="52"/>
      <c r="D346" s="52"/>
      <c r="E346" s="52"/>
      <c r="F346" s="52"/>
      <c r="G346" s="52"/>
      <c r="H346" s="1"/>
      <c r="I346" s="3"/>
      <c r="J346" s="3"/>
      <c r="K346" s="3"/>
      <c r="L346" s="3"/>
      <c r="M346" s="3"/>
      <c r="N346" s="3"/>
      <c r="O346" s="3"/>
      <c r="P346" s="3"/>
      <c r="Q346" s="3"/>
      <c r="R346" s="3"/>
      <c r="S346" s="3"/>
      <c r="T346" s="3"/>
      <c r="U346" s="3"/>
      <c r="V346" s="3"/>
      <c r="W346" s="3"/>
      <c r="X346" s="3"/>
      <c r="Y346" s="3"/>
      <c r="Z346" s="3"/>
    </row>
    <row r="347" spans="1:26" ht="15.75" customHeight="1">
      <c r="A347" s="51"/>
      <c r="B347" s="52"/>
      <c r="C347" s="52"/>
      <c r="D347" s="52"/>
      <c r="E347" s="52"/>
      <c r="F347" s="52"/>
      <c r="G347" s="52"/>
      <c r="H347" s="1"/>
      <c r="I347" s="3"/>
      <c r="J347" s="3"/>
      <c r="K347" s="3"/>
      <c r="L347" s="3"/>
      <c r="M347" s="3"/>
      <c r="N347" s="3"/>
      <c r="O347" s="3"/>
      <c r="P347" s="3"/>
      <c r="Q347" s="3"/>
      <c r="R347" s="3"/>
      <c r="S347" s="3"/>
      <c r="T347" s="3"/>
      <c r="U347" s="3"/>
      <c r="V347" s="3"/>
      <c r="W347" s="3"/>
      <c r="X347" s="3"/>
      <c r="Y347" s="3"/>
      <c r="Z347" s="3"/>
    </row>
    <row r="348" spans="1:26" ht="15.75" customHeight="1">
      <c r="A348" s="51"/>
      <c r="B348" s="52"/>
      <c r="C348" s="52"/>
      <c r="D348" s="52"/>
      <c r="E348" s="52"/>
      <c r="F348" s="52"/>
      <c r="G348" s="52"/>
      <c r="H348" s="1"/>
      <c r="I348" s="3"/>
      <c r="J348" s="3"/>
      <c r="K348" s="3"/>
      <c r="L348" s="3"/>
      <c r="M348" s="3"/>
      <c r="N348" s="3"/>
      <c r="O348" s="3"/>
      <c r="P348" s="3"/>
      <c r="Q348" s="3"/>
      <c r="R348" s="3"/>
      <c r="S348" s="3"/>
      <c r="T348" s="3"/>
      <c r="U348" s="3"/>
      <c r="V348" s="3"/>
      <c r="W348" s="3"/>
      <c r="X348" s="3"/>
      <c r="Y348" s="3"/>
      <c r="Z348" s="3"/>
    </row>
    <row r="349" spans="1:26" ht="15.75" customHeight="1">
      <c r="A349" s="51"/>
      <c r="B349" s="52"/>
      <c r="C349" s="52"/>
      <c r="D349" s="52"/>
      <c r="E349" s="52"/>
      <c r="F349" s="52"/>
      <c r="G349" s="52"/>
      <c r="H349" s="1"/>
      <c r="I349" s="3"/>
      <c r="J349" s="3"/>
      <c r="K349" s="3"/>
      <c r="L349" s="3"/>
      <c r="M349" s="3"/>
      <c r="N349" s="3"/>
      <c r="O349" s="3"/>
      <c r="P349" s="3"/>
      <c r="Q349" s="3"/>
      <c r="R349" s="3"/>
      <c r="S349" s="3"/>
      <c r="T349" s="3"/>
      <c r="U349" s="3"/>
      <c r="V349" s="3"/>
      <c r="W349" s="3"/>
      <c r="X349" s="3"/>
      <c r="Y349" s="3"/>
      <c r="Z349" s="3"/>
    </row>
    <row r="350" spans="1:26" ht="15.75" customHeight="1">
      <c r="A350" s="51"/>
      <c r="B350" s="52"/>
      <c r="C350" s="52"/>
      <c r="D350" s="52"/>
      <c r="E350" s="52"/>
      <c r="F350" s="52"/>
      <c r="G350" s="52"/>
      <c r="H350" s="1"/>
      <c r="I350" s="3"/>
      <c r="J350" s="3"/>
      <c r="K350" s="3"/>
      <c r="L350" s="3"/>
      <c r="M350" s="3"/>
      <c r="N350" s="3"/>
      <c r="O350" s="3"/>
      <c r="P350" s="3"/>
      <c r="Q350" s="3"/>
      <c r="R350" s="3"/>
      <c r="S350" s="3"/>
      <c r="T350" s="3"/>
      <c r="U350" s="3"/>
      <c r="V350" s="3"/>
      <c r="W350" s="3"/>
      <c r="X350" s="3"/>
      <c r="Y350" s="3"/>
      <c r="Z350" s="3"/>
    </row>
    <row r="351" spans="1:26" ht="15.75" customHeight="1">
      <c r="A351" s="51"/>
      <c r="B351" s="52"/>
      <c r="C351" s="52"/>
      <c r="D351" s="52"/>
      <c r="E351" s="52"/>
      <c r="F351" s="52"/>
      <c r="G351" s="52"/>
      <c r="H351" s="1"/>
      <c r="I351" s="3"/>
      <c r="J351" s="3"/>
      <c r="K351" s="3"/>
      <c r="L351" s="3"/>
      <c r="M351" s="3"/>
      <c r="N351" s="3"/>
      <c r="O351" s="3"/>
      <c r="P351" s="3"/>
      <c r="Q351" s="3"/>
      <c r="R351" s="3"/>
      <c r="S351" s="3"/>
      <c r="T351" s="3"/>
      <c r="U351" s="3"/>
      <c r="V351" s="3"/>
      <c r="W351" s="3"/>
      <c r="X351" s="3"/>
      <c r="Y351" s="3"/>
      <c r="Z351" s="3"/>
    </row>
    <row r="352" spans="1:26" ht="15.75" customHeight="1">
      <c r="A352" s="51"/>
      <c r="B352" s="52"/>
      <c r="C352" s="52"/>
      <c r="D352" s="52"/>
      <c r="E352" s="52"/>
      <c r="F352" s="52"/>
      <c r="G352" s="52"/>
      <c r="H352" s="1"/>
      <c r="I352" s="3"/>
      <c r="J352" s="3"/>
      <c r="K352" s="3"/>
      <c r="L352" s="3"/>
      <c r="M352" s="3"/>
      <c r="N352" s="3"/>
      <c r="O352" s="3"/>
      <c r="P352" s="3"/>
      <c r="Q352" s="3"/>
      <c r="R352" s="3"/>
      <c r="S352" s="3"/>
      <c r="T352" s="3"/>
      <c r="U352" s="3"/>
      <c r="V352" s="3"/>
      <c r="W352" s="3"/>
      <c r="X352" s="3"/>
      <c r="Y352" s="3"/>
      <c r="Z352" s="3"/>
    </row>
    <row r="353" spans="1:26" ht="15.75" customHeight="1">
      <c r="A353" s="51"/>
      <c r="B353" s="52"/>
      <c r="C353" s="52"/>
      <c r="D353" s="52"/>
      <c r="E353" s="52"/>
      <c r="F353" s="52"/>
      <c r="G353" s="52"/>
      <c r="H353" s="1"/>
      <c r="I353" s="3"/>
      <c r="J353" s="3"/>
      <c r="K353" s="3"/>
      <c r="L353" s="3"/>
      <c r="M353" s="3"/>
      <c r="N353" s="3"/>
      <c r="O353" s="3"/>
      <c r="P353" s="3"/>
      <c r="Q353" s="3"/>
      <c r="R353" s="3"/>
      <c r="S353" s="3"/>
      <c r="T353" s="3"/>
      <c r="U353" s="3"/>
      <c r="V353" s="3"/>
      <c r="W353" s="3"/>
      <c r="X353" s="3"/>
      <c r="Y353" s="3"/>
      <c r="Z353" s="3"/>
    </row>
    <row r="354" spans="1:26" ht="15.75" customHeight="1">
      <c r="A354" s="51"/>
      <c r="B354" s="52"/>
      <c r="C354" s="52"/>
      <c r="D354" s="52"/>
      <c r="E354" s="52"/>
      <c r="F354" s="52"/>
      <c r="G354" s="52"/>
      <c r="H354" s="1"/>
      <c r="I354" s="3"/>
      <c r="J354" s="3"/>
      <c r="K354" s="3"/>
      <c r="L354" s="3"/>
      <c r="M354" s="3"/>
      <c r="N354" s="3"/>
      <c r="O354" s="3"/>
      <c r="P354" s="3"/>
      <c r="Q354" s="3"/>
      <c r="R354" s="3"/>
      <c r="S354" s="3"/>
      <c r="T354" s="3"/>
      <c r="U354" s="3"/>
      <c r="V354" s="3"/>
      <c r="W354" s="3"/>
      <c r="X354" s="3"/>
      <c r="Y354" s="3"/>
      <c r="Z354" s="3"/>
    </row>
    <row r="355" spans="1:26" ht="15.75" customHeight="1">
      <c r="A355" s="51"/>
      <c r="B355" s="52"/>
      <c r="C355" s="52"/>
      <c r="D355" s="52"/>
      <c r="E355" s="52"/>
      <c r="F355" s="52"/>
      <c r="G355" s="52"/>
      <c r="H355" s="1"/>
      <c r="I355" s="3"/>
      <c r="J355" s="3"/>
      <c r="K355" s="3"/>
      <c r="L355" s="3"/>
      <c r="M355" s="3"/>
      <c r="N355" s="3"/>
      <c r="O355" s="3"/>
      <c r="P355" s="3"/>
      <c r="Q355" s="3"/>
      <c r="R355" s="3"/>
      <c r="S355" s="3"/>
      <c r="T355" s="3"/>
      <c r="U355" s="3"/>
      <c r="V355" s="3"/>
      <c r="W355" s="3"/>
      <c r="X355" s="3"/>
      <c r="Y355" s="3"/>
      <c r="Z355" s="3"/>
    </row>
    <row r="356" spans="1:26" ht="15.75" customHeight="1">
      <c r="A356" s="51"/>
      <c r="B356" s="52"/>
      <c r="C356" s="52"/>
      <c r="D356" s="52"/>
      <c r="E356" s="52"/>
      <c r="F356" s="52"/>
      <c r="G356" s="52"/>
      <c r="H356" s="1"/>
      <c r="I356" s="3"/>
      <c r="J356" s="3"/>
      <c r="K356" s="3"/>
      <c r="L356" s="3"/>
      <c r="M356" s="3"/>
      <c r="N356" s="3"/>
      <c r="O356" s="3"/>
      <c r="P356" s="3"/>
      <c r="Q356" s="3"/>
      <c r="R356" s="3"/>
      <c r="S356" s="3"/>
      <c r="T356" s="3"/>
      <c r="U356" s="3"/>
      <c r="V356" s="3"/>
      <c r="W356" s="3"/>
      <c r="X356" s="3"/>
      <c r="Y356" s="3"/>
      <c r="Z356" s="3"/>
    </row>
    <row r="357" spans="1:26" ht="15.75" customHeight="1">
      <c r="A357" s="51"/>
      <c r="B357" s="52"/>
      <c r="C357" s="52"/>
      <c r="D357" s="52"/>
      <c r="E357" s="52"/>
      <c r="F357" s="52"/>
      <c r="G357" s="52"/>
      <c r="H357" s="1"/>
      <c r="I357" s="3"/>
      <c r="J357" s="3"/>
      <c r="K357" s="3"/>
      <c r="L357" s="3"/>
      <c r="M357" s="3"/>
      <c r="N357" s="3"/>
      <c r="O357" s="3"/>
      <c r="P357" s="3"/>
      <c r="Q357" s="3"/>
      <c r="R357" s="3"/>
      <c r="S357" s="3"/>
      <c r="T357" s="3"/>
      <c r="U357" s="3"/>
      <c r="V357" s="3"/>
      <c r="W357" s="3"/>
      <c r="X357" s="3"/>
      <c r="Y357" s="3"/>
      <c r="Z357" s="3"/>
    </row>
    <row r="358" spans="1:26" ht="15.75" customHeight="1">
      <c r="A358" s="51"/>
      <c r="B358" s="52"/>
      <c r="C358" s="52"/>
      <c r="D358" s="52"/>
      <c r="E358" s="52"/>
      <c r="F358" s="52"/>
      <c r="G358" s="52"/>
      <c r="H358" s="1"/>
      <c r="I358" s="3"/>
      <c r="J358" s="3"/>
      <c r="K358" s="3"/>
      <c r="L358" s="3"/>
      <c r="M358" s="3"/>
      <c r="N358" s="3"/>
      <c r="O358" s="3"/>
      <c r="P358" s="3"/>
      <c r="Q358" s="3"/>
      <c r="R358" s="3"/>
      <c r="S358" s="3"/>
      <c r="T358" s="3"/>
      <c r="U358" s="3"/>
      <c r="V358" s="3"/>
      <c r="W358" s="3"/>
      <c r="X358" s="3"/>
      <c r="Y358" s="3"/>
      <c r="Z358" s="3"/>
    </row>
    <row r="359" spans="1:26" ht="15.75" customHeight="1">
      <c r="A359" s="51"/>
      <c r="B359" s="52"/>
      <c r="C359" s="52"/>
      <c r="D359" s="52"/>
      <c r="E359" s="52"/>
      <c r="F359" s="52"/>
      <c r="G359" s="52"/>
      <c r="H359" s="1"/>
      <c r="I359" s="3"/>
      <c r="J359" s="3"/>
      <c r="K359" s="3"/>
      <c r="L359" s="3"/>
      <c r="M359" s="3"/>
      <c r="N359" s="3"/>
      <c r="O359" s="3"/>
      <c r="P359" s="3"/>
      <c r="Q359" s="3"/>
      <c r="R359" s="3"/>
      <c r="S359" s="3"/>
      <c r="T359" s="3"/>
      <c r="U359" s="3"/>
      <c r="V359" s="3"/>
      <c r="W359" s="3"/>
      <c r="X359" s="3"/>
      <c r="Y359" s="3"/>
      <c r="Z359" s="3"/>
    </row>
    <row r="360" spans="1:26" ht="15.75" customHeight="1">
      <c r="A360" s="51"/>
      <c r="B360" s="52"/>
      <c r="C360" s="52"/>
      <c r="D360" s="52"/>
      <c r="E360" s="52"/>
      <c r="F360" s="52"/>
      <c r="G360" s="52"/>
      <c r="H360" s="1"/>
      <c r="I360" s="3"/>
      <c r="J360" s="3"/>
      <c r="K360" s="3"/>
      <c r="L360" s="3"/>
      <c r="M360" s="3"/>
      <c r="N360" s="3"/>
      <c r="O360" s="3"/>
      <c r="P360" s="3"/>
      <c r="Q360" s="3"/>
      <c r="R360" s="3"/>
      <c r="S360" s="3"/>
      <c r="T360" s="3"/>
      <c r="U360" s="3"/>
      <c r="V360" s="3"/>
      <c r="W360" s="3"/>
      <c r="X360" s="3"/>
      <c r="Y360" s="3"/>
      <c r="Z360" s="3"/>
    </row>
    <row r="361" spans="1:26" ht="15.75" customHeight="1">
      <c r="A361" s="51"/>
      <c r="B361" s="52"/>
      <c r="C361" s="52"/>
      <c r="D361" s="52"/>
      <c r="E361" s="52"/>
      <c r="F361" s="52"/>
      <c r="G361" s="52"/>
      <c r="H361" s="1"/>
      <c r="I361" s="3"/>
      <c r="J361" s="3"/>
      <c r="K361" s="3"/>
      <c r="L361" s="3"/>
      <c r="M361" s="3"/>
      <c r="N361" s="3"/>
      <c r="O361" s="3"/>
      <c r="P361" s="3"/>
      <c r="Q361" s="3"/>
      <c r="R361" s="3"/>
      <c r="S361" s="3"/>
      <c r="T361" s="3"/>
      <c r="U361" s="3"/>
      <c r="V361" s="3"/>
      <c r="W361" s="3"/>
      <c r="X361" s="3"/>
      <c r="Y361" s="3"/>
      <c r="Z361" s="3"/>
    </row>
    <row r="362" spans="1:26" ht="15.75" customHeight="1">
      <c r="A362" s="51"/>
      <c r="B362" s="52"/>
      <c r="C362" s="52"/>
      <c r="D362" s="52"/>
      <c r="E362" s="52"/>
      <c r="F362" s="52"/>
      <c r="G362" s="52"/>
      <c r="H362" s="1"/>
      <c r="I362" s="3"/>
      <c r="J362" s="3"/>
      <c r="K362" s="3"/>
      <c r="L362" s="3"/>
      <c r="M362" s="3"/>
      <c r="N362" s="3"/>
      <c r="O362" s="3"/>
      <c r="P362" s="3"/>
      <c r="Q362" s="3"/>
      <c r="R362" s="3"/>
      <c r="S362" s="3"/>
      <c r="T362" s="3"/>
      <c r="U362" s="3"/>
      <c r="V362" s="3"/>
      <c r="W362" s="3"/>
      <c r="X362" s="3"/>
      <c r="Y362" s="3"/>
      <c r="Z362" s="3"/>
    </row>
    <row r="363" spans="1:26" ht="15.75" customHeight="1">
      <c r="A363" s="51"/>
      <c r="B363" s="52"/>
      <c r="C363" s="52"/>
      <c r="D363" s="52"/>
      <c r="E363" s="52"/>
      <c r="F363" s="52"/>
      <c r="G363" s="52"/>
      <c r="H363" s="1"/>
      <c r="I363" s="3"/>
      <c r="J363" s="3"/>
      <c r="K363" s="3"/>
      <c r="L363" s="3"/>
      <c r="M363" s="3"/>
      <c r="N363" s="3"/>
      <c r="O363" s="3"/>
      <c r="P363" s="3"/>
      <c r="Q363" s="3"/>
      <c r="R363" s="3"/>
      <c r="S363" s="3"/>
      <c r="T363" s="3"/>
      <c r="U363" s="3"/>
      <c r="V363" s="3"/>
      <c r="W363" s="3"/>
      <c r="X363" s="3"/>
      <c r="Y363" s="3"/>
      <c r="Z363" s="3"/>
    </row>
    <row r="364" spans="1:26" ht="15.75" customHeight="1">
      <c r="A364" s="51"/>
      <c r="B364" s="52"/>
      <c r="C364" s="52"/>
      <c r="D364" s="52"/>
      <c r="E364" s="52"/>
      <c r="F364" s="52"/>
      <c r="G364" s="52"/>
      <c r="H364" s="1"/>
      <c r="I364" s="3"/>
      <c r="J364" s="3"/>
      <c r="K364" s="3"/>
      <c r="L364" s="3"/>
      <c r="M364" s="3"/>
      <c r="N364" s="3"/>
      <c r="O364" s="3"/>
      <c r="P364" s="3"/>
      <c r="Q364" s="3"/>
      <c r="R364" s="3"/>
      <c r="S364" s="3"/>
      <c r="T364" s="3"/>
      <c r="U364" s="3"/>
      <c r="V364" s="3"/>
      <c r="W364" s="3"/>
      <c r="X364" s="3"/>
      <c r="Y364" s="3"/>
      <c r="Z364" s="3"/>
    </row>
    <row r="365" spans="1:26" ht="15.75" customHeight="1">
      <c r="A365" s="51"/>
      <c r="B365" s="52"/>
      <c r="C365" s="52"/>
      <c r="D365" s="52"/>
      <c r="E365" s="52"/>
      <c r="F365" s="52"/>
      <c r="G365" s="52"/>
      <c r="H365" s="1"/>
      <c r="I365" s="3"/>
      <c r="J365" s="3"/>
      <c r="K365" s="3"/>
      <c r="L365" s="3"/>
      <c r="M365" s="3"/>
      <c r="N365" s="3"/>
      <c r="O365" s="3"/>
      <c r="P365" s="3"/>
      <c r="Q365" s="3"/>
      <c r="R365" s="3"/>
      <c r="S365" s="3"/>
      <c r="T365" s="3"/>
      <c r="U365" s="3"/>
      <c r="V365" s="3"/>
      <c r="W365" s="3"/>
      <c r="X365" s="3"/>
      <c r="Y365" s="3"/>
      <c r="Z365" s="3"/>
    </row>
    <row r="366" spans="1:26" ht="15.75" customHeight="1">
      <c r="A366" s="51"/>
      <c r="B366" s="52"/>
      <c r="C366" s="52"/>
      <c r="D366" s="52"/>
      <c r="E366" s="52"/>
      <c r="F366" s="52"/>
      <c r="G366" s="52"/>
      <c r="H366" s="1"/>
      <c r="I366" s="3"/>
      <c r="J366" s="3"/>
      <c r="K366" s="3"/>
      <c r="L366" s="3"/>
      <c r="M366" s="3"/>
      <c r="N366" s="3"/>
      <c r="O366" s="3"/>
      <c r="P366" s="3"/>
      <c r="Q366" s="3"/>
      <c r="R366" s="3"/>
      <c r="S366" s="3"/>
      <c r="T366" s="3"/>
      <c r="U366" s="3"/>
      <c r="V366" s="3"/>
      <c r="W366" s="3"/>
      <c r="X366" s="3"/>
      <c r="Y366" s="3"/>
      <c r="Z366" s="3"/>
    </row>
    <row r="367" spans="1:26" ht="15.75" customHeight="1">
      <c r="A367" s="51"/>
      <c r="B367" s="52"/>
      <c r="C367" s="52"/>
      <c r="D367" s="52"/>
      <c r="E367" s="52"/>
      <c r="F367" s="52"/>
      <c r="G367" s="52"/>
      <c r="H367" s="1"/>
      <c r="I367" s="3"/>
      <c r="J367" s="3"/>
      <c r="K367" s="3"/>
      <c r="L367" s="3"/>
      <c r="M367" s="3"/>
      <c r="N367" s="3"/>
      <c r="O367" s="3"/>
      <c r="P367" s="3"/>
      <c r="Q367" s="3"/>
      <c r="R367" s="3"/>
      <c r="S367" s="3"/>
      <c r="T367" s="3"/>
      <c r="U367" s="3"/>
      <c r="V367" s="3"/>
      <c r="W367" s="3"/>
      <c r="X367" s="3"/>
      <c r="Y367" s="3"/>
      <c r="Z367" s="3"/>
    </row>
    <row r="368" spans="1:26" ht="15.75" customHeight="1">
      <c r="A368" s="51"/>
      <c r="B368" s="52"/>
      <c r="C368" s="52"/>
      <c r="D368" s="52"/>
      <c r="E368" s="52"/>
      <c r="F368" s="52"/>
      <c r="G368" s="52"/>
      <c r="H368" s="1"/>
      <c r="I368" s="3"/>
      <c r="J368" s="3"/>
      <c r="K368" s="3"/>
      <c r="L368" s="3"/>
      <c r="M368" s="3"/>
      <c r="N368" s="3"/>
      <c r="O368" s="3"/>
      <c r="P368" s="3"/>
      <c r="Q368" s="3"/>
      <c r="R368" s="3"/>
      <c r="S368" s="3"/>
      <c r="T368" s="3"/>
      <c r="U368" s="3"/>
      <c r="V368" s="3"/>
      <c r="W368" s="3"/>
      <c r="X368" s="3"/>
      <c r="Y368" s="3"/>
      <c r="Z368" s="3"/>
    </row>
    <row r="369" spans="1:26" ht="15.75" customHeight="1">
      <c r="A369" s="51"/>
      <c r="B369" s="52"/>
      <c r="C369" s="52"/>
      <c r="D369" s="52"/>
      <c r="E369" s="52"/>
      <c r="F369" s="52"/>
      <c r="G369" s="52"/>
      <c r="H369" s="1"/>
      <c r="I369" s="3"/>
      <c r="J369" s="3"/>
      <c r="K369" s="3"/>
      <c r="L369" s="3"/>
      <c r="M369" s="3"/>
      <c r="N369" s="3"/>
      <c r="O369" s="3"/>
      <c r="P369" s="3"/>
      <c r="Q369" s="3"/>
      <c r="R369" s="3"/>
      <c r="S369" s="3"/>
      <c r="T369" s="3"/>
      <c r="U369" s="3"/>
      <c r="V369" s="3"/>
      <c r="W369" s="3"/>
      <c r="X369" s="3"/>
      <c r="Y369" s="3"/>
      <c r="Z369" s="3"/>
    </row>
    <row r="370" spans="1:26" ht="15.75" customHeight="1">
      <c r="A370" s="51"/>
      <c r="B370" s="52"/>
      <c r="C370" s="52"/>
      <c r="D370" s="52"/>
      <c r="E370" s="52"/>
      <c r="F370" s="52"/>
      <c r="G370" s="52"/>
      <c r="H370" s="1"/>
      <c r="I370" s="3"/>
      <c r="J370" s="3"/>
      <c r="K370" s="3"/>
      <c r="L370" s="3"/>
      <c r="M370" s="3"/>
      <c r="N370" s="3"/>
      <c r="O370" s="3"/>
      <c r="P370" s="3"/>
      <c r="Q370" s="3"/>
      <c r="R370" s="3"/>
      <c r="S370" s="3"/>
      <c r="T370" s="3"/>
      <c r="U370" s="3"/>
      <c r="V370" s="3"/>
      <c r="W370" s="3"/>
      <c r="X370" s="3"/>
      <c r="Y370" s="3"/>
      <c r="Z370" s="3"/>
    </row>
    <row r="371" spans="1:26" ht="15.75" customHeight="1">
      <c r="A371" s="51"/>
      <c r="B371" s="52"/>
      <c r="C371" s="52"/>
      <c r="D371" s="52"/>
      <c r="E371" s="52"/>
      <c r="F371" s="52"/>
      <c r="G371" s="52"/>
      <c r="H371" s="1"/>
      <c r="I371" s="3"/>
      <c r="J371" s="3"/>
      <c r="K371" s="3"/>
      <c r="L371" s="3"/>
      <c r="M371" s="3"/>
      <c r="N371" s="3"/>
      <c r="O371" s="3"/>
      <c r="P371" s="3"/>
      <c r="Q371" s="3"/>
      <c r="R371" s="3"/>
      <c r="S371" s="3"/>
      <c r="T371" s="3"/>
      <c r="U371" s="3"/>
      <c r="V371" s="3"/>
      <c r="W371" s="3"/>
      <c r="X371" s="3"/>
      <c r="Y371" s="3"/>
      <c r="Z371" s="3"/>
    </row>
    <row r="372" spans="1:26" ht="15.75" customHeight="1">
      <c r="A372" s="51"/>
      <c r="B372" s="52"/>
      <c r="C372" s="52"/>
      <c r="D372" s="52"/>
      <c r="E372" s="52"/>
      <c r="F372" s="52"/>
      <c r="G372" s="52"/>
      <c r="H372" s="1"/>
      <c r="I372" s="3"/>
      <c r="J372" s="3"/>
      <c r="K372" s="3"/>
      <c r="L372" s="3"/>
      <c r="M372" s="3"/>
      <c r="N372" s="3"/>
      <c r="O372" s="3"/>
      <c r="P372" s="3"/>
      <c r="Q372" s="3"/>
      <c r="R372" s="3"/>
      <c r="S372" s="3"/>
      <c r="T372" s="3"/>
      <c r="U372" s="3"/>
      <c r="V372" s="3"/>
      <c r="W372" s="3"/>
      <c r="X372" s="3"/>
      <c r="Y372" s="3"/>
      <c r="Z372" s="3"/>
    </row>
    <row r="373" spans="1:26" ht="15.75" customHeight="1">
      <c r="A373" s="51"/>
      <c r="B373" s="52"/>
      <c r="C373" s="52"/>
      <c r="D373" s="52"/>
      <c r="E373" s="52"/>
      <c r="F373" s="52"/>
      <c r="G373" s="52"/>
      <c r="H373" s="1"/>
      <c r="I373" s="3"/>
      <c r="J373" s="3"/>
      <c r="K373" s="3"/>
      <c r="L373" s="3"/>
      <c r="M373" s="3"/>
      <c r="N373" s="3"/>
      <c r="O373" s="3"/>
      <c r="P373" s="3"/>
      <c r="Q373" s="3"/>
      <c r="R373" s="3"/>
      <c r="S373" s="3"/>
      <c r="T373" s="3"/>
      <c r="U373" s="3"/>
      <c r="V373" s="3"/>
      <c r="W373" s="3"/>
      <c r="X373" s="3"/>
      <c r="Y373" s="3"/>
      <c r="Z373" s="3"/>
    </row>
    <row r="374" spans="1:26" ht="15.75" customHeight="1">
      <c r="A374" s="51"/>
      <c r="B374" s="52"/>
      <c r="C374" s="52"/>
      <c r="D374" s="52"/>
      <c r="E374" s="52"/>
      <c r="F374" s="52"/>
      <c r="G374" s="52"/>
      <c r="H374" s="1"/>
      <c r="I374" s="3"/>
      <c r="J374" s="3"/>
      <c r="K374" s="3"/>
      <c r="L374" s="3"/>
      <c r="M374" s="3"/>
      <c r="N374" s="3"/>
      <c r="O374" s="3"/>
      <c r="P374" s="3"/>
      <c r="Q374" s="3"/>
      <c r="R374" s="3"/>
      <c r="S374" s="3"/>
      <c r="T374" s="3"/>
      <c r="U374" s="3"/>
      <c r="V374" s="3"/>
      <c r="W374" s="3"/>
      <c r="X374" s="3"/>
      <c r="Y374" s="3"/>
      <c r="Z374" s="3"/>
    </row>
    <row r="375" spans="1:26" ht="15.75" customHeight="1">
      <c r="A375" s="51"/>
      <c r="B375" s="52"/>
      <c r="C375" s="52"/>
      <c r="D375" s="52"/>
      <c r="E375" s="52"/>
      <c r="F375" s="52"/>
      <c r="G375" s="52"/>
      <c r="H375" s="1"/>
      <c r="I375" s="3"/>
      <c r="J375" s="3"/>
      <c r="K375" s="3"/>
      <c r="L375" s="3"/>
      <c r="M375" s="3"/>
      <c r="N375" s="3"/>
      <c r="O375" s="3"/>
      <c r="P375" s="3"/>
      <c r="Q375" s="3"/>
      <c r="R375" s="3"/>
      <c r="S375" s="3"/>
      <c r="T375" s="3"/>
      <c r="U375" s="3"/>
      <c r="V375" s="3"/>
      <c r="W375" s="3"/>
      <c r="X375" s="3"/>
      <c r="Y375" s="3"/>
      <c r="Z375" s="3"/>
    </row>
    <row r="376" spans="1:26" ht="15.75" customHeight="1">
      <c r="A376" s="51"/>
      <c r="B376" s="52"/>
      <c r="C376" s="52"/>
      <c r="D376" s="52"/>
      <c r="E376" s="52"/>
      <c r="F376" s="52"/>
      <c r="G376" s="52"/>
      <c r="H376" s="1"/>
      <c r="I376" s="3"/>
      <c r="J376" s="3"/>
      <c r="K376" s="3"/>
      <c r="L376" s="3"/>
      <c r="M376" s="3"/>
      <c r="N376" s="3"/>
      <c r="O376" s="3"/>
      <c r="P376" s="3"/>
      <c r="Q376" s="3"/>
      <c r="R376" s="3"/>
      <c r="S376" s="3"/>
      <c r="T376" s="3"/>
      <c r="U376" s="3"/>
      <c r="V376" s="3"/>
      <c r="W376" s="3"/>
      <c r="X376" s="3"/>
      <c r="Y376" s="3"/>
      <c r="Z376" s="3"/>
    </row>
    <row r="377" spans="1:26" ht="15.75" customHeight="1">
      <c r="A377" s="51"/>
      <c r="B377" s="52"/>
      <c r="C377" s="52"/>
      <c r="D377" s="52"/>
      <c r="E377" s="52"/>
      <c r="F377" s="52"/>
      <c r="G377" s="52"/>
      <c r="H377" s="1"/>
      <c r="I377" s="3"/>
      <c r="J377" s="3"/>
      <c r="K377" s="3"/>
      <c r="L377" s="3"/>
      <c r="M377" s="3"/>
      <c r="N377" s="3"/>
      <c r="O377" s="3"/>
      <c r="P377" s="3"/>
      <c r="Q377" s="3"/>
      <c r="R377" s="3"/>
      <c r="S377" s="3"/>
      <c r="T377" s="3"/>
      <c r="U377" s="3"/>
      <c r="V377" s="3"/>
      <c r="W377" s="3"/>
      <c r="X377" s="3"/>
      <c r="Y377" s="3"/>
      <c r="Z377" s="3"/>
    </row>
    <row r="378" spans="1:26" ht="15.75" customHeight="1">
      <c r="A378" s="51"/>
      <c r="B378" s="52"/>
      <c r="C378" s="52"/>
      <c r="D378" s="52"/>
      <c r="E378" s="52"/>
      <c r="F378" s="52"/>
      <c r="G378" s="52"/>
      <c r="H378" s="1"/>
      <c r="I378" s="3"/>
      <c r="J378" s="3"/>
      <c r="K378" s="3"/>
      <c r="L378" s="3"/>
      <c r="M378" s="3"/>
      <c r="N378" s="3"/>
      <c r="O378" s="3"/>
      <c r="P378" s="3"/>
      <c r="Q378" s="3"/>
      <c r="R378" s="3"/>
      <c r="S378" s="3"/>
      <c r="T378" s="3"/>
      <c r="U378" s="3"/>
      <c r="V378" s="3"/>
      <c r="W378" s="3"/>
      <c r="X378" s="3"/>
      <c r="Y378" s="3"/>
      <c r="Z378" s="3"/>
    </row>
    <row r="379" spans="1:26" ht="15.75" customHeight="1">
      <c r="A379" s="51"/>
      <c r="B379" s="52"/>
      <c r="C379" s="52"/>
      <c r="D379" s="52"/>
      <c r="E379" s="52"/>
      <c r="F379" s="52"/>
      <c r="G379" s="52"/>
      <c r="H379" s="1"/>
      <c r="I379" s="3"/>
      <c r="J379" s="3"/>
      <c r="K379" s="3"/>
      <c r="L379" s="3"/>
      <c r="M379" s="3"/>
      <c r="N379" s="3"/>
      <c r="O379" s="3"/>
      <c r="P379" s="3"/>
      <c r="Q379" s="3"/>
      <c r="R379" s="3"/>
      <c r="S379" s="3"/>
      <c r="T379" s="3"/>
      <c r="U379" s="3"/>
      <c r="V379" s="3"/>
      <c r="W379" s="3"/>
      <c r="X379" s="3"/>
      <c r="Y379" s="3"/>
      <c r="Z379" s="3"/>
    </row>
    <row r="380" spans="1:26" ht="15.75" customHeight="1">
      <c r="A380" s="51"/>
      <c r="B380" s="52"/>
      <c r="C380" s="52"/>
      <c r="D380" s="52"/>
      <c r="E380" s="52"/>
      <c r="F380" s="52"/>
      <c r="G380" s="52"/>
      <c r="H380" s="1"/>
      <c r="I380" s="3"/>
      <c r="J380" s="3"/>
      <c r="K380" s="3"/>
      <c r="L380" s="3"/>
      <c r="M380" s="3"/>
      <c r="N380" s="3"/>
      <c r="O380" s="3"/>
      <c r="P380" s="3"/>
      <c r="Q380" s="3"/>
      <c r="R380" s="3"/>
      <c r="S380" s="3"/>
      <c r="T380" s="3"/>
      <c r="U380" s="3"/>
      <c r="V380" s="3"/>
      <c r="W380" s="3"/>
      <c r="X380" s="3"/>
      <c r="Y380" s="3"/>
      <c r="Z380" s="3"/>
    </row>
    <row r="381" spans="1:26" ht="15.75" customHeight="1">
      <c r="A381" s="51"/>
      <c r="B381" s="52"/>
      <c r="C381" s="52"/>
      <c r="D381" s="52"/>
      <c r="E381" s="52"/>
      <c r="F381" s="52"/>
      <c r="G381" s="52"/>
      <c r="H381" s="1"/>
      <c r="I381" s="3"/>
      <c r="J381" s="3"/>
      <c r="K381" s="3"/>
      <c r="L381" s="3"/>
      <c r="M381" s="3"/>
      <c r="N381" s="3"/>
      <c r="O381" s="3"/>
      <c r="P381" s="3"/>
      <c r="Q381" s="3"/>
      <c r="R381" s="3"/>
      <c r="S381" s="3"/>
      <c r="T381" s="3"/>
      <c r="U381" s="3"/>
      <c r="V381" s="3"/>
      <c r="W381" s="3"/>
      <c r="X381" s="3"/>
      <c r="Y381" s="3"/>
      <c r="Z381" s="3"/>
    </row>
    <row r="382" spans="1:26" ht="15.75" customHeight="1">
      <c r="A382" s="51"/>
      <c r="B382" s="52"/>
      <c r="C382" s="52"/>
      <c r="D382" s="52"/>
      <c r="E382" s="52"/>
      <c r="F382" s="52"/>
      <c r="G382" s="52"/>
      <c r="H382" s="1"/>
      <c r="I382" s="3"/>
      <c r="J382" s="3"/>
      <c r="K382" s="3"/>
      <c r="L382" s="3"/>
      <c r="M382" s="3"/>
      <c r="N382" s="3"/>
      <c r="O382" s="3"/>
      <c r="P382" s="3"/>
      <c r="Q382" s="3"/>
      <c r="R382" s="3"/>
      <c r="S382" s="3"/>
      <c r="T382" s="3"/>
      <c r="U382" s="3"/>
      <c r="V382" s="3"/>
      <c r="W382" s="3"/>
      <c r="X382" s="3"/>
      <c r="Y382" s="3"/>
      <c r="Z382" s="3"/>
    </row>
    <row r="383" spans="1:26" ht="15.75" customHeight="1">
      <c r="A383" s="51"/>
      <c r="B383" s="52"/>
      <c r="C383" s="52"/>
      <c r="D383" s="52"/>
      <c r="E383" s="52"/>
      <c r="F383" s="52"/>
      <c r="G383" s="52"/>
      <c r="H383" s="1"/>
      <c r="I383" s="3"/>
      <c r="J383" s="3"/>
      <c r="K383" s="3"/>
      <c r="L383" s="3"/>
      <c r="M383" s="3"/>
      <c r="N383" s="3"/>
      <c r="O383" s="3"/>
      <c r="P383" s="3"/>
      <c r="Q383" s="3"/>
      <c r="R383" s="3"/>
      <c r="S383" s="3"/>
      <c r="T383" s="3"/>
      <c r="U383" s="3"/>
      <c r="V383" s="3"/>
      <c r="W383" s="3"/>
      <c r="X383" s="3"/>
      <c r="Y383" s="3"/>
      <c r="Z383" s="3"/>
    </row>
    <row r="384" spans="1:26" ht="15.75" customHeight="1">
      <c r="A384" s="51"/>
      <c r="B384" s="52"/>
      <c r="C384" s="52"/>
      <c r="D384" s="52"/>
      <c r="E384" s="52"/>
      <c r="F384" s="52"/>
      <c r="G384" s="52"/>
      <c r="H384" s="1"/>
      <c r="I384" s="3"/>
      <c r="J384" s="3"/>
      <c r="K384" s="3"/>
      <c r="L384" s="3"/>
      <c r="M384" s="3"/>
      <c r="N384" s="3"/>
      <c r="O384" s="3"/>
      <c r="P384" s="3"/>
      <c r="Q384" s="3"/>
      <c r="R384" s="3"/>
      <c r="S384" s="3"/>
      <c r="T384" s="3"/>
      <c r="U384" s="3"/>
      <c r="V384" s="3"/>
      <c r="W384" s="3"/>
      <c r="X384" s="3"/>
      <c r="Y384" s="3"/>
      <c r="Z384" s="3"/>
    </row>
    <row r="385" spans="1:26" ht="15.75" customHeight="1">
      <c r="A385" s="51"/>
      <c r="B385" s="52"/>
      <c r="C385" s="52"/>
      <c r="D385" s="52"/>
      <c r="E385" s="52"/>
      <c r="F385" s="52"/>
      <c r="G385" s="52"/>
      <c r="H385" s="1"/>
      <c r="I385" s="3"/>
      <c r="J385" s="3"/>
      <c r="K385" s="3"/>
      <c r="L385" s="3"/>
      <c r="M385" s="3"/>
      <c r="N385" s="3"/>
      <c r="O385" s="3"/>
      <c r="P385" s="3"/>
      <c r="Q385" s="3"/>
      <c r="R385" s="3"/>
      <c r="S385" s="3"/>
      <c r="T385" s="3"/>
      <c r="U385" s="3"/>
      <c r="V385" s="3"/>
      <c r="W385" s="3"/>
      <c r="X385" s="3"/>
      <c r="Y385" s="3"/>
      <c r="Z385" s="3"/>
    </row>
    <row r="386" spans="1:26" ht="15.75" customHeight="1">
      <c r="A386" s="51"/>
      <c r="B386" s="52"/>
      <c r="C386" s="52"/>
      <c r="D386" s="52"/>
      <c r="E386" s="52"/>
      <c r="F386" s="52"/>
      <c r="G386" s="52"/>
      <c r="H386" s="1"/>
      <c r="I386" s="3"/>
      <c r="J386" s="3"/>
      <c r="K386" s="3"/>
      <c r="L386" s="3"/>
      <c r="M386" s="3"/>
      <c r="N386" s="3"/>
      <c r="O386" s="3"/>
      <c r="P386" s="3"/>
      <c r="Q386" s="3"/>
      <c r="R386" s="3"/>
      <c r="S386" s="3"/>
      <c r="T386" s="3"/>
      <c r="U386" s="3"/>
      <c r="V386" s="3"/>
      <c r="W386" s="3"/>
      <c r="X386" s="3"/>
      <c r="Y386" s="3"/>
      <c r="Z386" s="3"/>
    </row>
    <row r="387" spans="1:26" ht="15.75" customHeight="1">
      <c r="A387" s="51"/>
      <c r="B387" s="52"/>
      <c r="C387" s="52"/>
      <c r="D387" s="52"/>
      <c r="E387" s="52"/>
      <c r="F387" s="52"/>
      <c r="G387" s="52"/>
      <c r="H387" s="1"/>
      <c r="I387" s="3"/>
      <c r="J387" s="3"/>
      <c r="K387" s="3"/>
      <c r="L387" s="3"/>
      <c r="M387" s="3"/>
      <c r="N387" s="3"/>
      <c r="O387" s="3"/>
      <c r="P387" s="3"/>
      <c r="Q387" s="3"/>
      <c r="R387" s="3"/>
      <c r="S387" s="3"/>
      <c r="T387" s="3"/>
      <c r="U387" s="3"/>
      <c r="V387" s="3"/>
      <c r="W387" s="3"/>
      <c r="X387" s="3"/>
      <c r="Y387" s="3"/>
      <c r="Z387" s="3"/>
    </row>
    <row r="388" spans="1:26" ht="15.75" customHeight="1">
      <c r="A388" s="51"/>
      <c r="B388" s="52"/>
      <c r="C388" s="52"/>
      <c r="D388" s="52"/>
      <c r="E388" s="52"/>
      <c r="F388" s="52"/>
      <c r="G388" s="52"/>
      <c r="H388" s="1"/>
      <c r="I388" s="3"/>
      <c r="J388" s="3"/>
      <c r="K388" s="3"/>
      <c r="L388" s="3"/>
      <c r="M388" s="3"/>
      <c r="N388" s="3"/>
      <c r="O388" s="3"/>
      <c r="P388" s="3"/>
      <c r="Q388" s="3"/>
      <c r="R388" s="3"/>
      <c r="S388" s="3"/>
      <c r="T388" s="3"/>
      <c r="U388" s="3"/>
      <c r="V388" s="3"/>
      <c r="W388" s="3"/>
      <c r="X388" s="3"/>
      <c r="Y388" s="3"/>
      <c r="Z388" s="3"/>
    </row>
    <row r="389" spans="1:26" ht="15.75" customHeight="1">
      <c r="A389" s="51"/>
      <c r="B389" s="52"/>
      <c r="C389" s="52"/>
      <c r="D389" s="52"/>
      <c r="E389" s="52"/>
      <c r="F389" s="52"/>
      <c r="G389" s="52"/>
      <c r="H389" s="1"/>
      <c r="I389" s="3"/>
      <c r="J389" s="3"/>
      <c r="K389" s="3"/>
      <c r="L389" s="3"/>
      <c r="M389" s="3"/>
      <c r="N389" s="3"/>
      <c r="O389" s="3"/>
      <c r="P389" s="3"/>
      <c r="Q389" s="3"/>
      <c r="R389" s="3"/>
      <c r="S389" s="3"/>
      <c r="T389" s="3"/>
      <c r="U389" s="3"/>
      <c r="V389" s="3"/>
      <c r="W389" s="3"/>
      <c r="X389" s="3"/>
      <c r="Y389" s="3"/>
      <c r="Z389" s="3"/>
    </row>
    <row r="390" spans="1:26" ht="15.75" customHeight="1">
      <c r="A390" s="51"/>
      <c r="B390" s="52"/>
      <c r="C390" s="52"/>
      <c r="D390" s="52"/>
      <c r="E390" s="52"/>
      <c r="F390" s="52"/>
      <c r="G390" s="52"/>
      <c r="H390" s="1"/>
      <c r="I390" s="3"/>
      <c r="J390" s="3"/>
      <c r="K390" s="3"/>
      <c r="L390" s="3"/>
      <c r="M390" s="3"/>
      <c r="N390" s="3"/>
      <c r="O390" s="3"/>
      <c r="P390" s="3"/>
      <c r="Q390" s="3"/>
      <c r="R390" s="3"/>
      <c r="S390" s="3"/>
      <c r="T390" s="3"/>
      <c r="U390" s="3"/>
      <c r="V390" s="3"/>
      <c r="W390" s="3"/>
      <c r="X390" s="3"/>
      <c r="Y390" s="3"/>
      <c r="Z390" s="3"/>
    </row>
    <row r="391" spans="1:26" ht="15.75" customHeight="1">
      <c r="A391" s="51"/>
      <c r="B391" s="52"/>
      <c r="C391" s="52"/>
      <c r="D391" s="52"/>
      <c r="E391" s="52"/>
      <c r="F391" s="52"/>
      <c r="G391" s="52"/>
      <c r="H391" s="1"/>
      <c r="I391" s="3"/>
      <c r="J391" s="3"/>
      <c r="K391" s="3"/>
      <c r="L391" s="3"/>
      <c r="M391" s="3"/>
      <c r="N391" s="3"/>
      <c r="O391" s="3"/>
      <c r="P391" s="3"/>
      <c r="Q391" s="3"/>
      <c r="R391" s="3"/>
      <c r="S391" s="3"/>
      <c r="T391" s="3"/>
      <c r="U391" s="3"/>
      <c r="V391" s="3"/>
      <c r="W391" s="3"/>
      <c r="X391" s="3"/>
      <c r="Y391" s="3"/>
      <c r="Z391" s="3"/>
    </row>
    <row r="392" spans="1:26" ht="15.75" customHeight="1">
      <c r="A392" s="51"/>
      <c r="B392" s="52"/>
      <c r="C392" s="52"/>
      <c r="D392" s="52"/>
      <c r="E392" s="52"/>
      <c r="F392" s="52"/>
      <c r="G392" s="52"/>
      <c r="H392" s="1"/>
      <c r="I392" s="3"/>
      <c r="J392" s="3"/>
      <c r="K392" s="3"/>
      <c r="L392" s="3"/>
      <c r="M392" s="3"/>
      <c r="N392" s="3"/>
      <c r="O392" s="3"/>
      <c r="P392" s="3"/>
      <c r="Q392" s="3"/>
      <c r="R392" s="3"/>
      <c r="S392" s="3"/>
      <c r="T392" s="3"/>
      <c r="U392" s="3"/>
      <c r="V392" s="3"/>
      <c r="W392" s="3"/>
      <c r="X392" s="3"/>
      <c r="Y392" s="3"/>
      <c r="Z392" s="3"/>
    </row>
    <row r="393" spans="1:26" ht="15.75" customHeight="1">
      <c r="A393" s="51"/>
      <c r="B393" s="52"/>
      <c r="C393" s="52"/>
      <c r="D393" s="52"/>
      <c r="E393" s="52"/>
      <c r="F393" s="52"/>
      <c r="G393" s="52"/>
      <c r="H393" s="1"/>
      <c r="I393" s="3"/>
      <c r="J393" s="3"/>
      <c r="K393" s="3"/>
      <c r="L393" s="3"/>
      <c r="M393" s="3"/>
      <c r="N393" s="3"/>
      <c r="O393" s="3"/>
      <c r="P393" s="3"/>
      <c r="Q393" s="3"/>
      <c r="R393" s="3"/>
      <c r="S393" s="3"/>
      <c r="T393" s="3"/>
      <c r="U393" s="3"/>
      <c r="V393" s="3"/>
      <c r="W393" s="3"/>
      <c r="X393" s="3"/>
      <c r="Y393" s="3"/>
      <c r="Z393" s="3"/>
    </row>
    <row r="394" spans="1:26" ht="15.75" customHeight="1">
      <c r="A394" s="51"/>
      <c r="B394" s="52"/>
      <c r="C394" s="52"/>
      <c r="D394" s="52"/>
      <c r="E394" s="52"/>
      <c r="F394" s="52"/>
      <c r="G394" s="52"/>
      <c r="H394" s="1"/>
      <c r="I394" s="3"/>
      <c r="J394" s="3"/>
      <c r="K394" s="3"/>
      <c r="L394" s="3"/>
      <c r="M394" s="3"/>
      <c r="N394" s="3"/>
      <c r="O394" s="3"/>
      <c r="P394" s="3"/>
      <c r="Q394" s="3"/>
      <c r="R394" s="3"/>
      <c r="S394" s="3"/>
      <c r="T394" s="3"/>
      <c r="U394" s="3"/>
      <c r="V394" s="3"/>
      <c r="W394" s="3"/>
      <c r="X394" s="3"/>
      <c r="Y394" s="3"/>
      <c r="Z394" s="3"/>
    </row>
    <row r="395" spans="1:26" ht="15.75" customHeight="1">
      <c r="A395" s="51"/>
      <c r="B395" s="52"/>
      <c r="C395" s="52"/>
      <c r="D395" s="52"/>
      <c r="E395" s="52"/>
      <c r="F395" s="52"/>
      <c r="G395" s="52"/>
      <c r="H395" s="1"/>
      <c r="I395" s="3"/>
      <c r="J395" s="3"/>
      <c r="K395" s="3"/>
      <c r="L395" s="3"/>
      <c r="M395" s="3"/>
      <c r="N395" s="3"/>
      <c r="O395" s="3"/>
      <c r="P395" s="3"/>
      <c r="Q395" s="3"/>
      <c r="R395" s="3"/>
      <c r="S395" s="3"/>
      <c r="T395" s="3"/>
      <c r="U395" s="3"/>
      <c r="V395" s="3"/>
      <c r="W395" s="3"/>
      <c r="X395" s="3"/>
      <c r="Y395" s="3"/>
      <c r="Z395" s="3"/>
    </row>
    <row r="396" spans="1:26" ht="15.75" customHeight="1">
      <c r="A396" s="51"/>
      <c r="B396" s="52"/>
      <c r="C396" s="52"/>
      <c r="D396" s="52"/>
      <c r="E396" s="52"/>
      <c r="F396" s="52"/>
      <c r="G396" s="52"/>
      <c r="H396" s="1"/>
      <c r="I396" s="3"/>
      <c r="J396" s="3"/>
      <c r="K396" s="3"/>
      <c r="L396" s="3"/>
      <c r="M396" s="3"/>
      <c r="N396" s="3"/>
      <c r="O396" s="3"/>
      <c r="P396" s="3"/>
      <c r="Q396" s="3"/>
      <c r="R396" s="3"/>
      <c r="S396" s="3"/>
      <c r="T396" s="3"/>
      <c r="U396" s="3"/>
      <c r="V396" s="3"/>
      <c r="W396" s="3"/>
      <c r="X396" s="3"/>
      <c r="Y396" s="3"/>
      <c r="Z396" s="3"/>
    </row>
    <row r="397" spans="1:26" ht="15.75" customHeight="1">
      <c r="A397" s="51"/>
      <c r="B397" s="52"/>
      <c r="C397" s="52"/>
      <c r="D397" s="52"/>
      <c r="E397" s="52"/>
      <c r="F397" s="52"/>
      <c r="G397" s="52"/>
      <c r="H397" s="1"/>
      <c r="I397" s="3"/>
      <c r="J397" s="3"/>
      <c r="K397" s="3"/>
      <c r="L397" s="3"/>
      <c r="M397" s="3"/>
      <c r="N397" s="3"/>
      <c r="O397" s="3"/>
      <c r="P397" s="3"/>
      <c r="Q397" s="3"/>
      <c r="R397" s="3"/>
      <c r="S397" s="3"/>
      <c r="T397" s="3"/>
      <c r="U397" s="3"/>
      <c r="V397" s="3"/>
      <c r="W397" s="3"/>
      <c r="X397" s="3"/>
      <c r="Y397" s="3"/>
      <c r="Z397" s="3"/>
    </row>
    <row r="398" spans="1:26" ht="15.75" customHeight="1">
      <c r="A398" s="51"/>
      <c r="B398" s="52"/>
      <c r="C398" s="52"/>
      <c r="D398" s="52"/>
      <c r="E398" s="52"/>
      <c r="F398" s="52"/>
      <c r="G398" s="52"/>
      <c r="H398" s="1"/>
      <c r="I398" s="3"/>
      <c r="J398" s="3"/>
      <c r="K398" s="3"/>
      <c r="L398" s="3"/>
      <c r="M398" s="3"/>
      <c r="N398" s="3"/>
      <c r="O398" s="3"/>
      <c r="P398" s="3"/>
      <c r="Q398" s="3"/>
      <c r="R398" s="3"/>
      <c r="S398" s="3"/>
      <c r="T398" s="3"/>
      <c r="U398" s="3"/>
      <c r="V398" s="3"/>
      <c r="W398" s="3"/>
      <c r="X398" s="3"/>
      <c r="Y398" s="3"/>
      <c r="Z398" s="3"/>
    </row>
    <row r="399" spans="1:26" ht="15.75" customHeight="1">
      <c r="A399" s="51"/>
      <c r="B399" s="52"/>
      <c r="C399" s="52"/>
      <c r="D399" s="52"/>
      <c r="E399" s="52"/>
      <c r="F399" s="52"/>
      <c r="G399" s="52"/>
      <c r="H399" s="1"/>
      <c r="I399" s="3"/>
      <c r="J399" s="3"/>
      <c r="K399" s="3"/>
      <c r="L399" s="3"/>
      <c r="M399" s="3"/>
      <c r="N399" s="3"/>
      <c r="O399" s="3"/>
      <c r="P399" s="3"/>
      <c r="Q399" s="3"/>
      <c r="R399" s="3"/>
      <c r="S399" s="3"/>
      <c r="T399" s="3"/>
      <c r="U399" s="3"/>
      <c r="V399" s="3"/>
      <c r="W399" s="3"/>
      <c r="X399" s="3"/>
      <c r="Y399" s="3"/>
      <c r="Z399" s="3"/>
    </row>
    <row r="400" spans="1:26" ht="15.75" customHeight="1">
      <c r="A400" s="51"/>
      <c r="B400" s="52"/>
      <c r="C400" s="52"/>
      <c r="D400" s="52"/>
      <c r="E400" s="52"/>
      <c r="F400" s="52"/>
      <c r="G400" s="52"/>
      <c r="H400" s="1"/>
      <c r="I400" s="3"/>
      <c r="J400" s="3"/>
      <c r="K400" s="3"/>
      <c r="L400" s="3"/>
      <c r="M400" s="3"/>
      <c r="N400" s="3"/>
      <c r="O400" s="3"/>
      <c r="P400" s="3"/>
      <c r="Q400" s="3"/>
      <c r="R400" s="3"/>
      <c r="S400" s="3"/>
      <c r="T400" s="3"/>
      <c r="U400" s="3"/>
      <c r="V400" s="3"/>
      <c r="W400" s="3"/>
      <c r="X400" s="3"/>
      <c r="Y400" s="3"/>
      <c r="Z400" s="3"/>
    </row>
    <row r="401" spans="1:26" ht="15.75" customHeight="1">
      <c r="A401" s="51"/>
      <c r="B401" s="52"/>
      <c r="C401" s="52"/>
      <c r="D401" s="52"/>
      <c r="E401" s="52"/>
      <c r="F401" s="52"/>
      <c r="G401" s="52"/>
      <c r="H401" s="1"/>
      <c r="I401" s="3"/>
      <c r="J401" s="3"/>
      <c r="K401" s="3"/>
      <c r="L401" s="3"/>
      <c r="M401" s="3"/>
      <c r="N401" s="3"/>
      <c r="O401" s="3"/>
      <c r="P401" s="3"/>
      <c r="Q401" s="3"/>
      <c r="R401" s="3"/>
      <c r="S401" s="3"/>
      <c r="T401" s="3"/>
      <c r="U401" s="3"/>
      <c r="V401" s="3"/>
      <c r="W401" s="3"/>
      <c r="X401" s="3"/>
      <c r="Y401" s="3"/>
      <c r="Z401" s="3"/>
    </row>
    <row r="402" spans="1:26" ht="15.75" customHeight="1">
      <c r="A402" s="51"/>
      <c r="B402" s="52"/>
      <c r="C402" s="52"/>
      <c r="D402" s="52"/>
      <c r="E402" s="52"/>
      <c r="F402" s="52"/>
      <c r="G402" s="52"/>
      <c r="H402" s="1"/>
      <c r="I402" s="3"/>
      <c r="J402" s="3"/>
      <c r="K402" s="3"/>
      <c r="L402" s="3"/>
      <c r="M402" s="3"/>
      <c r="N402" s="3"/>
      <c r="O402" s="3"/>
      <c r="P402" s="3"/>
      <c r="Q402" s="3"/>
      <c r="R402" s="3"/>
      <c r="S402" s="3"/>
      <c r="T402" s="3"/>
      <c r="U402" s="3"/>
      <c r="V402" s="3"/>
      <c r="W402" s="3"/>
      <c r="X402" s="3"/>
      <c r="Y402" s="3"/>
      <c r="Z402" s="3"/>
    </row>
    <row r="403" spans="1:26" ht="15.75" customHeight="1">
      <c r="A403" s="51"/>
      <c r="B403" s="52"/>
      <c r="C403" s="52"/>
      <c r="D403" s="52"/>
      <c r="E403" s="52"/>
      <c r="F403" s="52"/>
      <c r="G403" s="52"/>
      <c r="H403" s="1"/>
      <c r="I403" s="3"/>
      <c r="J403" s="3"/>
      <c r="K403" s="3"/>
      <c r="L403" s="3"/>
      <c r="M403" s="3"/>
      <c r="N403" s="3"/>
      <c r="O403" s="3"/>
      <c r="P403" s="3"/>
      <c r="Q403" s="3"/>
      <c r="R403" s="3"/>
      <c r="S403" s="3"/>
      <c r="T403" s="3"/>
      <c r="U403" s="3"/>
      <c r="V403" s="3"/>
      <c r="W403" s="3"/>
      <c r="X403" s="3"/>
      <c r="Y403" s="3"/>
      <c r="Z403" s="3"/>
    </row>
    <row r="404" spans="1:26" ht="15.75" customHeight="1">
      <c r="A404" s="51"/>
      <c r="B404" s="52"/>
      <c r="C404" s="52"/>
      <c r="D404" s="52"/>
      <c r="E404" s="52"/>
      <c r="F404" s="52"/>
      <c r="G404" s="52"/>
      <c r="H404" s="1"/>
      <c r="I404" s="3"/>
      <c r="J404" s="3"/>
      <c r="K404" s="3"/>
      <c r="L404" s="3"/>
      <c r="M404" s="3"/>
      <c r="N404" s="3"/>
      <c r="O404" s="3"/>
      <c r="P404" s="3"/>
      <c r="Q404" s="3"/>
      <c r="R404" s="3"/>
      <c r="S404" s="3"/>
      <c r="T404" s="3"/>
      <c r="U404" s="3"/>
      <c r="V404" s="3"/>
      <c r="W404" s="3"/>
      <c r="X404" s="3"/>
      <c r="Y404" s="3"/>
      <c r="Z404" s="3"/>
    </row>
    <row r="405" spans="1:26" ht="15.75" customHeight="1">
      <c r="A405" s="51"/>
      <c r="B405" s="52"/>
      <c r="C405" s="52"/>
      <c r="D405" s="52"/>
      <c r="E405" s="52"/>
      <c r="F405" s="52"/>
      <c r="G405" s="52"/>
      <c r="H405" s="1"/>
      <c r="I405" s="3"/>
      <c r="J405" s="3"/>
      <c r="K405" s="3"/>
      <c r="L405" s="3"/>
      <c r="M405" s="3"/>
      <c r="N405" s="3"/>
      <c r="O405" s="3"/>
      <c r="P405" s="3"/>
      <c r="Q405" s="3"/>
      <c r="R405" s="3"/>
      <c r="S405" s="3"/>
      <c r="T405" s="3"/>
      <c r="U405" s="3"/>
      <c r="V405" s="3"/>
      <c r="W405" s="3"/>
      <c r="X405" s="3"/>
      <c r="Y405" s="3"/>
      <c r="Z405" s="3"/>
    </row>
    <row r="406" spans="1:26" ht="15.75" customHeight="1">
      <c r="A406" s="51"/>
      <c r="B406" s="52"/>
      <c r="C406" s="52"/>
      <c r="D406" s="52"/>
      <c r="E406" s="52"/>
      <c r="F406" s="52"/>
      <c r="G406" s="52"/>
      <c r="H406" s="1"/>
      <c r="I406" s="3"/>
      <c r="J406" s="3"/>
      <c r="K406" s="3"/>
      <c r="L406" s="3"/>
      <c r="M406" s="3"/>
      <c r="N406" s="3"/>
      <c r="O406" s="3"/>
      <c r="P406" s="3"/>
      <c r="Q406" s="3"/>
      <c r="R406" s="3"/>
      <c r="S406" s="3"/>
      <c r="T406" s="3"/>
      <c r="U406" s="3"/>
      <c r="V406" s="3"/>
      <c r="W406" s="3"/>
      <c r="X406" s="3"/>
      <c r="Y406" s="3"/>
      <c r="Z406" s="3"/>
    </row>
    <row r="407" spans="1:26" ht="15.75" customHeight="1">
      <c r="A407" s="51"/>
      <c r="B407" s="52"/>
      <c r="C407" s="52"/>
      <c r="D407" s="52"/>
      <c r="E407" s="52"/>
      <c r="F407" s="52"/>
      <c r="G407" s="52"/>
      <c r="H407" s="1"/>
      <c r="I407" s="3"/>
      <c r="J407" s="3"/>
      <c r="K407" s="3"/>
      <c r="L407" s="3"/>
      <c r="M407" s="3"/>
      <c r="N407" s="3"/>
      <c r="O407" s="3"/>
      <c r="P407" s="3"/>
      <c r="Q407" s="3"/>
      <c r="R407" s="3"/>
      <c r="S407" s="3"/>
      <c r="T407" s="3"/>
      <c r="U407" s="3"/>
      <c r="V407" s="3"/>
      <c r="W407" s="3"/>
      <c r="X407" s="3"/>
      <c r="Y407" s="3"/>
      <c r="Z407" s="3"/>
    </row>
    <row r="408" spans="1:26" ht="15.75" customHeight="1">
      <c r="A408" s="51"/>
      <c r="B408" s="52"/>
      <c r="C408" s="52"/>
      <c r="D408" s="52"/>
      <c r="E408" s="52"/>
      <c r="F408" s="52"/>
      <c r="G408" s="52"/>
      <c r="H408" s="1"/>
      <c r="I408" s="3"/>
      <c r="J408" s="3"/>
      <c r="K408" s="3"/>
      <c r="L408" s="3"/>
      <c r="M408" s="3"/>
      <c r="N408" s="3"/>
      <c r="O408" s="3"/>
      <c r="P408" s="3"/>
      <c r="Q408" s="3"/>
      <c r="R408" s="3"/>
      <c r="S408" s="3"/>
      <c r="T408" s="3"/>
      <c r="U408" s="3"/>
      <c r="V408" s="3"/>
      <c r="W408" s="3"/>
      <c r="X408" s="3"/>
      <c r="Y408" s="3"/>
      <c r="Z408" s="3"/>
    </row>
    <row r="409" spans="1:26" ht="15.75" customHeight="1">
      <c r="A409" s="51"/>
      <c r="B409" s="52"/>
      <c r="C409" s="52"/>
      <c r="D409" s="52"/>
      <c r="E409" s="52"/>
      <c r="F409" s="52"/>
      <c r="G409" s="52"/>
      <c r="H409" s="1"/>
      <c r="I409" s="3"/>
      <c r="J409" s="3"/>
      <c r="K409" s="3"/>
      <c r="L409" s="3"/>
      <c r="M409" s="3"/>
      <c r="N409" s="3"/>
      <c r="O409" s="3"/>
      <c r="P409" s="3"/>
      <c r="Q409" s="3"/>
      <c r="R409" s="3"/>
      <c r="S409" s="3"/>
      <c r="T409" s="3"/>
      <c r="U409" s="3"/>
      <c r="V409" s="3"/>
      <c r="W409" s="3"/>
      <c r="X409" s="3"/>
      <c r="Y409" s="3"/>
      <c r="Z409" s="3"/>
    </row>
    <row r="410" spans="1:26" ht="15.75" customHeight="1">
      <c r="A410" s="51"/>
      <c r="B410" s="52"/>
      <c r="C410" s="52"/>
      <c r="D410" s="52"/>
      <c r="E410" s="52"/>
      <c r="F410" s="52"/>
      <c r="G410" s="52"/>
      <c r="H410" s="1"/>
      <c r="I410" s="3"/>
      <c r="J410" s="3"/>
      <c r="K410" s="3"/>
      <c r="L410" s="3"/>
      <c r="M410" s="3"/>
      <c r="N410" s="3"/>
      <c r="O410" s="3"/>
      <c r="P410" s="3"/>
      <c r="Q410" s="3"/>
      <c r="R410" s="3"/>
      <c r="S410" s="3"/>
      <c r="T410" s="3"/>
      <c r="U410" s="3"/>
      <c r="V410" s="3"/>
      <c r="W410" s="3"/>
      <c r="X410" s="3"/>
      <c r="Y410" s="3"/>
      <c r="Z410" s="3"/>
    </row>
    <row r="411" spans="1:26" ht="15.75" customHeight="1">
      <c r="A411" s="51"/>
      <c r="B411" s="52"/>
      <c r="C411" s="52"/>
      <c r="D411" s="52"/>
      <c r="E411" s="52"/>
      <c r="F411" s="52"/>
      <c r="G411" s="52"/>
      <c r="H411" s="1"/>
      <c r="I411" s="3"/>
      <c r="J411" s="3"/>
      <c r="K411" s="3"/>
      <c r="L411" s="3"/>
      <c r="M411" s="3"/>
      <c r="N411" s="3"/>
      <c r="O411" s="3"/>
      <c r="P411" s="3"/>
      <c r="Q411" s="3"/>
      <c r="R411" s="3"/>
      <c r="S411" s="3"/>
      <c r="T411" s="3"/>
      <c r="U411" s="3"/>
      <c r="V411" s="3"/>
      <c r="W411" s="3"/>
      <c r="X411" s="3"/>
      <c r="Y411" s="3"/>
      <c r="Z411" s="3"/>
    </row>
    <row r="412" spans="1:26" ht="15.75" customHeight="1">
      <c r="A412" s="51"/>
      <c r="B412" s="52"/>
      <c r="C412" s="52"/>
      <c r="D412" s="52"/>
      <c r="E412" s="52"/>
      <c r="F412" s="52"/>
      <c r="G412" s="52"/>
      <c r="H412" s="1"/>
      <c r="I412" s="3"/>
      <c r="J412" s="3"/>
      <c r="K412" s="3"/>
      <c r="L412" s="3"/>
      <c r="M412" s="3"/>
      <c r="N412" s="3"/>
      <c r="O412" s="3"/>
      <c r="P412" s="3"/>
      <c r="Q412" s="3"/>
      <c r="R412" s="3"/>
      <c r="S412" s="3"/>
      <c r="T412" s="3"/>
      <c r="U412" s="3"/>
      <c r="V412" s="3"/>
      <c r="W412" s="3"/>
      <c r="X412" s="3"/>
      <c r="Y412" s="3"/>
      <c r="Z412" s="3"/>
    </row>
    <row r="413" spans="1:26" ht="15.75" customHeight="1">
      <c r="A413" s="51"/>
      <c r="B413" s="52"/>
      <c r="C413" s="52"/>
      <c r="D413" s="52"/>
      <c r="E413" s="52"/>
      <c r="F413" s="52"/>
      <c r="G413" s="52"/>
      <c r="H413" s="1"/>
      <c r="I413" s="3"/>
      <c r="J413" s="3"/>
      <c r="K413" s="3"/>
      <c r="L413" s="3"/>
      <c r="M413" s="3"/>
      <c r="N413" s="3"/>
      <c r="O413" s="3"/>
      <c r="P413" s="3"/>
      <c r="Q413" s="3"/>
      <c r="R413" s="3"/>
      <c r="S413" s="3"/>
      <c r="T413" s="3"/>
      <c r="U413" s="3"/>
      <c r="V413" s="3"/>
      <c r="W413" s="3"/>
      <c r="X413" s="3"/>
      <c r="Y413" s="3"/>
      <c r="Z413" s="3"/>
    </row>
    <row r="414" spans="1:26" ht="15.75" customHeight="1">
      <c r="A414" s="51"/>
      <c r="B414" s="52"/>
      <c r="C414" s="52"/>
      <c r="D414" s="52"/>
      <c r="E414" s="52"/>
      <c r="F414" s="52"/>
      <c r="G414" s="52"/>
      <c r="H414" s="1"/>
      <c r="I414" s="3"/>
      <c r="J414" s="3"/>
      <c r="K414" s="3"/>
      <c r="L414" s="3"/>
      <c r="M414" s="3"/>
      <c r="N414" s="3"/>
      <c r="O414" s="3"/>
      <c r="P414" s="3"/>
      <c r="Q414" s="3"/>
      <c r="R414" s="3"/>
      <c r="S414" s="3"/>
      <c r="T414" s="3"/>
      <c r="U414" s="3"/>
      <c r="V414" s="3"/>
      <c r="W414" s="3"/>
      <c r="X414" s="3"/>
      <c r="Y414" s="3"/>
      <c r="Z414" s="3"/>
    </row>
    <row r="415" spans="1:26" ht="15.75" customHeight="1">
      <c r="A415" s="51"/>
      <c r="B415" s="52"/>
      <c r="C415" s="52"/>
      <c r="D415" s="52"/>
      <c r="E415" s="52"/>
      <c r="F415" s="52"/>
      <c r="G415" s="52"/>
      <c r="H415" s="1"/>
      <c r="I415" s="3"/>
      <c r="J415" s="3"/>
      <c r="K415" s="3"/>
      <c r="L415" s="3"/>
      <c r="M415" s="3"/>
      <c r="N415" s="3"/>
      <c r="O415" s="3"/>
      <c r="P415" s="3"/>
      <c r="Q415" s="3"/>
      <c r="R415" s="3"/>
      <c r="S415" s="3"/>
      <c r="T415" s="3"/>
      <c r="U415" s="3"/>
      <c r="V415" s="3"/>
      <c r="W415" s="3"/>
      <c r="X415" s="3"/>
      <c r="Y415" s="3"/>
      <c r="Z415" s="3"/>
    </row>
    <row r="416" spans="1:26" ht="15.75" customHeight="1">
      <c r="A416" s="51"/>
      <c r="B416" s="52"/>
      <c r="C416" s="52"/>
      <c r="D416" s="52"/>
      <c r="E416" s="52"/>
      <c r="F416" s="52"/>
      <c r="G416" s="52"/>
      <c r="H416" s="1"/>
      <c r="I416" s="3"/>
      <c r="J416" s="3"/>
      <c r="K416" s="3"/>
      <c r="L416" s="3"/>
      <c r="M416" s="3"/>
      <c r="N416" s="3"/>
      <c r="O416" s="3"/>
      <c r="P416" s="3"/>
      <c r="Q416" s="3"/>
      <c r="R416" s="3"/>
      <c r="S416" s="3"/>
      <c r="T416" s="3"/>
      <c r="U416" s="3"/>
      <c r="V416" s="3"/>
      <c r="W416" s="3"/>
      <c r="X416" s="3"/>
      <c r="Y416" s="3"/>
      <c r="Z416" s="3"/>
    </row>
    <row r="417" spans="1:26" ht="15.75" customHeight="1">
      <c r="A417" s="51"/>
      <c r="B417" s="52"/>
      <c r="C417" s="52"/>
      <c r="D417" s="52"/>
      <c r="E417" s="52"/>
      <c r="F417" s="52"/>
      <c r="G417" s="52"/>
      <c r="H417" s="1"/>
      <c r="I417" s="3"/>
      <c r="J417" s="3"/>
      <c r="K417" s="3"/>
      <c r="L417" s="3"/>
      <c r="M417" s="3"/>
      <c r="N417" s="3"/>
      <c r="O417" s="3"/>
      <c r="P417" s="3"/>
      <c r="Q417" s="3"/>
      <c r="R417" s="3"/>
      <c r="S417" s="3"/>
      <c r="T417" s="3"/>
      <c r="U417" s="3"/>
      <c r="V417" s="3"/>
      <c r="W417" s="3"/>
      <c r="X417" s="3"/>
      <c r="Y417" s="3"/>
      <c r="Z417" s="3"/>
    </row>
    <row r="418" spans="1:26" ht="15.75" customHeight="1">
      <c r="A418" s="51"/>
      <c r="B418" s="52"/>
      <c r="C418" s="52"/>
      <c r="D418" s="52"/>
      <c r="E418" s="52"/>
      <c r="F418" s="52"/>
      <c r="G418" s="52"/>
      <c r="H418" s="1"/>
      <c r="I418" s="3"/>
      <c r="J418" s="3"/>
      <c r="K418" s="3"/>
      <c r="L418" s="3"/>
      <c r="M418" s="3"/>
      <c r="N418" s="3"/>
      <c r="O418" s="3"/>
      <c r="P418" s="3"/>
      <c r="Q418" s="3"/>
      <c r="R418" s="3"/>
      <c r="S418" s="3"/>
      <c r="T418" s="3"/>
      <c r="U418" s="3"/>
      <c r="V418" s="3"/>
      <c r="W418" s="3"/>
      <c r="X418" s="3"/>
      <c r="Y418" s="3"/>
      <c r="Z418" s="3"/>
    </row>
    <row r="419" spans="1:26" ht="15.75" customHeight="1">
      <c r="A419" s="51"/>
      <c r="B419" s="52"/>
      <c r="C419" s="52"/>
      <c r="D419" s="52"/>
      <c r="E419" s="52"/>
      <c r="F419" s="52"/>
      <c r="G419" s="52"/>
      <c r="H419" s="1"/>
      <c r="I419" s="3"/>
      <c r="J419" s="3"/>
      <c r="K419" s="3"/>
      <c r="L419" s="3"/>
      <c r="M419" s="3"/>
      <c r="N419" s="3"/>
      <c r="O419" s="3"/>
      <c r="P419" s="3"/>
      <c r="Q419" s="3"/>
      <c r="R419" s="3"/>
      <c r="S419" s="3"/>
      <c r="T419" s="3"/>
      <c r="U419" s="3"/>
      <c r="V419" s="3"/>
      <c r="W419" s="3"/>
      <c r="X419" s="3"/>
      <c r="Y419" s="3"/>
      <c r="Z419" s="3"/>
    </row>
    <row r="420" spans="1:26" ht="15.75" customHeight="1">
      <c r="A420" s="51"/>
      <c r="B420" s="52"/>
      <c r="C420" s="52"/>
      <c r="D420" s="52"/>
      <c r="E420" s="52"/>
      <c r="F420" s="52"/>
      <c r="G420" s="52"/>
      <c r="H420" s="1"/>
      <c r="I420" s="3"/>
      <c r="J420" s="3"/>
      <c r="K420" s="3"/>
      <c r="L420" s="3"/>
      <c r="M420" s="3"/>
      <c r="N420" s="3"/>
      <c r="O420" s="3"/>
      <c r="P420" s="3"/>
      <c r="Q420" s="3"/>
      <c r="R420" s="3"/>
      <c r="S420" s="3"/>
      <c r="T420" s="3"/>
      <c r="U420" s="3"/>
      <c r="V420" s="3"/>
      <c r="W420" s="3"/>
      <c r="X420" s="3"/>
      <c r="Y420" s="3"/>
      <c r="Z420" s="3"/>
    </row>
    <row r="421" spans="1:26" ht="15.75" customHeight="1">
      <c r="A421" s="51"/>
      <c r="B421" s="52"/>
      <c r="C421" s="52"/>
      <c r="D421" s="52"/>
      <c r="E421" s="52"/>
      <c r="F421" s="52"/>
      <c r="G421" s="52"/>
      <c r="H421" s="1"/>
      <c r="I421" s="3"/>
      <c r="J421" s="3"/>
      <c r="K421" s="3"/>
      <c r="L421" s="3"/>
      <c r="M421" s="3"/>
      <c r="N421" s="3"/>
      <c r="O421" s="3"/>
      <c r="P421" s="3"/>
      <c r="Q421" s="3"/>
      <c r="R421" s="3"/>
      <c r="S421" s="3"/>
      <c r="T421" s="3"/>
      <c r="U421" s="3"/>
      <c r="V421" s="3"/>
      <c r="W421" s="3"/>
      <c r="X421" s="3"/>
      <c r="Y421" s="3"/>
      <c r="Z421" s="3"/>
    </row>
    <row r="422" spans="1:26" ht="15.75" customHeight="1">
      <c r="A422" s="51"/>
      <c r="B422" s="52"/>
      <c r="C422" s="52"/>
      <c r="D422" s="52"/>
      <c r="E422" s="52"/>
      <c r="F422" s="52"/>
      <c r="G422" s="52"/>
      <c r="H422" s="1"/>
      <c r="I422" s="3"/>
      <c r="J422" s="3"/>
      <c r="K422" s="3"/>
      <c r="L422" s="3"/>
      <c r="M422" s="3"/>
      <c r="N422" s="3"/>
      <c r="O422" s="3"/>
      <c r="P422" s="3"/>
      <c r="Q422" s="3"/>
      <c r="R422" s="3"/>
      <c r="S422" s="3"/>
      <c r="T422" s="3"/>
      <c r="U422" s="3"/>
      <c r="V422" s="3"/>
      <c r="W422" s="3"/>
      <c r="X422" s="3"/>
      <c r="Y422" s="3"/>
      <c r="Z422" s="3"/>
    </row>
    <row r="423" spans="1:26" ht="15.75" customHeight="1">
      <c r="A423" s="51"/>
      <c r="B423" s="52"/>
      <c r="C423" s="52"/>
      <c r="D423" s="52"/>
      <c r="E423" s="52"/>
      <c r="F423" s="52"/>
      <c r="G423" s="52"/>
      <c r="H423" s="1"/>
      <c r="I423" s="3"/>
      <c r="J423" s="3"/>
      <c r="K423" s="3"/>
      <c r="L423" s="3"/>
      <c r="M423" s="3"/>
      <c r="N423" s="3"/>
      <c r="O423" s="3"/>
      <c r="P423" s="3"/>
      <c r="Q423" s="3"/>
      <c r="R423" s="3"/>
      <c r="S423" s="3"/>
      <c r="T423" s="3"/>
      <c r="U423" s="3"/>
      <c r="V423" s="3"/>
      <c r="W423" s="3"/>
      <c r="X423" s="3"/>
      <c r="Y423" s="3"/>
      <c r="Z423" s="3"/>
    </row>
    <row r="424" spans="1:26" ht="15.75" customHeight="1">
      <c r="A424" s="51"/>
      <c r="B424" s="52"/>
      <c r="C424" s="52"/>
      <c r="D424" s="52"/>
      <c r="E424" s="52"/>
      <c r="F424" s="52"/>
      <c r="G424" s="52"/>
      <c r="H424" s="1"/>
      <c r="I424" s="3"/>
      <c r="J424" s="3"/>
      <c r="K424" s="3"/>
      <c r="L424" s="3"/>
      <c r="M424" s="3"/>
      <c r="N424" s="3"/>
      <c r="O424" s="3"/>
      <c r="P424" s="3"/>
      <c r="Q424" s="3"/>
      <c r="R424" s="3"/>
      <c r="S424" s="3"/>
      <c r="T424" s="3"/>
      <c r="U424" s="3"/>
      <c r="V424" s="3"/>
      <c r="W424" s="3"/>
      <c r="X424" s="3"/>
      <c r="Y424" s="3"/>
      <c r="Z424" s="3"/>
    </row>
    <row r="425" spans="1:26" ht="15.75" customHeight="1">
      <c r="A425" s="51"/>
      <c r="B425" s="52"/>
      <c r="C425" s="52"/>
      <c r="D425" s="52"/>
      <c r="E425" s="52"/>
      <c r="F425" s="52"/>
      <c r="G425" s="52"/>
      <c r="H425" s="1"/>
      <c r="I425" s="3"/>
      <c r="J425" s="3"/>
      <c r="K425" s="3"/>
      <c r="L425" s="3"/>
      <c r="M425" s="3"/>
      <c r="N425" s="3"/>
      <c r="O425" s="3"/>
      <c r="P425" s="3"/>
      <c r="Q425" s="3"/>
      <c r="R425" s="3"/>
      <c r="S425" s="3"/>
      <c r="T425" s="3"/>
      <c r="U425" s="3"/>
      <c r="V425" s="3"/>
      <c r="W425" s="3"/>
      <c r="X425" s="3"/>
      <c r="Y425" s="3"/>
      <c r="Z425" s="3"/>
    </row>
    <row r="426" spans="1:26" ht="15.75" customHeight="1">
      <c r="A426" s="51"/>
      <c r="B426" s="52"/>
      <c r="C426" s="52"/>
      <c r="D426" s="52"/>
      <c r="E426" s="52"/>
      <c r="F426" s="52"/>
      <c r="G426" s="52"/>
      <c r="H426" s="1"/>
      <c r="I426" s="3"/>
      <c r="J426" s="3"/>
      <c r="K426" s="3"/>
      <c r="L426" s="3"/>
      <c r="M426" s="3"/>
      <c r="N426" s="3"/>
      <c r="O426" s="3"/>
      <c r="P426" s="3"/>
      <c r="Q426" s="3"/>
      <c r="R426" s="3"/>
      <c r="S426" s="3"/>
      <c r="T426" s="3"/>
      <c r="U426" s="3"/>
      <c r="V426" s="3"/>
      <c r="W426" s="3"/>
      <c r="X426" s="3"/>
      <c r="Y426" s="3"/>
      <c r="Z426" s="3"/>
    </row>
    <row r="427" spans="1:26" ht="15.75" customHeight="1">
      <c r="A427" s="51"/>
      <c r="B427" s="52"/>
      <c r="C427" s="52"/>
      <c r="D427" s="52"/>
      <c r="E427" s="52"/>
      <c r="F427" s="52"/>
      <c r="G427" s="52"/>
      <c r="H427" s="1"/>
      <c r="I427" s="3"/>
      <c r="J427" s="3"/>
      <c r="K427" s="3"/>
      <c r="L427" s="3"/>
      <c r="M427" s="3"/>
      <c r="N427" s="3"/>
      <c r="O427" s="3"/>
      <c r="P427" s="3"/>
      <c r="Q427" s="3"/>
      <c r="R427" s="3"/>
      <c r="S427" s="3"/>
      <c r="T427" s="3"/>
      <c r="U427" s="3"/>
      <c r="V427" s="3"/>
      <c r="W427" s="3"/>
      <c r="X427" s="3"/>
      <c r="Y427" s="3"/>
      <c r="Z427" s="3"/>
    </row>
    <row r="428" spans="1:26" ht="15.75" customHeight="1">
      <c r="A428" s="51"/>
      <c r="B428" s="52"/>
      <c r="C428" s="52"/>
      <c r="D428" s="52"/>
      <c r="E428" s="52"/>
      <c r="F428" s="52"/>
      <c r="G428" s="52"/>
      <c r="H428" s="1"/>
      <c r="I428" s="3"/>
      <c r="J428" s="3"/>
      <c r="K428" s="3"/>
      <c r="L428" s="3"/>
      <c r="M428" s="3"/>
      <c r="N428" s="3"/>
      <c r="O428" s="3"/>
      <c r="P428" s="3"/>
      <c r="Q428" s="3"/>
      <c r="R428" s="3"/>
      <c r="S428" s="3"/>
      <c r="T428" s="3"/>
      <c r="U428" s="3"/>
      <c r="V428" s="3"/>
      <c r="W428" s="3"/>
      <c r="X428" s="3"/>
      <c r="Y428" s="3"/>
      <c r="Z428" s="3"/>
    </row>
    <row r="429" spans="1:26" ht="15.75" customHeight="1">
      <c r="A429" s="51"/>
      <c r="B429" s="52"/>
      <c r="C429" s="52"/>
      <c r="D429" s="52"/>
      <c r="E429" s="52"/>
      <c r="F429" s="52"/>
      <c r="G429" s="52"/>
      <c r="H429" s="1"/>
      <c r="I429" s="3"/>
      <c r="J429" s="3"/>
      <c r="K429" s="3"/>
      <c r="L429" s="3"/>
      <c r="M429" s="3"/>
      <c r="N429" s="3"/>
      <c r="O429" s="3"/>
      <c r="P429" s="3"/>
      <c r="Q429" s="3"/>
      <c r="R429" s="3"/>
      <c r="S429" s="3"/>
      <c r="T429" s="3"/>
      <c r="U429" s="3"/>
      <c r="V429" s="3"/>
      <c r="W429" s="3"/>
      <c r="X429" s="3"/>
      <c r="Y429" s="3"/>
      <c r="Z429" s="3"/>
    </row>
    <row r="430" spans="1:26" ht="15.75" customHeight="1">
      <c r="A430" s="51"/>
      <c r="B430" s="52"/>
      <c r="C430" s="52"/>
      <c r="D430" s="52"/>
      <c r="E430" s="52"/>
      <c r="F430" s="52"/>
      <c r="G430" s="52"/>
      <c r="H430" s="1"/>
      <c r="I430" s="3"/>
      <c r="J430" s="3"/>
      <c r="K430" s="3"/>
      <c r="L430" s="3"/>
      <c r="M430" s="3"/>
      <c r="N430" s="3"/>
      <c r="O430" s="3"/>
      <c r="P430" s="3"/>
      <c r="Q430" s="3"/>
      <c r="R430" s="3"/>
      <c r="S430" s="3"/>
      <c r="T430" s="3"/>
      <c r="U430" s="3"/>
      <c r="V430" s="3"/>
      <c r="W430" s="3"/>
      <c r="X430" s="3"/>
      <c r="Y430" s="3"/>
      <c r="Z430" s="3"/>
    </row>
    <row r="431" spans="1:26" ht="15.75" customHeight="1">
      <c r="A431" s="51"/>
      <c r="B431" s="52"/>
      <c r="C431" s="52"/>
      <c r="D431" s="52"/>
      <c r="E431" s="52"/>
      <c r="F431" s="52"/>
      <c r="G431" s="52"/>
      <c r="H431" s="1"/>
      <c r="I431" s="3"/>
      <c r="J431" s="3"/>
      <c r="K431" s="3"/>
      <c r="L431" s="3"/>
      <c r="M431" s="3"/>
      <c r="N431" s="3"/>
      <c r="O431" s="3"/>
      <c r="P431" s="3"/>
      <c r="Q431" s="3"/>
      <c r="R431" s="3"/>
      <c r="S431" s="3"/>
      <c r="T431" s="3"/>
      <c r="U431" s="3"/>
      <c r="V431" s="3"/>
      <c r="W431" s="3"/>
      <c r="X431" s="3"/>
      <c r="Y431" s="3"/>
      <c r="Z431" s="3"/>
    </row>
    <row r="432" spans="1:26" ht="15.75" customHeight="1">
      <c r="A432" s="51"/>
      <c r="B432" s="52"/>
      <c r="C432" s="52"/>
      <c r="D432" s="52"/>
      <c r="E432" s="52"/>
      <c r="F432" s="52"/>
      <c r="G432" s="52"/>
      <c r="H432" s="1"/>
      <c r="I432" s="3"/>
      <c r="J432" s="3"/>
      <c r="K432" s="3"/>
      <c r="L432" s="3"/>
      <c r="M432" s="3"/>
      <c r="N432" s="3"/>
      <c r="O432" s="3"/>
      <c r="P432" s="3"/>
      <c r="Q432" s="3"/>
      <c r="R432" s="3"/>
      <c r="S432" s="3"/>
      <c r="T432" s="3"/>
      <c r="U432" s="3"/>
      <c r="V432" s="3"/>
      <c r="W432" s="3"/>
      <c r="X432" s="3"/>
      <c r="Y432" s="3"/>
      <c r="Z432" s="3"/>
    </row>
    <row r="433" spans="1:26" ht="15.75" customHeight="1">
      <c r="A433" s="51"/>
      <c r="B433" s="52"/>
      <c r="C433" s="52"/>
      <c r="D433" s="52"/>
      <c r="E433" s="52"/>
      <c r="F433" s="52"/>
      <c r="G433" s="52"/>
      <c r="H433" s="1"/>
      <c r="I433" s="3"/>
      <c r="J433" s="3"/>
      <c r="K433" s="3"/>
      <c r="L433" s="3"/>
      <c r="M433" s="3"/>
      <c r="N433" s="3"/>
      <c r="O433" s="3"/>
      <c r="P433" s="3"/>
      <c r="Q433" s="3"/>
      <c r="R433" s="3"/>
      <c r="S433" s="3"/>
      <c r="T433" s="3"/>
      <c r="U433" s="3"/>
      <c r="V433" s="3"/>
      <c r="W433" s="3"/>
      <c r="X433" s="3"/>
      <c r="Y433" s="3"/>
      <c r="Z433" s="3"/>
    </row>
    <row r="434" spans="1:26" ht="15.75" customHeight="1">
      <c r="A434" s="51"/>
      <c r="B434" s="52"/>
      <c r="C434" s="52"/>
      <c r="D434" s="52"/>
      <c r="E434" s="52"/>
      <c r="F434" s="52"/>
      <c r="G434" s="52"/>
      <c r="H434" s="1"/>
      <c r="I434" s="3"/>
      <c r="J434" s="3"/>
      <c r="K434" s="3"/>
      <c r="L434" s="3"/>
      <c r="M434" s="3"/>
      <c r="N434" s="3"/>
      <c r="O434" s="3"/>
      <c r="P434" s="3"/>
      <c r="Q434" s="3"/>
      <c r="R434" s="3"/>
      <c r="S434" s="3"/>
      <c r="T434" s="3"/>
      <c r="U434" s="3"/>
      <c r="V434" s="3"/>
      <c r="W434" s="3"/>
      <c r="X434" s="3"/>
      <c r="Y434" s="3"/>
      <c r="Z434" s="3"/>
    </row>
    <row r="435" spans="1:26" ht="15.75" customHeight="1">
      <c r="A435" s="51"/>
      <c r="B435" s="52"/>
      <c r="C435" s="52"/>
      <c r="D435" s="52"/>
      <c r="E435" s="52"/>
      <c r="F435" s="52"/>
      <c r="G435" s="52"/>
      <c r="H435" s="1"/>
      <c r="I435" s="3"/>
      <c r="J435" s="3"/>
      <c r="K435" s="3"/>
      <c r="L435" s="3"/>
      <c r="M435" s="3"/>
      <c r="N435" s="3"/>
      <c r="O435" s="3"/>
      <c r="P435" s="3"/>
      <c r="Q435" s="3"/>
      <c r="R435" s="3"/>
      <c r="S435" s="3"/>
      <c r="T435" s="3"/>
      <c r="U435" s="3"/>
      <c r="V435" s="3"/>
      <c r="W435" s="3"/>
      <c r="X435" s="3"/>
      <c r="Y435" s="3"/>
      <c r="Z435" s="3"/>
    </row>
    <row r="436" spans="1:26" ht="15.75" customHeight="1">
      <c r="A436" s="51"/>
      <c r="B436" s="52"/>
      <c r="C436" s="52"/>
      <c r="D436" s="52"/>
      <c r="E436" s="52"/>
      <c r="F436" s="52"/>
      <c r="G436" s="52"/>
      <c r="H436" s="1"/>
      <c r="I436" s="3"/>
      <c r="J436" s="3"/>
      <c r="K436" s="3"/>
      <c r="L436" s="3"/>
      <c r="M436" s="3"/>
      <c r="N436" s="3"/>
      <c r="O436" s="3"/>
      <c r="P436" s="3"/>
      <c r="Q436" s="3"/>
      <c r="R436" s="3"/>
      <c r="S436" s="3"/>
      <c r="T436" s="3"/>
      <c r="U436" s="3"/>
      <c r="V436" s="3"/>
      <c r="W436" s="3"/>
      <c r="X436" s="3"/>
      <c r="Y436" s="3"/>
      <c r="Z436" s="3"/>
    </row>
    <row r="437" spans="1:26" ht="15.75" customHeight="1">
      <c r="A437" s="51"/>
      <c r="B437" s="52"/>
      <c r="C437" s="52"/>
      <c r="D437" s="52"/>
      <c r="E437" s="52"/>
      <c r="F437" s="52"/>
      <c r="G437" s="52"/>
      <c r="H437" s="1"/>
      <c r="I437" s="3"/>
      <c r="J437" s="3"/>
      <c r="K437" s="3"/>
      <c r="L437" s="3"/>
      <c r="M437" s="3"/>
      <c r="N437" s="3"/>
      <c r="O437" s="3"/>
      <c r="P437" s="3"/>
      <c r="Q437" s="3"/>
      <c r="R437" s="3"/>
      <c r="S437" s="3"/>
      <c r="T437" s="3"/>
      <c r="U437" s="3"/>
      <c r="V437" s="3"/>
      <c r="W437" s="3"/>
      <c r="X437" s="3"/>
      <c r="Y437" s="3"/>
      <c r="Z437" s="3"/>
    </row>
    <row r="438" spans="1:26" ht="15.75" customHeight="1">
      <c r="A438" s="51"/>
      <c r="B438" s="52"/>
      <c r="C438" s="52"/>
      <c r="D438" s="52"/>
      <c r="E438" s="52"/>
      <c r="F438" s="52"/>
      <c r="G438" s="52"/>
      <c r="H438" s="1"/>
      <c r="I438" s="3"/>
      <c r="J438" s="3"/>
      <c r="K438" s="3"/>
      <c r="L438" s="3"/>
      <c r="M438" s="3"/>
      <c r="N438" s="3"/>
      <c r="O438" s="3"/>
      <c r="P438" s="3"/>
      <c r="Q438" s="3"/>
      <c r="R438" s="3"/>
      <c r="S438" s="3"/>
      <c r="T438" s="3"/>
      <c r="U438" s="3"/>
      <c r="V438" s="3"/>
      <c r="W438" s="3"/>
      <c r="X438" s="3"/>
      <c r="Y438" s="3"/>
      <c r="Z438" s="3"/>
    </row>
    <row r="439" spans="1:26" ht="15.75" customHeight="1">
      <c r="A439" s="51"/>
      <c r="B439" s="52"/>
      <c r="C439" s="52"/>
      <c r="D439" s="52"/>
      <c r="E439" s="52"/>
      <c r="F439" s="52"/>
      <c r="G439" s="52"/>
      <c r="H439" s="1"/>
      <c r="I439" s="3"/>
      <c r="J439" s="3"/>
      <c r="K439" s="3"/>
      <c r="L439" s="3"/>
      <c r="M439" s="3"/>
      <c r="N439" s="3"/>
      <c r="O439" s="3"/>
      <c r="P439" s="3"/>
      <c r="Q439" s="3"/>
      <c r="R439" s="3"/>
      <c r="S439" s="3"/>
      <c r="T439" s="3"/>
      <c r="U439" s="3"/>
      <c r="V439" s="3"/>
      <c r="W439" s="3"/>
      <c r="X439" s="3"/>
      <c r="Y439" s="3"/>
      <c r="Z439" s="3"/>
    </row>
    <row r="440" spans="1:26" ht="15.75" customHeight="1">
      <c r="A440" s="51"/>
      <c r="B440" s="52"/>
      <c r="C440" s="52"/>
      <c r="D440" s="52"/>
      <c r="E440" s="52"/>
      <c r="F440" s="52"/>
      <c r="G440" s="52"/>
      <c r="H440" s="1"/>
      <c r="I440" s="3"/>
      <c r="J440" s="3"/>
      <c r="K440" s="3"/>
      <c r="L440" s="3"/>
      <c r="M440" s="3"/>
      <c r="N440" s="3"/>
      <c r="O440" s="3"/>
      <c r="P440" s="3"/>
      <c r="Q440" s="3"/>
      <c r="R440" s="3"/>
      <c r="S440" s="3"/>
      <c r="T440" s="3"/>
      <c r="U440" s="3"/>
      <c r="V440" s="3"/>
      <c r="W440" s="3"/>
      <c r="X440" s="3"/>
      <c r="Y440" s="3"/>
      <c r="Z440" s="3"/>
    </row>
    <row r="441" spans="1:26" ht="15.75" customHeight="1">
      <c r="A441" s="51"/>
      <c r="B441" s="52"/>
      <c r="C441" s="52"/>
      <c r="D441" s="52"/>
      <c r="E441" s="52"/>
      <c r="F441" s="52"/>
      <c r="G441" s="52"/>
      <c r="H441" s="1"/>
      <c r="I441" s="3"/>
      <c r="J441" s="3"/>
      <c r="K441" s="3"/>
      <c r="L441" s="3"/>
      <c r="M441" s="3"/>
      <c r="N441" s="3"/>
      <c r="O441" s="3"/>
      <c r="P441" s="3"/>
      <c r="Q441" s="3"/>
      <c r="R441" s="3"/>
      <c r="S441" s="3"/>
      <c r="T441" s="3"/>
      <c r="U441" s="3"/>
      <c r="V441" s="3"/>
      <c r="W441" s="3"/>
      <c r="X441" s="3"/>
      <c r="Y441" s="3"/>
      <c r="Z441" s="3"/>
    </row>
    <row r="442" spans="1:26" ht="15.75" customHeight="1">
      <c r="A442" s="51"/>
      <c r="B442" s="52"/>
      <c r="C442" s="52"/>
      <c r="D442" s="52"/>
      <c r="E442" s="52"/>
      <c r="F442" s="52"/>
      <c r="G442" s="52"/>
      <c r="H442" s="1"/>
      <c r="I442" s="3"/>
      <c r="J442" s="3"/>
      <c r="K442" s="3"/>
      <c r="L442" s="3"/>
      <c r="M442" s="3"/>
      <c r="N442" s="3"/>
      <c r="O442" s="3"/>
      <c r="P442" s="3"/>
      <c r="Q442" s="3"/>
      <c r="R442" s="3"/>
      <c r="S442" s="3"/>
      <c r="T442" s="3"/>
      <c r="U442" s="3"/>
      <c r="V442" s="3"/>
      <c r="W442" s="3"/>
      <c r="X442" s="3"/>
      <c r="Y442" s="3"/>
      <c r="Z442" s="3"/>
    </row>
    <row r="443" spans="1:26" ht="15.75" customHeight="1">
      <c r="A443" s="51"/>
      <c r="B443" s="52"/>
      <c r="C443" s="52"/>
      <c r="D443" s="52"/>
      <c r="E443" s="52"/>
      <c r="F443" s="52"/>
      <c r="G443" s="52"/>
      <c r="H443" s="1"/>
      <c r="I443" s="3"/>
      <c r="J443" s="3"/>
      <c r="K443" s="3"/>
      <c r="L443" s="3"/>
      <c r="M443" s="3"/>
      <c r="N443" s="3"/>
      <c r="O443" s="3"/>
      <c r="P443" s="3"/>
      <c r="Q443" s="3"/>
      <c r="R443" s="3"/>
      <c r="S443" s="3"/>
      <c r="T443" s="3"/>
      <c r="U443" s="3"/>
      <c r="V443" s="3"/>
      <c r="W443" s="3"/>
      <c r="X443" s="3"/>
      <c r="Y443" s="3"/>
      <c r="Z443" s="3"/>
    </row>
    <row r="444" spans="1:26" ht="15.75" customHeight="1">
      <c r="A444" s="51"/>
      <c r="B444" s="52"/>
      <c r="C444" s="52"/>
      <c r="D444" s="52"/>
      <c r="E444" s="52"/>
      <c r="F444" s="52"/>
      <c r="G444" s="52"/>
      <c r="H444" s="1"/>
      <c r="I444" s="3"/>
      <c r="J444" s="3"/>
      <c r="K444" s="3"/>
      <c r="L444" s="3"/>
      <c r="M444" s="3"/>
      <c r="N444" s="3"/>
      <c r="O444" s="3"/>
      <c r="P444" s="3"/>
      <c r="Q444" s="3"/>
      <c r="R444" s="3"/>
      <c r="S444" s="3"/>
      <c r="T444" s="3"/>
      <c r="U444" s="3"/>
      <c r="V444" s="3"/>
      <c r="W444" s="3"/>
      <c r="X444" s="3"/>
      <c r="Y444" s="3"/>
      <c r="Z444" s="3"/>
    </row>
    <row r="445" spans="1:26" ht="15.75" customHeight="1">
      <c r="A445" s="51"/>
      <c r="B445" s="52"/>
      <c r="C445" s="52"/>
      <c r="D445" s="52"/>
      <c r="E445" s="52"/>
      <c r="F445" s="52"/>
      <c r="G445" s="52"/>
      <c r="H445" s="1"/>
      <c r="I445" s="3"/>
      <c r="J445" s="3"/>
      <c r="K445" s="3"/>
      <c r="L445" s="3"/>
      <c r="M445" s="3"/>
      <c r="N445" s="3"/>
      <c r="O445" s="3"/>
      <c r="P445" s="3"/>
      <c r="Q445" s="3"/>
      <c r="R445" s="3"/>
      <c r="S445" s="3"/>
      <c r="T445" s="3"/>
      <c r="U445" s="3"/>
      <c r="V445" s="3"/>
      <c r="W445" s="3"/>
      <c r="X445" s="3"/>
      <c r="Y445" s="3"/>
      <c r="Z445" s="3"/>
    </row>
    <row r="446" spans="1:26" ht="15.75" customHeight="1">
      <c r="A446" s="51"/>
      <c r="B446" s="52"/>
      <c r="C446" s="52"/>
      <c r="D446" s="52"/>
      <c r="E446" s="52"/>
      <c r="F446" s="52"/>
      <c r="G446" s="52"/>
      <c r="H446" s="1"/>
      <c r="I446" s="3"/>
      <c r="J446" s="3"/>
      <c r="K446" s="3"/>
      <c r="L446" s="3"/>
      <c r="M446" s="3"/>
      <c r="N446" s="3"/>
      <c r="O446" s="3"/>
      <c r="P446" s="3"/>
      <c r="Q446" s="3"/>
      <c r="R446" s="3"/>
      <c r="S446" s="3"/>
      <c r="T446" s="3"/>
      <c r="U446" s="3"/>
      <c r="V446" s="3"/>
      <c r="W446" s="3"/>
      <c r="X446" s="3"/>
      <c r="Y446" s="3"/>
      <c r="Z446" s="3"/>
    </row>
    <row r="447" spans="1:26" ht="15.75" customHeight="1">
      <c r="A447" s="51"/>
      <c r="B447" s="52"/>
      <c r="C447" s="52"/>
      <c r="D447" s="52"/>
      <c r="E447" s="52"/>
      <c r="F447" s="52"/>
      <c r="G447" s="52"/>
      <c r="H447" s="1"/>
      <c r="I447" s="3"/>
      <c r="J447" s="3"/>
      <c r="K447" s="3"/>
      <c r="L447" s="3"/>
      <c r="M447" s="3"/>
      <c r="N447" s="3"/>
      <c r="O447" s="3"/>
      <c r="P447" s="3"/>
      <c r="Q447" s="3"/>
      <c r="R447" s="3"/>
      <c r="S447" s="3"/>
      <c r="T447" s="3"/>
      <c r="U447" s="3"/>
      <c r="V447" s="3"/>
      <c r="W447" s="3"/>
      <c r="X447" s="3"/>
      <c r="Y447" s="3"/>
      <c r="Z447" s="3"/>
    </row>
    <row r="448" spans="1:26" ht="15.75" customHeight="1">
      <c r="A448" s="51"/>
      <c r="B448" s="52"/>
      <c r="C448" s="52"/>
      <c r="D448" s="52"/>
      <c r="E448" s="52"/>
      <c r="F448" s="52"/>
      <c r="G448" s="52"/>
      <c r="H448" s="1"/>
      <c r="I448" s="3"/>
      <c r="J448" s="3"/>
      <c r="K448" s="3"/>
      <c r="L448" s="3"/>
      <c r="M448" s="3"/>
      <c r="N448" s="3"/>
      <c r="O448" s="3"/>
      <c r="P448" s="3"/>
      <c r="Q448" s="3"/>
      <c r="R448" s="3"/>
      <c r="S448" s="3"/>
      <c r="T448" s="3"/>
      <c r="U448" s="3"/>
      <c r="V448" s="3"/>
      <c r="W448" s="3"/>
      <c r="X448" s="3"/>
      <c r="Y448" s="3"/>
      <c r="Z448" s="3"/>
    </row>
    <row r="449" spans="1:26" ht="15.75" customHeight="1">
      <c r="A449" s="51"/>
      <c r="B449" s="52"/>
      <c r="C449" s="52"/>
      <c r="D449" s="52"/>
      <c r="E449" s="52"/>
      <c r="F449" s="52"/>
      <c r="G449" s="52"/>
      <c r="H449" s="1"/>
      <c r="I449" s="3"/>
      <c r="J449" s="3"/>
      <c r="K449" s="3"/>
      <c r="L449" s="3"/>
      <c r="M449" s="3"/>
      <c r="N449" s="3"/>
      <c r="O449" s="3"/>
      <c r="P449" s="3"/>
      <c r="Q449" s="3"/>
      <c r="R449" s="3"/>
      <c r="S449" s="3"/>
      <c r="T449" s="3"/>
      <c r="U449" s="3"/>
      <c r="V449" s="3"/>
      <c r="W449" s="3"/>
      <c r="X449" s="3"/>
      <c r="Y449" s="3"/>
      <c r="Z449" s="3"/>
    </row>
    <row r="450" spans="1:26" ht="15.75" customHeight="1">
      <c r="A450" s="51"/>
      <c r="B450" s="52"/>
      <c r="C450" s="52"/>
      <c r="D450" s="52"/>
      <c r="E450" s="52"/>
      <c r="F450" s="52"/>
      <c r="G450" s="52"/>
      <c r="H450" s="1"/>
      <c r="I450" s="3"/>
      <c r="J450" s="3"/>
      <c r="K450" s="3"/>
      <c r="L450" s="3"/>
      <c r="M450" s="3"/>
      <c r="N450" s="3"/>
      <c r="O450" s="3"/>
      <c r="P450" s="3"/>
      <c r="Q450" s="3"/>
      <c r="R450" s="3"/>
      <c r="S450" s="3"/>
      <c r="T450" s="3"/>
      <c r="U450" s="3"/>
      <c r="V450" s="3"/>
      <c r="W450" s="3"/>
      <c r="X450" s="3"/>
      <c r="Y450" s="3"/>
      <c r="Z450" s="3"/>
    </row>
    <row r="451" spans="1:26" ht="15.75" customHeight="1">
      <c r="A451" s="51"/>
      <c r="B451" s="52"/>
      <c r="C451" s="52"/>
      <c r="D451" s="52"/>
      <c r="E451" s="52"/>
      <c r="F451" s="52"/>
      <c r="G451" s="52"/>
      <c r="H451" s="1"/>
      <c r="I451" s="3"/>
      <c r="J451" s="3"/>
      <c r="K451" s="3"/>
      <c r="L451" s="3"/>
      <c r="M451" s="3"/>
      <c r="N451" s="3"/>
      <c r="O451" s="3"/>
      <c r="P451" s="3"/>
      <c r="Q451" s="3"/>
      <c r="R451" s="3"/>
      <c r="S451" s="3"/>
      <c r="T451" s="3"/>
      <c r="U451" s="3"/>
      <c r="V451" s="3"/>
      <c r="W451" s="3"/>
      <c r="X451" s="3"/>
      <c r="Y451" s="3"/>
      <c r="Z451" s="3"/>
    </row>
    <row r="452" spans="1:26" ht="15.75" customHeight="1">
      <c r="A452" s="51"/>
      <c r="B452" s="52"/>
      <c r="C452" s="52"/>
      <c r="D452" s="52"/>
      <c r="E452" s="52"/>
      <c r="F452" s="52"/>
      <c r="G452" s="52"/>
      <c r="H452" s="1"/>
      <c r="I452" s="3"/>
      <c r="J452" s="3"/>
      <c r="K452" s="3"/>
      <c r="L452" s="3"/>
      <c r="M452" s="3"/>
      <c r="N452" s="3"/>
      <c r="O452" s="3"/>
      <c r="P452" s="3"/>
      <c r="Q452" s="3"/>
      <c r="R452" s="3"/>
      <c r="S452" s="3"/>
      <c r="T452" s="3"/>
      <c r="U452" s="3"/>
      <c r="V452" s="3"/>
      <c r="W452" s="3"/>
      <c r="X452" s="3"/>
      <c r="Y452" s="3"/>
      <c r="Z452" s="3"/>
    </row>
    <row r="453" spans="1:26" ht="15.75" customHeight="1">
      <c r="A453" s="51"/>
      <c r="B453" s="52"/>
      <c r="C453" s="52"/>
      <c r="D453" s="52"/>
      <c r="E453" s="52"/>
      <c r="F453" s="52"/>
      <c r="G453" s="52"/>
      <c r="H453" s="1"/>
      <c r="I453" s="3"/>
      <c r="J453" s="3"/>
      <c r="K453" s="3"/>
      <c r="L453" s="3"/>
      <c r="M453" s="3"/>
      <c r="N453" s="3"/>
      <c r="O453" s="3"/>
      <c r="P453" s="3"/>
      <c r="Q453" s="3"/>
      <c r="R453" s="3"/>
      <c r="S453" s="3"/>
      <c r="T453" s="3"/>
      <c r="U453" s="3"/>
      <c r="V453" s="3"/>
      <c r="W453" s="3"/>
      <c r="X453" s="3"/>
      <c r="Y453" s="3"/>
      <c r="Z453" s="3"/>
    </row>
    <row r="454" spans="1:26" ht="15.75" customHeight="1">
      <c r="A454" s="51"/>
      <c r="B454" s="52"/>
      <c r="C454" s="52"/>
      <c r="D454" s="52"/>
      <c r="E454" s="52"/>
      <c r="F454" s="52"/>
      <c r="G454" s="52"/>
      <c r="H454" s="1"/>
      <c r="I454" s="3"/>
      <c r="J454" s="3"/>
      <c r="K454" s="3"/>
      <c r="L454" s="3"/>
      <c r="M454" s="3"/>
      <c r="N454" s="3"/>
      <c r="O454" s="3"/>
      <c r="P454" s="3"/>
      <c r="Q454" s="3"/>
      <c r="R454" s="3"/>
      <c r="S454" s="3"/>
      <c r="T454" s="3"/>
      <c r="U454" s="3"/>
      <c r="V454" s="3"/>
      <c r="W454" s="3"/>
      <c r="X454" s="3"/>
      <c r="Y454" s="3"/>
      <c r="Z454" s="3"/>
    </row>
    <row r="455" spans="1:26" ht="15.75" customHeight="1">
      <c r="A455" s="51"/>
      <c r="B455" s="52"/>
      <c r="C455" s="52"/>
      <c r="D455" s="52"/>
      <c r="E455" s="52"/>
      <c r="F455" s="52"/>
      <c r="G455" s="52"/>
      <c r="H455" s="1"/>
      <c r="I455" s="3"/>
      <c r="J455" s="3"/>
      <c r="K455" s="3"/>
      <c r="L455" s="3"/>
      <c r="M455" s="3"/>
      <c r="N455" s="3"/>
      <c r="O455" s="3"/>
      <c r="P455" s="3"/>
      <c r="Q455" s="3"/>
      <c r="R455" s="3"/>
      <c r="S455" s="3"/>
      <c r="T455" s="3"/>
      <c r="U455" s="3"/>
      <c r="V455" s="3"/>
      <c r="W455" s="3"/>
      <c r="X455" s="3"/>
      <c r="Y455" s="3"/>
      <c r="Z455" s="3"/>
    </row>
    <row r="456" spans="1:26" ht="15.75" customHeight="1">
      <c r="A456" s="51"/>
      <c r="B456" s="52"/>
      <c r="C456" s="52"/>
      <c r="D456" s="52"/>
      <c r="E456" s="52"/>
      <c r="F456" s="52"/>
      <c r="G456" s="52"/>
      <c r="H456" s="1"/>
      <c r="I456" s="3"/>
      <c r="J456" s="3"/>
      <c r="K456" s="3"/>
      <c r="L456" s="3"/>
      <c r="M456" s="3"/>
      <c r="N456" s="3"/>
      <c r="O456" s="3"/>
      <c r="P456" s="3"/>
      <c r="Q456" s="3"/>
      <c r="R456" s="3"/>
      <c r="S456" s="3"/>
      <c r="T456" s="3"/>
      <c r="U456" s="3"/>
      <c r="V456" s="3"/>
      <c r="W456" s="3"/>
      <c r="X456" s="3"/>
      <c r="Y456" s="3"/>
      <c r="Z456" s="3"/>
    </row>
    <row r="457" spans="1:26" ht="15.75" customHeight="1">
      <c r="A457" s="51"/>
      <c r="B457" s="52"/>
      <c r="C457" s="52"/>
      <c r="D457" s="52"/>
      <c r="E457" s="52"/>
      <c r="F457" s="52"/>
      <c r="G457" s="52"/>
      <c r="H457" s="1"/>
      <c r="I457" s="3"/>
      <c r="J457" s="3"/>
      <c r="K457" s="3"/>
      <c r="L457" s="3"/>
      <c r="M457" s="3"/>
      <c r="N457" s="3"/>
      <c r="O457" s="3"/>
      <c r="P457" s="3"/>
      <c r="Q457" s="3"/>
      <c r="R457" s="3"/>
      <c r="S457" s="3"/>
      <c r="T457" s="3"/>
      <c r="U457" s="3"/>
      <c r="V457" s="3"/>
      <c r="W457" s="3"/>
      <c r="X457" s="3"/>
      <c r="Y457" s="3"/>
      <c r="Z457" s="3"/>
    </row>
    <row r="458" spans="1:26" ht="15.75" customHeight="1">
      <c r="A458" s="51"/>
      <c r="B458" s="52"/>
      <c r="C458" s="52"/>
      <c r="D458" s="52"/>
      <c r="E458" s="52"/>
      <c r="F458" s="52"/>
      <c r="G458" s="52"/>
      <c r="H458" s="1"/>
      <c r="I458" s="3"/>
      <c r="J458" s="3"/>
      <c r="K458" s="3"/>
      <c r="L458" s="3"/>
      <c r="M458" s="3"/>
      <c r="N458" s="3"/>
      <c r="O458" s="3"/>
      <c r="P458" s="3"/>
      <c r="Q458" s="3"/>
      <c r="R458" s="3"/>
      <c r="S458" s="3"/>
      <c r="T458" s="3"/>
      <c r="U458" s="3"/>
      <c r="V458" s="3"/>
      <c r="W458" s="3"/>
      <c r="X458" s="3"/>
      <c r="Y458" s="3"/>
      <c r="Z458" s="3"/>
    </row>
    <row r="459" spans="1:26" ht="15.75" customHeight="1">
      <c r="A459" s="51"/>
      <c r="B459" s="52"/>
      <c r="C459" s="52"/>
      <c r="D459" s="52"/>
      <c r="E459" s="52"/>
      <c r="F459" s="52"/>
      <c r="G459" s="52"/>
      <c r="H459" s="1"/>
      <c r="I459" s="3"/>
      <c r="J459" s="3"/>
      <c r="K459" s="3"/>
      <c r="L459" s="3"/>
      <c r="M459" s="3"/>
      <c r="N459" s="3"/>
      <c r="O459" s="3"/>
      <c r="P459" s="3"/>
      <c r="Q459" s="3"/>
      <c r="R459" s="3"/>
      <c r="S459" s="3"/>
      <c r="T459" s="3"/>
      <c r="U459" s="3"/>
      <c r="V459" s="3"/>
      <c r="W459" s="3"/>
      <c r="X459" s="3"/>
      <c r="Y459" s="3"/>
      <c r="Z459" s="3"/>
    </row>
    <row r="460" spans="1:26" ht="15.75" customHeight="1">
      <c r="A460" s="51"/>
      <c r="B460" s="52"/>
      <c r="C460" s="52"/>
      <c r="D460" s="52"/>
      <c r="E460" s="52"/>
      <c r="F460" s="52"/>
      <c r="G460" s="52"/>
      <c r="H460" s="1"/>
      <c r="I460" s="3"/>
      <c r="J460" s="3"/>
      <c r="K460" s="3"/>
      <c r="L460" s="3"/>
      <c r="M460" s="3"/>
      <c r="N460" s="3"/>
      <c r="O460" s="3"/>
      <c r="P460" s="3"/>
      <c r="Q460" s="3"/>
      <c r="R460" s="3"/>
      <c r="S460" s="3"/>
      <c r="T460" s="3"/>
      <c r="U460" s="3"/>
      <c r="V460" s="3"/>
      <c r="W460" s="3"/>
      <c r="X460" s="3"/>
      <c r="Y460" s="3"/>
      <c r="Z460" s="3"/>
    </row>
    <row r="461" spans="1:26" ht="15.75" customHeight="1">
      <c r="A461" s="51"/>
      <c r="B461" s="52"/>
      <c r="C461" s="52"/>
      <c r="D461" s="52"/>
      <c r="E461" s="52"/>
      <c r="F461" s="52"/>
      <c r="G461" s="52"/>
      <c r="H461" s="1"/>
      <c r="I461" s="3"/>
      <c r="J461" s="3"/>
      <c r="K461" s="3"/>
      <c r="L461" s="3"/>
      <c r="M461" s="3"/>
      <c r="N461" s="3"/>
      <c r="O461" s="3"/>
      <c r="P461" s="3"/>
      <c r="Q461" s="3"/>
      <c r="R461" s="3"/>
      <c r="S461" s="3"/>
      <c r="T461" s="3"/>
      <c r="U461" s="3"/>
      <c r="V461" s="3"/>
      <c r="W461" s="3"/>
      <c r="X461" s="3"/>
      <c r="Y461" s="3"/>
      <c r="Z461" s="3"/>
    </row>
    <row r="462" spans="1:26" ht="15.75" customHeight="1">
      <c r="A462" s="51"/>
      <c r="B462" s="52"/>
      <c r="C462" s="52"/>
      <c r="D462" s="52"/>
      <c r="E462" s="52"/>
      <c r="F462" s="52"/>
      <c r="G462" s="52"/>
      <c r="H462" s="1"/>
      <c r="I462" s="3"/>
      <c r="J462" s="3"/>
      <c r="K462" s="3"/>
      <c r="L462" s="3"/>
      <c r="M462" s="3"/>
      <c r="N462" s="3"/>
      <c r="O462" s="3"/>
      <c r="P462" s="3"/>
      <c r="Q462" s="3"/>
      <c r="R462" s="3"/>
      <c r="S462" s="3"/>
      <c r="T462" s="3"/>
      <c r="U462" s="3"/>
      <c r="V462" s="3"/>
      <c r="W462" s="3"/>
      <c r="X462" s="3"/>
      <c r="Y462" s="3"/>
      <c r="Z462" s="3"/>
    </row>
    <row r="463" spans="1:26" ht="15.75" customHeight="1">
      <c r="A463" s="51"/>
      <c r="B463" s="52"/>
      <c r="C463" s="52"/>
      <c r="D463" s="52"/>
      <c r="E463" s="52"/>
      <c r="F463" s="52"/>
      <c r="G463" s="52"/>
      <c r="H463" s="1"/>
      <c r="I463" s="3"/>
      <c r="J463" s="3"/>
      <c r="K463" s="3"/>
      <c r="L463" s="3"/>
      <c r="M463" s="3"/>
      <c r="N463" s="3"/>
      <c r="O463" s="3"/>
      <c r="P463" s="3"/>
      <c r="Q463" s="3"/>
      <c r="R463" s="3"/>
      <c r="S463" s="3"/>
      <c r="T463" s="3"/>
      <c r="U463" s="3"/>
      <c r="V463" s="3"/>
      <c r="W463" s="3"/>
      <c r="X463" s="3"/>
      <c r="Y463" s="3"/>
      <c r="Z463" s="3"/>
    </row>
    <row r="464" spans="1:26" ht="15.75" customHeight="1">
      <c r="A464" s="51"/>
      <c r="B464" s="52"/>
      <c r="C464" s="52"/>
      <c r="D464" s="52"/>
      <c r="E464" s="52"/>
      <c r="F464" s="52"/>
      <c r="G464" s="52"/>
      <c r="H464" s="1"/>
      <c r="I464" s="3"/>
      <c r="J464" s="3"/>
      <c r="K464" s="3"/>
      <c r="L464" s="3"/>
      <c r="M464" s="3"/>
      <c r="N464" s="3"/>
      <c r="O464" s="3"/>
      <c r="P464" s="3"/>
      <c r="Q464" s="3"/>
      <c r="R464" s="3"/>
      <c r="S464" s="3"/>
      <c r="T464" s="3"/>
      <c r="U464" s="3"/>
      <c r="V464" s="3"/>
      <c r="W464" s="3"/>
      <c r="X464" s="3"/>
      <c r="Y464" s="3"/>
      <c r="Z464" s="3"/>
    </row>
    <row r="465" spans="1:26" ht="15.75" customHeight="1">
      <c r="A465" s="51"/>
      <c r="B465" s="52"/>
      <c r="C465" s="52"/>
      <c r="D465" s="52"/>
      <c r="E465" s="52"/>
      <c r="F465" s="52"/>
      <c r="G465" s="52"/>
      <c r="H465" s="1"/>
      <c r="I465" s="3"/>
      <c r="J465" s="3"/>
      <c r="K465" s="3"/>
      <c r="L465" s="3"/>
      <c r="M465" s="3"/>
      <c r="N465" s="3"/>
      <c r="O465" s="3"/>
      <c r="P465" s="3"/>
      <c r="Q465" s="3"/>
      <c r="R465" s="3"/>
      <c r="S465" s="3"/>
      <c r="T465" s="3"/>
      <c r="U465" s="3"/>
      <c r="V465" s="3"/>
      <c r="W465" s="3"/>
      <c r="X465" s="3"/>
      <c r="Y465" s="3"/>
      <c r="Z465" s="3"/>
    </row>
    <row r="466" spans="1:26" ht="15.75" customHeight="1">
      <c r="A466" s="51"/>
      <c r="B466" s="52"/>
      <c r="C466" s="52"/>
      <c r="D466" s="52"/>
      <c r="E466" s="52"/>
      <c r="F466" s="52"/>
      <c r="G466" s="52"/>
      <c r="H466" s="1"/>
      <c r="I466" s="3"/>
      <c r="J466" s="3"/>
      <c r="K466" s="3"/>
      <c r="L466" s="3"/>
      <c r="M466" s="3"/>
      <c r="N466" s="3"/>
      <c r="O466" s="3"/>
      <c r="P466" s="3"/>
      <c r="Q466" s="3"/>
      <c r="R466" s="3"/>
      <c r="S466" s="3"/>
      <c r="T466" s="3"/>
      <c r="U466" s="3"/>
      <c r="V466" s="3"/>
      <c r="W466" s="3"/>
      <c r="X466" s="3"/>
      <c r="Y466" s="3"/>
      <c r="Z466" s="3"/>
    </row>
    <row r="467" spans="1:26" ht="15.75" customHeight="1">
      <c r="A467" s="51"/>
      <c r="B467" s="52"/>
      <c r="C467" s="52"/>
      <c r="D467" s="52"/>
      <c r="E467" s="52"/>
      <c r="F467" s="52"/>
      <c r="G467" s="52"/>
      <c r="H467" s="1"/>
      <c r="I467" s="3"/>
      <c r="J467" s="3"/>
      <c r="K467" s="3"/>
      <c r="L467" s="3"/>
      <c r="M467" s="3"/>
      <c r="N467" s="3"/>
      <c r="O467" s="3"/>
      <c r="P467" s="3"/>
      <c r="Q467" s="3"/>
      <c r="R467" s="3"/>
      <c r="S467" s="3"/>
      <c r="T467" s="3"/>
      <c r="U467" s="3"/>
      <c r="V467" s="3"/>
      <c r="W467" s="3"/>
      <c r="X467" s="3"/>
      <c r="Y467" s="3"/>
      <c r="Z467" s="3"/>
    </row>
    <row r="468" spans="1:26" ht="15.75" customHeight="1">
      <c r="A468" s="51"/>
      <c r="B468" s="52"/>
      <c r="C468" s="52"/>
      <c r="D468" s="52"/>
      <c r="E468" s="52"/>
      <c r="F468" s="52"/>
      <c r="G468" s="52"/>
      <c r="H468" s="1"/>
      <c r="I468" s="3"/>
      <c r="J468" s="3"/>
      <c r="K468" s="3"/>
      <c r="L468" s="3"/>
      <c r="M468" s="3"/>
      <c r="N468" s="3"/>
      <c r="O468" s="3"/>
      <c r="P468" s="3"/>
      <c r="Q468" s="3"/>
      <c r="R468" s="3"/>
      <c r="S468" s="3"/>
      <c r="T468" s="3"/>
      <c r="U468" s="3"/>
      <c r="V468" s="3"/>
      <c r="W468" s="3"/>
      <c r="X468" s="3"/>
      <c r="Y468" s="3"/>
      <c r="Z468" s="3"/>
    </row>
    <row r="469" spans="1:26" ht="15.75" customHeight="1">
      <c r="A469" s="51"/>
      <c r="B469" s="52"/>
      <c r="C469" s="52"/>
      <c r="D469" s="52"/>
      <c r="E469" s="52"/>
      <c r="F469" s="52"/>
      <c r="G469" s="52"/>
      <c r="H469" s="1"/>
      <c r="I469" s="3"/>
      <c r="J469" s="3"/>
      <c r="K469" s="3"/>
      <c r="L469" s="3"/>
      <c r="M469" s="3"/>
      <c r="N469" s="3"/>
      <c r="O469" s="3"/>
      <c r="P469" s="3"/>
      <c r="Q469" s="3"/>
      <c r="R469" s="3"/>
      <c r="S469" s="3"/>
      <c r="T469" s="3"/>
      <c r="U469" s="3"/>
      <c r="V469" s="3"/>
      <c r="W469" s="3"/>
      <c r="X469" s="3"/>
      <c r="Y469" s="3"/>
      <c r="Z469" s="3"/>
    </row>
    <row r="470" spans="1:26" ht="15.75" customHeight="1">
      <c r="A470" s="51"/>
      <c r="B470" s="52"/>
      <c r="C470" s="52"/>
      <c r="D470" s="52"/>
      <c r="E470" s="52"/>
      <c r="F470" s="52"/>
      <c r="G470" s="52"/>
      <c r="H470" s="1"/>
      <c r="I470" s="3"/>
      <c r="J470" s="3"/>
      <c r="K470" s="3"/>
      <c r="L470" s="3"/>
      <c r="M470" s="3"/>
      <c r="N470" s="3"/>
      <c r="O470" s="3"/>
      <c r="P470" s="3"/>
      <c r="Q470" s="3"/>
      <c r="R470" s="3"/>
      <c r="S470" s="3"/>
      <c r="T470" s="3"/>
      <c r="U470" s="3"/>
      <c r="V470" s="3"/>
      <c r="W470" s="3"/>
      <c r="X470" s="3"/>
      <c r="Y470" s="3"/>
      <c r="Z470" s="3"/>
    </row>
    <row r="471" spans="1:26" ht="15.75" customHeight="1">
      <c r="A471" s="51"/>
      <c r="B471" s="52"/>
      <c r="C471" s="52"/>
      <c r="D471" s="52"/>
      <c r="E471" s="52"/>
      <c r="F471" s="52"/>
      <c r="G471" s="52"/>
      <c r="H471" s="1"/>
      <c r="I471" s="3"/>
      <c r="J471" s="3"/>
      <c r="K471" s="3"/>
      <c r="L471" s="3"/>
      <c r="M471" s="3"/>
      <c r="N471" s="3"/>
      <c r="O471" s="3"/>
      <c r="P471" s="3"/>
      <c r="Q471" s="3"/>
      <c r="R471" s="3"/>
      <c r="S471" s="3"/>
      <c r="T471" s="3"/>
      <c r="U471" s="3"/>
      <c r="V471" s="3"/>
      <c r="W471" s="3"/>
      <c r="X471" s="3"/>
      <c r="Y471" s="3"/>
      <c r="Z471" s="3"/>
    </row>
    <row r="472" spans="1:26" ht="15.75" customHeight="1">
      <c r="A472" s="51"/>
      <c r="B472" s="52"/>
      <c r="C472" s="52"/>
      <c r="D472" s="52"/>
      <c r="E472" s="52"/>
      <c r="F472" s="52"/>
      <c r="G472" s="52"/>
      <c r="H472" s="1"/>
      <c r="I472" s="3"/>
      <c r="J472" s="3"/>
      <c r="K472" s="3"/>
      <c r="L472" s="3"/>
      <c r="M472" s="3"/>
      <c r="N472" s="3"/>
      <c r="O472" s="3"/>
      <c r="P472" s="3"/>
      <c r="Q472" s="3"/>
      <c r="R472" s="3"/>
      <c r="S472" s="3"/>
      <c r="T472" s="3"/>
      <c r="U472" s="3"/>
      <c r="V472" s="3"/>
      <c r="W472" s="3"/>
      <c r="X472" s="3"/>
      <c r="Y472" s="3"/>
      <c r="Z472" s="3"/>
    </row>
    <row r="473" spans="1:26" ht="15.75" customHeight="1">
      <c r="A473" s="51"/>
      <c r="B473" s="52"/>
      <c r="C473" s="52"/>
      <c r="D473" s="52"/>
      <c r="E473" s="52"/>
      <c r="F473" s="52"/>
      <c r="G473" s="52"/>
      <c r="H473" s="1"/>
      <c r="I473" s="3"/>
      <c r="J473" s="3"/>
      <c r="K473" s="3"/>
      <c r="L473" s="3"/>
      <c r="M473" s="3"/>
      <c r="N473" s="3"/>
      <c r="O473" s="3"/>
      <c r="P473" s="3"/>
      <c r="Q473" s="3"/>
      <c r="R473" s="3"/>
      <c r="S473" s="3"/>
      <c r="T473" s="3"/>
      <c r="U473" s="3"/>
      <c r="V473" s="3"/>
      <c r="W473" s="3"/>
      <c r="X473" s="3"/>
      <c r="Y473" s="3"/>
      <c r="Z473" s="3"/>
    </row>
    <row r="474" spans="1:26" ht="15.75" customHeight="1">
      <c r="A474" s="51"/>
      <c r="B474" s="52"/>
      <c r="C474" s="52"/>
      <c r="D474" s="52"/>
      <c r="E474" s="52"/>
      <c r="F474" s="52"/>
      <c r="G474" s="52"/>
      <c r="H474" s="1"/>
      <c r="I474" s="3"/>
      <c r="J474" s="3"/>
      <c r="K474" s="3"/>
      <c r="L474" s="3"/>
      <c r="M474" s="3"/>
      <c r="N474" s="3"/>
      <c r="O474" s="3"/>
      <c r="P474" s="3"/>
      <c r="Q474" s="3"/>
      <c r="R474" s="3"/>
      <c r="S474" s="3"/>
      <c r="T474" s="3"/>
      <c r="U474" s="3"/>
      <c r="V474" s="3"/>
      <c r="W474" s="3"/>
      <c r="X474" s="3"/>
      <c r="Y474" s="3"/>
      <c r="Z474" s="3"/>
    </row>
    <row r="475" spans="1:26" ht="15.75" customHeight="1">
      <c r="A475" s="51"/>
      <c r="B475" s="52"/>
      <c r="C475" s="52"/>
      <c r="D475" s="52"/>
      <c r="E475" s="52"/>
      <c r="F475" s="52"/>
      <c r="G475" s="52"/>
      <c r="H475" s="1"/>
      <c r="I475" s="3"/>
      <c r="J475" s="3"/>
      <c r="K475" s="3"/>
      <c r="L475" s="3"/>
      <c r="M475" s="3"/>
      <c r="N475" s="3"/>
      <c r="O475" s="3"/>
      <c r="P475" s="3"/>
      <c r="Q475" s="3"/>
      <c r="R475" s="3"/>
      <c r="S475" s="3"/>
      <c r="T475" s="3"/>
      <c r="U475" s="3"/>
      <c r="V475" s="3"/>
      <c r="W475" s="3"/>
      <c r="X475" s="3"/>
      <c r="Y475" s="3"/>
      <c r="Z475" s="3"/>
    </row>
    <row r="476" spans="1:26" ht="15.75" customHeight="1">
      <c r="A476" s="51"/>
      <c r="B476" s="52"/>
      <c r="C476" s="52"/>
      <c r="D476" s="52"/>
      <c r="E476" s="52"/>
      <c r="F476" s="52"/>
      <c r="G476" s="52"/>
      <c r="H476" s="1"/>
      <c r="I476" s="3"/>
      <c r="J476" s="3"/>
      <c r="K476" s="3"/>
      <c r="L476" s="3"/>
      <c r="M476" s="3"/>
      <c r="N476" s="3"/>
      <c r="O476" s="3"/>
      <c r="P476" s="3"/>
      <c r="Q476" s="3"/>
      <c r="R476" s="3"/>
      <c r="S476" s="3"/>
      <c r="T476" s="3"/>
      <c r="U476" s="3"/>
      <c r="V476" s="3"/>
      <c r="W476" s="3"/>
      <c r="X476" s="3"/>
      <c r="Y476" s="3"/>
      <c r="Z476" s="3"/>
    </row>
    <row r="477" spans="1:26" ht="15.75" customHeight="1">
      <c r="A477" s="51"/>
      <c r="B477" s="52"/>
      <c r="C477" s="52"/>
      <c r="D477" s="52"/>
      <c r="E477" s="52"/>
      <c r="F477" s="52"/>
      <c r="G477" s="52"/>
      <c r="H477" s="1"/>
      <c r="I477" s="3"/>
      <c r="J477" s="3"/>
      <c r="K477" s="3"/>
      <c r="L477" s="3"/>
      <c r="M477" s="3"/>
      <c r="N477" s="3"/>
      <c r="O477" s="3"/>
      <c r="P477" s="3"/>
      <c r="Q477" s="3"/>
      <c r="R477" s="3"/>
      <c r="S477" s="3"/>
      <c r="T477" s="3"/>
      <c r="U477" s="3"/>
      <c r="V477" s="3"/>
      <c r="W477" s="3"/>
      <c r="X477" s="3"/>
      <c r="Y477" s="3"/>
      <c r="Z477" s="3"/>
    </row>
    <row r="478" spans="1:26" ht="15.75" customHeight="1">
      <c r="A478" s="51"/>
      <c r="B478" s="52"/>
      <c r="C478" s="52"/>
      <c r="D478" s="52"/>
      <c r="E478" s="52"/>
      <c r="F478" s="52"/>
      <c r="G478" s="52"/>
      <c r="H478" s="1"/>
      <c r="I478" s="3"/>
      <c r="J478" s="3"/>
      <c r="K478" s="3"/>
      <c r="L478" s="3"/>
      <c r="M478" s="3"/>
      <c r="N478" s="3"/>
      <c r="O478" s="3"/>
      <c r="P478" s="3"/>
      <c r="Q478" s="3"/>
      <c r="R478" s="3"/>
      <c r="S478" s="3"/>
      <c r="T478" s="3"/>
      <c r="U478" s="3"/>
      <c r="V478" s="3"/>
      <c r="W478" s="3"/>
      <c r="X478" s="3"/>
      <c r="Y478" s="3"/>
      <c r="Z478" s="3"/>
    </row>
    <row r="479" spans="1:26" ht="15.75" customHeight="1">
      <c r="A479" s="51"/>
      <c r="B479" s="52"/>
      <c r="C479" s="52"/>
      <c r="D479" s="52"/>
      <c r="E479" s="52"/>
      <c r="F479" s="52"/>
      <c r="G479" s="52"/>
      <c r="H479" s="1"/>
      <c r="I479" s="3"/>
      <c r="J479" s="3"/>
      <c r="K479" s="3"/>
      <c r="L479" s="3"/>
      <c r="M479" s="3"/>
      <c r="N479" s="3"/>
      <c r="O479" s="3"/>
      <c r="P479" s="3"/>
      <c r="Q479" s="3"/>
      <c r="R479" s="3"/>
      <c r="S479" s="3"/>
      <c r="T479" s="3"/>
      <c r="U479" s="3"/>
      <c r="V479" s="3"/>
      <c r="W479" s="3"/>
      <c r="X479" s="3"/>
      <c r="Y479" s="3"/>
      <c r="Z479" s="3"/>
    </row>
    <row r="480" spans="1:26" ht="15.75" customHeight="1">
      <c r="A480" s="51"/>
      <c r="B480" s="52"/>
      <c r="C480" s="52"/>
      <c r="D480" s="52"/>
      <c r="E480" s="52"/>
      <c r="F480" s="52"/>
      <c r="G480" s="52"/>
      <c r="H480" s="1"/>
      <c r="I480" s="3"/>
      <c r="J480" s="3"/>
      <c r="K480" s="3"/>
      <c r="L480" s="3"/>
      <c r="M480" s="3"/>
      <c r="N480" s="3"/>
      <c r="O480" s="3"/>
      <c r="P480" s="3"/>
      <c r="Q480" s="3"/>
      <c r="R480" s="3"/>
      <c r="S480" s="3"/>
      <c r="T480" s="3"/>
      <c r="U480" s="3"/>
      <c r="V480" s="3"/>
      <c r="W480" s="3"/>
      <c r="X480" s="3"/>
      <c r="Y480" s="3"/>
      <c r="Z480" s="3"/>
    </row>
    <row r="481" spans="1:26" ht="15.75" customHeight="1">
      <c r="A481" s="51"/>
      <c r="B481" s="52"/>
      <c r="C481" s="52"/>
      <c r="D481" s="52"/>
      <c r="E481" s="52"/>
      <c r="F481" s="52"/>
      <c r="G481" s="52"/>
      <c r="H481" s="1"/>
      <c r="I481" s="3"/>
      <c r="J481" s="3"/>
      <c r="K481" s="3"/>
      <c r="L481" s="3"/>
      <c r="M481" s="3"/>
      <c r="N481" s="3"/>
      <c r="O481" s="3"/>
      <c r="P481" s="3"/>
      <c r="Q481" s="3"/>
      <c r="R481" s="3"/>
      <c r="S481" s="3"/>
      <c r="T481" s="3"/>
      <c r="U481" s="3"/>
      <c r="V481" s="3"/>
      <c r="W481" s="3"/>
      <c r="X481" s="3"/>
      <c r="Y481" s="3"/>
      <c r="Z481" s="3"/>
    </row>
    <row r="482" spans="1:26" ht="15.75" customHeight="1">
      <c r="A482" s="51"/>
      <c r="B482" s="52"/>
      <c r="C482" s="52"/>
      <c r="D482" s="52"/>
      <c r="E482" s="52"/>
      <c r="F482" s="52"/>
      <c r="G482" s="52"/>
      <c r="H482" s="1"/>
      <c r="I482" s="3"/>
      <c r="J482" s="3"/>
      <c r="K482" s="3"/>
      <c r="L482" s="3"/>
      <c r="M482" s="3"/>
      <c r="N482" s="3"/>
      <c r="O482" s="3"/>
      <c r="P482" s="3"/>
      <c r="Q482" s="3"/>
      <c r="R482" s="3"/>
      <c r="S482" s="3"/>
      <c r="T482" s="3"/>
      <c r="U482" s="3"/>
      <c r="V482" s="3"/>
      <c r="W482" s="3"/>
      <c r="X482" s="3"/>
      <c r="Y482" s="3"/>
      <c r="Z482" s="3"/>
    </row>
    <row r="483" spans="1:26" ht="15.75" customHeight="1">
      <c r="A483" s="51"/>
      <c r="B483" s="52"/>
      <c r="C483" s="52"/>
      <c r="D483" s="52"/>
      <c r="E483" s="52"/>
      <c r="F483" s="52"/>
      <c r="G483" s="52"/>
      <c r="H483" s="1"/>
      <c r="I483" s="3"/>
      <c r="J483" s="3"/>
      <c r="K483" s="3"/>
      <c r="L483" s="3"/>
      <c r="M483" s="3"/>
      <c r="N483" s="3"/>
      <c r="O483" s="3"/>
      <c r="P483" s="3"/>
      <c r="Q483" s="3"/>
      <c r="R483" s="3"/>
      <c r="S483" s="3"/>
      <c r="T483" s="3"/>
      <c r="U483" s="3"/>
      <c r="V483" s="3"/>
      <c r="W483" s="3"/>
      <c r="X483" s="3"/>
      <c r="Y483" s="3"/>
      <c r="Z483" s="3"/>
    </row>
    <row r="484" spans="1:26" ht="15.75" customHeight="1">
      <c r="A484" s="51"/>
      <c r="B484" s="52"/>
      <c r="C484" s="52"/>
      <c r="D484" s="52"/>
      <c r="E484" s="52"/>
      <c r="F484" s="52"/>
      <c r="G484" s="52"/>
      <c r="H484" s="1"/>
      <c r="I484" s="3"/>
      <c r="J484" s="3"/>
      <c r="K484" s="3"/>
      <c r="L484" s="3"/>
      <c r="M484" s="3"/>
      <c r="N484" s="3"/>
      <c r="O484" s="3"/>
      <c r="P484" s="3"/>
      <c r="Q484" s="3"/>
      <c r="R484" s="3"/>
      <c r="S484" s="3"/>
      <c r="T484" s="3"/>
      <c r="U484" s="3"/>
      <c r="V484" s="3"/>
      <c r="W484" s="3"/>
      <c r="X484" s="3"/>
      <c r="Y484" s="3"/>
      <c r="Z484" s="3"/>
    </row>
    <row r="485" spans="1:26" ht="15.75" customHeight="1">
      <c r="A485" s="51"/>
      <c r="B485" s="52"/>
      <c r="C485" s="52"/>
      <c r="D485" s="52"/>
      <c r="E485" s="52"/>
      <c r="F485" s="52"/>
      <c r="G485" s="52"/>
      <c r="H485" s="1"/>
      <c r="I485" s="3"/>
      <c r="J485" s="3"/>
      <c r="K485" s="3"/>
      <c r="L485" s="3"/>
      <c r="M485" s="3"/>
      <c r="N485" s="3"/>
      <c r="O485" s="3"/>
      <c r="P485" s="3"/>
      <c r="Q485" s="3"/>
      <c r="R485" s="3"/>
      <c r="S485" s="3"/>
      <c r="T485" s="3"/>
      <c r="U485" s="3"/>
      <c r="V485" s="3"/>
      <c r="W485" s="3"/>
      <c r="X485" s="3"/>
      <c r="Y485" s="3"/>
      <c r="Z485" s="3"/>
    </row>
    <row r="486" spans="1:26" ht="15.75" customHeight="1">
      <c r="A486" s="51"/>
      <c r="B486" s="52"/>
      <c r="C486" s="52"/>
      <c r="D486" s="52"/>
      <c r="E486" s="52"/>
      <c r="F486" s="52"/>
      <c r="G486" s="52"/>
      <c r="H486" s="1"/>
      <c r="I486" s="3"/>
      <c r="J486" s="3"/>
      <c r="K486" s="3"/>
      <c r="L486" s="3"/>
      <c r="M486" s="3"/>
      <c r="N486" s="3"/>
      <c r="O486" s="3"/>
      <c r="P486" s="3"/>
      <c r="Q486" s="3"/>
      <c r="R486" s="3"/>
      <c r="S486" s="3"/>
      <c r="T486" s="3"/>
      <c r="U486" s="3"/>
      <c r="V486" s="3"/>
      <c r="W486" s="3"/>
      <c r="X486" s="3"/>
      <c r="Y486" s="3"/>
      <c r="Z486" s="3"/>
    </row>
    <row r="487" spans="1:26" ht="15.75" customHeight="1">
      <c r="A487" s="51"/>
      <c r="B487" s="52"/>
      <c r="C487" s="52"/>
      <c r="D487" s="52"/>
      <c r="E487" s="52"/>
      <c r="F487" s="52"/>
      <c r="G487" s="52"/>
      <c r="H487" s="1"/>
      <c r="I487" s="3"/>
      <c r="J487" s="3"/>
      <c r="K487" s="3"/>
      <c r="L487" s="3"/>
      <c r="M487" s="3"/>
      <c r="N487" s="3"/>
      <c r="O487" s="3"/>
      <c r="P487" s="3"/>
      <c r="Q487" s="3"/>
      <c r="R487" s="3"/>
      <c r="S487" s="3"/>
      <c r="T487" s="3"/>
      <c r="U487" s="3"/>
      <c r="V487" s="3"/>
      <c r="W487" s="3"/>
      <c r="X487" s="3"/>
      <c r="Y487" s="3"/>
      <c r="Z487" s="3"/>
    </row>
    <row r="488" spans="1:26" ht="15.75" customHeight="1">
      <c r="A488" s="51"/>
      <c r="B488" s="52"/>
      <c r="C488" s="52"/>
      <c r="D488" s="52"/>
      <c r="E488" s="52"/>
      <c r="F488" s="52"/>
      <c r="G488" s="52"/>
      <c r="H488" s="1"/>
      <c r="I488" s="3"/>
      <c r="J488" s="3"/>
      <c r="K488" s="3"/>
      <c r="L488" s="3"/>
      <c r="M488" s="3"/>
      <c r="N488" s="3"/>
      <c r="O488" s="3"/>
      <c r="P488" s="3"/>
      <c r="Q488" s="3"/>
      <c r="R488" s="3"/>
      <c r="S488" s="3"/>
      <c r="T488" s="3"/>
      <c r="U488" s="3"/>
      <c r="V488" s="3"/>
      <c r="W488" s="3"/>
      <c r="X488" s="3"/>
      <c r="Y488" s="3"/>
      <c r="Z488" s="3"/>
    </row>
    <row r="489" spans="1:26" ht="15.75" customHeight="1"/>
    <row r="490" spans="1:26" ht="15.75" customHeight="1"/>
    <row r="491" spans="1:26" ht="15.75" customHeight="1"/>
    <row r="492" spans="1:26" ht="15.75" customHeight="1"/>
    <row r="493" spans="1:26" ht="15.75" customHeight="1"/>
    <row r="494" spans="1:26" ht="15.75" customHeight="1"/>
    <row r="495" spans="1:26" ht="15.75" customHeight="1"/>
    <row r="496" spans="1:2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O10"/>
    <mergeCell ref="A11:O11"/>
    <mergeCell ref="A288:J288"/>
    <mergeCell ref="A2:O2"/>
    <mergeCell ref="A4:O4"/>
    <mergeCell ref="A5:O5"/>
    <mergeCell ref="A6:O6"/>
    <mergeCell ref="A7:O7"/>
    <mergeCell ref="A8:O8"/>
    <mergeCell ref="A9:O9"/>
  </mergeCells>
  <hyperlinks>
    <hyperlink ref="H14" r:id="rId1" xr:uid="{00000000-0004-0000-0E00-000000000000}"/>
    <hyperlink ref="H15" r:id="rId2" xr:uid="{00000000-0004-0000-0E00-000001000000}"/>
    <hyperlink ref="H16" r:id="rId3" xr:uid="{00000000-0004-0000-0E00-000002000000}"/>
    <hyperlink ref="H18" r:id="rId4" xr:uid="{00000000-0004-0000-0E00-000003000000}"/>
    <hyperlink ref="H20" r:id="rId5" xr:uid="{00000000-0004-0000-0E00-000004000000}"/>
    <hyperlink ref="H23" r:id="rId6" xr:uid="{00000000-0004-0000-0E00-000005000000}"/>
    <hyperlink ref="H24" r:id="rId7" xr:uid="{00000000-0004-0000-0E00-000006000000}"/>
    <hyperlink ref="H25" r:id="rId8" xr:uid="{00000000-0004-0000-0E00-000007000000}"/>
    <hyperlink ref="H26" r:id="rId9" xr:uid="{00000000-0004-0000-0E00-000008000000}"/>
    <hyperlink ref="H28" r:id="rId10" xr:uid="{00000000-0004-0000-0E00-000009000000}"/>
    <hyperlink ref="H32" r:id="rId11" xr:uid="{00000000-0004-0000-0E00-00000A000000}"/>
    <hyperlink ref="H33" r:id="rId12" xr:uid="{00000000-0004-0000-0E00-00000B000000}"/>
    <hyperlink ref="H36" r:id="rId13" xr:uid="{00000000-0004-0000-0E00-00000C000000}"/>
    <hyperlink ref="H38" r:id="rId14" xr:uid="{00000000-0004-0000-0E00-00000D000000}"/>
    <hyperlink ref="H39" r:id="rId15" xr:uid="{00000000-0004-0000-0E00-00000E000000}"/>
    <hyperlink ref="H40" r:id="rId16" xr:uid="{00000000-0004-0000-0E00-00000F000000}"/>
    <hyperlink ref="H41" r:id="rId17" xr:uid="{00000000-0004-0000-0E00-000010000000}"/>
    <hyperlink ref="H49" r:id="rId18" xr:uid="{00000000-0004-0000-0E00-000011000000}"/>
    <hyperlink ref="H51" r:id="rId19" xr:uid="{00000000-0004-0000-0E00-000012000000}"/>
    <hyperlink ref="H52" r:id="rId20" xr:uid="{00000000-0004-0000-0E00-000013000000}"/>
    <hyperlink ref="H53" r:id="rId21" xr:uid="{00000000-0004-0000-0E00-000014000000}"/>
    <hyperlink ref="H54" r:id="rId22" xr:uid="{00000000-0004-0000-0E00-000015000000}"/>
    <hyperlink ref="H55" r:id="rId23" xr:uid="{00000000-0004-0000-0E00-000016000000}"/>
    <hyperlink ref="H56" r:id="rId24" location="home" xr:uid="{00000000-0004-0000-0E00-000017000000}"/>
    <hyperlink ref="H57" r:id="rId25" xr:uid="{00000000-0004-0000-0E00-000018000000}"/>
    <hyperlink ref="H58" r:id="rId26" xr:uid="{00000000-0004-0000-0E00-000019000000}"/>
    <hyperlink ref="H60" r:id="rId27" xr:uid="{00000000-0004-0000-0E00-00001A000000}"/>
    <hyperlink ref="H61" r:id="rId28" xr:uid="{00000000-0004-0000-0E00-00001B000000}"/>
    <hyperlink ref="C66" r:id="rId29" xr:uid="{00000000-0004-0000-0E00-00001C000000}"/>
    <hyperlink ref="H66" r:id="rId30" xr:uid="{00000000-0004-0000-0E00-00001D000000}"/>
    <hyperlink ref="H67" r:id="rId31" xr:uid="{00000000-0004-0000-0E00-00001E000000}"/>
    <hyperlink ref="H68" r:id="rId32" location="Program" xr:uid="{00000000-0004-0000-0E00-00001F000000}"/>
    <hyperlink ref="H69" r:id="rId33" xr:uid="{00000000-0004-0000-0E00-000020000000}"/>
    <hyperlink ref="H70" r:id="rId34" xr:uid="{00000000-0004-0000-0E00-000021000000}"/>
    <hyperlink ref="H76" r:id="rId35" xr:uid="{00000000-0004-0000-0E00-000022000000}"/>
    <hyperlink ref="H77" r:id="rId36" xr:uid="{00000000-0004-0000-0E00-000023000000}"/>
    <hyperlink ref="H78" r:id="rId37" xr:uid="{00000000-0004-0000-0E00-000024000000}"/>
    <hyperlink ref="H79" r:id="rId38" xr:uid="{00000000-0004-0000-0E00-000025000000}"/>
    <hyperlink ref="H80" r:id="rId39" xr:uid="{00000000-0004-0000-0E00-000026000000}"/>
    <hyperlink ref="H81" r:id="rId40" xr:uid="{00000000-0004-0000-0E00-000027000000}"/>
    <hyperlink ref="H82" r:id="rId41" xr:uid="{00000000-0004-0000-0E00-000028000000}"/>
    <hyperlink ref="H83" r:id="rId42" xr:uid="{00000000-0004-0000-0E00-000029000000}"/>
    <hyperlink ref="H84" r:id="rId43" xr:uid="{00000000-0004-0000-0E00-00002A000000}"/>
    <hyperlink ref="H85" r:id="rId44" xr:uid="{00000000-0004-0000-0E00-00002B000000}"/>
    <hyperlink ref="H86" r:id="rId45" xr:uid="{00000000-0004-0000-0E00-00002C000000}"/>
    <hyperlink ref="H87" r:id="rId46" xr:uid="{00000000-0004-0000-0E00-00002D000000}"/>
    <hyperlink ref="H89" r:id="rId47" xr:uid="{00000000-0004-0000-0E00-00002E000000}"/>
    <hyperlink ref="H90" r:id="rId48" xr:uid="{00000000-0004-0000-0E00-00002F000000}"/>
    <hyperlink ref="H91" r:id="rId49" xr:uid="{00000000-0004-0000-0E00-000030000000}"/>
    <hyperlink ref="H92" r:id="rId50" xr:uid="{00000000-0004-0000-0E00-000031000000}"/>
    <hyperlink ref="H94" r:id="rId51" xr:uid="{00000000-0004-0000-0E00-000032000000}"/>
    <hyperlink ref="H95" r:id="rId52" xr:uid="{00000000-0004-0000-0E00-000033000000}"/>
    <hyperlink ref="H96" r:id="rId53" xr:uid="{00000000-0004-0000-0E00-000034000000}"/>
    <hyperlink ref="H97" r:id="rId54" xr:uid="{00000000-0004-0000-0E00-000035000000}"/>
    <hyperlink ref="H98" r:id="rId55" xr:uid="{00000000-0004-0000-0E00-000036000000}"/>
    <hyperlink ref="H99" r:id="rId56" xr:uid="{00000000-0004-0000-0E00-000037000000}"/>
    <hyperlink ref="H100" r:id="rId57" xr:uid="{00000000-0004-0000-0E00-000038000000}"/>
    <hyperlink ref="H101" r:id="rId58" xr:uid="{00000000-0004-0000-0E00-000039000000}"/>
    <hyperlink ref="H102" r:id="rId59" xr:uid="{00000000-0004-0000-0E00-00003A000000}"/>
    <hyperlink ref="H103" r:id="rId60" xr:uid="{00000000-0004-0000-0E00-00003B000000}"/>
    <hyperlink ref="H104" r:id="rId61" xr:uid="{00000000-0004-0000-0E00-00003C000000}"/>
    <hyperlink ref="H105" r:id="rId62" xr:uid="{00000000-0004-0000-0E00-00003D000000}"/>
    <hyperlink ref="H106" r:id="rId63" xr:uid="{00000000-0004-0000-0E00-00003E000000}"/>
    <hyperlink ref="H107" r:id="rId64" xr:uid="{00000000-0004-0000-0E00-00003F000000}"/>
    <hyperlink ref="H108" r:id="rId65" xr:uid="{00000000-0004-0000-0E00-000040000000}"/>
    <hyperlink ref="H109" r:id="rId66" xr:uid="{00000000-0004-0000-0E00-000041000000}"/>
    <hyperlink ref="H110" r:id="rId67" xr:uid="{00000000-0004-0000-0E00-000042000000}"/>
    <hyperlink ref="H113" r:id="rId68" xr:uid="{00000000-0004-0000-0E00-000043000000}"/>
    <hyperlink ref="H114" r:id="rId69" xr:uid="{00000000-0004-0000-0E00-000044000000}"/>
    <hyperlink ref="H115" r:id="rId70" xr:uid="{00000000-0004-0000-0E00-000045000000}"/>
    <hyperlink ref="H116" r:id="rId71" xr:uid="{00000000-0004-0000-0E00-000046000000}"/>
    <hyperlink ref="H117" r:id="rId72" xr:uid="{00000000-0004-0000-0E00-000047000000}"/>
    <hyperlink ref="H118" r:id="rId73" xr:uid="{00000000-0004-0000-0E00-000048000000}"/>
    <hyperlink ref="H119" r:id="rId74" xr:uid="{00000000-0004-0000-0E00-000049000000}"/>
    <hyperlink ref="H120" r:id="rId75" xr:uid="{00000000-0004-0000-0E00-00004A000000}"/>
    <hyperlink ref="H121" r:id="rId76" xr:uid="{00000000-0004-0000-0E00-00004B000000}"/>
    <hyperlink ref="H122" r:id="rId77" xr:uid="{00000000-0004-0000-0E00-00004C000000}"/>
    <hyperlink ref="H123" r:id="rId78" xr:uid="{00000000-0004-0000-0E00-00004D000000}"/>
    <hyperlink ref="H124" r:id="rId79" xr:uid="{00000000-0004-0000-0E00-00004E000000}"/>
    <hyperlink ref="H125" r:id="rId80" xr:uid="{00000000-0004-0000-0E00-00004F000000}"/>
    <hyperlink ref="H126" r:id="rId81" xr:uid="{00000000-0004-0000-0E00-000050000000}"/>
    <hyperlink ref="H127" r:id="rId82" xr:uid="{00000000-0004-0000-0E00-000051000000}"/>
    <hyperlink ref="H128" r:id="rId83" xr:uid="{00000000-0004-0000-0E00-000052000000}"/>
    <hyperlink ref="H129" r:id="rId84" xr:uid="{00000000-0004-0000-0E00-000053000000}"/>
    <hyperlink ref="H132" r:id="rId85" xr:uid="{00000000-0004-0000-0E00-000054000000}"/>
    <hyperlink ref="H133" r:id="rId86" xr:uid="{00000000-0004-0000-0E00-000055000000}"/>
    <hyperlink ref="I133" r:id="rId87" xr:uid="{00000000-0004-0000-0E00-000056000000}"/>
    <hyperlink ref="H134" r:id="rId88" xr:uid="{00000000-0004-0000-0E00-000057000000}"/>
    <hyperlink ref="H143" r:id="rId89" xr:uid="{00000000-0004-0000-0E00-000058000000}"/>
    <hyperlink ref="H144" r:id="rId90" xr:uid="{00000000-0004-0000-0E00-000059000000}"/>
    <hyperlink ref="H145" r:id="rId91" xr:uid="{00000000-0004-0000-0E00-00005A000000}"/>
    <hyperlink ref="H149" r:id="rId92" xr:uid="{00000000-0004-0000-0E00-00005B000000}"/>
    <hyperlink ref="H152" r:id="rId93" xr:uid="{00000000-0004-0000-0E00-00005C000000}"/>
    <hyperlink ref="H155" r:id="rId94" xr:uid="{00000000-0004-0000-0E00-00005D000000}"/>
    <hyperlink ref="H156" r:id="rId95" xr:uid="{00000000-0004-0000-0E00-00005E000000}"/>
    <hyperlink ref="H157" r:id="rId96" xr:uid="{00000000-0004-0000-0E00-00005F000000}"/>
    <hyperlink ref="H158" r:id="rId97" xr:uid="{00000000-0004-0000-0E00-000060000000}"/>
    <hyperlink ref="H159" r:id="rId98" xr:uid="{00000000-0004-0000-0E00-000061000000}"/>
    <hyperlink ref="H160" r:id="rId99" xr:uid="{00000000-0004-0000-0E00-000062000000}"/>
    <hyperlink ref="H161" r:id="rId100" xr:uid="{00000000-0004-0000-0E00-000063000000}"/>
    <hyperlink ref="H162" r:id="rId101" xr:uid="{00000000-0004-0000-0E00-000064000000}"/>
    <hyperlink ref="H163" r:id="rId102" xr:uid="{00000000-0004-0000-0E00-000065000000}"/>
    <hyperlink ref="H164" r:id="rId103" xr:uid="{00000000-0004-0000-0E00-000066000000}"/>
    <hyperlink ref="H165" r:id="rId104" xr:uid="{00000000-0004-0000-0E00-000067000000}"/>
    <hyperlink ref="H166" r:id="rId105" xr:uid="{00000000-0004-0000-0E00-000068000000}"/>
    <hyperlink ref="I167" r:id="rId106" xr:uid="{00000000-0004-0000-0E00-000069000000}"/>
    <hyperlink ref="H168" r:id="rId107" xr:uid="{00000000-0004-0000-0E00-00006A000000}"/>
    <hyperlink ref="H169" r:id="rId108" xr:uid="{00000000-0004-0000-0E00-00006B000000}"/>
    <hyperlink ref="H170" r:id="rId109" xr:uid="{00000000-0004-0000-0E00-00006C000000}"/>
    <hyperlink ref="H171" r:id="rId110" xr:uid="{00000000-0004-0000-0E00-00006D000000}"/>
    <hyperlink ref="H172" r:id="rId111" xr:uid="{00000000-0004-0000-0E00-00006E000000}"/>
    <hyperlink ref="H173" r:id="rId112" xr:uid="{00000000-0004-0000-0E00-00006F000000}"/>
    <hyperlink ref="H174" r:id="rId113" xr:uid="{00000000-0004-0000-0E00-000070000000}"/>
    <hyperlink ref="H176" r:id="rId114" xr:uid="{00000000-0004-0000-0E00-000071000000}"/>
    <hyperlink ref="H177" r:id="rId115" xr:uid="{00000000-0004-0000-0E00-000072000000}"/>
    <hyperlink ref="H179" r:id="rId116" xr:uid="{00000000-0004-0000-0E00-000073000000}"/>
    <hyperlink ref="H180" r:id="rId117" xr:uid="{00000000-0004-0000-0E00-000074000000}"/>
    <hyperlink ref="H182" r:id="rId118" xr:uid="{00000000-0004-0000-0E00-000075000000}"/>
    <hyperlink ref="H183" r:id="rId119" xr:uid="{00000000-0004-0000-0E00-000076000000}"/>
    <hyperlink ref="H184" r:id="rId120" location="c1649817" xr:uid="{00000000-0004-0000-0E00-000077000000}"/>
    <hyperlink ref="H185" r:id="rId121" xr:uid="{00000000-0004-0000-0E00-000078000000}"/>
    <hyperlink ref="H186" r:id="rId122" xr:uid="{00000000-0004-0000-0E00-000079000000}"/>
    <hyperlink ref="H187" r:id="rId123" xr:uid="{00000000-0004-0000-0E00-00007A000000}"/>
    <hyperlink ref="H188" r:id="rId124" xr:uid="{00000000-0004-0000-0E00-00007B000000}"/>
    <hyperlink ref="H191" r:id="rId125" xr:uid="{00000000-0004-0000-0E00-00007C000000}"/>
    <hyperlink ref="H192" r:id="rId126" xr:uid="{00000000-0004-0000-0E00-00007D000000}"/>
    <hyperlink ref="H193" r:id="rId127" xr:uid="{00000000-0004-0000-0E00-00007E000000}"/>
    <hyperlink ref="H198" r:id="rId128" xr:uid="{00000000-0004-0000-0E00-00007F000000}"/>
    <hyperlink ref="H199" r:id="rId129" xr:uid="{00000000-0004-0000-0E00-000080000000}"/>
    <hyperlink ref="H200" r:id="rId130" xr:uid="{00000000-0004-0000-0E00-000081000000}"/>
    <hyperlink ref="H201" r:id="rId131" xr:uid="{00000000-0004-0000-0E00-000082000000}"/>
    <hyperlink ref="H202" r:id="rId132" xr:uid="{00000000-0004-0000-0E00-000083000000}"/>
    <hyperlink ref="H203" r:id="rId133" xr:uid="{00000000-0004-0000-0E00-000084000000}"/>
    <hyperlink ref="H205" r:id="rId134" xr:uid="{00000000-0004-0000-0E00-000085000000}"/>
    <hyperlink ref="H206" r:id="rId135" xr:uid="{00000000-0004-0000-0E00-000086000000}"/>
    <hyperlink ref="H207" r:id="rId136" xr:uid="{00000000-0004-0000-0E00-000087000000}"/>
    <hyperlink ref="H208" r:id="rId137" xr:uid="{00000000-0004-0000-0E00-000088000000}"/>
    <hyperlink ref="H209" r:id="rId138" xr:uid="{00000000-0004-0000-0E00-000089000000}"/>
    <hyperlink ref="H210" r:id="rId139" xr:uid="{00000000-0004-0000-0E00-00008A000000}"/>
    <hyperlink ref="H211" r:id="rId140" xr:uid="{00000000-0004-0000-0E00-00008B000000}"/>
    <hyperlink ref="H212" r:id="rId141" xr:uid="{00000000-0004-0000-0E00-00008C000000}"/>
    <hyperlink ref="H213" r:id="rId142" xr:uid="{00000000-0004-0000-0E00-00008D000000}"/>
    <hyperlink ref="H214" r:id="rId143" xr:uid="{00000000-0004-0000-0E00-00008E000000}"/>
    <hyperlink ref="H215" r:id="rId144" xr:uid="{00000000-0004-0000-0E00-00008F000000}"/>
    <hyperlink ref="H216" r:id="rId145" xr:uid="{00000000-0004-0000-0E00-000090000000}"/>
    <hyperlink ref="H217" r:id="rId146" xr:uid="{00000000-0004-0000-0E00-000091000000}"/>
    <hyperlink ref="H218" r:id="rId147" xr:uid="{00000000-0004-0000-0E00-000092000000}"/>
    <hyperlink ref="H224" r:id="rId148" xr:uid="{00000000-0004-0000-0E00-000093000000}"/>
    <hyperlink ref="H225" r:id="rId149" xr:uid="{00000000-0004-0000-0E00-000094000000}"/>
    <hyperlink ref="H226" r:id="rId150" xr:uid="{00000000-0004-0000-0E00-000095000000}"/>
    <hyperlink ref="H228" r:id="rId151" xr:uid="{00000000-0004-0000-0E00-000096000000}"/>
    <hyperlink ref="H229" r:id="rId152" xr:uid="{00000000-0004-0000-0E00-000097000000}"/>
    <hyperlink ref="H230" r:id="rId153" xr:uid="{00000000-0004-0000-0E00-000098000000}"/>
    <hyperlink ref="H231" r:id="rId154" xr:uid="{00000000-0004-0000-0E00-000099000000}"/>
    <hyperlink ref="H233" r:id="rId155" xr:uid="{00000000-0004-0000-0E00-00009A000000}"/>
    <hyperlink ref="H234" r:id="rId156" xr:uid="{00000000-0004-0000-0E00-00009B000000}"/>
    <hyperlink ref="H235" r:id="rId157" xr:uid="{00000000-0004-0000-0E00-00009C000000}"/>
    <hyperlink ref="H236" r:id="rId158" xr:uid="{00000000-0004-0000-0E00-00009D000000}"/>
    <hyperlink ref="H237" r:id="rId159" xr:uid="{00000000-0004-0000-0E00-00009E000000}"/>
    <hyperlink ref="H238" r:id="rId160" xr:uid="{00000000-0004-0000-0E00-00009F000000}"/>
    <hyperlink ref="H245" r:id="rId161" xr:uid="{00000000-0004-0000-0E00-0000A0000000}"/>
    <hyperlink ref="H246" r:id="rId162" xr:uid="{00000000-0004-0000-0E00-0000A1000000}"/>
    <hyperlink ref="H247" r:id="rId163" xr:uid="{00000000-0004-0000-0E00-0000A2000000}"/>
    <hyperlink ref="H248" r:id="rId164" xr:uid="{00000000-0004-0000-0E00-0000A3000000}"/>
    <hyperlink ref="H251" r:id="rId165" location="prog" xr:uid="{00000000-0004-0000-0E00-0000A4000000}"/>
    <hyperlink ref="H252" r:id="rId166" xr:uid="{00000000-0004-0000-0E00-0000A5000000}"/>
    <hyperlink ref="H253" r:id="rId167" xr:uid="{00000000-0004-0000-0E00-0000A6000000}"/>
    <hyperlink ref="H254" r:id="rId168" xr:uid="{00000000-0004-0000-0E00-0000A7000000}"/>
    <hyperlink ref="H256" r:id="rId169" xr:uid="{00000000-0004-0000-0E00-0000A8000000}"/>
    <hyperlink ref="H257" r:id="rId170" xr:uid="{00000000-0004-0000-0E00-0000A9000000}"/>
    <hyperlink ref="H258" r:id="rId171" xr:uid="{00000000-0004-0000-0E00-0000AA000000}"/>
    <hyperlink ref="H259" r:id="rId172" xr:uid="{00000000-0004-0000-0E00-0000AB000000}"/>
    <hyperlink ref="H260" r:id="rId173" xr:uid="{00000000-0004-0000-0E00-0000AC000000}"/>
    <hyperlink ref="H268" r:id="rId174" xr:uid="{00000000-0004-0000-0E00-0000AD000000}"/>
    <hyperlink ref="H269" r:id="rId175" xr:uid="{00000000-0004-0000-0E00-0000AE000000}"/>
    <hyperlink ref="H270" r:id="rId176" xr:uid="{00000000-0004-0000-0E00-0000AF000000}"/>
    <hyperlink ref="H272" r:id="rId177" xr:uid="{00000000-0004-0000-0E00-0000B0000000}"/>
    <hyperlink ref="H276" r:id="rId178" xr:uid="{00000000-0004-0000-0E00-0000B1000000}"/>
  </hyperlinks>
  <pageMargins left="0.75" right="0.75" top="1" bottom="1"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sheetPr>
  <dimension ref="A1:AB1000"/>
  <sheetViews>
    <sheetView workbookViewId="0"/>
  </sheetViews>
  <sheetFormatPr defaultColWidth="14.3984375" defaultRowHeight="15" customHeight="1"/>
  <cols>
    <col min="1" max="1" width="23.73046875" customWidth="1"/>
    <col min="2" max="2" width="10.86328125" customWidth="1"/>
    <col min="3" max="3" width="30" customWidth="1"/>
    <col min="4" max="4" width="22.73046875" customWidth="1"/>
    <col min="5" max="5" width="17.73046875" customWidth="1"/>
    <col min="6" max="6" width="26.265625" customWidth="1"/>
    <col min="7" max="9" width="13.73046875" customWidth="1"/>
    <col min="10" max="10" width="9" customWidth="1"/>
    <col min="11" max="28" width="8" customWidth="1"/>
  </cols>
  <sheetData>
    <row r="1" spans="1:28" ht="14.25">
      <c r="A1" s="51"/>
      <c r="B1" s="51"/>
      <c r="C1" s="52"/>
      <c r="D1" s="52"/>
      <c r="E1" s="52"/>
      <c r="F1" s="52"/>
      <c r="G1" s="1"/>
      <c r="H1" s="1"/>
      <c r="I1" s="1"/>
      <c r="J1" s="3"/>
      <c r="K1" s="3"/>
      <c r="L1" s="3"/>
      <c r="M1" s="3"/>
      <c r="N1" s="3"/>
      <c r="O1" s="3"/>
      <c r="P1" s="3"/>
      <c r="Q1" s="3"/>
      <c r="R1" s="3"/>
      <c r="S1" s="3"/>
      <c r="T1" s="3"/>
      <c r="U1" s="3"/>
      <c r="V1" s="3"/>
      <c r="W1" s="3"/>
      <c r="X1" s="3"/>
      <c r="Y1" s="3"/>
      <c r="Z1" s="3"/>
      <c r="AA1" s="3"/>
      <c r="AB1" s="3"/>
    </row>
    <row r="2" spans="1:28" ht="15.75" customHeight="1">
      <c r="A2" s="1118" t="s">
        <v>5877</v>
      </c>
      <c r="B2" s="1111"/>
      <c r="C2" s="1111"/>
      <c r="D2" s="1111"/>
      <c r="E2" s="1111"/>
      <c r="F2" s="1111"/>
      <c r="G2" s="1111"/>
      <c r="H2" s="1111"/>
      <c r="I2" s="1112"/>
      <c r="J2" s="54"/>
      <c r="K2" s="54"/>
      <c r="L2" s="54"/>
      <c r="M2" s="54"/>
      <c r="N2" s="54"/>
      <c r="O2" s="54"/>
      <c r="P2" s="54"/>
      <c r="Q2" s="54"/>
      <c r="R2" s="54"/>
      <c r="S2" s="54"/>
      <c r="T2" s="54"/>
      <c r="U2" s="54"/>
      <c r="V2" s="54"/>
      <c r="W2" s="54"/>
      <c r="X2" s="54"/>
      <c r="Y2" s="54"/>
      <c r="Z2" s="54"/>
      <c r="AA2" s="54"/>
      <c r="AB2" s="54"/>
    </row>
    <row r="3" spans="1:28" ht="15.75" customHeight="1">
      <c r="A3" s="288"/>
      <c r="B3" s="288"/>
      <c r="C3" s="288"/>
      <c r="D3" s="288"/>
      <c r="E3" s="288"/>
      <c r="F3" s="288"/>
      <c r="G3" s="288"/>
      <c r="H3" s="288"/>
      <c r="I3" s="288"/>
      <c r="J3" s="54"/>
      <c r="K3" s="54"/>
      <c r="L3" s="54"/>
      <c r="M3" s="54"/>
      <c r="N3" s="54"/>
      <c r="O3" s="54"/>
      <c r="P3" s="54"/>
      <c r="Q3" s="54"/>
      <c r="R3" s="54"/>
      <c r="S3" s="54"/>
      <c r="T3" s="54"/>
      <c r="U3" s="54"/>
      <c r="V3" s="54"/>
      <c r="W3" s="54"/>
      <c r="X3" s="54"/>
      <c r="Y3" s="54"/>
      <c r="Z3" s="54"/>
      <c r="AA3" s="54"/>
      <c r="AB3" s="54"/>
    </row>
    <row r="4" spans="1:28" ht="14.25">
      <c r="A4" s="1120" t="s">
        <v>5878</v>
      </c>
      <c r="B4" s="1111"/>
      <c r="C4" s="1111"/>
      <c r="D4" s="1111"/>
      <c r="E4" s="1111"/>
      <c r="F4" s="1111"/>
      <c r="G4" s="1111"/>
      <c r="H4" s="1111"/>
      <c r="I4" s="1112"/>
      <c r="J4" s="54"/>
      <c r="K4" s="54"/>
      <c r="L4" s="54"/>
      <c r="M4" s="54"/>
      <c r="N4" s="54"/>
      <c r="O4" s="54"/>
      <c r="P4" s="54"/>
      <c r="Q4" s="54"/>
      <c r="R4" s="54"/>
      <c r="S4" s="54"/>
      <c r="T4" s="54"/>
      <c r="U4" s="54"/>
      <c r="V4" s="54"/>
      <c r="W4" s="54"/>
      <c r="X4" s="54"/>
      <c r="Y4" s="54"/>
      <c r="Z4" s="54"/>
      <c r="AA4" s="54"/>
      <c r="AB4" s="54"/>
    </row>
    <row r="5" spans="1:28" ht="14.25">
      <c r="A5" s="1120" t="s">
        <v>5879</v>
      </c>
      <c r="B5" s="1111"/>
      <c r="C5" s="1111"/>
      <c r="D5" s="1111"/>
      <c r="E5" s="1111"/>
      <c r="F5" s="1111"/>
      <c r="G5" s="1111"/>
      <c r="H5" s="1111"/>
      <c r="I5" s="1112"/>
      <c r="J5" s="54"/>
      <c r="K5" s="54"/>
      <c r="L5" s="54"/>
      <c r="M5" s="54"/>
      <c r="N5" s="54"/>
      <c r="O5" s="54"/>
      <c r="P5" s="54"/>
      <c r="Q5" s="54"/>
      <c r="R5" s="54"/>
      <c r="S5" s="54"/>
      <c r="T5" s="54"/>
      <c r="U5" s="54"/>
      <c r="V5" s="54"/>
      <c r="W5" s="54"/>
      <c r="X5" s="54"/>
      <c r="Y5" s="54"/>
      <c r="Z5" s="54"/>
      <c r="AA5" s="54"/>
      <c r="AB5" s="54"/>
    </row>
    <row r="6" spans="1:28" ht="30" customHeight="1">
      <c r="A6" s="1137" t="s">
        <v>5880</v>
      </c>
      <c r="B6" s="1111"/>
      <c r="C6" s="1111"/>
      <c r="D6" s="1111"/>
      <c r="E6" s="1111"/>
      <c r="F6" s="1111"/>
      <c r="G6" s="1111"/>
      <c r="H6" s="1111"/>
      <c r="I6" s="1112"/>
      <c r="J6" s="54"/>
      <c r="K6" s="54"/>
      <c r="L6" s="54"/>
      <c r="M6" s="54"/>
      <c r="N6" s="54"/>
      <c r="O6" s="54"/>
      <c r="P6" s="54"/>
      <c r="Q6" s="54"/>
      <c r="R6" s="54"/>
      <c r="S6" s="54"/>
      <c r="T6" s="54"/>
      <c r="U6" s="54"/>
      <c r="V6" s="54"/>
      <c r="W6" s="54"/>
      <c r="X6" s="54"/>
      <c r="Y6" s="54"/>
      <c r="Z6" s="54"/>
      <c r="AA6" s="54"/>
      <c r="AB6" s="54"/>
    </row>
    <row r="7" spans="1:28" ht="30" customHeight="1">
      <c r="A7" s="1137" t="s">
        <v>5881</v>
      </c>
      <c r="B7" s="1111"/>
      <c r="C7" s="1111"/>
      <c r="D7" s="1111"/>
      <c r="E7" s="1111"/>
      <c r="F7" s="1111"/>
      <c r="G7" s="1111"/>
      <c r="H7" s="1111"/>
      <c r="I7" s="1112"/>
      <c r="J7" s="54"/>
      <c r="K7" s="54"/>
      <c r="L7" s="54"/>
      <c r="M7" s="54"/>
      <c r="N7" s="54"/>
      <c r="O7" s="54"/>
      <c r="P7" s="54"/>
      <c r="Q7" s="54"/>
      <c r="R7" s="54"/>
      <c r="S7" s="54"/>
      <c r="T7" s="54"/>
      <c r="U7" s="54"/>
      <c r="V7" s="54"/>
      <c r="W7" s="54"/>
      <c r="X7" s="54"/>
      <c r="Y7" s="54"/>
      <c r="Z7" s="54"/>
      <c r="AA7" s="54"/>
      <c r="AB7" s="54"/>
    </row>
    <row r="8" spans="1:28" ht="33.75" customHeight="1">
      <c r="A8" s="1137" t="s">
        <v>5882</v>
      </c>
      <c r="B8" s="1111"/>
      <c r="C8" s="1111"/>
      <c r="D8" s="1111"/>
      <c r="E8" s="1111"/>
      <c r="F8" s="1111"/>
      <c r="G8" s="1111"/>
      <c r="H8" s="1111"/>
      <c r="I8" s="1112"/>
      <c r="J8" s="54"/>
      <c r="K8" s="54"/>
      <c r="L8" s="54"/>
      <c r="M8" s="54"/>
      <c r="N8" s="54"/>
      <c r="O8" s="54"/>
      <c r="P8" s="54"/>
      <c r="Q8" s="54"/>
      <c r="R8" s="54"/>
      <c r="S8" s="54"/>
      <c r="T8" s="54"/>
      <c r="U8" s="54"/>
      <c r="V8" s="54"/>
      <c r="W8" s="54"/>
      <c r="X8" s="54"/>
      <c r="Y8" s="54"/>
      <c r="Z8" s="54"/>
      <c r="AA8" s="54"/>
      <c r="AB8" s="54"/>
    </row>
    <row r="9" spans="1:28" ht="14.25">
      <c r="A9" s="57"/>
      <c r="B9" s="57"/>
      <c r="C9" s="58"/>
      <c r="D9" s="58"/>
      <c r="E9" s="58"/>
      <c r="F9" s="58"/>
      <c r="G9" s="57"/>
      <c r="H9" s="57"/>
      <c r="I9" s="57"/>
      <c r="J9" s="54"/>
      <c r="K9" s="54"/>
      <c r="L9" s="54"/>
      <c r="M9" s="54"/>
      <c r="N9" s="54"/>
      <c r="O9" s="54"/>
      <c r="P9" s="54"/>
      <c r="Q9" s="54"/>
      <c r="R9" s="54"/>
      <c r="S9" s="54"/>
      <c r="T9" s="54"/>
      <c r="U9" s="54"/>
      <c r="V9" s="54"/>
      <c r="W9" s="54"/>
      <c r="X9" s="54"/>
      <c r="Y9" s="54"/>
      <c r="Z9" s="54"/>
      <c r="AA9" s="54"/>
      <c r="AB9" s="54"/>
    </row>
    <row r="10" spans="1:28" ht="61.5" customHeight="1">
      <c r="A10" s="258" t="s">
        <v>2549</v>
      </c>
      <c r="B10" s="290" t="s">
        <v>2550</v>
      </c>
      <c r="C10" s="61" t="s">
        <v>6</v>
      </c>
      <c r="D10" s="290" t="s">
        <v>2551</v>
      </c>
      <c r="E10" s="60" t="s">
        <v>216</v>
      </c>
      <c r="F10" s="60" t="s">
        <v>217</v>
      </c>
      <c r="G10" s="60" t="s">
        <v>218</v>
      </c>
      <c r="H10" s="258" t="s">
        <v>219</v>
      </c>
      <c r="I10" s="258" t="s">
        <v>223</v>
      </c>
      <c r="J10" s="64" t="s">
        <v>224</v>
      </c>
      <c r="K10" s="54"/>
      <c r="L10" s="54"/>
      <c r="M10" s="54"/>
      <c r="N10" s="54"/>
      <c r="O10" s="54"/>
      <c r="P10" s="54"/>
      <c r="Q10" s="54"/>
      <c r="R10" s="54"/>
      <c r="S10" s="54"/>
      <c r="T10" s="54"/>
      <c r="U10" s="54"/>
      <c r="V10" s="54"/>
      <c r="W10" s="54"/>
      <c r="X10" s="54"/>
      <c r="Y10" s="54"/>
      <c r="Z10" s="54"/>
      <c r="AA10" s="54"/>
      <c r="AB10" s="54"/>
    </row>
    <row r="11" spans="1:28" ht="14.25">
      <c r="A11" s="83"/>
      <c r="B11" s="76"/>
      <c r="C11" s="203"/>
      <c r="D11" s="203"/>
      <c r="E11" s="76"/>
      <c r="F11" s="302"/>
      <c r="G11" s="77"/>
      <c r="H11" s="77"/>
      <c r="I11" s="32"/>
      <c r="J11" s="3"/>
      <c r="K11" s="3"/>
      <c r="L11" s="3"/>
      <c r="M11" s="3"/>
      <c r="N11" s="3"/>
      <c r="O11" s="3"/>
      <c r="P11" s="3"/>
      <c r="Q11" s="3"/>
      <c r="R11" s="3"/>
      <c r="S11" s="3"/>
      <c r="T11" s="3"/>
      <c r="U11" s="3"/>
      <c r="V11" s="3"/>
      <c r="W11" s="3"/>
      <c r="X11" s="3"/>
      <c r="Y11" s="3"/>
      <c r="Z11" s="3"/>
      <c r="AA11" s="3"/>
      <c r="AB11" s="3"/>
    </row>
    <row r="12" spans="1:28" ht="14.25">
      <c r="A12" s="83"/>
      <c r="B12" s="76"/>
      <c r="C12" s="203"/>
      <c r="D12" s="203"/>
      <c r="E12" s="76"/>
      <c r="F12" s="231"/>
      <c r="G12" s="86"/>
      <c r="H12" s="86"/>
      <c r="I12" s="32"/>
      <c r="J12" s="3"/>
      <c r="K12" s="3"/>
      <c r="L12" s="3"/>
      <c r="M12" s="3"/>
      <c r="N12" s="3"/>
      <c r="O12" s="3"/>
      <c r="P12" s="3"/>
      <c r="Q12" s="3"/>
      <c r="R12" s="3"/>
      <c r="S12" s="3"/>
      <c r="T12" s="3"/>
      <c r="U12" s="3"/>
      <c r="V12" s="3"/>
      <c r="W12" s="3"/>
      <c r="X12" s="3"/>
      <c r="Y12" s="3"/>
      <c r="Z12" s="3"/>
      <c r="AA12" s="3"/>
      <c r="AB12" s="3"/>
    </row>
    <row r="13" spans="1:28" ht="14.25">
      <c r="A13" s="83"/>
      <c r="B13" s="76"/>
      <c r="C13" s="203"/>
      <c r="D13" s="203"/>
      <c r="E13" s="76"/>
      <c r="F13" s="231"/>
      <c r="G13" s="77"/>
      <c r="H13" s="77"/>
      <c r="I13" s="32"/>
      <c r="J13" s="3"/>
      <c r="K13" s="3"/>
      <c r="L13" s="3"/>
      <c r="M13" s="3"/>
      <c r="N13" s="3"/>
      <c r="O13" s="3"/>
      <c r="P13" s="3"/>
      <c r="Q13" s="3"/>
      <c r="R13" s="3"/>
      <c r="S13" s="3"/>
      <c r="T13" s="3"/>
      <c r="U13" s="3"/>
      <c r="V13" s="3"/>
      <c r="W13" s="3"/>
      <c r="X13" s="3"/>
      <c r="Y13" s="3"/>
      <c r="Z13" s="3"/>
      <c r="AA13" s="3"/>
      <c r="AB13" s="3"/>
    </row>
    <row r="14" spans="1:28" ht="14.25">
      <c r="A14" s="83"/>
      <c r="B14" s="76"/>
      <c r="C14" s="203"/>
      <c r="D14" s="203"/>
      <c r="E14" s="76"/>
      <c r="F14" s="231"/>
      <c r="G14" s="86"/>
      <c r="H14" s="86"/>
      <c r="I14" s="32"/>
      <c r="J14" s="3"/>
      <c r="K14" s="3"/>
      <c r="L14" s="3"/>
      <c r="M14" s="3"/>
      <c r="N14" s="3"/>
      <c r="O14" s="3"/>
      <c r="P14" s="3"/>
      <c r="Q14" s="3"/>
      <c r="R14" s="3"/>
      <c r="S14" s="3"/>
      <c r="T14" s="3"/>
      <c r="U14" s="3"/>
      <c r="V14" s="3"/>
      <c r="W14" s="3"/>
      <c r="X14" s="3"/>
      <c r="Y14" s="3"/>
      <c r="Z14" s="3"/>
      <c r="AA14" s="3"/>
      <c r="AB14" s="3"/>
    </row>
    <row r="15" spans="1:28" ht="14.25">
      <c r="A15" s="83"/>
      <c r="B15" s="76"/>
      <c r="C15" s="203"/>
      <c r="D15" s="203"/>
      <c r="E15" s="76"/>
      <c r="F15" s="231"/>
      <c r="G15" s="86"/>
      <c r="H15" s="86"/>
      <c r="I15" s="32"/>
      <c r="J15" s="3"/>
      <c r="K15" s="3"/>
      <c r="L15" s="3"/>
      <c r="M15" s="3"/>
      <c r="N15" s="3"/>
      <c r="O15" s="3"/>
      <c r="P15" s="3"/>
      <c r="Q15" s="3"/>
      <c r="R15" s="3"/>
      <c r="S15" s="3"/>
      <c r="T15" s="3"/>
      <c r="U15" s="3"/>
      <c r="V15" s="3"/>
      <c r="W15" s="3"/>
      <c r="X15" s="3"/>
      <c r="Y15" s="3"/>
      <c r="Z15" s="3"/>
      <c r="AA15" s="3"/>
      <c r="AB15" s="3"/>
    </row>
    <row r="16" spans="1:28" ht="14.25">
      <c r="A16" s="83"/>
      <c r="B16" s="76"/>
      <c r="C16" s="203"/>
      <c r="D16" s="203"/>
      <c r="E16" s="76"/>
      <c r="F16" s="231"/>
      <c r="G16" s="86"/>
      <c r="H16" s="86"/>
      <c r="I16" s="32"/>
      <c r="J16" s="3"/>
      <c r="K16" s="3"/>
      <c r="L16" s="3"/>
      <c r="M16" s="3"/>
      <c r="N16" s="3"/>
      <c r="O16" s="3"/>
      <c r="P16" s="3"/>
      <c r="Q16" s="3"/>
      <c r="R16" s="3"/>
      <c r="S16" s="3"/>
      <c r="T16" s="3"/>
      <c r="U16" s="3"/>
      <c r="V16" s="3"/>
      <c r="W16" s="3"/>
      <c r="X16" s="3"/>
      <c r="Y16" s="3"/>
      <c r="Z16" s="3"/>
      <c r="AA16" s="3"/>
      <c r="AB16" s="3"/>
    </row>
    <row r="17" spans="1:28" ht="14.25">
      <c r="A17" s="58"/>
      <c r="B17" s="58"/>
      <c r="C17" s="895"/>
      <c r="D17" s="895"/>
      <c r="E17" s="895"/>
      <c r="F17" s="895"/>
      <c r="G17" s="896"/>
      <c r="H17" s="896"/>
      <c r="I17" s="896">
        <f>SUM(I11:I16)</f>
        <v>0</v>
      </c>
      <c r="J17" s="3"/>
      <c r="K17" s="3"/>
      <c r="L17" s="3"/>
      <c r="M17" s="3"/>
      <c r="N17" s="3"/>
      <c r="O17" s="3"/>
      <c r="P17" s="3"/>
      <c r="Q17" s="3"/>
      <c r="R17" s="3"/>
      <c r="S17" s="3"/>
      <c r="T17" s="3"/>
      <c r="U17" s="3"/>
      <c r="V17" s="3"/>
      <c r="W17" s="3"/>
      <c r="X17" s="3"/>
      <c r="Y17" s="3"/>
      <c r="Z17" s="3"/>
      <c r="AA17" s="3"/>
      <c r="AB17" s="3"/>
    </row>
    <row r="18" spans="1:28" ht="14.25">
      <c r="A18" s="51"/>
      <c r="B18" s="51"/>
      <c r="C18" s="52"/>
      <c r="D18" s="52"/>
      <c r="E18" s="52"/>
      <c r="F18" s="52"/>
      <c r="G18" s="1"/>
      <c r="H18" s="1"/>
      <c r="I18" s="1"/>
      <c r="J18" s="3"/>
      <c r="K18" s="3"/>
      <c r="L18" s="3"/>
      <c r="M18" s="3"/>
      <c r="N18" s="3"/>
      <c r="O18" s="3"/>
      <c r="P18" s="3"/>
      <c r="Q18" s="3"/>
      <c r="R18" s="3"/>
      <c r="S18" s="3"/>
      <c r="T18" s="3"/>
      <c r="U18" s="3"/>
      <c r="V18" s="3"/>
      <c r="W18" s="3"/>
      <c r="X18" s="3"/>
      <c r="Y18" s="3"/>
      <c r="Z18" s="3"/>
      <c r="AA18" s="3"/>
      <c r="AB18" s="3"/>
    </row>
    <row r="19" spans="1:28" ht="14.25">
      <c r="A19" s="1114" t="s">
        <v>842</v>
      </c>
      <c r="B19" s="1115"/>
      <c r="C19" s="1115"/>
      <c r="D19" s="1115"/>
      <c r="E19" s="1115"/>
      <c r="F19" s="1115"/>
      <c r="G19" s="1115"/>
      <c r="H19" s="1115"/>
      <c r="I19" s="1116"/>
      <c r="J19" s="51"/>
      <c r="K19" s="51"/>
      <c r="L19" s="51"/>
      <c r="M19" s="51"/>
      <c r="N19" s="51"/>
      <c r="O19" s="51"/>
      <c r="P19" s="51"/>
      <c r="Q19" s="51"/>
      <c r="R19" s="51"/>
      <c r="S19" s="51"/>
      <c r="T19" s="51"/>
      <c r="U19" s="51"/>
      <c r="V19" s="51"/>
      <c r="W19" s="51"/>
      <c r="X19" s="51"/>
      <c r="Y19" s="51"/>
      <c r="Z19" s="51"/>
      <c r="AA19" s="51"/>
      <c r="AB19" s="51"/>
    </row>
    <row r="20" spans="1:28" ht="14.25">
      <c r="A20" s="51"/>
      <c r="B20" s="51"/>
      <c r="C20" s="52"/>
      <c r="D20" s="52"/>
      <c r="E20" s="52"/>
      <c r="F20" s="1"/>
      <c r="G20" s="1"/>
      <c r="H20" s="1"/>
      <c r="I20" s="1"/>
      <c r="J20" s="3"/>
      <c r="K20" s="3"/>
      <c r="L20" s="3"/>
      <c r="M20" s="3"/>
      <c r="N20" s="3"/>
      <c r="O20" s="3"/>
      <c r="P20" s="3"/>
      <c r="Q20" s="3"/>
      <c r="R20" s="3"/>
      <c r="S20" s="3"/>
      <c r="T20" s="3"/>
      <c r="U20" s="3"/>
      <c r="V20" s="3"/>
      <c r="W20" s="3"/>
      <c r="X20" s="3"/>
      <c r="Y20" s="3"/>
      <c r="Z20" s="3"/>
      <c r="AA20" s="3"/>
      <c r="AB20" s="3"/>
    </row>
    <row r="21" spans="1:28" ht="15.75" customHeight="1">
      <c r="A21" s="51"/>
      <c r="B21" s="51"/>
      <c r="C21" s="52"/>
      <c r="D21" s="52"/>
      <c r="E21" s="52"/>
      <c r="F21" s="52"/>
      <c r="G21" s="1"/>
      <c r="H21" s="1"/>
      <c r="I21" s="1"/>
      <c r="J21" s="3"/>
      <c r="K21" s="3"/>
      <c r="L21" s="3"/>
      <c r="M21" s="3"/>
      <c r="N21" s="3"/>
      <c r="O21" s="3"/>
      <c r="P21" s="3"/>
      <c r="Q21" s="3"/>
      <c r="R21" s="3"/>
      <c r="S21" s="3"/>
      <c r="T21" s="3"/>
      <c r="U21" s="3"/>
      <c r="V21" s="3"/>
      <c r="W21" s="3"/>
      <c r="X21" s="3"/>
      <c r="Y21" s="3"/>
      <c r="Z21" s="3"/>
      <c r="AA21" s="3"/>
      <c r="AB21" s="3"/>
    </row>
    <row r="22" spans="1:28" ht="15.75" customHeight="1">
      <c r="A22" s="51"/>
      <c r="B22" s="51"/>
      <c r="C22" s="52"/>
      <c r="D22" s="52"/>
      <c r="E22" s="52"/>
      <c r="F22" s="1"/>
      <c r="G22" s="1"/>
      <c r="H22" s="1"/>
      <c r="I22" s="1"/>
      <c r="J22" s="3"/>
      <c r="K22" s="3"/>
      <c r="L22" s="3"/>
      <c r="M22" s="3"/>
      <c r="N22" s="3"/>
      <c r="O22" s="3"/>
      <c r="P22" s="3"/>
      <c r="Q22" s="3"/>
      <c r="R22" s="3"/>
      <c r="S22" s="3"/>
      <c r="T22" s="3"/>
      <c r="U22" s="3"/>
      <c r="V22" s="3"/>
      <c r="W22" s="3"/>
      <c r="X22" s="3"/>
      <c r="Y22" s="3"/>
      <c r="Z22" s="3"/>
      <c r="AA22" s="3"/>
      <c r="AB22" s="3"/>
    </row>
    <row r="23" spans="1:28" ht="15.75" customHeight="1">
      <c r="A23" s="51"/>
      <c r="B23" s="51"/>
      <c r="C23" s="52"/>
      <c r="D23" s="52"/>
      <c r="E23" s="52"/>
      <c r="F23" s="52"/>
      <c r="G23" s="1"/>
      <c r="H23" s="1"/>
      <c r="I23" s="1"/>
      <c r="J23" s="3"/>
      <c r="K23" s="3"/>
      <c r="L23" s="3"/>
      <c r="M23" s="3"/>
      <c r="N23" s="3"/>
      <c r="O23" s="3"/>
      <c r="P23" s="3"/>
      <c r="Q23" s="3"/>
      <c r="R23" s="3"/>
      <c r="S23" s="3"/>
      <c r="T23" s="3"/>
      <c r="U23" s="3"/>
      <c r="V23" s="3"/>
      <c r="W23" s="3"/>
      <c r="X23" s="3"/>
      <c r="Y23" s="3"/>
      <c r="Z23" s="3"/>
      <c r="AA23" s="3"/>
      <c r="AB23" s="3"/>
    </row>
    <row r="24" spans="1:28" ht="15.75" customHeight="1">
      <c r="A24" s="51"/>
      <c r="B24" s="51"/>
      <c r="C24" s="52"/>
      <c r="D24" s="52"/>
      <c r="E24" s="52"/>
      <c r="F24" s="52"/>
      <c r="G24" s="1"/>
      <c r="H24" s="1"/>
      <c r="I24" s="1"/>
      <c r="J24" s="3"/>
      <c r="K24" s="3"/>
      <c r="L24" s="3"/>
      <c r="M24" s="3"/>
      <c r="N24" s="3"/>
      <c r="O24" s="3"/>
      <c r="P24" s="3"/>
      <c r="Q24" s="3"/>
      <c r="R24" s="3"/>
      <c r="S24" s="3"/>
      <c r="T24" s="3"/>
      <c r="U24" s="3"/>
      <c r="V24" s="3"/>
      <c r="W24" s="3"/>
      <c r="X24" s="3"/>
      <c r="Y24" s="3"/>
      <c r="Z24" s="3"/>
      <c r="AA24" s="3"/>
      <c r="AB24" s="3"/>
    </row>
    <row r="25" spans="1:28" ht="15.75" customHeight="1">
      <c r="A25" s="51"/>
      <c r="B25" s="51"/>
      <c r="C25" s="52"/>
      <c r="D25" s="52"/>
      <c r="E25" s="52"/>
      <c r="F25" s="52"/>
      <c r="G25" s="1"/>
      <c r="H25" s="1"/>
      <c r="I25" s="1"/>
      <c r="J25" s="3"/>
      <c r="K25" s="3"/>
      <c r="L25" s="3"/>
      <c r="M25" s="3"/>
      <c r="N25" s="3"/>
      <c r="O25" s="3"/>
      <c r="P25" s="3"/>
      <c r="Q25" s="3"/>
      <c r="R25" s="3"/>
      <c r="S25" s="3"/>
      <c r="T25" s="3"/>
      <c r="U25" s="3"/>
      <c r="V25" s="3"/>
      <c r="W25" s="3"/>
      <c r="X25" s="3"/>
      <c r="Y25" s="3"/>
      <c r="Z25" s="3"/>
      <c r="AA25" s="3"/>
      <c r="AB25" s="3"/>
    </row>
    <row r="26" spans="1:28" ht="15.75" customHeight="1">
      <c r="A26" s="51"/>
      <c r="B26" s="51"/>
      <c r="C26" s="52"/>
      <c r="D26" s="52"/>
      <c r="E26" s="52"/>
      <c r="F26" s="52"/>
      <c r="G26" s="1"/>
      <c r="H26" s="1"/>
      <c r="I26" s="1"/>
      <c r="J26" s="3"/>
      <c r="K26" s="3"/>
      <c r="L26" s="3"/>
      <c r="M26" s="3"/>
      <c r="N26" s="3"/>
      <c r="O26" s="3"/>
      <c r="P26" s="3"/>
      <c r="Q26" s="3"/>
      <c r="R26" s="3"/>
      <c r="S26" s="3"/>
      <c r="T26" s="3"/>
      <c r="U26" s="3"/>
      <c r="V26" s="3"/>
      <c r="W26" s="3"/>
      <c r="X26" s="3"/>
      <c r="Y26" s="3"/>
      <c r="Z26" s="3"/>
      <c r="AA26" s="3"/>
      <c r="AB26" s="3"/>
    </row>
    <row r="27" spans="1:28" ht="15.75" customHeight="1">
      <c r="A27" s="51"/>
      <c r="B27" s="51"/>
      <c r="C27" s="52"/>
      <c r="D27" s="52"/>
      <c r="E27" s="52"/>
      <c r="F27" s="52"/>
      <c r="G27" s="1"/>
      <c r="H27" s="1"/>
      <c r="I27" s="1"/>
      <c r="J27" s="3"/>
      <c r="K27" s="3"/>
      <c r="L27" s="3"/>
      <c r="M27" s="3"/>
      <c r="N27" s="3"/>
      <c r="O27" s="3"/>
      <c r="P27" s="3"/>
      <c r="Q27" s="3"/>
      <c r="R27" s="3"/>
      <c r="S27" s="3"/>
      <c r="T27" s="3"/>
      <c r="U27" s="3"/>
      <c r="V27" s="3"/>
      <c r="W27" s="3"/>
      <c r="X27" s="3"/>
      <c r="Y27" s="3"/>
      <c r="Z27" s="3"/>
      <c r="AA27" s="3"/>
      <c r="AB27" s="3"/>
    </row>
    <row r="28" spans="1:28" ht="15.75" customHeight="1">
      <c r="A28" s="51"/>
      <c r="B28" s="51"/>
      <c r="C28" s="52"/>
      <c r="D28" s="52"/>
      <c r="E28" s="52"/>
      <c r="F28" s="52"/>
      <c r="G28" s="1"/>
      <c r="H28" s="1"/>
      <c r="I28" s="1"/>
      <c r="J28" s="3"/>
      <c r="K28" s="3"/>
      <c r="L28" s="3"/>
      <c r="M28" s="3"/>
      <c r="N28" s="3"/>
      <c r="O28" s="3"/>
      <c r="P28" s="3"/>
      <c r="Q28" s="3"/>
      <c r="R28" s="3"/>
      <c r="S28" s="3"/>
      <c r="T28" s="3"/>
      <c r="U28" s="3"/>
      <c r="V28" s="3"/>
      <c r="W28" s="3"/>
      <c r="X28" s="3"/>
      <c r="Y28" s="3"/>
      <c r="Z28" s="3"/>
      <c r="AA28" s="3"/>
      <c r="AB28" s="3"/>
    </row>
    <row r="29" spans="1:28" ht="15.75" customHeight="1">
      <c r="A29" s="51"/>
      <c r="B29" s="51"/>
      <c r="C29" s="52"/>
      <c r="D29" s="52"/>
      <c r="E29" s="52"/>
      <c r="F29" s="52"/>
      <c r="G29" s="1"/>
      <c r="H29" s="1"/>
      <c r="I29" s="1"/>
      <c r="J29" s="3"/>
      <c r="K29" s="3"/>
      <c r="L29" s="3"/>
      <c r="M29" s="3"/>
      <c r="N29" s="3"/>
      <c r="O29" s="3"/>
      <c r="P29" s="3"/>
      <c r="Q29" s="3"/>
      <c r="R29" s="3"/>
      <c r="S29" s="3"/>
      <c r="T29" s="3"/>
      <c r="U29" s="3"/>
      <c r="V29" s="3"/>
      <c r="W29" s="3"/>
      <c r="X29" s="3"/>
      <c r="Y29" s="3"/>
      <c r="Z29" s="3"/>
      <c r="AA29" s="3"/>
      <c r="AB29" s="3"/>
    </row>
    <row r="30" spans="1:28" ht="15.75" customHeight="1">
      <c r="A30" s="51"/>
      <c r="B30" s="51"/>
      <c r="C30" s="52"/>
      <c r="D30" s="52"/>
      <c r="E30" s="52"/>
      <c r="F30" s="52"/>
      <c r="G30" s="1"/>
      <c r="H30" s="1"/>
      <c r="I30" s="1"/>
      <c r="J30" s="3"/>
      <c r="K30" s="3"/>
      <c r="L30" s="3"/>
      <c r="M30" s="3"/>
      <c r="N30" s="3"/>
      <c r="O30" s="3"/>
      <c r="P30" s="3"/>
      <c r="Q30" s="3"/>
      <c r="R30" s="3"/>
      <c r="S30" s="3"/>
      <c r="T30" s="3"/>
      <c r="U30" s="3"/>
      <c r="V30" s="3"/>
      <c r="W30" s="3"/>
      <c r="X30" s="3"/>
      <c r="Y30" s="3"/>
      <c r="Z30" s="3"/>
      <c r="AA30" s="3"/>
      <c r="AB30" s="3"/>
    </row>
    <row r="31" spans="1:28" ht="15.75" customHeight="1">
      <c r="A31" s="51"/>
      <c r="B31" s="51"/>
      <c r="C31" s="52"/>
      <c r="D31" s="52"/>
      <c r="E31" s="52"/>
      <c r="F31" s="52"/>
      <c r="G31" s="1"/>
      <c r="H31" s="1"/>
      <c r="I31" s="1"/>
      <c r="J31" s="3"/>
      <c r="K31" s="3"/>
      <c r="L31" s="3"/>
      <c r="M31" s="3"/>
      <c r="N31" s="3"/>
      <c r="O31" s="3"/>
      <c r="P31" s="3"/>
      <c r="Q31" s="3"/>
      <c r="R31" s="3"/>
      <c r="S31" s="3"/>
      <c r="T31" s="3"/>
      <c r="U31" s="3"/>
      <c r="V31" s="3"/>
      <c r="W31" s="3"/>
      <c r="X31" s="3"/>
      <c r="Y31" s="3"/>
      <c r="Z31" s="3"/>
      <c r="AA31" s="3"/>
      <c r="AB31" s="3"/>
    </row>
    <row r="32" spans="1:28" ht="15.75" customHeight="1">
      <c r="A32" s="51"/>
      <c r="B32" s="51"/>
      <c r="C32" s="52"/>
      <c r="D32" s="52"/>
      <c r="E32" s="52"/>
      <c r="F32" s="52"/>
      <c r="G32" s="1"/>
      <c r="H32" s="1"/>
      <c r="I32" s="1"/>
      <c r="J32" s="3"/>
      <c r="K32" s="3"/>
      <c r="L32" s="3"/>
      <c r="M32" s="3"/>
      <c r="N32" s="3"/>
      <c r="O32" s="3"/>
      <c r="P32" s="3"/>
      <c r="Q32" s="3"/>
      <c r="R32" s="3"/>
      <c r="S32" s="3"/>
      <c r="T32" s="3"/>
      <c r="U32" s="3"/>
      <c r="V32" s="3"/>
      <c r="W32" s="3"/>
      <c r="X32" s="3"/>
      <c r="Y32" s="3"/>
      <c r="Z32" s="3"/>
      <c r="AA32" s="3"/>
      <c r="AB32" s="3"/>
    </row>
    <row r="33" spans="1:28" ht="15.75" customHeight="1">
      <c r="A33" s="51"/>
      <c r="B33" s="51"/>
      <c r="C33" s="52"/>
      <c r="D33" s="52"/>
      <c r="E33" s="52"/>
      <c r="F33" s="52"/>
      <c r="G33" s="1"/>
      <c r="H33" s="1"/>
      <c r="I33" s="1"/>
      <c r="J33" s="3"/>
      <c r="K33" s="3"/>
      <c r="L33" s="3"/>
      <c r="M33" s="3"/>
      <c r="N33" s="3"/>
      <c r="O33" s="3"/>
      <c r="P33" s="3"/>
      <c r="Q33" s="3"/>
      <c r="R33" s="3"/>
      <c r="S33" s="3"/>
      <c r="T33" s="3"/>
      <c r="U33" s="3"/>
      <c r="V33" s="3"/>
      <c r="W33" s="3"/>
      <c r="X33" s="3"/>
      <c r="Y33" s="3"/>
      <c r="Z33" s="3"/>
      <c r="AA33" s="3"/>
      <c r="AB33" s="3"/>
    </row>
    <row r="34" spans="1:28" ht="15.75" customHeight="1">
      <c r="A34" s="51"/>
      <c r="B34" s="51"/>
      <c r="C34" s="52"/>
      <c r="D34" s="52"/>
      <c r="E34" s="52"/>
      <c r="F34" s="52"/>
      <c r="G34" s="1"/>
      <c r="H34" s="1"/>
      <c r="I34" s="1"/>
      <c r="J34" s="3"/>
      <c r="K34" s="3"/>
      <c r="L34" s="3"/>
      <c r="M34" s="3"/>
      <c r="N34" s="3"/>
      <c r="O34" s="3"/>
      <c r="P34" s="3"/>
      <c r="Q34" s="3"/>
      <c r="R34" s="3"/>
      <c r="S34" s="3"/>
      <c r="T34" s="3"/>
      <c r="U34" s="3"/>
      <c r="V34" s="3"/>
      <c r="W34" s="3"/>
      <c r="X34" s="3"/>
      <c r="Y34" s="3"/>
      <c r="Z34" s="3"/>
      <c r="AA34" s="3"/>
      <c r="AB34" s="3"/>
    </row>
    <row r="35" spans="1:28" ht="15.75" customHeight="1">
      <c r="A35" s="51"/>
      <c r="B35" s="51"/>
      <c r="C35" s="52"/>
      <c r="D35" s="52"/>
      <c r="E35" s="52"/>
      <c r="F35" s="52"/>
      <c r="G35" s="1"/>
      <c r="H35" s="1"/>
      <c r="I35" s="1"/>
      <c r="J35" s="3"/>
      <c r="K35" s="3"/>
      <c r="L35" s="3"/>
      <c r="M35" s="3"/>
      <c r="N35" s="3"/>
      <c r="O35" s="3"/>
      <c r="P35" s="3"/>
      <c r="Q35" s="3"/>
      <c r="R35" s="3"/>
      <c r="S35" s="3"/>
      <c r="T35" s="3"/>
      <c r="U35" s="3"/>
      <c r="V35" s="3"/>
      <c r="W35" s="3"/>
      <c r="X35" s="3"/>
      <c r="Y35" s="3"/>
      <c r="Z35" s="3"/>
      <c r="AA35" s="3"/>
      <c r="AB35" s="3"/>
    </row>
    <row r="36" spans="1:28" ht="15.75" customHeight="1">
      <c r="A36" s="51"/>
      <c r="B36" s="51"/>
      <c r="C36" s="52"/>
      <c r="D36" s="52"/>
      <c r="E36" s="52"/>
      <c r="F36" s="52"/>
      <c r="G36" s="1"/>
      <c r="H36" s="1"/>
      <c r="I36" s="1"/>
      <c r="J36" s="3"/>
      <c r="K36" s="3"/>
      <c r="L36" s="3"/>
      <c r="M36" s="3"/>
      <c r="N36" s="3"/>
      <c r="O36" s="3"/>
      <c r="P36" s="3"/>
      <c r="Q36" s="3"/>
      <c r="R36" s="3"/>
      <c r="S36" s="3"/>
      <c r="T36" s="3"/>
      <c r="U36" s="3"/>
      <c r="V36" s="3"/>
      <c r="W36" s="3"/>
      <c r="X36" s="3"/>
      <c r="Y36" s="3"/>
      <c r="Z36" s="3"/>
      <c r="AA36" s="3"/>
      <c r="AB36" s="3"/>
    </row>
    <row r="37" spans="1:28" ht="15.75" customHeight="1">
      <c r="A37" s="51"/>
      <c r="B37" s="51"/>
      <c r="C37" s="52"/>
      <c r="D37" s="52"/>
      <c r="E37" s="52"/>
      <c r="F37" s="52"/>
      <c r="G37" s="1"/>
      <c r="H37" s="1"/>
      <c r="I37" s="1"/>
      <c r="J37" s="3"/>
      <c r="K37" s="3"/>
      <c r="L37" s="3"/>
      <c r="M37" s="3"/>
      <c r="N37" s="3"/>
      <c r="O37" s="3"/>
      <c r="P37" s="3"/>
      <c r="Q37" s="3"/>
      <c r="R37" s="3"/>
      <c r="S37" s="3"/>
      <c r="T37" s="3"/>
      <c r="U37" s="3"/>
      <c r="V37" s="3"/>
      <c r="W37" s="3"/>
      <c r="X37" s="3"/>
      <c r="Y37" s="3"/>
      <c r="Z37" s="3"/>
      <c r="AA37" s="3"/>
      <c r="AB37" s="3"/>
    </row>
    <row r="38" spans="1:28" ht="15.75" customHeight="1">
      <c r="A38" s="51"/>
      <c r="B38" s="51"/>
      <c r="C38" s="52"/>
      <c r="D38" s="52"/>
      <c r="E38" s="52"/>
      <c r="F38" s="52"/>
      <c r="G38" s="1"/>
      <c r="H38" s="1"/>
      <c r="I38" s="1"/>
      <c r="J38" s="3"/>
      <c r="K38" s="3"/>
      <c r="L38" s="3"/>
      <c r="M38" s="3"/>
      <c r="N38" s="3"/>
      <c r="O38" s="3"/>
      <c r="P38" s="3"/>
      <c r="Q38" s="3"/>
      <c r="R38" s="3"/>
      <c r="S38" s="3"/>
      <c r="T38" s="3"/>
      <c r="U38" s="3"/>
      <c r="V38" s="3"/>
      <c r="W38" s="3"/>
      <c r="X38" s="3"/>
      <c r="Y38" s="3"/>
      <c r="Z38" s="3"/>
      <c r="AA38" s="3"/>
      <c r="AB38" s="3"/>
    </row>
    <row r="39" spans="1:28" ht="15.75" customHeight="1">
      <c r="A39" s="51"/>
      <c r="B39" s="51"/>
      <c r="C39" s="52"/>
      <c r="D39" s="52"/>
      <c r="E39" s="52"/>
      <c r="F39" s="52"/>
      <c r="G39" s="1"/>
      <c r="H39" s="1"/>
      <c r="I39" s="1"/>
      <c r="J39" s="3"/>
      <c r="K39" s="3"/>
      <c r="L39" s="3"/>
      <c r="M39" s="3"/>
      <c r="N39" s="3"/>
      <c r="O39" s="3"/>
      <c r="P39" s="3"/>
      <c r="Q39" s="3"/>
      <c r="R39" s="3"/>
      <c r="S39" s="3"/>
      <c r="T39" s="3"/>
      <c r="U39" s="3"/>
      <c r="V39" s="3"/>
      <c r="W39" s="3"/>
      <c r="X39" s="3"/>
      <c r="Y39" s="3"/>
      <c r="Z39" s="3"/>
      <c r="AA39" s="3"/>
      <c r="AB39" s="3"/>
    </row>
    <row r="40" spans="1:28" ht="15.75" customHeight="1">
      <c r="A40" s="51"/>
      <c r="B40" s="51"/>
      <c r="C40" s="52"/>
      <c r="D40" s="52"/>
      <c r="E40" s="52"/>
      <c r="F40" s="52"/>
      <c r="G40" s="1"/>
      <c r="H40" s="1"/>
      <c r="I40" s="1"/>
      <c r="J40" s="3"/>
      <c r="K40" s="3"/>
      <c r="L40" s="3"/>
      <c r="M40" s="3"/>
      <c r="N40" s="3"/>
      <c r="O40" s="3"/>
      <c r="P40" s="3"/>
      <c r="Q40" s="3"/>
      <c r="R40" s="3"/>
      <c r="S40" s="3"/>
      <c r="T40" s="3"/>
      <c r="U40" s="3"/>
      <c r="V40" s="3"/>
      <c r="W40" s="3"/>
      <c r="X40" s="3"/>
      <c r="Y40" s="3"/>
      <c r="Z40" s="3"/>
      <c r="AA40" s="3"/>
      <c r="AB40" s="3"/>
    </row>
    <row r="41" spans="1:28" ht="15.75" customHeight="1">
      <c r="A41" s="51"/>
      <c r="B41" s="51"/>
      <c r="C41" s="52"/>
      <c r="D41" s="52"/>
      <c r="E41" s="52"/>
      <c r="F41" s="52"/>
      <c r="G41" s="1"/>
      <c r="H41" s="1"/>
      <c r="I41" s="1"/>
      <c r="J41" s="3"/>
      <c r="K41" s="3"/>
      <c r="L41" s="3"/>
      <c r="M41" s="3"/>
      <c r="N41" s="3"/>
      <c r="O41" s="3"/>
      <c r="P41" s="3"/>
      <c r="Q41" s="3"/>
      <c r="R41" s="3"/>
      <c r="S41" s="3"/>
      <c r="T41" s="3"/>
      <c r="U41" s="3"/>
      <c r="V41" s="3"/>
      <c r="W41" s="3"/>
      <c r="X41" s="3"/>
      <c r="Y41" s="3"/>
      <c r="Z41" s="3"/>
      <c r="AA41" s="3"/>
      <c r="AB41" s="3"/>
    </row>
    <row r="42" spans="1:28" ht="15.75" customHeight="1">
      <c r="A42" s="51"/>
      <c r="B42" s="51"/>
      <c r="C42" s="52"/>
      <c r="D42" s="52"/>
      <c r="E42" s="52"/>
      <c r="F42" s="52"/>
      <c r="G42" s="1"/>
      <c r="H42" s="1"/>
      <c r="I42" s="1"/>
      <c r="J42" s="3"/>
      <c r="K42" s="3"/>
      <c r="L42" s="3"/>
      <c r="M42" s="3"/>
      <c r="N42" s="3"/>
      <c r="O42" s="3"/>
      <c r="P42" s="3"/>
      <c r="Q42" s="3"/>
      <c r="R42" s="3"/>
      <c r="S42" s="3"/>
      <c r="T42" s="3"/>
      <c r="U42" s="3"/>
      <c r="V42" s="3"/>
      <c r="W42" s="3"/>
      <c r="X42" s="3"/>
      <c r="Y42" s="3"/>
      <c r="Z42" s="3"/>
      <c r="AA42" s="3"/>
      <c r="AB42" s="3"/>
    </row>
    <row r="43" spans="1:28" ht="15.75" customHeight="1">
      <c r="A43" s="51"/>
      <c r="B43" s="51"/>
      <c r="C43" s="52"/>
      <c r="D43" s="52"/>
      <c r="E43" s="52"/>
      <c r="F43" s="52"/>
      <c r="G43" s="1"/>
      <c r="H43" s="1"/>
      <c r="I43" s="1"/>
      <c r="J43" s="3"/>
      <c r="K43" s="3"/>
      <c r="L43" s="3"/>
      <c r="M43" s="3"/>
      <c r="N43" s="3"/>
      <c r="O43" s="3"/>
      <c r="P43" s="3"/>
      <c r="Q43" s="3"/>
      <c r="R43" s="3"/>
      <c r="S43" s="3"/>
      <c r="T43" s="3"/>
      <c r="U43" s="3"/>
      <c r="V43" s="3"/>
      <c r="W43" s="3"/>
      <c r="X43" s="3"/>
      <c r="Y43" s="3"/>
      <c r="Z43" s="3"/>
      <c r="AA43" s="3"/>
      <c r="AB43" s="3"/>
    </row>
    <row r="44" spans="1:28" ht="15.75" customHeight="1">
      <c r="A44" s="51"/>
      <c r="B44" s="51"/>
      <c r="C44" s="52"/>
      <c r="D44" s="52"/>
      <c r="E44" s="52"/>
      <c r="F44" s="52"/>
      <c r="G44" s="1"/>
      <c r="H44" s="1"/>
      <c r="I44" s="1"/>
      <c r="J44" s="3"/>
      <c r="K44" s="3"/>
      <c r="L44" s="3"/>
      <c r="M44" s="3"/>
      <c r="N44" s="3"/>
      <c r="O44" s="3"/>
      <c r="P44" s="3"/>
      <c r="Q44" s="3"/>
      <c r="R44" s="3"/>
      <c r="S44" s="3"/>
      <c r="T44" s="3"/>
      <c r="U44" s="3"/>
      <c r="V44" s="3"/>
      <c r="W44" s="3"/>
      <c r="X44" s="3"/>
      <c r="Y44" s="3"/>
      <c r="Z44" s="3"/>
      <c r="AA44" s="3"/>
      <c r="AB44" s="3"/>
    </row>
    <row r="45" spans="1:28" ht="15.75" customHeight="1">
      <c r="A45" s="51"/>
      <c r="B45" s="51"/>
      <c r="C45" s="52"/>
      <c r="D45" s="52"/>
      <c r="E45" s="52"/>
      <c r="F45" s="52"/>
      <c r="G45" s="1"/>
      <c r="H45" s="1"/>
      <c r="I45" s="1"/>
      <c r="J45" s="3"/>
      <c r="K45" s="3"/>
      <c r="L45" s="3"/>
      <c r="M45" s="3"/>
      <c r="N45" s="3"/>
      <c r="O45" s="3"/>
      <c r="P45" s="3"/>
      <c r="Q45" s="3"/>
      <c r="R45" s="3"/>
      <c r="S45" s="3"/>
      <c r="T45" s="3"/>
      <c r="U45" s="3"/>
      <c r="V45" s="3"/>
      <c r="W45" s="3"/>
      <c r="X45" s="3"/>
      <c r="Y45" s="3"/>
      <c r="Z45" s="3"/>
      <c r="AA45" s="3"/>
      <c r="AB45" s="3"/>
    </row>
    <row r="46" spans="1:28" ht="15.75" customHeight="1">
      <c r="A46" s="51"/>
      <c r="B46" s="51"/>
      <c r="C46" s="52"/>
      <c r="D46" s="52"/>
      <c r="E46" s="52"/>
      <c r="F46" s="52"/>
      <c r="G46" s="1"/>
      <c r="H46" s="1"/>
      <c r="I46" s="1"/>
      <c r="J46" s="3"/>
      <c r="K46" s="3"/>
      <c r="L46" s="3"/>
      <c r="M46" s="3"/>
      <c r="N46" s="3"/>
      <c r="O46" s="3"/>
      <c r="P46" s="3"/>
      <c r="Q46" s="3"/>
      <c r="R46" s="3"/>
      <c r="S46" s="3"/>
      <c r="T46" s="3"/>
      <c r="U46" s="3"/>
      <c r="V46" s="3"/>
      <c r="W46" s="3"/>
      <c r="X46" s="3"/>
      <c r="Y46" s="3"/>
      <c r="Z46" s="3"/>
      <c r="AA46" s="3"/>
      <c r="AB46" s="3"/>
    </row>
    <row r="47" spans="1:28" ht="15.75" customHeight="1">
      <c r="A47" s="51"/>
      <c r="B47" s="51"/>
      <c r="C47" s="52"/>
      <c r="D47" s="52"/>
      <c r="E47" s="52"/>
      <c r="F47" s="52"/>
      <c r="G47" s="1"/>
      <c r="H47" s="1"/>
      <c r="I47" s="1"/>
      <c r="J47" s="3"/>
      <c r="K47" s="3"/>
      <c r="L47" s="3"/>
      <c r="M47" s="3"/>
      <c r="N47" s="3"/>
      <c r="O47" s="3"/>
      <c r="P47" s="3"/>
      <c r="Q47" s="3"/>
      <c r="R47" s="3"/>
      <c r="S47" s="3"/>
      <c r="T47" s="3"/>
      <c r="U47" s="3"/>
      <c r="V47" s="3"/>
      <c r="W47" s="3"/>
      <c r="X47" s="3"/>
      <c r="Y47" s="3"/>
      <c r="Z47" s="3"/>
      <c r="AA47" s="3"/>
      <c r="AB47" s="3"/>
    </row>
    <row r="48" spans="1:28" ht="15.75" customHeight="1">
      <c r="A48" s="51"/>
      <c r="B48" s="51"/>
      <c r="C48" s="52"/>
      <c r="D48" s="52"/>
      <c r="E48" s="52"/>
      <c r="F48" s="52"/>
      <c r="G48" s="1"/>
      <c r="H48" s="1"/>
      <c r="I48" s="1"/>
      <c r="J48" s="3"/>
      <c r="K48" s="3"/>
      <c r="L48" s="3"/>
      <c r="M48" s="3"/>
      <c r="N48" s="3"/>
      <c r="O48" s="3"/>
      <c r="P48" s="3"/>
      <c r="Q48" s="3"/>
      <c r="R48" s="3"/>
      <c r="S48" s="3"/>
      <c r="T48" s="3"/>
      <c r="U48" s="3"/>
      <c r="V48" s="3"/>
      <c r="W48" s="3"/>
      <c r="X48" s="3"/>
      <c r="Y48" s="3"/>
      <c r="Z48" s="3"/>
      <c r="AA48" s="3"/>
      <c r="AB48" s="3"/>
    </row>
    <row r="49" spans="1:28" ht="15.75" customHeight="1">
      <c r="A49" s="51"/>
      <c r="B49" s="51"/>
      <c r="C49" s="52"/>
      <c r="D49" s="52"/>
      <c r="E49" s="52"/>
      <c r="F49" s="52"/>
      <c r="G49" s="1"/>
      <c r="H49" s="1"/>
      <c r="I49" s="1"/>
      <c r="J49" s="3"/>
      <c r="K49" s="3"/>
      <c r="L49" s="3"/>
      <c r="M49" s="3"/>
      <c r="N49" s="3"/>
      <c r="O49" s="3"/>
      <c r="P49" s="3"/>
      <c r="Q49" s="3"/>
      <c r="R49" s="3"/>
      <c r="S49" s="3"/>
      <c r="T49" s="3"/>
      <c r="U49" s="3"/>
      <c r="V49" s="3"/>
      <c r="W49" s="3"/>
      <c r="X49" s="3"/>
      <c r="Y49" s="3"/>
      <c r="Z49" s="3"/>
      <c r="AA49" s="3"/>
      <c r="AB49" s="3"/>
    </row>
    <row r="50" spans="1:28" ht="15.75" customHeight="1">
      <c r="A50" s="51"/>
      <c r="B50" s="51"/>
      <c r="C50" s="52"/>
      <c r="D50" s="52"/>
      <c r="E50" s="52"/>
      <c r="F50" s="52"/>
      <c r="G50" s="1"/>
      <c r="H50" s="1"/>
      <c r="I50" s="1"/>
      <c r="J50" s="3"/>
      <c r="K50" s="3"/>
      <c r="L50" s="3"/>
      <c r="M50" s="3"/>
      <c r="N50" s="3"/>
      <c r="O50" s="3"/>
      <c r="P50" s="3"/>
      <c r="Q50" s="3"/>
      <c r="R50" s="3"/>
      <c r="S50" s="3"/>
      <c r="T50" s="3"/>
      <c r="U50" s="3"/>
      <c r="V50" s="3"/>
      <c r="W50" s="3"/>
      <c r="X50" s="3"/>
      <c r="Y50" s="3"/>
      <c r="Z50" s="3"/>
      <c r="AA50" s="3"/>
      <c r="AB50" s="3"/>
    </row>
    <row r="51" spans="1:28" ht="15.75" customHeight="1">
      <c r="A51" s="51"/>
      <c r="B51" s="51"/>
      <c r="C51" s="52"/>
      <c r="D51" s="52"/>
      <c r="E51" s="52"/>
      <c r="F51" s="52"/>
      <c r="G51" s="1"/>
      <c r="H51" s="1"/>
      <c r="I51" s="1"/>
      <c r="J51" s="3"/>
      <c r="K51" s="3"/>
      <c r="L51" s="3"/>
      <c r="M51" s="3"/>
      <c r="N51" s="3"/>
      <c r="O51" s="3"/>
      <c r="P51" s="3"/>
      <c r="Q51" s="3"/>
      <c r="R51" s="3"/>
      <c r="S51" s="3"/>
      <c r="T51" s="3"/>
      <c r="U51" s="3"/>
      <c r="V51" s="3"/>
      <c r="W51" s="3"/>
      <c r="X51" s="3"/>
      <c r="Y51" s="3"/>
      <c r="Z51" s="3"/>
      <c r="AA51" s="3"/>
      <c r="AB51" s="3"/>
    </row>
    <row r="52" spans="1:28" ht="15.75" customHeight="1">
      <c r="A52" s="51"/>
      <c r="B52" s="51"/>
      <c r="C52" s="52"/>
      <c r="D52" s="52"/>
      <c r="E52" s="52"/>
      <c r="F52" s="52"/>
      <c r="G52" s="1"/>
      <c r="H52" s="1"/>
      <c r="I52" s="1"/>
      <c r="J52" s="3"/>
      <c r="K52" s="3"/>
      <c r="L52" s="3"/>
      <c r="M52" s="3"/>
      <c r="N52" s="3"/>
      <c r="O52" s="3"/>
      <c r="P52" s="3"/>
      <c r="Q52" s="3"/>
      <c r="R52" s="3"/>
      <c r="S52" s="3"/>
      <c r="T52" s="3"/>
      <c r="U52" s="3"/>
      <c r="V52" s="3"/>
      <c r="W52" s="3"/>
      <c r="X52" s="3"/>
      <c r="Y52" s="3"/>
      <c r="Z52" s="3"/>
      <c r="AA52" s="3"/>
      <c r="AB52" s="3"/>
    </row>
    <row r="53" spans="1:28" ht="15.75" customHeight="1">
      <c r="A53" s="51"/>
      <c r="B53" s="51"/>
      <c r="C53" s="52"/>
      <c r="D53" s="52"/>
      <c r="E53" s="52"/>
      <c r="F53" s="52"/>
      <c r="G53" s="1"/>
      <c r="H53" s="1"/>
      <c r="I53" s="1"/>
      <c r="J53" s="3"/>
      <c r="K53" s="3"/>
      <c r="L53" s="3"/>
      <c r="M53" s="3"/>
      <c r="N53" s="3"/>
      <c r="O53" s="3"/>
      <c r="P53" s="3"/>
      <c r="Q53" s="3"/>
      <c r="R53" s="3"/>
      <c r="S53" s="3"/>
      <c r="T53" s="3"/>
      <c r="U53" s="3"/>
      <c r="V53" s="3"/>
      <c r="W53" s="3"/>
      <c r="X53" s="3"/>
      <c r="Y53" s="3"/>
      <c r="Z53" s="3"/>
      <c r="AA53" s="3"/>
      <c r="AB53" s="3"/>
    </row>
    <row r="54" spans="1:28" ht="15.75" customHeight="1">
      <c r="A54" s="51"/>
      <c r="B54" s="51"/>
      <c r="C54" s="52"/>
      <c r="D54" s="52"/>
      <c r="E54" s="52"/>
      <c r="F54" s="52"/>
      <c r="G54" s="1"/>
      <c r="H54" s="1"/>
      <c r="I54" s="1"/>
      <c r="J54" s="3"/>
      <c r="K54" s="3"/>
      <c r="L54" s="3"/>
      <c r="M54" s="3"/>
      <c r="N54" s="3"/>
      <c r="O54" s="3"/>
      <c r="P54" s="3"/>
      <c r="Q54" s="3"/>
      <c r="R54" s="3"/>
      <c r="S54" s="3"/>
      <c r="T54" s="3"/>
      <c r="U54" s="3"/>
      <c r="V54" s="3"/>
      <c r="W54" s="3"/>
      <c r="X54" s="3"/>
      <c r="Y54" s="3"/>
      <c r="Z54" s="3"/>
      <c r="AA54" s="3"/>
      <c r="AB54" s="3"/>
    </row>
    <row r="55" spans="1:28" ht="15.75" customHeight="1">
      <c r="A55" s="51"/>
      <c r="B55" s="51"/>
      <c r="C55" s="52"/>
      <c r="D55" s="52"/>
      <c r="E55" s="52"/>
      <c r="F55" s="52"/>
      <c r="G55" s="1"/>
      <c r="H55" s="1"/>
      <c r="I55" s="1"/>
      <c r="J55" s="3"/>
      <c r="K55" s="3"/>
      <c r="L55" s="3"/>
      <c r="M55" s="3"/>
      <c r="N55" s="3"/>
      <c r="O55" s="3"/>
      <c r="P55" s="3"/>
      <c r="Q55" s="3"/>
      <c r="R55" s="3"/>
      <c r="S55" s="3"/>
      <c r="T55" s="3"/>
      <c r="U55" s="3"/>
      <c r="V55" s="3"/>
      <c r="W55" s="3"/>
      <c r="X55" s="3"/>
      <c r="Y55" s="3"/>
      <c r="Z55" s="3"/>
      <c r="AA55" s="3"/>
      <c r="AB55" s="3"/>
    </row>
    <row r="56" spans="1:28" ht="15.75" customHeight="1">
      <c r="A56" s="51"/>
      <c r="B56" s="51"/>
      <c r="C56" s="52"/>
      <c r="D56" s="52"/>
      <c r="E56" s="52"/>
      <c r="F56" s="52"/>
      <c r="G56" s="1"/>
      <c r="H56" s="1"/>
      <c r="I56" s="1"/>
      <c r="J56" s="3"/>
      <c r="K56" s="3"/>
      <c r="L56" s="3"/>
      <c r="M56" s="3"/>
      <c r="N56" s="3"/>
      <c r="O56" s="3"/>
      <c r="P56" s="3"/>
      <c r="Q56" s="3"/>
      <c r="R56" s="3"/>
      <c r="S56" s="3"/>
      <c r="T56" s="3"/>
      <c r="U56" s="3"/>
      <c r="V56" s="3"/>
      <c r="W56" s="3"/>
      <c r="X56" s="3"/>
      <c r="Y56" s="3"/>
      <c r="Z56" s="3"/>
      <c r="AA56" s="3"/>
      <c r="AB56" s="3"/>
    </row>
    <row r="57" spans="1:28" ht="15.75" customHeight="1">
      <c r="A57" s="51"/>
      <c r="B57" s="51"/>
      <c r="C57" s="52"/>
      <c r="D57" s="52"/>
      <c r="E57" s="52"/>
      <c r="F57" s="52"/>
      <c r="G57" s="1"/>
      <c r="H57" s="1"/>
      <c r="I57" s="1"/>
      <c r="J57" s="3"/>
      <c r="K57" s="3"/>
      <c r="L57" s="3"/>
      <c r="M57" s="3"/>
      <c r="N57" s="3"/>
      <c r="O57" s="3"/>
      <c r="P57" s="3"/>
      <c r="Q57" s="3"/>
      <c r="R57" s="3"/>
      <c r="S57" s="3"/>
      <c r="T57" s="3"/>
      <c r="U57" s="3"/>
      <c r="V57" s="3"/>
      <c r="W57" s="3"/>
      <c r="X57" s="3"/>
      <c r="Y57" s="3"/>
      <c r="Z57" s="3"/>
      <c r="AA57" s="3"/>
      <c r="AB57" s="3"/>
    </row>
    <row r="58" spans="1:28" ht="15.75" customHeight="1">
      <c r="A58" s="51"/>
      <c r="B58" s="51"/>
      <c r="C58" s="52"/>
      <c r="D58" s="52"/>
      <c r="E58" s="52"/>
      <c r="F58" s="52"/>
      <c r="G58" s="1"/>
      <c r="H58" s="1"/>
      <c r="I58" s="1"/>
      <c r="J58" s="3"/>
      <c r="K58" s="3"/>
      <c r="L58" s="3"/>
      <c r="M58" s="3"/>
      <c r="N58" s="3"/>
      <c r="O58" s="3"/>
      <c r="P58" s="3"/>
      <c r="Q58" s="3"/>
      <c r="R58" s="3"/>
      <c r="S58" s="3"/>
      <c r="T58" s="3"/>
      <c r="U58" s="3"/>
      <c r="V58" s="3"/>
      <c r="W58" s="3"/>
      <c r="X58" s="3"/>
      <c r="Y58" s="3"/>
      <c r="Z58" s="3"/>
      <c r="AA58" s="3"/>
      <c r="AB58" s="3"/>
    </row>
    <row r="59" spans="1:28" ht="15.75" customHeight="1">
      <c r="A59" s="51"/>
      <c r="B59" s="51"/>
      <c r="C59" s="52"/>
      <c r="D59" s="52"/>
      <c r="E59" s="52"/>
      <c r="F59" s="52"/>
      <c r="G59" s="1"/>
      <c r="H59" s="1"/>
      <c r="I59" s="1"/>
      <c r="J59" s="3"/>
      <c r="K59" s="3"/>
      <c r="L59" s="3"/>
      <c r="M59" s="3"/>
      <c r="N59" s="3"/>
      <c r="O59" s="3"/>
      <c r="P59" s="3"/>
      <c r="Q59" s="3"/>
      <c r="R59" s="3"/>
      <c r="S59" s="3"/>
      <c r="T59" s="3"/>
      <c r="U59" s="3"/>
      <c r="V59" s="3"/>
      <c r="W59" s="3"/>
      <c r="X59" s="3"/>
      <c r="Y59" s="3"/>
      <c r="Z59" s="3"/>
      <c r="AA59" s="3"/>
      <c r="AB59" s="3"/>
    </row>
    <row r="60" spans="1:28" ht="15.75" customHeight="1">
      <c r="A60" s="51"/>
      <c r="B60" s="51"/>
      <c r="C60" s="52"/>
      <c r="D60" s="52"/>
      <c r="E60" s="52"/>
      <c r="F60" s="52"/>
      <c r="G60" s="1"/>
      <c r="H60" s="1"/>
      <c r="I60" s="1"/>
      <c r="J60" s="3"/>
      <c r="K60" s="3"/>
      <c r="L60" s="3"/>
      <c r="M60" s="3"/>
      <c r="N60" s="3"/>
      <c r="O60" s="3"/>
      <c r="P60" s="3"/>
      <c r="Q60" s="3"/>
      <c r="R60" s="3"/>
      <c r="S60" s="3"/>
      <c r="T60" s="3"/>
      <c r="U60" s="3"/>
      <c r="V60" s="3"/>
      <c r="W60" s="3"/>
      <c r="X60" s="3"/>
      <c r="Y60" s="3"/>
      <c r="Z60" s="3"/>
      <c r="AA60" s="3"/>
      <c r="AB60" s="3"/>
    </row>
    <row r="61" spans="1:28" ht="15.75" customHeight="1">
      <c r="A61" s="51"/>
      <c r="B61" s="51"/>
      <c r="C61" s="52"/>
      <c r="D61" s="52"/>
      <c r="E61" s="52"/>
      <c r="F61" s="52"/>
      <c r="G61" s="1"/>
      <c r="H61" s="1"/>
      <c r="I61" s="1"/>
      <c r="J61" s="3"/>
      <c r="K61" s="3"/>
      <c r="L61" s="3"/>
      <c r="M61" s="3"/>
      <c r="N61" s="3"/>
      <c r="O61" s="3"/>
      <c r="P61" s="3"/>
      <c r="Q61" s="3"/>
      <c r="R61" s="3"/>
      <c r="S61" s="3"/>
      <c r="T61" s="3"/>
      <c r="U61" s="3"/>
      <c r="V61" s="3"/>
      <c r="W61" s="3"/>
      <c r="X61" s="3"/>
      <c r="Y61" s="3"/>
      <c r="Z61" s="3"/>
      <c r="AA61" s="3"/>
      <c r="AB61" s="3"/>
    </row>
    <row r="62" spans="1:28" ht="15.75" customHeight="1">
      <c r="A62" s="51"/>
      <c r="B62" s="51"/>
      <c r="C62" s="52"/>
      <c r="D62" s="52"/>
      <c r="E62" s="52"/>
      <c r="F62" s="52"/>
      <c r="G62" s="1"/>
      <c r="H62" s="1"/>
      <c r="I62" s="1"/>
      <c r="J62" s="3"/>
      <c r="K62" s="3"/>
      <c r="L62" s="3"/>
      <c r="M62" s="3"/>
      <c r="N62" s="3"/>
      <c r="O62" s="3"/>
      <c r="P62" s="3"/>
      <c r="Q62" s="3"/>
      <c r="R62" s="3"/>
      <c r="S62" s="3"/>
      <c r="T62" s="3"/>
      <c r="U62" s="3"/>
      <c r="V62" s="3"/>
      <c r="W62" s="3"/>
      <c r="X62" s="3"/>
      <c r="Y62" s="3"/>
      <c r="Z62" s="3"/>
      <c r="AA62" s="3"/>
      <c r="AB62" s="3"/>
    </row>
    <row r="63" spans="1:28" ht="15.75" customHeight="1">
      <c r="A63" s="51"/>
      <c r="B63" s="51"/>
      <c r="C63" s="52"/>
      <c r="D63" s="52"/>
      <c r="E63" s="52"/>
      <c r="F63" s="52"/>
      <c r="G63" s="1"/>
      <c r="H63" s="1"/>
      <c r="I63" s="1"/>
      <c r="J63" s="3"/>
      <c r="K63" s="3"/>
      <c r="L63" s="3"/>
      <c r="M63" s="3"/>
      <c r="N63" s="3"/>
      <c r="O63" s="3"/>
      <c r="P63" s="3"/>
      <c r="Q63" s="3"/>
      <c r="R63" s="3"/>
      <c r="S63" s="3"/>
      <c r="T63" s="3"/>
      <c r="U63" s="3"/>
      <c r="V63" s="3"/>
      <c r="W63" s="3"/>
      <c r="X63" s="3"/>
      <c r="Y63" s="3"/>
      <c r="Z63" s="3"/>
      <c r="AA63" s="3"/>
      <c r="AB63" s="3"/>
    </row>
    <row r="64" spans="1:28" ht="15.75" customHeight="1">
      <c r="A64" s="51"/>
      <c r="B64" s="51"/>
      <c r="C64" s="52"/>
      <c r="D64" s="52"/>
      <c r="E64" s="52"/>
      <c r="F64" s="52"/>
      <c r="G64" s="1"/>
      <c r="H64" s="1"/>
      <c r="I64" s="1"/>
      <c r="J64" s="3"/>
      <c r="K64" s="3"/>
      <c r="L64" s="3"/>
      <c r="M64" s="3"/>
      <c r="N64" s="3"/>
      <c r="O64" s="3"/>
      <c r="P64" s="3"/>
      <c r="Q64" s="3"/>
      <c r="R64" s="3"/>
      <c r="S64" s="3"/>
      <c r="T64" s="3"/>
      <c r="U64" s="3"/>
      <c r="V64" s="3"/>
      <c r="W64" s="3"/>
      <c r="X64" s="3"/>
      <c r="Y64" s="3"/>
      <c r="Z64" s="3"/>
      <c r="AA64" s="3"/>
      <c r="AB64" s="3"/>
    </row>
    <row r="65" spans="1:28" ht="15.75" customHeight="1">
      <c r="A65" s="51"/>
      <c r="B65" s="51"/>
      <c r="C65" s="52"/>
      <c r="D65" s="52"/>
      <c r="E65" s="52"/>
      <c r="F65" s="52"/>
      <c r="G65" s="1"/>
      <c r="H65" s="1"/>
      <c r="I65" s="1"/>
      <c r="J65" s="3"/>
      <c r="K65" s="3"/>
      <c r="L65" s="3"/>
      <c r="M65" s="3"/>
      <c r="N65" s="3"/>
      <c r="O65" s="3"/>
      <c r="P65" s="3"/>
      <c r="Q65" s="3"/>
      <c r="R65" s="3"/>
      <c r="S65" s="3"/>
      <c r="T65" s="3"/>
      <c r="U65" s="3"/>
      <c r="V65" s="3"/>
      <c r="W65" s="3"/>
      <c r="X65" s="3"/>
      <c r="Y65" s="3"/>
      <c r="Z65" s="3"/>
      <c r="AA65" s="3"/>
      <c r="AB65" s="3"/>
    </row>
    <row r="66" spans="1:28" ht="15.75" customHeight="1">
      <c r="A66" s="51"/>
      <c r="B66" s="51"/>
      <c r="C66" s="52"/>
      <c r="D66" s="52"/>
      <c r="E66" s="52"/>
      <c r="F66" s="52"/>
      <c r="G66" s="1"/>
      <c r="H66" s="1"/>
      <c r="I66" s="1"/>
      <c r="J66" s="3"/>
      <c r="K66" s="3"/>
      <c r="L66" s="3"/>
      <c r="M66" s="3"/>
      <c r="N66" s="3"/>
      <c r="O66" s="3"/>
      <c r="P66" s="3"/>
      <c r="Q66" s="3"/>
      <c r="R66" s="3"/>
      <c r="S66" s="3"/>
      <c r="T66" s="3"/>
      <c r="U66" s="3"/>
      <c r="V66" s="3"/>
      <c r="W66" s="3"/>
      <c r="X66" s="3"/>
      <c r="Y66" s="3"/>
      <c r="Z66" s="3"/>
      <c r="AA66" s="3"/>
      <c r="AB66" s="3"/>
    </row>
    <row r="67" spans="1:28" ht="15.75" customHeight="1">
      <c r="A67" s="51"/>
      <c r="B67" s="51"/>
      <c r="C67" s="52"/>
      <c r="D67" s="52"/>
      <c r="E67" s="52"/>
      <c r="F67" s="52"/>
      <c r="G67" s="1"/>
      <c r="H67" s="1"/>
      <c r="I67" s="1"/>
      <c r="J67" s="3"/>
      <c r="K67" s="3"/>
      <c r="L67" s="3"/>
      <c r="M67" s="3"/>
      <c r="N67" s="3"/>
      <c r="O67" s="3"/>
      <c r="P67" s="3"/>
      <c r="Q67" s="3"/>
      <c r="R67" s="3"/>
      <c r="S67" s="3"/>
      <c r="T67" s="3"/>
      <c r="U67" s="3"/>
      <c r="V67" s="3"/>
      <c r="W67" s="3"/>
      <c r="X67" s="3"/>
      <c r="Y67" s="3"/>
      <c r="Z67" s="3"/>
      <c r="AA67" s="3"/>
      <c r="AB67" s="3"/>
    </row>
    <row r="68" spans="1:28" ht="15.75" customHeight="1">
      <c r="A68" s="51"/>
      <c r="B68" s="51"/>
      <c r="C68" s="52"/>
      <c r="D68" s="52"/>
      <c r="E68" s="52"/>
      <c r="F68" s="52"/>
      <c r="G68" s="1"/>
      <c r="H68" s="1"/>
      <c r="I68" s="1"/>
      <c r="J68" s="3"/>
      <c r="K68" s="3"/>
      <c r="L68" s="3"/>
      <c r="M68" s="3"/>
      <c r="N68" s="3"/>
      <c r="O68" s="3"/>
      <c r="P68" s="3"/>
      <c r="Q68" s="3"/>
      <c r="R68" s="3"/>
      <c r="S68" s="3"/>
      <c r="T68" s="3"/>
      <c r="U68" s="3"/>
      <c r="V68" s="3"/>
      <c r="W68" s="3"/>
      <c r="X68" s="3"/>
      <c r="Y68" s="3"/>
      <c r="Z68" s="3"/>
      <c r="AA68" s="3"/>
      <c r="AB68" s="3"/>
    </row>
    <row r="69" spans="1:28" ht="15.75" customHeight="1">
      <c r="A69" s="51"/>
      <c r="B69" s="51"/>
      <c r="C69" s="52"/>
      <c r="D69" s="52"/>
      <c r="E69" s="52"/>
      <c r="F69" s="52"/>
      <c r="G69" s="1"/>
      <c r="H69" s="1"/>
      <c r="I69" s="1"/>
      <c r="J69" s="3"/>
      <c r="K69" s="3"/>
      <c r="L69" s="3"/>
      <c r="M69" s="3"/>
      <c r="N69" s="3"/>
      <c r="O69" s="3"/>
      <c r="P69" s="3"/>
      <c r="Q69" s="3"/>
      <c r="R69" s="3"/>
      <c r="S69" s="3"/>
      <c r="T69" s="3"/>
      <c r="U69" s="3"/>
      <c r="V69" s="3"/>
      <c r="W69" s="3"/>
      <c r="X69" s="3"/>
      <c r="Y69" s="3"/>
      <c r="Z69" s="3"/>
      <c r="AA69" s="3"/>
      <c r="AB69" s="3"/>
    </row>
    <row r="70" spans="1:28" ht="15.75" customHeight="1">
      <c r="A70" s="51"/>
      <c r="B70" s="51"/>
      <c r="C70" s="52"/>
      <c r="D70" s="52"/>
      <c r="E70" s="52"/>
      <c r="F70" s="52"/>
      <c r="G70" s="1"/>
      <c r="H70" s="1"/>
      <c r="I70" s="1"/>
      <c r="J70" s="3"/>
      <c r="K70" s="3"/>
      <c r="L70" s="3"/>
      <c r="M70" s="3"/>
      <c r="N70" s="3"/>
      <c r="O70" s="3"/>
      <c r="P70" s="3"/>
      <c r="Q70" s="3"/>
      <c r="R70" s="3"/>
      <c r="S70" s="3"/>
      <c r="T70" s="3"/>
      <c r="U70" s="3"/>
      <c r="V70" s="3"/>
      <c r="W70" s="3"/>
      <c r="X70" s="3"/>
      <c r="Y70" s="3"/>
      <c r="Z70" s="3"/>
      <c r="AA70" s="3"/>
      <c r="AB70" s="3"/>
    </row>
    <row r="71" spans="1:28" ht="15.75" customHeight="1">
      <c r="A71" s="51"/>
      <c r="B71" s="51"/>
      <c r="C71" s="52"/>
      <c r="D71" s="52"/>
      <c r="E71" s="52"/>
      <c r="F71" s="52"/>
      <c r="G71" s="1"/>
      <c r="H71" s="1"/>
      <c r="I71" s="1"/>
      <c r="J71" s="3"/>
      <c r="K71" s="3"/>
      <c r="L71" s="3"/>
      <c r="M71" s="3"/>
      <c r="N71" s="3"/>
      <c r="O71" s="3"/>
      <c r="P71" s="3"/>
      <c r="Q71" s="3"/>
      <c r="R71" s="3"/>
      <c r="S71" s="3"/>
      <c r="T71" s="3"/>
      <c r="U71" s="3"/>
      <c r="V71" s="3"/>
      <c r="W71" s="3"/>
      <c r="X71" s="3"/>
      <c r="Y71" s="3"/>
      <c r="Z71" s="3"/>
      <c r="AA71" s="3"/>
      <c r="AB71" s="3"/>
    </row>
    <row r="72" spans="1:28" ht="15.75" customHeight="1">
      <c r="A72" s="51"/>
      <c r="B72" s="51"/>
      <c r="C72" s="52"/>
      <c r="D72" s="52"/>
      <c r="E72" s="52"/>
      <c r="F72" s="52"/>
      <c r="G72" s="1"/>
      <c r="H72" s="1"/>
      <c r="I72" s="1"/>
      <c r="J72" s="3"/>
      <c r="K72" s="3"/>
      <c r="L72" s="3"/>
      <c r="M72" s="3"/>
      <c r="N72" s="3"/>
      <c r="O72" s="3"/>
      <c r="P72" s="3"/>
      <c r="Q72" s="3"/>
      <c r="R72" s="3"/>
      <c r="S72" s="3"/>
      <c r="T72" s="3"/>
      <c r="U72" s="3"/>
      <c r="V72" s="3"/>
      <c r="W72" s="3"/>
      <c r="X72" s="3"/>
      <c r="Y72" s="3"/>
      <c r="Z72" s="3"/>
      <c r="AA72" s="3"/>
      <c r="AB72" s="3"/>
    </row>
    <row r="73" spans="1:28" ht="15.75" customHeight="1">
      <c r="A73" s="51"/>
      <c r="B73" s="51"/>
      <c r="C73" s="52"/>
      <c r="D73" s="52"/>
      <c r="E73" s="52"/>
      <c r="F73" s="52"/>
      <c r="G73" s="1"/>
      <c r="H73" s="1"/>
      <c r="I73" s="1"/>
      <c r="J73" s="3"/>
      <c r="K73" s="3"/>
      <c r="L73" s="3"/>
      <c r="M73" s="3"/>
      <c r="N73" s="3"/>
      <c r="O73" s="3"/>
      <c r="P73" s="3"/>
      <c r="Q73" s="3"/>
      <c r="R73" s="3"/>
      <c r="S73" s="3"/>
      <c r="T73" s="3"/>
      <c r="U73" s="3"/>
      <c r="V73" s="3"/>
      <c r="W73" s="3"/>
      <c r="X73" s="3"/>
      <c r="Y73" s="3"/>
      <c r="Z73" s="3"/>
      <c r="AA73" s="3"/>
      <c r="AB73" s="3"/>
    </row>
    <row r="74" spans="1:28" ht="15.75" customHeight="1">
      <c r="A74" s="51"/>
      <c r="B74" s="51"/>
      <c r="C74" s="52"/>
      <c r="D74" s="52"/>
      <c r="E74" s="52"/>
      <c r="F74" s="52"/>
      <c r="G74" s="1"/>
      <c r="H74" s="1"/>
      <c r="I74" s="1"/>
      <c r="J74" s="3"/>
      <c r="K74" s="3"/>
      <c r="L74" s="3"/>
      <c r="M74" s="3"/>
      <c r="N74" s="3"/>
      <c r="O74" s="3"/>
      <c r="P74" s="3"/>
      <c r="Q74" s="3"/>
      <c r="R74" s="3"/>
      <c r="S74" s="3"/>
      <c r="T74" s="3"/>
      <c r="U74" s="3"/>
      <c r="V74" s="3"/>
      <c r="W74" s="3"/>
      <c r="X74" s="3"/>
      <c r="Y74" s="3"/>
      <c r="Z74" s="3"/>
      <c r="AA74" s="3"/>
      <c r="AB74" s="3"/>
    </row>
    <row r="75" spans="1:28" ht="15.75" customHeight="1">
      <c r="A75" s="51"/>
      <c r="B75" s="51"/>
      <c r="C75" s="52"/>
      <c r="D75" s="52"/>
      <c r="E75" s="52"/>
      <c r="F75" s="52"/>
      <c r="G75" s="1"/>
      <c r="H75" s="1"/>
      <c r="I75" s="1"/>
      <c r="J75" s="3"/>
      <c r="K75" s="3"/>
      <c r="L75" s="3"/>
      <c r="M75" s="3"/>
      <c r="N75" s="3"/>
      <c r="O75" s="3"/>
      <c r="P75" s="3"/>
      <c r="Q75" s="3"/>
      <c r="R75" s="3"/>
      <c r="S75" s="3"/>
      <c r="T75" s="3"/>
      <c r="U75" s="3"/>
      <c r="V75" s="3"/>
      <c r="W75" s="3"/>
      <c r="X75" s="3"/>
      <c r="Y75" s="3"/>
      <c r="Z75" s="3"/>
      <c r="AA75" s="3"/>
      <c r="AB75" s="3"/>
    </row>
    <row r="76" spans="1:28" ht="15.75" customHeight="1">
      <c r="A76" s="51"/>
      <c r="B76" s="51"/>
      <c r="C76" s="52"/>
      <c r="D76" s="52"/>
      <c r="E76" s="52"/>
      <c r="F76" s="52"/>
      <c r="G76" s="1"/>
      <c r="H76" s="1"/>
      <c r="I76" s="1"/>
      <c r="J76" s="3"/>
      <c r="K76" s="3"/>
      <c r="L76" s="3"/>
      <c r="M76" s="3"/>
      <c r="N76" s="3"/>
      <c r="O76" s="3"/>
      <c r="P76" s="3"/>
      <c r="Q76" s="3"/>
      <c r="R76" s="3"/>
      <c r="S76" s="3"/>
      <c r="T76" s="3"/>
      <c r="U76" s="3"/>
      <c r="V76" s="3"/>
      <c r="W76" s="3"/>
      <c r="X76" s="3"/>
      <c r="Y76" s="3"/>
      <c r="Z76" s="3"/>
      <c r="AA76" s="3"/>
      <c r="AB76" s="3"/>
    </row>
    <row r="77" spans="1:28" ht="15.75" customHeight="1">
      <c r="A77" s="51"/>
      <c r="B77" s="51"/>
      <c r="C77" s="52"/>
      <c r="D77" s="52"/>
      <c r="E77" s="52"/>
      <c r="F77" s="52"/>
      <c r="G77" s="1"/>
      <c r="H77" s="1"/>
      <c r="I77" s="1"/>
      <c r="J77" s="3"/>
      <c r="K77" s="3"/>
      <c r="L77" s="3"/>
      <c r="M77" s="3"/>
      <c r="N77" s="3"/>
      <c r="O77" s="3"/>
      <c r="P77" s="3"/>
      <c r="Q77" s="3"/>
      <c r="R77" s="3"/>
      <c r="S77" s="3"/>
      <c r="T77" s="3"/>
      <c r="U77" s="3"/>
      <c r="V77" s="3"/>
      <c r="W77" s="3"/>
      <c r="X77" s="3"/>
      <c r="Y77" s="3"/>
      <c r="Z77" s="3"/>
      <c r="AA77" s="3"/>
      <c r="AB77" s="3"/>
    </row>
    <row r="78" spans="1:28" ht="15.75" customHeight="1">
      <c r="A78" s="51"/>
      <c r="B78" s="51"/>
      <c r="C78" s="52"/>
      <c r="D78" s="52"/>
      <c r="E78" s="52"/>
      <c r="F78" s="52"/>
      <c r="G78" s="1"/>
      <c r="H78" s="1"/>
      <c r="I78" s="1"/>
      <c r="J78" s="3"/>
      <c r="K78" s="3"/>
      <c r="L78" s="3"/>
      <c r="M78" s="3"/>
      <c r="N78" s="3"/>
      <c r="O78" s="3"/>
      <c r="P78" s="3"/>
      <c r="Q78" s="3"/>
      <c r="R78" s="3"/>
      <c r="S78" s="3"/>
      <c r="T78" s="3"/>
      <c r="U78" s="3"/>
      <c r="V78" s="3"/>
      <c r="W78" s="3"/>
      <c r="X78" s="3"/>
      <c r="Y78" s="3"/>
      <c r="Z78" s="3"/>
      <c r="AA78" s="3"/>
      <c r="AB78" s="3"/>
    </row>
    <row r="79" spans="1:28" ht="15.75" customHeight="1">
      <c r="A79" s="51"/>
      <c r="B79" s="51"/>
      <c r="C79" s="52"/>
      <c r="D79" s="52"/>
      <c r="E79" s="52"/>
      <c r="F79" s="52"/>
      <c r="G79" s="1"/>
      <c r="H79" s="1"/>
      <c r="I79" s="1"/>
      <c r="J79" s="3"/>
      <c r="K79" s="3"/>
      <c r="L79" s="3"/>
      <c r="M79" s="3"/>
      <c r="N79" s="3"/>
      <c r="O79" s="3"/>
      <c r="P79" s="3"/>
      <c r="Q79" s="3"/>
      <c r="R79" s="3"/>
      <c r="S79" s="3"/>
      <c r="T79" s="3"/>
      <c r="U79" s="3"/>
      <c r="V79" s="3"/>
      <c r="W79" s="3"/>
      <c r="X79" s="3"/>
      <c r="Y79" s="3"/>
      <c r="Z79" s="3"/>
      <c r="AA79" s="3"/>
      <c r="AB79" s="3"/>
    </row>
    <row r="80" spans="1:28" ht="15.75" customHeight="1">
      <c r="A80" s="51"/>
      <c r="B80" s="51"/>
      <c r="C80" s="52"/>
      <c r="D80" s="52"/>
      <c r="E80" s="52"/>
      <c r="F80" s="52"/>
      <c r="G80" s="1"/>
      <c r="H80" s="1"/>
      <c r="I80" s="1"/>
      <c r="J80" s="3"/>
      <c r="K80" s="3"/>
      <c r="L80" s="3"/>
      <c r="M80" s="3"/>
      <c r="N80" s="3"/>
      <c r="O80" s="3"/>
      <c r="P80" s="3"/>
      <c r="Q80" s="3"/>
      <c r="R80" s="3"/>
      <c r="S80" s="3"/>
      <c r="T80" s="3"/>
      <c r="U80" s="3"/>
      <c r="V80" s="3"/>
      <c r="W80" s="3"/>
      <c r="X80" s="3"/>
      <c r="Y80" s="3"/>
      <c r="Z80" s="3"/>
      <c r="AA80" s="3"/>
      <c r="AB80" s="3"/>
    </row>
    <row r="81" spans="1:28" ht="15.75" customHeight="1">
      <c r="A81" s="51"/>
      <c r="B81" s="51"/>
      <c r="C81" s="52"/>
      <c r="D81" s="52"/>
      <c r="E81" s="52"/>
      <c r="F81" s="52"/>
      <c r="G81" s="1"/>
      <c r="H81" s="1"/>
      <c r="I81" s="1"/>
      <c r="J81" s="3"/>
      <c r="K81" s="3"/>
      <c r="L81" s="3"/>
      <c r="M81" s="3"/>
      <c r="N81" s="3"/>
      <c r="O81" s="3"/>
      <c r="P81" s="3"/>
      <c r="Q81" s="3"/>
      <c r="R81" s="3"/>
      <c r="S81" s="3"/>
      <c r="T81" s="3"/>
      <c r="U81" s="3"/>
      <c r="V81" s="3"/>
      <c r="W81" s="3"/>
      <c r="X81" s="3"/>
      <c r="Y81" s="3"/>
      <c r="Z81" s="3"/>
      <c r="AA81" s="3"/>
      <c r="AB81" s="3"/>
    </row>
    <row r="82" spans="1:28" ht="15.75" customHeight="1">
      <c r="A82" s="51"/>
      <c r="B82" s="51"/>
      <c r="C82" s="52"/>
      <c r="D82" s="52"/>
      <c r="E82" s="52"/>
      <c r="F82" s="52"/>
      <c r="G82" s="1"/>
      <c r="H82" s="1"/>
      <c r="I82" s="1"/>
      <c r="J82" s="3"/>
      <c r="K82" s="3"/>
      <c r="L82" s="3"/>
      <c r="M82" s="3"/>
      <c r="N82" s="3"/>
      <c r="O82" s="3"/>
      <c r="P82" s="3"/>
      <c r="Q82" s="3"/>
      <c r="R82" s="3"/>
      <c r="S82" s="3"/>
      <c r="T82" s="3"/>
      <c r="U82" s="3"/>
      <c r="V82" s="3"/>
      <c r="W82" s="3"/>
      <c r="X82" s="3"/>
      <c r="Y82" s="3"/>
      <c r="Z82" s="3"/>
      <c r="AA82" s="3"/>
      <c r="AB82" s="3"/>
    </row>
    <row r="83" spans="1:28" ht="15.75" customHeight="1">
      <c r="A83" s="51"/>
      <c r="B83" s="51"/>
      <c r="C83" s="52"/>
      <c r="D83" s="52"/>
      <c r="E83" s="52"/>
      <c r="F83" s="52"/>
      <c r="G83" s="1"/>
      <c r="H83" s="1"/>
      <c r="I83" s="1"/>
      <c r="J83" s="3"/>
      <c r="K83" s="3"/>
      <c r="L83" s="3"/>
      <c r="M83" s="3"/>
      <c r="N83" s="3"/>
      <c r="O83" s="3"/>
      <c r="P83" s="3"/>
      <c r="Q83" s="3"/>
      <c r="R83" s="3"/>
      <c r="S83" s="3"/>
      <c r="T83" s="3"/>
      <c r="U83" s="3"/>
      <c r="V83" s="3"/>
      <c r="W83" s="3"/>
      <c r="X83" s="3"/>
      <c r="Y83" s="3"/>
      <c r="Z83" s="3"/>
      <c r="AA83" s="3"/>
      <c r="AB83" s="3"/>
    </row>
    <row r="84" spans="1:28" ht="15.75" customHeight="1">
      <c r="A84" s="51"/>
      <c r="B84" s="51"/>
      <c r="C84" s="52"/>
      <c r="D84" s="52"/>
      <c r="E84" s="52"/>
      <c r="F84" s="52"/>
      <c r="G84" s="1"/>
      <c r="H84" s="1"/>
      <c r="I84" s="1"/>
      <c r="J84" s="3"/>
      <c r="K84" s="3"/>
      <c r="L84" s="3"/>
      <c r="M84" s="3"/>
      <c r="N84" s="3"/>
      <c r="O84" s="3"/>
      <c r="P84" s="3"/>
      <c r="Q84" s="3"/>
      <c r="R84" s="3"/>
      <c r="S84" s="3"/>
      <c r="T84" s="3"/>
      <c r="U84" s="3"/>
      <c r="V84" s="3"/>
      <c r="W84" s="3"/>
      <c r="X84" s="3"/>
      <c r="Y84" s="3"/>
      <c r="Z84" s="3"/>
      <c r="AA84" s="3"/>
      <c r="AB84" s="3"/>
    </row>
    <row r="85" spans="1:28" ht="15.75" customHeight="1">
      <c r="A85" s="51"/>
      <c r="B85" s="51"/>
      <c r="C85" s="52"/>
      <c r="D85" s="52"/>
      <c r="E85" s="52"/>
      <c r="F85" s="52"/>
      <c r="G85" s="1"/>
      <c r="H85" s="1"/>
      <c r="I85" s="1"/>
      <c r="J85" s="3"/>
      <c r="K85" s="3"/>
      <c r="L85" s="3"/>
      <c r="M85" s="3"/>
      <c r="N85" s="3"/>
      <c r="O85" s="3"/>
      <c r="P85" s="3"/>
      <c r="Q85" s="3"/>
      <c r="R85" s="3"/>
      <c r="S85" s="3"/>
      <c r="T85" s="3"/>
      <c r="U85" s="3"/>
      <c r="V85" s="3"/>
      <c r="W85" s="3"/>
      <c r="X85" s="3"/>
      <c r="Y85" s="3"/>
      <c r="Z85" s="3"/>
      <c r="AA85" s="3"/>
      <c r="AB85" s="3"/>
    </row>
    <row r="86" spans="1:28" ht="15.75" customHeight="1">
      <c r="A86" s="51"/>
      <c r="B86" s="51"/>
      <c r="C86" s="52"/>
      <c r="D86" s="52"/>
      <c r="E86" s="52"/>
      <c r="F86" s="52"/>
      <c r="G86" s="1"/>
      <c r="H86" s="1"/>
      <c r="I86" s="1"/>
      <c r="J86" s="3"/>
      <c r="K86" s="3"/>
      <c r="L86" s="3"/>
      <c r="M86" s="3"/>
      <c r="N86" s="3"/>
      <c r="O86" s="3"/>
      <c r="P86" s="3"/>
      <c r="Q86" s="3"/>
      <c r="R86" s="3"/>
      <c r="S86" s="3"/>
      <c r="T86" s="3"/>
      <c r="U86" s="3"/>
      <c r="V86" s="3"/>
      <c r="W86" s="3"/>
      <c r="X86" s="3"/>
      <c r="Y86" s="3"/>
      <c r="Z86" s="3"/>
      <c r="AA86" s="3"/>
      <c r="AB86" s="3"/>
    </row>
    <row r="87" spans="1:28" ht="15.75" customHeight="1">
      <c r="A87" s="51"/>
      <c r="B87" s="51"/>
      <c r="C87" s="52"/>
      <c r="D87" s="52"/>
      <c r="E87" s="52"/>
      <c r="F87" s="52"/>
      <c r="G87" s="1"/>
      <c r="H87" s="1"/>
      <c r="I87" s="1"/>
      <c r="J87" s="3"/>
      <c r="K87" s="3"/>
      <c r="L87" s="3"/>
      <c r="M87" s="3"/>
      <c r="N87" s="3"/>
      <c r="O87" s="3"/>
      <c r="P87" s="3"/>
      <c r="Q87" s="3"/>
      <c r="R87" s="3"/>
      <c r="S87" s="3"/>
      <c r="T87" s="3"/>
      <c r="U87" s="3"/>
      <c r="V87" s="3"/>
      <c r="W87" s="3"/>
      <c r="X87" s="3"/>
      <c r="Y87" s="3"/>
      <c r="Z87" s="3"/>
      <c r="AA87" s="3"/>
      <c r="AB87" s="3"/>
    </row>
    <row r="88" spans="1:28" ht="15.75" customHeight="1">
      <c r="A88" s="51"/>
      <c r="B88" s="51"/>
      <c r="C88" s="52"/>
      <c r="D88" s="52"/>
      <c r="E88" s="52"/>
      <c r="F88" s="52"/>
      <c r="G88" s="1"/>
      <c r="H88" s="1"/>
      <c r="I88" s="1"/>
      <c r="J88" s="3"/>
      <c r="K88" s="3"/>
      <c r="L88" s="3"/>
      <c r="M88" s="3"/>
      <c r="N88" s="3"/>
      <c r="O88" s="3"/>
      <c r="P88" s="3"/>
      <c r="Q88" s="3"/>
      <c r="R88" s="3"/>
      <c r="S88" s="3"/>
      <c r="T88" s="3"/>
      <c r="U88" s="3"/>
      <c r="V88" s="3"/>
      <c r="W88" s="3"/>
      <c r="X88" s="3"/>
      <c r="Y88" s="3"/>
      <c r="Z88" s="3"/>
      <c r="AA88" s="3"/>
      <c r="AB88" s="3"/>
    </row>
    <row r="89" spans="1:28" ht="15.75" customHeight="1">
      <c r="A89" s="51"/>
      <c r="B89" s="51"/>
      <c r="C89" s="52"/>
      <c r="D89" s="52"/>
      <c r="E89" s="52"/>
      <c r="F89" s="52"/>
      <c r="G89" s="1"/>
      <c r="H89" s="1"/>
      <c r="I89" s="1"/>
      <c r="J89" s="3"/>
      <c r="K89" s="3"/>
      <c r="L89" s="3"/>
      <c r="M89" s="3"/>
      <c r="N89" s="3"/>
      <c r="O89" s="3"/>
      <c r="P89" s="3"/>
      <c r="Q89" s="3"/>
      <c r="R89" s="3"/>
      <c r="S89" s="3"/>
      <c r="T89" s="3"/>
      <c r="U89" s="3"/>
      <c r="V89" s="3"/>
      <c r="W89" s="3"/>
      <c r="X89" s="3"/>
      <c r="Y89" s="3"/>
      <c r="Z89" s="3"/>
      <c r="AA89" s="3"/>
      <c r="AB89" s="3"/>
    </row>
    <row r="90" spans="1:28" ht="15.75" customHeight="1">
      <c r="A90" s="51"/>
      <c r="B90" s="51"/>
      <c r="C90" s="52"/>
      <c r="D90" s="52"/>
      <c r="E90" s="52"/>
      <c r="F90" s="52"/>
      <c r="G90" s="1"/>
      <c r="H90" s="1"/>
      <c r="I90" s="1"/>
      <c r="J90" s="3"/>
      <c r="K90" s="3"/>
      <c r="L90" s="3"/>
      <c r="M90" s="3"/>
      <c r="N90" s="3"/>
      <c r="O90" s="3"/>
      <c r="P90" s="3"/>
      <c r="Q90" s="3"/>
      <c r="R90" s="3"/>
      <c r="S90" s="3"/>
      <c r="T90" s="3"/>
      <c r="U90" s="3"/>
      <c r="V90" s="3"/>
      <c r="W90" s="3"/>
      <c r="X90" s="3"/>
      <c r="Y90" s="3"/>
      <c r="Z90" s="3"/>
      <c r="AA90" s="3"/>
      <c r="AB90" s="3"/>
    </row>
    <row r="91" spans="1:28" ht="15.75" customHeight="1">
      <c r="A91" s="51"/>
      <c r="B91" s="51"/>
      <c r="C91" s="52"/>
      <c r="D91" s="52"/>
      <c r="E91" s="52"/>
      <c r="F91" s="52"/>
      <c r="G91" s="1"/>
      <c r="H91" s="1"/>
      <c r="I91" s="1"/>
      <c r="J91" s="3"/>
      <c r="K91" s="3"/>
      <c r="L91" s="3"/>
      <c r="M91" s="3"/>
      <c r="N91" s="3"/>
      <c r="O91" s="3"/>
      <c r="P91" s="3"/>
      <c r="Q91" s="3"/>
      <c r="R91" s="3"/>
      <c r="S91" s="3"/>
      <c r="T91" s="3"/>
      <c r="U91" s="3"/>
      <c r="V91" s="3"/>
      <c r="W91" s="3"/>
      <c r="X91" s="3"/>
      <c r="Y91" s="3"/>
      <c r="Z91" s="3"/>
      <c r="AA91" s="3"/>
      <c r="AB91" s="3"/>
    </row>
    <row r="92" spans="1:28" ht="15.75" customHeight="1">
      <c r="A92" s="51"/>
      <c r="B92" s="51"/>
      <c r="C92" s="52"/>
      <c r="D92" s="52"/>
      <c r="E92" s="52"/>
      <c r="F92" s="52"/>
      <c r="G92" s="1"/>
      <c r="H92" s="1"/>
      <c r="I92" s="1"/>
      <c r="J92" s="3"/>
      <c r="K92" s="3"/>
      <c r="L92" s="3"/>
      <c r="M92" s="3"/>
      <c r="N92" s="3"/>
      <c r="O92" s="3"/>
      <c r="P92" s="3"/>
      <c r="Q92" s="3"/>
      <c r="R92" s="3"/>
      <c r="S92" s="3"/>
      <c r="T92" s="3"/>
      <c r="U92" s="3"/>
      <c r="V92" s="3"/>
      <c r="W92" s="3"/>
      <c r="X92" s="3"/>
      <c r="Y92" s="3"/>
      <c r="Z92" s="3"/>
      <c r="AA92" s="3"/>
      <c r="AB92" s="3"/>
    </row>
    <row r="93" spans="1:28" ht="15.75" customHeight="1">
      <c r="A93" s="51"/>
      <c r="B93" s="51"/>
      <c r="C93" s="52"/>
      <c r="D93" s="52"/>
      <c r="E93" s="52"/>
      <c r="F93" s="52"/>
      <c r="G93" s="1"/>
      <c r="H93" s="1"/>
      <c r="I93" s="1"/>
      <c r="J93" s="3"/>
      <c r="K93" s="3"/>
      <c r="L93" s="3"/>
      <c r="M93" s="3"/>
      <c r="N93" s="3"/>
      <c r="O93" s="3"/>
      <c r="P93" s="3"/>
      <c r="Q93" s="3"/>
      <c r="R93" s="3"/>
      <c r="S93" s="3"/>
      <c r="T93" s="3"/>
      <c r="U93" s="3"/>
      <c r="V93" s="3"/>
      <c r="W93" s="3"/>
      <c r="X93" s="3"/>
      <c r="Y93" s="3"/>
      <c r="Z93" s="3"/>
      <c r="AA93" s="3"/>
      <c r="AB93" s="3"/>
    </row>
    <row r="94" spans="1:28" ht="15.75" customHeight="1">
      <c r="A94" s="51"/>
      <c r="B94" s="51"/>
      <c r="C94" s="52"/>
      <c r="D94" s="52"/>
      <c r="E94" s="52"/>
      <c r="F94" s="52"/>
      <c r="G94" s="1"/>
      <c r="H94" s="1"/>
      <c r="I94" s="1"/>
      <c r="J94" s="3"/>
      <c r="K94" s="3"/>
      <c r="L94" s="3"/>
      <c r="M94" s="3"/>
      <c r="N94" s="3"/>
      <c r="O94" s="3"/>
      <c r="P94" s="3"/>
      <c r="Q94" s="3"/>
      <c r="R94" s="3"/>
      <c r="S94" s="3"/>
      <c r="T94" s="3"/>
      <c r="U94" s="3"/>
      <c r="V94" s="3"/>
      <c r="W94" s="3"/>
      <c r="X94" s="3"/>
      <c r="Y94" s="3"/>
      <c r="Z94" s="3"/>
      <c r="AA94" s="3"/>
      <c r="AB94" s="3"/>
    </row>
    <row r="95" spans="1:28" ht="15.75" customHeight="1">
      <c r="A95" s="51"/>
      <c r="B95" s="51"/>
      <c r="C95" s="52"/>
      <c r="D95" s="52"/>
      <c r="E95" s="52"/>
      <c r="F95" s="52"/>
      <c r="G95" s="1"/>
      <c r="H95" s="1"/>
      <c r="I95" s="1"/>
      <c r="J95" s="3"/>
      <c r="K95" s="3"/>
      <c r="L95" s="3"/>
      <c r="M95" s="3"/>
      <c r="N95" s="3"/>
      <c r="O95" s="3"/>
      <c r="P95" s="3"/>
      <c r="Q95" s="3"/>
      <c r="R95" s="3"/>
      <c r="S95" s="3"/>
      <c r="T95" s="3"/>
      <c r="U95" s="3"/>
      <c r="V95" s="3"/>
      <c r="W95" s="3"/>
      <c r="X95" s="3"/>
      <c r="Y95" s="3"/>
      <c r="Z95" s="3"/>
      <c r="AA95" s="3"/>
      <c r="AB95" s="3"/>
    </row>
    <row r="96" spans="1:28" ht="15.75" customHeight="1">
      <c r="A96" s="51"/>
      <c r="B96" s="51"/>
      <c r="C96" s="52"/>
      <c r="D96" s="52"/>
      <c r="E96" s="52"/>
      <c r="F96" s="52"/>
      <c r="G96" s="1"/>
      <c r="H96" s="1"/>
      <c r="I96" s="1"/>
      <c r="J96" s="3"/>
      <c r="K96" s="3"/>
      <c r="L96" s="3"/>
      <c r="M96" s="3"/>
      <c r="N96" s="3"/>
      <c r="O96" s="3"/>
      <c r="P96" s="3"/>
      <c r="Q96" s="3"/>
      <c r="R96" s="3"/>
      <c r="S96" s="3"/>
      <c r="T96" s="3"/>
      <c r="U96" s="3"/>
      <c r="V96" s="3"/>
      <c r="W96" s="3"/>
      <c r="X96" s="3"/>
      <c r="Y96" s="3"/>
      <c r="Z96" s="3"/>
      <c r="AA96" s="3"/>
      <c r="AB96" s="3"/>
    </row>
    <row r="97" spans="1:28" ht="15.75" customHeight="1">
      <c r="A97" s="51"/>
      <c r="B97" s="51"/>
      <c r="C97" s="52"/>
      <c r="D97" s="52"/>
      <c r="E97" s="52"/>
      <c r="F97" s="52"/>
      <c r="G97" s="1"/>
      <c r="H97" s="1"/>
      <c r="I97" s="1"/>
      <c r="J97" s="3"/>
      <c r="K97" s="3"/>
      <c r="L97" s="3"/>
      <c r="M97" s="3"/>
      <c r="N97" s="3"/>
      <c r="O97" s="3"/>
      <c r="P97" s="3"/>
      <c r="Q97" s="3"/>
      <c r="R97" s="3"/>
      <c r="S97" s="3"/>
      <c r="T97" s="3"/>
      <c r="U97" s="3"/>
      <c r="V97" s="3"/>
      <c r="W97" s="3"/>
      <c r="X97" s="3"/>
      <c r="Y97" s="3"/>
      <c r="Z97" s="3"/>
      <c r="AA97" s="3"/>
      <c r="AB97" s="3"/>
    </row>
    <row r="98" spans="1:28" ht="15.75" customHeight="1">
      <c r="A98" s="51"/>
      <c r="B98" s="51"/>
      <c r="C98" s="52"/>
      <c r="D98" s="52"/>
      <c r="E98" s="52"/>
      <c r="F98" s="52"/>
      <c r="G98" s="1"/>
      <c r="H98" s="1"/>
      <c r="I98" s="1"/>
      <c r="J98" s="3"/>
      <c r="K98" s="3"/>
      <c r="L98" s="3"/>
      <c r="M98" s="3"/>
      <c r="N98" s="3"/>
      <c r="O98" s="3"/>
      <c r="P98" s="3"/>
      <c r="Q98" s="3"/>
      <c r="R98" s="3"/>
      <c r="S98" s="3"/>
      <c r="T98" s="3"/>
      <c r="U98" s="3"/>
      <c r="V98" s="3"/>
      <c r="W98" s="3"/>
      <c r="X98" s="3"/>
      <c r="Y98" s="3"/>
      <c r="Z98" s="3"/>
      <c r="AA98" s="3"/>
      <c r="AB98" s="3"/>
    </row>
    <row r="99" spans="1:28" ht="15.75" customHeight="1">
      <c r="A99" s="51"/>
      <c r="B99" s="51"/>
      <c r="C99" s="52"/>
      <c r="D99" s="52"/>
      <c r="E99" s="52"/>
      <c r="F99" s="52"/>
      <c r="G99" s="1"/>
      <c r="H99" s="1"/>
      <c r="I99" s="1"/>
      <c r="J99" s="3"/>
      <c r="K99" s="3"/>
      <c r="L99" s="3"/>
      <c r="M99" s="3"/>
      <c r="N99" s="3"/>
      <c r="O99" s="3"/>
      <c r="P99" s="3"/>
      <c r="Q99" s="3"/>
      <c r="R99" s="3"/>
      <c r="S99" s="3"/>
      <c r="T99" s="3"/>
      <c r="U99" s="3"/>
      <c r="V99" s="3"/>
      <c r="W99" s="3"/>
      <c r="X99" s="3"/>
      <c r="Y99" s="3"/>
      <c r="Z99" s="3"/>
      <c r="AA99" s="3"/>
      <c r="AB99" s="3"/>
    </row>
    <row r="100" spans="1:28" ht="15.75" customHeight="1">
      <c r="A100" s="51"/>
      <c r="B100" s="51"/>
      <c r="C100" s="52"/>
      <c r="D100" s="52"/>
      <c r="E100" s="52"/>
      <c r="F100" s="52"/>
      <c r="G100" s="1"/>
      <c r="H100" s="1"/>
      <c r="I100" s="1"/>
      <c r="J100" s="3"/>
      <c r="K100" s="3"/>
      <c r="L100" s="3"/>
      <c r="M100" s="3"/>
      <c r="N100" s="3"/>
      <c r="O100" s="3"/>
      <c r="P100" s="3"/>
      <c r="Q100" s="3"/>
      <c r="R100" s="3"/>
      <c r="S100" s="3"/>
      <c r="T100" s="3"/>
      <c r="U100" s="3"/>
      <c r="V100" s="3"/>
      <c r="W100" s="3"/>
      <c r="X100" s="3"/>
      <c r="Y100" s="3"/>
      <c r="Z100" s="3"/>
      <c r="AA100" s="3"/>
      <c r="AB100" s="3"/>
    </row>
    <row r="101" spans="1:28" ht="15.75" customHeight="1">
      <c r="A101" s="51"/>
      <c r="B101" s="51"/>
      <c r="C101" s="52"/>
      <c r="D101" s="52"/>
      <c r="E101" s="52"/>
      <c r="F101" s="52"/>
      <c r="G101" s="1"/>
      <c r="H101" s="1"/>
      <c r="I101" s="1"/>
      <c r="J101" s="3"/>
      <c r="K101" s="3"/>
      <c r="L101" s="3"/>
      <c r="M101" s="3"/>
      <c r="N101" s="3"/>
      <c r="O101" s="3"/>
      <c r="P101" s="3"/>
      <c r="Q101" s="3"/>
      <c r="R101" s="3"/>
      <c r="S101" s="3"/>
      <c r="T101" s="3"/>
      <c r="U101" s="3"/>
      <c r="V101" s="3"/>
      <c r="W101" s="3"/>
      <c r="X101" s="3"/>
      <c r="Y101" s="3"/>
      <c r="Z101" s="3"/>
      <c r="AA101" s="3"/>
      <c r="AB101" s="3"/>
    </row>
    <row r="102" spans="1:28" ht="15.75" customHeight="1">
      <c r="A102" s="51"/>
      <c r="B102" s="51"/>
      <c r="C102" s="52"/>
      <c r="D102" s="52"/>
      <c r="E102" s="52"/>
      <c r="F102" s="52"/>
      <c r="G102" s="1"/>
      <c r="H102" s="1"/>
      <c r="I102" s="1"/>
      <c r="J102" s="3"/>
      <c r="K102" s="3"/>
      <c r="L102" s="3"/>
      <c r="M102" s="3"/>
      <c r="N102" s="3"/>
      <c r="O102" s="3"/>
      <c r="P102" s="3"/>
      <c r="Q102" s="3"/>
      <c r="R102" s="3"/>
      <c r="S102" s="3"/>
      <c r="T102" s="3"/>
      <c r="U102" s="3"/>
      <c r="V102" s="3"/>
      <c r="W102" s="3"/>
      <c r="X102" s="3"/>
      <c r="Y102" s="3"/>
      <c r="Z102" s="3"/>
      <c r="AA102" s="3"/>
      <c r="AB102" s="3"/>
    </row>
    <row r="103" spans="1:28" ht="15.75" customHeight="1">
      <c r="A103" s="51"/>
      <c r="B103" s="51"/>
      <c r="C103" s="52"/>
      <c r="D103" s="52"/>
      <c r="E103" s="52"/>
      <c r="F103" s="52"/>
      <c r="G103" s="1"/>
      <c r="H103" s="1"/>
      <c r="I103" s="1"/>
      <c r="J103" s="3"/>
      <c r="K103" s="3"/>
      <c r="L103" s="3"/>
      <c r="M103" s="3"/>
      <c r="N103" s="3"/>
      <c r="O103" s="3"/>
      <c r="P103" s="3"/>
      <c r="Q103" s="3"/>
      <c r="R103" s="3"/>
      <c r="S103" s="3"/>
      <c r="T103" s="3"/>
      <c r="U103" s="3"/>
      <c r="V103" s="3"/>
      <c r="W103" s="3"/>
      <c r="X103" s="3"/>
      <c r="Y103" s="3"/>
      <c r="Z103" s="3"/>
      <c r="AA103" s="3"/>
      <c r="AB103" s="3"/>
    </row>
    <row r="104" spans="1:28" ht="15.75" customHeight="1">
      <c r="A104" s="51"/>
      <c r="B104" s="51"/>
      <c r="C104" s="52"/>
      <c r="D104" s="52"/>
      <c r="E104" s="52"/>
      <c r="F104" s="52"/>
      <c r="G104" s="1"/>
      <c r="H104" s="1"/>
      <c r="I104" s="1"/>
      <c r="J104" s="3"/>
      <c r="K104" s="3"/>
      <c r="L104" s="3"/>
      <c r="M104" s="3"/>
      <c r="N104" s="3"/>
      <c r="O104" s="3"/>
      <c r="P104" s="3"/>
      <c r="Q104" s="3"/>
      <c r="R104" s="3"/>
      <c r="S104" s="3"/>
      <c r="T104" s="3"/>
      <c r="U104" s="3"/>
      <c r="V104" s="3"/>
      <c r="W104" s="3"/>
      <c r="X104" s="3"/>
      <c r="Y104" s="3"/>
      <c r="Z104" s="3"/>
      <c r="AA104" s="3"/>
      <c r="AB104" s="3"/>
    </row>
    <row r="105" spans="1:28" ht="15.75" customHeight="1">
      <c r="A105" s="51"/>
      <c r="B105" s="51"/>
      <c r="C105" s="52"/>
      <c r="D105" s="52"/>
      <c r="E105" s="52"/>
      <c r="F105" s="52"/>
      <c r="G105" s="1"/>
      <c r="H105" s="1"/>
      <c r="I105" s="1"/>
      <c r="J105" s="3"/>
      <c r="K105" s="3"/>
      <c r="L105" s="3"/>
      <c r="M105" s="3"/>
      <c r="N105" s="3"/>
      <c r="O105" s="3"/>
      <c r="P105" s="3"/>
      <c r="Q105" s="3"/>
      <c r="R105" s="3"/>
      <c r="S105" s="3"/>
      <c r="T105" s="3"/>
      <c r="U105" s="3"/>
      <c r="V105" s="3"/>
      <c r="W105" s="3"/>
      <c r="X105" s="3"/>
      <c r="Y105" s="3"/>
      <c r="Z105" s="3"/>
      <c r="AA105" s="3"/>
      <c r="AB105" s="3"/>
    </row>
    <row r="106" spans="1:28" ht="15.75" customHeight="1">
      <c r="A106" s="51"/>
      <c r="B106" s="51"/>
      <c r="C106" s="52"/>
      <c r="D106" s="52"/>
      <c r="E106" s="52"/>
      <c r="F106" s="52"/>
      <c r="G106" s="1"/>
      <c r="H106" s="1"/>
      <c r="I106" s="1"/>
      <c r="J106" s="3"/>
      <c r="K106" s="3"/>
      <c r="L106" s="3"/>
      <c r="M106" s="3"/>
      <c r="N106" s="3"/>
      <c r="O106" s="3"/>
      <c r="P106" s="3"/>
      <c r="Q106" s="3"/>
      <c r="R106" s="3"/>
      <c r="S106" s="3"/>
      <c r="T106" s="3"/>
      <c r="U106" s="3"/>
      <c r="V106" s="3"/>
      <c r="W106" s="3"/>
      <c r="X106" s="3"/>
      <c r="Y106" s="3"/>
      <c r="Z106" s="3"/>
      <c r="AA106" s="3"/>
      <c r="AB106" s="3"/>
    </row>
    <row r="107" spans="1:28" ht="15.75" customHeight="1">
      <c r="A107" s="51"/>
      <c r="B107" s="51"/>
      <c r="C107" s="52"/>
      <c r="D107" s="52"/>
      <c r="E107" s="52"/>
      <c r="F107" s="52"/>
      <c r="G107" s="1"/>
      <c r="H107" s="1"/>
      <c r="I107" s="1"/>
      <c r="J107" s="3"/>
      <c r="K107" s="3"/>
      <c r="L107" s="3"/>
      <c r="M107" s="3"/>
      <c r="N107" s="3"/>
      <c r="O107" s="3"/>
      <c r="P107" s="3"/>
      <c r="Q107" s="3"/>
      <c r="R107" s="3"/>
      <c r="S107" s="3"/>
      <c r="T107" s="3"/>
      <c r="U107" s="3"/>
      <c r="V107" s="3"/>
      <c r="W107" s="3"/>
      <c r="X107" s="3"/>
      <c r="Y107" s="3"/>
      <c r="Z107" s="3"/>
      <c r="AA107" s="3"/>
      <c r="AB107" s="3"/>
    </row>
    <row r="108" spans="1:28" ht="15.75" customHeight="1">
      <c r="A108" s="51"/>
      <c r="B108" s="51"/>
      <c r="C108" s="52"/>
      <c r="D108" s="52"/>
      <c r="E108" s="52"/>
      <c r="F108" s="52"/>
      <c r="G108" s="1"/>
      <c r="H108" s="1"/>
      <c r="I108" s="1"/>
      <c r="J108" s="3"/>
      <c r="K108" s="3"/>
      <c r="L108" s="3"/>
      <c r="M108" s="3"/>
      <c r="N108" s="3"/>
      <c r="O108" s="3"/>
      <c r="P108" s="3"/>
      <c r="Q108" s="3"/>
      <c r="R108" s="3"/>
      <c r="S108" s="3"/>
      <c r="T108" s="3"/>
      <c r="U108" s="3"/>
      <c r="V108" s="3"/>
      <c r="W108" s="3"/>
      <c r="X108" s="3"/>
      <c r="Y108" s="3"/>
      <c r="Z108" s="3"/>
      <c r="AA108" s="3"/>
      <c r="AB108" s="3"/>
    </row>
    <row r="109" spans="1:28" ht="15.75" customHeight="1">
      <c r="A109" s="51"/>
      <c r="B109" s="51"/>
      <c r="C109" s="52"/>
      <c r="D109" s="52"/>
      <c r="E109" s="52"/>
      <c r="F109" s="52"/>
      <c r="G109" s="1"/>
      <c r="H109" s="1"/>
      <c r="I109" s="1"/>
      <c r="J109" s="3"/>
      <c r="K109" s="3"/>
      <c r="L109" s="3"/>
      <c r="M109" s="3"/>
      <c r="N109" s="3"/>
      <c r="O109" s="3"/>
      <c r="P109" s="3"/>
      <c r="Q109" s="3"/>
      <c r="R109" s="3"/>
      <c r="S109" s="3"/>
      <c r="T109" s="3"/>
      <c r="U109" s="3"/>
      <c r="V109" s="3"/>
      <c r="W109" s="3"/>
      <c r="X109" s="3"/>
      <c r="Y109" s="3"/>
      <c r="Z109" s="3"/>
      <c r="AA109" s="3"/>
      <c r="AB109" s="3"/>
    </row>
    <row r="110" spans="1:28" ht="15.75" customHeight="1">
      <c r="A110" s="51"/>
      <c r="B110" s="51"/>
      <c r="C110" s="52"/>
      <c r="D110" s="52"/>
      <c r="E110" s="52"/>
      <c r="F110" s="52"/>
      <c r="G110" s="1"/>
      <c r="H110" s="1"/>
      <c r="I110" s="1"/>
      <c r="J110" s="3"/>
      <c r="K110" s="3"/>
      <c r="L110" s="3"/>
      <c r="M110" s="3"/>
      <c r="N110" s="3"/>
      <c r="O110" s="3"/>
      <c r="P110" s="3"/>
      <c r="Q110" s="3"/>
      <c r="R110" s="3"/>
      <c r="S110" s="3"/>
      <c r="T110" s="3"/>
      <c r="U110" s="3"/>
      <c r="V110" s="3"/>
      <c r="W110" s="3"/>
      <c r="X110" s="3"/>
      <c r="Y110" s="3"/>
      <c r="Z110" s="3"/>
      <c r="AA110" s="3"/>
      <c r="AB110" s="3"/>
    </row>
    <row r="111" spans="1:28" ht="15.75" customHeight="1">
      <c r="A111" s="51"/>
      <c r="B111" s="51"/>
      <c r="C111" s="52"/>
      <c r="D111" s="52"/>
      <c r="E111" s="52"/>
      <c r="F111" s="52"/>
      <c r="G111" s="1"/>
      <c r="H111" s="1"/>
      <c r="I111" s="1"/>
      <c r="J111" s="3"/>
      <c r="K111" s="3"/>
      <c r="L111" s="3"/>
      <c r="M111" s="3"/>
      <c r="N111" s="3"/>
      <c r="O111" s="3"/>
      <c r="P111" s="3"/>
      <c r="Q111" s="3"/>
      <c r="R111" s="3"/>
      <c r="S111" s="3"/>
      <c r="T111" s="3"/>
      <c r="U111" s="3"/>
      <c r="V111" s="3"/>
      <c r="W111" s="3"/>
      <c r="X111" s="3"/>
      <c r="Y111" s="3"/>
      <c r="Z111" s="3"/>
      <c r="AA111" s="3"/>
      <c r="AB111" s="3"/>
    </row>
    <row r="112" spans="1:28" ht="15.75" customHeight="1">
      <c r="A112" s="51"/>
      <c r="B112" s="51"/>
      <c r="C112" s="52"/>
      <c r="D112" s="52"/>
      <c r="E112" s="52"/>
      <c r="F112" s="52"/>
      <c r="G112" s="1"/>
      <c r="H112" s="1"/>
      <c r="I112" s="1"/>
      <c r="J112" s="3"/>
      <c r="K112" s="3"/>
      <c r="L112" s="3"/>
      <c r="M112" s="3"/>
      <c r="N112" s="3"/>
      <c r="O112" s="3"/>
      <c r="P112" s="3"/>
      <c r="Q112" s="3"/>
      <c r="R112" s="3"/>
      <c r="S112" s="3"/>
      <c r="T112" s="3"/>
      <c r="U112" s="3"/>
      <c r="V112" s="3"/>
      <c r="W112" s="3"/>
      <c r="X112" s="3"/>
      <c r="Y112" s="3"/>
      <c r="Z112" s="3"/>
      <c r="AA112" s="3"/>
      <c r="AB112" s="3"/>
    </row>
    <row r="113" spans="1:28" ht="15.75" customHeight="1">
      <c r="A113" s="51"/>
      <c r="B113" s="51"/>
      <c r="C113" s="52"/>
      <c r="D113" s="52"/>
      <c r="E113" s="52"/>
      <c r="F113" s="52"/>
      <c r="G113" s="1"/>
      <c r="H113" s="1"/>
      <c r="I113" s="1"/>
      <c r="J113" s="3"/>
      <c r="K113" s="3"/>
      <c r="L113" s="3"/>
      <c r="M113" s="3"/>
      <c r="N113" s="3"/>
      <c r="O113" s="3"/>
      <c r="P113" s="3"/>
      <c r="Q113" s="3"/>
      <c r="R113" s="3"/>
      <c r="S113" s="3"/>
      <c r="T113" s="3"/>
      <c r="U113" s="3"/>
      <c r="V113" s="3"/>
      <c r="W113" s="3"/>
      <c r="X113" s="3"/>
      <c r="Y113" s="3"/>
      <c r="Z113" s="3"/>
      <c r="AA113" s="3"/>
      <c r="AB113" s="3"/>
    </row>
    <row r="114" spans="1:28" ht="15.75" customHeight="1">
      <c r="A114" s="51"/>
      <c r="B114" s="51"/>
      <c r="C114" s="52"/>
      <c r="D114" s="52"/>
      <c r="E114" s="52"/>
      <c r="F114" s="52"/>
      <c r="G114" s="1"/>
      <c r="H114" s="1"/>
      <c r="I114" s="1"/>
      <c r="J114" s="3"/>
      <c r="K114" s="3"/>
      <c r="L114" s="3"/>
      <c r="M114" s="3"/>
      <c r="N114" s="3"/>
      <c r="O114" s="3"/>
      <c r="P114" s="3"/>
      <c r="Q114" s="3"/>
      <c r="R114" s="3"/>
      <c r="S114" s="3"/>
      <c r="T114" s="3"/>
      <c r="U114" s="3"/>
      <c r="V114" s="3"/>
      <c r="W114" s="3"/>
      <c r="X114" s="3"/>
      <c r="Y114" s="3"/>
      <c r="Z114" s="3"/>
      <c r="AA114" s="3"/>
      <c r="AB114" s="3"/>
    </row>
    <row r="115" spans="1:28" ht="15.75" customHeight="1">
      <c r="A115" s="51"/>
      <c r="B115" s="51"/>
      <c r="C115" s="52"/>
      <c r="D115" s="52"/>
      <c r="E115" s="52"/>
      <c r="F115" s="52"/>
      <c r="G115" s="1"/>
      <c r="H115" s="1"/>
      <c r="I115" s="1"/>
      <c r="J115" s="3"/>
      <c r="K115" s="3"/>
      <c r="L115" s="3"/>
      <c r="M115" s="3"/>
      <c r="N115" s="3"/>
      <c r="O115" s="3"/>
      <c r="P115" s="3"/>
      <c r="Q115" s="3"/>
      <c r="R115" s="3"/>
      <c r="S115" s="3"/>
      <c r="T115" s="3"/>
      <c r="U115" s="3"/>
      <c r="V115" s="3"/>
      <c r="W115" s="3"/>
      <c r="X115" s="3"/>
      <c r="Y115" s="3"/>
      <c r="Z115" s="3"/>
      <c r="AA115" s="3"/>
      <c r="AB115" s="3"/>
    </row>
    <row r="116" spans="1:28" ht="15.75" customHeight="1">
      <c r="A116" s="51"/>
      <c r="B116" s="51"/>
      <c r="C116" s="52"/>
      <c r="D116" s="52"/>
      <c r="E116" s="52"/>
      <c r="F116" s="52"/>
      <c r="G116" s="1"/>
      <c r="H116" s="1"/>
      <c r="I116" s="1"/>
      <c r="J116" s="3"/>
      <c r="K116" s="3"/>
      <c r="L116" s="3"/>
      <c r="M116" s="3"/>
      <c r="N116" s="3"/>
      <c r="O116" s="3"/>
      <c r="P116" s="3"/>
      <c r="Q116" s="3"/>
      <c r="R116" s="3"/>
      <c r="S116" s="3"/>
      <c r="T116" s="3"/>
      <c r="U116" s="3"/>
      <c r="V116" s="3"/>
      <c r="W116" s="3"/>
      <c r="X116" s="3"/>
      <c r="Y116" s="3"/>
      <c r="Z116" s="3"/>
      <c r="AA116" s="3"/>
      <c r="AB116" s="3"/>
    </row>
    <row r="117" spans="1:28" ht="15.75" customHeight="1">
      <c r="A117" s="51"/>
      <c r="B117" s="51"/>
      <c r="C117" s="52"/>
      <c r="D117" s="52"/>
      <c r="E117" s="52"/>
      <c r="F117" s="52"/>
      <c r="G117" s="1"/>
      <c r="H117" s="1"/>
      <c r="I117" s="1"/>
      <c r="J117" s="3"/>
      <c r="K117" s="3"/>
      <c r="L117" s="3"/>
      <c r="M117" s="3"/>
      <c r="N117" s="3"/>
      <c r="O117" s="3"/>
      <c r="P117" s="3"/>
      <c r="Q117" s="3"/>
      <c r="R117" s="3"/>
      <c r="S117" s="3"/>
      <c r="T117" s="3"/>
      <c r="U117" s="3"/>
      <c r="V117" s="3"/>
      <c r="W117" s="3"/>
      <c r="X117" s="3"/>
      <c r="Y117" s="3"/>
      <c r="Z117" s="3"/>
      <c r="AA117" s="3"/>
      <c r="AB117" s="3"/>
    </row>
    <row r="118" spans="1:28" ht="15.75" customHeight="1">
      <c r="A118" s="51"/>
      <c r="B118" s="51"/>
      <c r="C118" s="52"/>
      <c r="D118" s="52"/>
      <c r="E118" s="52"/>
      <c r="F118" s="52"/>
      <c r="G118" s="1"/>
      <c r="H118" s="1"/>
      <c r="I118" s="1"/>
      <c r="J118" s="3"/>
      <c r="K118" s="3"/>
      <c r="L118" s="3"/>
      <c r="M118" s="3"/>
      <c r="N118" s="3"/>
      <c r="O118" s="3"/>
      <c r="P118" s="3"/>
      <c r="Q118" s="3"/>
      <c r="R118" s="3"/>
      <c r="S118" s="3"/>
      <c r="T118" s="3"/>
      <c r="U118" s="3"/>
      <c r="V118" s="3"/>
      <c r="W118" s="3"/>
      <c r="X118" s="3"/>
      <c r="Y118" s="3"/>
      <c r="Z118" s="3"/>
      <c r="AA118" s="3"/>
      <c r="AB118" s="3"/>
    </row>
    <row r="119" spans="1:28" ht="15.75" customHeight="1">
      <c r="A119" s="51"/>
      <c r="B119" s="51"/>
      <c r="C119" s="52"/>
      <c r="D119" s="52"/>
      <c r="E119" s="52"/>
      <c r="F119" s="52"/>
      <c r="G119" s="1"/>
      <c r="H119" s="1"/>
      <c r="I119" s="1"/>
      <c r="J119" s="3"/>
      <c r="K119" s="3"/>
      <c r="L119" s="3"/>
      <c r="M119" s="3"/>
      <c r="N119" s="3"/>
      <c r="O119" s="3"/>
      <c r="P119" s="3"/>
      <c r="Q119" s="3"/>
      <c r="R119" s="3"/>
      <c r="S119" s="3"/>
      <c r="T119" s="3"/>
      <c r="U119" s="3"/>
      <c r="V119" s="3"/>
      <c r="W119" s="3"/>
      <c r="X119" s="3"/>
      <c r="Y119" s="3"/>
      <c r="Z119" s="3"/>
      <c r="AA119" s="3"/>
      <c r="AB119" s="3"/>
    </row>
    <row r="120" spans="1:28" ht="15.75" customHeight="1">
      <c r="A120" s="51"/>
      <c r="B120" s="51"/>
      <c r="C120" s="52"/>
      <c r="D120" s="52"/>
      <c r="E120" s="52"/>
      <c r="F120" s="52"/>
      <c r="G120" s="1"/>
      <c r="H120" s="1"/>
      <c r="I120" s="1"/>
      <c r="J120" s="3"/>
      <c r="K120" s="3"/>
      <c r="L120" s="3"/>
      <c r="M120" s="3"/>
      <c r="N120" s="3"/>
      <c r="O120" s="3"/>
      <c r="P120" s="3"/>
      <c r="Q120" s="3"/>
      <c r="R120" s="3"/>
      <c r="S120" s="3"/>
      <c r="T120" s="3"/>
      <c r="U120" s="3"/>
      <c r="V120" s="3"/>
      <c r="W120" s="3"/>
      <c r="X120" s="3"/>
      <c r="Y120" s="3"/>
      <c r="Z120" s="3"/>
      <c r="AA120" s="3"/>
      <c r="AB120" s="3"/>
    </row>
    <row r="121" spans="1:28" ht="15.75" customHeight="1">
      <c r="A121" s="51"/>
      <c r="B121" s="51"/>
      <c r="C121" s="52"/>
      <c r="D121" s="52"/>
      <c r="E121" s="52"/>
      <c r="F121" s="52"/>
      <c r="G121" s="1"/>
      <c r="H121" s="1"/>
      <c r="I121" s="1"/>
      <c r="J121" s="3"/>
      <c r="K121" s="3"/>
      <c r="L121" s="3"/>
      <c r="M121" s="3"/>
      <c r="N121" s="3"/>
      <c r="O121" s="3"/>
      <c r="P121" s="3"/>
      <c r="Q121" s="3"/>
      <c r="R121" s="3"/>
      <c r="S121" s="3"/>
      <c r="T121" s="3"/>
      <c r="U121" s="3"/>
      <c r="V121" s="3"/>
      <c r="W121" s="3"/>
      <c r="X121" s="3"/>
      <c r="Y121" s="3"/>
      <c r="Z121" s="3"/>
      <c r="AA121" s="3"/>
      <c r="AB121" s="3"/>
    </row>
    <row r="122" spans="1:28" ht="15.75" customHeight="1">
      <c r="A122" s="51"/>
      <c r="B122" s="51"/>
      <c r="C122" s="52"/>
      <c r="D122" s="52"/>
      <c r="E122" s="52"/>
      <c r="F122" s="52"/>
      <c r="G122" s="1"/>
      <c r="H122" s="1"/>
      <c r="I122" s="1"/>
      <c r="J122" s="3"/>
      <c r="K122" s="3"/>
      <c r="L122" s="3"/>
      <c r="M122" s="3"/>
      <c r="N122" s="3"/>
      <c r="O122" s="3"/>
      <c r="P122" s="3"/>
      <c r="Q122" s="3"/>
      <c r="R122" s="3"/>
      <c r="S122" s="3"/>
      <c r="T122" s="3"/>
      <c r="U122" s="3"/>
      <c r="V122" s="3"/>
      <c r="W122" s="3"/>
      <c r="X122" s="3"/>
      <c r="Y122" s="3"/>
      <c r="Z122" s="3"/>
      <c r="AA122" s="3"/>
      <c r="AB122" s="3"/>
    </row>
    <row r="123" spans="1:28" ht="15.75" customHeight="1">
      <c r="A123" s="51"/>
      <c r="B123" s="51"/>
      <c r="C123" s="52"/>
      <c r="D123" s="52"/>
      <c r="E123" s="52"/>
      <c r="F123" s="52"/>
      <c r="G123" s="1"/>
      <c r="H123" s="1"/>
      <c r="I123" s="1"/>
      <c r="J123" s="3"/>
      <c r="K123" s="3"/>
      <c r="L123" s="3"/>
      <c r="M123" s="3"/>
      <c r="N123" s="3"/>
      <c r="O123" s="3"/>
      <c r="P123" s="3"/>
      <c r="Q123" s="3"/>
      <c r="R123" s="3"/>
      <c r="S123" s="3"/>
      <c r="T123" s="3"/>
      <c r="U123" s="3"/>
      <c r="V123" s="3"/>
      <c r="W123" s="3"/>
      <c r="X123" s="3"/>
      <c r="Y123" s="3"/>
      <c r="Z123" s="3"/>
      <c r="AA123" s="3"/>
      <c r="AB123" s="3"/>
    </row>
    <row r="124" spans="1:28" ht="15.75" customHeight="1">
      <c r="A124" s="51"/>
      <c r="B124" s="51"/>
      <c r="C124" s="52"/>
      <c r="D124" s="52"/>
      <c r="E124" s="52"/>
      <c r="F124" s="52"/>
      <c r="G124" s="1"/>
      <c r="H124" s="1"/>
      <c r="I124" s="1"/>
      <c r="J124" s="3"/>
      <c r="K124" s="3"/>
      <c r="L124" s="3"/>
      <c r="M124" s="3"/>
      <c r="N124" s="3"/>
      <c r="O124" s="3"/>
      <c r="P124" s="3"/>
      <c r="Q124" s="3"/>
      <c r="R124" s="3"/>
      <c r="S124" s="3"/>
      <c r="T124" s="3"/>
      <c r="U124" s="3"/>
      <c r="V124" s="3"/>
      <c r="W124" s="3"/>
      <c r="X124" s="3"/>
      <c r="Y124" s="3"/>
      <c r="Z124" s="3"/>
      <c r="AA124" s="3"/>
      <c r="AB124" s="3"/>
    </row>
    <row r="125" spans="1:28" ht="15.75" customHeight="1">
      <c r="A125" s="51"/>
      <c r="B125" s="51"/>
      <c r="C125" s="52"/>
      <c r="D125" s="52"/>
      <c r="E125" s="52"/>
      <c r="F125" s="52"/>
      <c r="G125" s="1"/>
      <c r="H125" s="1"/>
      <c r="I125" s="1"/>
      <c r="J125" s="3"/>
      <c r="K125" s="3"/>
      <c r="L125" s="3"/>
      <c r="M125" s="3"/>
      <c r="N125" s="3"/>
      <c r="O125" s="3"/>
      <c r="P125" s="3"/>
      <c r="Q125" s="3"/>
      <c r="R125" s="3"/>
      <c r="S125" s="3"/>
      <c r="T125" s="3"/>
      <c r="U125" s="3"/>
      <c r="V125" s="3"/>
      <c r="W125" s="3"/>
      <c r="X125" s="3"/>
      <c r="Y125" s="3"/>
      <c r="Z125" s="3"/>
      <c r="AA125" s="3"/>
      <c r="AB125" s="3"/>
    </row>
    <row r="126" spans="1:28" ht="15.75" customHeight="1">
      <c r="A126" s="51"/>
      <c r="B126" s="51"/>
      <c r="C126" s="52"/>
      <c r="D126" s="52"/>
      <c r="E126" s="52"/>
      <c r="F126" s="52"/>
      <c r="G126" s="1"/>
      <c r="H126" s="1"/>
      <c r="I126" s="1"/>
      <c r="J126" s="3"/>
      <c r="K126" s="3"/>
      <c r="L126" s="3"/>
      <c r="M126" s="3"/>
      <c r="N126" s="3"/>
      <c r="O126" s="3"/>
      <c r="P126" s="3"/>
      <c r="Q126" s="3"/>
      <c r="R126" s="3"/>
      <c r="S126" s="3"/>
      <c r="T126" s="3"/>
      <c r="U126" s="3"/>
      <c r="V126" s="3"/>
      <c r="W126" s="3"/>
      <c r="X126" s="3"/>
      <c r="Y126" s="3"/>
      <c r="Z126" s="3"/>
      <c r="AA126" s="3"/>
      <c r="AB126" s="3"/>
    </row>
    <row r="127" spans="1:28" ht="15.75" customHeight="1">
      <c r="A127" s="51"/>
      <c r="B127" s="51"/>
      <c r="C127" s="52"/>
      <c r="D127" s="52"/>
      <c r="E127" s="52"/>
      <c r="F127" s="52"/>
      <c r="G127" s="1"/>
      <c r="H127" s="1"/>
      <c r="I127" s="1"/>
      <c r="J127" s="3"/>
      <c r="K127" s="3"/>
      <c r="L127" s="3"/>
      <c r="M127" s="3"/>
      <c r="N127" s="3"/>
      <c r="O127" s="3"/>
      <c r="P127" s="3"/>
      <c r="Q127" s="3"/>
      <c r="R127" s="3"/>
      <c r="S127" s="3"/>
      <c r="T127" s="3"/>
      <c r="U127" s="3"/>
      <c r="V127" s="3"/>
      <c r="W127" s="3"/>
      <c r="X127" s="3"/>
      <c r="Y127" s="3"/>
      <c r="Z127" s="3"/>
      <c r="AA127" s="3"/>
      <c r="AB127" s="3"/>
    </row>
    <row r="128" spans="1:28" ht="15.75" customHeight="1">
      <c r="A128" s="51"/>
      <c r="B128" s="51"/>
      <c r="C128" s="52"/>
      <c r="D128" s="52"/>
      <c r="E128" s="52"/>
      <c r="F128" s="52"/>
      <c r="G128" s="1"/>
      <c r="H128" s="1"/>
      <c r="I128" s="1"/>
      <c r="J128" s="3"/>
      <c r="K128" s="3"/>
      <c r="L128" s="3"/>
      <c r="M128" s="3"/>
      <c r="N128" s="3"/>
      <c r="O128" s="3"/>
      <c r="P128" s="3"/>
      <c r="Q128" s="3"/>
      <c r="R128" s="3"/>
      <c r="S128" s="3"/>
      <c r="T128" s="3"/>
      <c r="U128" s="3"/>
      <c r="V128" s="3"/>
      <c r="W128" s="3"/>
      <c r="X128" s="3"/>
      <c r="Y128" s="3"/>
      <c r="Z128" s="3"/>
      <c r="AA128" s="3"/>
      <c r="AB128" s="3"/>
    </row>
    <row r="129" spans="1:28" ht="15.75" customHeight="1">
      <c r="A129" s="51"/>
      <c r="B129" s="51"/>
      <c r="C129" s="52"/>
      <c r="D129" s="52"/>
      <c r="E129" s="52"/>
      <c r="F129" s="52"/>
      <c r="G129" s="1"/>
      <c r="H129" s="1"/>
      <c r="I129" s="1"/>
      <c r="J129" s="3"/>
      <c r="K129" s="3"/>
      <c r="L129" s="3"/>
      <c r="M129" s="3"/>
      <c r="N129" s="3"/>
      <c r="O129" s="3"/>
      <c r="P129" s="3"/>
      <c r="Q129" s="3"/>
      <c r="R129" s="3"/>
      <c r="S129" s="3"/>
      <c r="T129" s="3"/>
      <c r="U129" s="3"/>
      <c r="V129" s="3"/>
      <c r="W129" s="3"/>
      <c r="X129" s="3"/>
      <c r="Y129" s="3"/>
      <c r="Z129" s="3"/>
      <c r="AA129" s="3"/>
      <c r="AB129" s="3"/>
    </row>
    <row r="130" spans="1:28" ht="15.75" customHeight="1">
      <c r="A130" s="51"/>
      <c r="B130" s="51"/>
      <c r="C130" s="52"/>
      <c r="D130" s="52"/>
      <c r="E130" s="52"/>
      <c r="F130" s="52"/>
      <c r="G130" s="1"/>
      <c r="H130" s="1"/>
      <c r="I130" s="1"/>
      <c r="J130" s="3"/>
      <c r="K130" s="3"/>
      <c r="L130" s="3"/>
      <c r="M130" s="3"/>
      <c r="N130" s="3"/>
      <c r="O130" s="3"/>
      <c r="P130" s="3"/>
      <c r="Q130" s="3"/>
      <c r="R130" s="3"/>
      <c r="S130" s="3"/>
      <c r="T130" s="3"/>
      <c r="U130" s="3"/>
      <c r="V130" s="3"/>
      <c r="W130" s="3"/>
      <c r="X130" s="3"/>
      <c r="Y130" s="3"/>
      <c r="Z130" s="3"/>
      <c r="AA130" s="3"/>
      <c r="AB130" s="3"/>
    </row>
    <row r="131" spans="1:28" ht="15.75" customHeight="1">
      <c r="A131" s="51"/>
      <c r="B131" s="51"/>
      <c r="C131" s="52"/>
      <c r="D131" s="52"/>
      <c r="E131" s="52"/>
      <c r="F131" s="52"/>
      <c r="G131" s="1"/>
      <c r="H131" s="1"/>
      <c r="I131" s="1"/>
      <c r="J131" s="3"/>
      <c r="K131" s="3"/>
      <c r="L131" s="3"/>
      <c r="M131" s="3"/>
      <c r="N131" s="3"/>
      <c r="O131" s="3"/>
      <c r="P131" s="3"/>
      <c r="Q131" s="3"/>
      <c r="R131" s="3"/>
      <c r="S131" s="3"/>
      <c r="T131" s="3"/>
      <c r="U131" s="3"/>
      <c r="V131" s="3"/>
      <c r="W131" s="3"/>
      <c r="X131" s="3"/>
      <c r="Y131" s="3"/>
      <c r="Z131" s="3"/>
      <c r="AA131" s="3"/>
      <c r="AB131" s="3"/>
    </row>
    <row r="132" spans="1:28" ht="15.75" customHeight="1">
      <c r="A132" s="51"/>
      <c r="B132" s="51"/>
      <c r="C132" s="52"/>
      <c r="D132" s="52"/>
      <c r="E132" s="52"/>
      <c r="F132" s="52"/>
      <c r="G132" s="1"/>
      <c r="H132" s="1"/>
      <c r="I132" s="1"/>
      <c r="J132" s="3"/>
      <c r="K132" s="3"/>
      <c r="L132" s="3"/>
      <c r="M132" s="3"/>
      <c r="N132" s="3"/>
      <c r="O132" s="3"/>
      <c r="P132" s="3"/>
      <c r="Q132" s="3"/>
      <c r="R132" s="3"/>
      <c r="S132" s="3"/>
      <c r="T132" s="3"/>
      <c r="U132" s="3"/>
      <c r="V132" s="3"/>
      <c r="W132" s="3"/>
      <c r="X132" s="3"/>
      <c r="Y132" s="3"/>
      <c r="Z132" s="3"/>
      <c r="AA132" s="3"/>
      <c r="AB132" s="3"/>
    </row>
    <row r="133" spans="1:28" ht="15.75" customHeight="1">
      <c r="A133" s="51"/>
      <c r="B133" s="51"/>
      <c r="C133" s="52"/>
      <c r="D133" s="52"/>
      <c r="E133" s="52"/>
      <c r="F133" s="52"/>
      <c r="G133" s="1"/>
      <c r="H133" s="1"/>
      <c r="I133" s="1"/>
      <c r="J133" s="3"/>
      <c r="K133" s="3"/>
      <c r="L133" s="3"/>
      <c r="M133" s="3"/>
      <c r="N133" s="3"/>
      <c r="O133" s="3"/>
      <c r="P133" s="3"/>
      <c r="Q133" s="3"/>
      <c r="R133" s="3"/>
      <c r="S133" s="3"/>
      <c r="T133" s="3"/>
      <c r="U133" s="3"/>
      <c r="V133" s="3"/>
      <c r="W133" s="3"/>
      <c r="X133" s="3"/>
      <c r="Y133" s="3"/>
      <c r="Z133" s="3"/>
      <c r="AA133" s="3"/>
      <c r="AB133" s="3"/>
    </row>
    <row r="134" spans="1:28" ht="15.75" customHeight="1">
      <c r="A134" s="51"/>
      <c r="B134" s="51"/>
      <c r="C134" s="52"/>
      <c r="D134" s="52"/>
      <c r="E134" s="52"/>
      <c r="F134" s="52"/>
      <c r="G134" s="1"/>
      <c r="H134" s="1"/>
      <c r="I134" s="1"/>
      <c r="J134" s="3"/>
      <c r="K134" s="3"/>
      <c r="L134" s="3"/>
      <c r="M134" s="3"/>
      <c r="N134" s="3"/>
      <c r="O134" s="3"/>
      <c r="P134" s="3"/>
      <c r="Q134" s="3"/>
      <c r="R134" s="3"/>
      <c r="S134" s="3"/>
      <c r="T134" s="3"/>
      <c r="U134" s="3"/>
      <c r="V134" s="3"/>
      <c r="W134" s="3"/>
      <c r="X134" s="3"/>
      <c r="Y134" s="3"/>
      <c r="Z134" s="3"/>
      <c r="AA134" s="3"/>
      <c r="AB134" s="3"/>
    </row>
    <row r="135" spans="1:28" ht="15.75" customHeight="1">
      <c r="A135" s="51"/>
      <c r="B135" s="51"/>
      <c r="C135" s="52"/>
      <c r="D135" s="52"/>
      <c r="E135" s="52"/>
      <c r="F135" s="52"/>
      <c r="G135" s="1"/>
      <c r="H135" s="1"/>
      <c r="I135" s="1"/>
      <c r="J135" s="3"/>
      <c r="K135" s="3"/>
      <c r="L135" s="3"/>
      <c r="M135" s="3"/>
      <c r="N135" s="3"/>
      <c r="O135" s="3"/>
      <c r="P135" s="3"/>
      <c r="Q135" s="3"/>
      <c r="R135" s="3"/>
      <c r="S135" s="3"/>
      <c r="T135" s="3"/>
      <c r="U135" s="3"/>
      <c r="V135" s="3"/>
      <c r="W135" s="3"/>
      <c r="X135" s="3"/>
      <c r="Y135" s="3"/>
      <c r="Z135" s="3"/>
      <c r="AA135" s="3"/>
      <c r="AB135" s="3"/>
    </row>
    <row r="136" spans="1:28" ht="15.75" customHeight="1">
      <c r="A136" s="51"/>
      <c r="B136" s="51"/>
      <c r="C136" s="52"/>
      <c r="D136" s="52"/>
      <c r="E136" s="52"/>
      <c r="F136" s="52"/>
      <c r="G136" s="1"/>
      <c r="H136" s="1"/>
      <c r="I136" s="1"/>
      <c r="J136" s="3"/>
      <c r="K136" s="3"/>
      <c r="L136" s="3"/>
      <c r="M136" s="3"/>
      <c r="N136" s="3"/>
      <c r="O136" s="3"/>
      <c r="P136" s="3"/>
      <c r="Q136" s="3"/>
      <c r="R136" s="3"/>
      <c r="S136" s="3"/>
      <c r="T136" s="3"/>
      <c r="U136" s="3"/>
      <c r="V136" s="3"/>
      <c r="W136" s="3"/>
      <c r="X136" s="3"/>
      <c r="Y136" s="3"/>
      <c r="Z136" s="3"/>
      <c r="AA136" s="3"/>
      <c r="AB136" s="3"/>
    </row>
    <row r="137" spans="1:28" ht="15.75" customHeight="1">
      <c r="A137" s="51"/>
      <c r="B137" s="51"/>
      <c r="C137" s="52"/>
      <c r="D137" s="52"/>
      <c r="E137" s="52"/>
      <c r="F137" s="52"/>
      <c r="G137" s="1"/>
      <c r="H137" s="1"/>
      <c r="I137" s="1"/>
      <c r="J137" s="3"/>
      <c r="K137" s="3"/>
      <c r="L137" s="3"/>
      <c r="M137" s="3"/>
      <c r="N137" s="3"/>
      <c r="O137" s="3"/>
      <c r="P137" s="3"/>
      <c r="Q137" s="3"/>
      <c r="R137" s="3"/>
      <c r="S137" s="3"/>
      <c r="T137" s="3"/>
      <c r="U137" s="3"/>
      <c r="V137" s="3"/>
      <c r="W137" s="3"/>
      <c r="X137" s="3"/>
      <c r="Y137" s="3"/>
      <c r="Z137" s="3"/>
      <c r="AA137" s="3"/>
      <c r="AB137" s="3"/>
    </row>
    <row r="138" spans="1:28" ht="15.75" customHeight="1">
      <c r="A138" s="51"/>
      <c r="B138" s="51"/>
      <c r="C138" s="52"/>
      <c r="D138" s="52"/>
      <c r="E138" s="52"/>
      <c r="F138" s="52"/>
      <c r="G138" s="1"/>
      <c r="H138" s="1"/>
      <c r="I138" s="1"/>
      <c r="J138" s="3"/>
      <c r="K138" s="3"/>
      <c r="L138" s="3"/>
      <c r="M138" s="3"/>
      <c r="N138" s="3"/>
      <c r="O138" s="3"/>
      <c r="P138" s="3"/>
      <c r="Q138" s="3"/>
      <c r="R138" s="3"/>
      <c r="S138" s="3"/>
      <c r="T138" s="3"/>
      <c r="U138" s="3"/>
      <c r="V138" s="3"/>
      <c r="W138" s="3"/>
      <c r="X138" s="3"/>
      <c r="Y138" s="3"/>
      <c r="Z138" s="3"/>
      <c r="AA138" s="3"/>
      <c r="AB138" s="3"/>
    </row>
    <row r="139" spans="1:28" ht="15.75" customHeight="1">
      <c r="A139" s="51"/>
      <c r="B139" s="51"/>
      <c r="C139" s="52"/>
      <c r="D139" s="52"/>
      <c r="E139" s="52"/>
      <c r="F139" s="52"/>
      <c r="G139" s="1"/>
      <c r="H139" s="1"/>
      <c r="I139" s="1"/>
      <c r="J139" s="3"/>
      <c r="K139" s="3"/>
      <c r="L139" s="3"/>
      <c r="M139" s="3"/>
      <c r="N139" s="3"/>
      <c r="O139" s="3"/>
      <c r="P139" s="3"/>
      <c r="Q139" s="3"/>
      <c r="R139" s="3"/>
      <c r="S139" s="3"/>
      <c r="T139" s="3"/>
      <c r="U139" s="3"/>
      <c r="V139" s="3"/>
      <c r="W139" s="3"/>
      <c r="X139" s="3"/>
      <c r="Y139" s="3"/>
      <c r="Z139" s="3"/>
      <c r="AA139" s="3"/>
      <c r="AB139" s="3"/>
    </row>
    <row r="140" spans="1:28" ht="15.75" customHeight="1">
      <c r="A140" s="51"/>
      <c r="B140" s="51"/>
      <c r="C140" s="52"/>
      <c r="D140" s="52"/>
      <c r="E140" s="52"/>
      <c r="F140" s="52"/>
      <c r="G140" s="1"/>
      <c r="H140" s="1"/>
      <c r="I140" s="1"/>
      <c r="J140" s="3"/>
      <c r="K140" s="3"/>
      <c r="L140" s="3"/>
      <c r="M140" s="3"/>
      <c r="N140" s="3"/>
      <c r="O140" s="3"/>
      <c r="P140" s="3"/>
      <c r="Q140" s="3"/>
      <c r="R140" s="3"/>
      <c r="S140" s="3"/>
      <c r="T140" s="3"/>
      <c r="U140" s="3"/>
      <c r="V140" s="3"/>
      <c r="W140" s="3"/>
      <c r="X140" s="3"/>
      <c r="Y140" s="3"/>
      <c r="Z140" s="3"/>
      <c r="AA140" s="3"/>
      <c r="AB140" s="3"/>
    </row>
    <row r="141" spans="1:28" ht="15.75" customHeight="1">
      <c r="A141" s="51"/>
      <c r="B141" s="51"/>
      <c r="C141" s="52"/>
      <c r="D141" s="52"/>
      <c r="E141" s="52"/>
      <c r="F141" s="52"/>
      <c r="G141" s="1"/>
      <c r="H141" s="1"/>
      <c r="I141" s="1"/>
      <c r="J141" s="3"/>
      <c r="K141" s="3"/>
      <c r="L141" s="3"/>
      <c r="M141" s="3"/>
      <c r="N141" s="3"/>
      <c r="O141" s="3"/>
      <c r="P141" s="3"/>
      <c r="Q141" s="3"/>
      <c r="R141" s="3"/>
      <c r="S141" s="3"/>
      <c r="T141" s="3"/>
      <c r="U141" s="3"/>
      <c r="V141" s="3"/>
      <c r="W141" s="3"/>
      <c r="X141" s="3"/>
      <c r="Y141" s="3"/>
      <c r="Z141" s="3"/>
      <c r="AA141" s="3"/>
      <c r="AB141" s="3"/>
    </row>
    <row r="142" spans="1:28" ht="15.75" customHeight="1">
      <c r="A142" s="51"/>
      <c r="B142" s="51"/>
      <c r="C142" s="52"/>
      <c r="D142" s="52"/>
      <c r="E142" s="52"/>
      <c r="F142" s="52"/>
      <c r="G142" s="1"/>
      <c r="H142" s="1"/>
      <c r="I142" s="1"/>
      <c r="J142" s="3"/>
      <c r="K142" s="3"/>
      <c r="L142" s="3"/>
      <c r="M142" s="3"/>
      <c r="N142" s="3"/>
      <c r="O142" s="3"/>
      <c r="P142" s="3"/>
      <c r="Q142" s="3"/>
      <c r="R142" s="3"/>
      <c r="S142" s="3"/>
      <c r="T142" s="3"/>
      <c r="U142" s="3"/>
      <c r="V142" s="3"/>
      <c r="W142" s="3"/>
      <c r="X142" s="3"/>
      <c r="Y142" s="3"/>
      <c r="Z142" s="3"/>
      <c r="AA142" s="3"/>
      <c r="AB142" s="3"/>
    </row>
    <row r="143" spans="1:28" ht="15.75" customHeight="1">
      <c r="A143" s="51"/>
      <c r="B143" s="51"/>
      <c r="C143" s="52"/>
      <c r="D143" s="52"/>
      <c r="E143" s="52"/>
      <c r="F143" s="52"/>
      <c r="G143" s="1"/>
      <c r="H143" s="1"/>
      <c r="I143" s="1"/>
      <c r="J143" s="3"/>
      <c r="K143" s="3"/>
      <c r="L143" s="3"/>
      <c r="M143" s="3"/>
      <c r="N143" s="3"/>
      <c r="O143" s="3"/>
      <c r="P143" s="3"/>
      <c r="Q143" s="3"/>
      <c r="R143" s="3"/>
      <c r="S143" s="3"/>
      <c r="T143" s="3"/>
      <c r="U143" s="3"/>
      <c r="V143" s="3"/>
      <c r="W143" s="3"/>
      <c r="X143" s="3"/>
      <c r="Y143" s="3"/>
      <c r="Z143" s="3"/>
      <c r="AA143" s="3"/>
      <c r="AB143" s="3"/>
    </row>
    <row r="144" spans="1:28" ht="15.75" customHeight="1">
      <c r="A144" s="51"/>
      <c r="B144" s="51"/>
      <c r="C144" s="52"/>
      <c r="D144" s="52"/>
      <c r="E144" s="52"/>
      <c r="F144" s="52"/>
      <c r="G144" s="1"/>
      <c r="H144" s="1"/>
      <c r="I144" s="1"/>
      <c r="J144" s="3"/>
      <c r="K144" s="3"/>
      <c r="L144" s="3"/>
      <c r="M144" s="3"/>
      <c r="N144" s="3"/>
      <c r="O144" s="3"/>
      <c r="P144" s="3"/>
      <c r="Q144" s="3"/>
      <c r="R144" s="3"/>
      <c r="S144" s="3"/>
      <c r="T144" s="3"/>
      <c r="U144" s="3"/>
      <c r="V144" s="3"/>
      <c r="W144" s="3"/>
      <c r="X144" s="3"/>
      <c r="Y144" s="3"/>
      <c r="Z144" s="3"/>
      <c r="AA144" s="3"/>
      <c r="AB144" s="3"/>
    </row>
    <row r="145" spans="1:28" ht="15.75" customHeight="1">
      <c r="A145" s="51"/>
      <c r="B145" s="51"/>
      <c r="C145" s="52"/>
      <c r="D145" s="52"/>
      <c r="E145" s="52"/>
      <c r="F145" s="52"/>
      <c r="G145" s="1"/>
      <c r="H145" s="1"/>
      <c r="I145" s="1"/>
      <c r="J145" s="3"/>
      <c r="K145" s="3"/>
      <c r="L145" s="3"/>
      <c r="M145" s="3"/>
      <c r="N145" s="3"/>
      <c r="O145" s="3"/>
      <c r="P145" s="3"/>
      <c r="Q145" s="3"/>
      <c r="R145" s="3"/>
      <c r="S145" s="3"/>
      <c r="T145" s="3"/>
      <c r="U145" s="3"/>
      <c r="V145" s="3"/>
      <c r="W145" s="3"/>
      <c r="X145" s="3"/>
      <c r="Y145" s="3"/>
      <c r="Z145" s="3"/>
      <c r="AA145" s="3"/>
      <c r="AB145" s="3"/>
    </row>
    <row r="146" spans="1:28" ht="15.75" customHeight="1">
      <c r="A146" s="51"/>
      <c r="B146" s="51"/>
      <c r="C146" s="52"/>
      <c r="D146" s="52"/>
      <c r="E146" s="52"/>
      <c r="F146" s="52"/>
      <c r="G146" s="1"/>
      <c r="H146" s="1"/>
      <c r="I146" s="1"/>
      <c r="J146" s="3"/>
      <c r="K146" s="3"/>
      <c r="L146" s="3"/>
      <c r="M146" s="3"/>
      <c r="N146" s="3"/>
      <c r="O146" s="3"/>
      <c r="P146" s="3"/>
      <c r="Q146" s="3"/>
      <c r="R146" s="3"/>
      <c r="S146" s="3"/>
      <c r="T146" s="3"/>
      <c r="U146" s="3"/>
      <c r="V146" s="3"/>
      <c r="W146" s="3"/>
      <c r="X146" s="3"/>
      <c r="Y146" s="3"/>
      <c r="Z146" s="3"/>
      <c r="AA146" s="3"/>
      <c r="AB146" s="3"/>
    </row>
    <row r="147" spans="1:28" ht="15.75" customHeight="1">
      <c r="A147" s="51"/>
      <c r="B147" s="51"/>
      <c r="C147" s="52"/>
      <c r="D147" s="52"/>
      <c r="E147" s="52"/>
      <c r="F147" s="52"/>
      <c r="G147" s="1"/>
      <c r="H147" s="1"/>
      <c r="I147" s="1"/>
      <c r="J147" s="3"/>
      <c r="K147" s="3"/>
      <c r="L147" s="3"/>
      <c r="M147" s="3"/>
      <c r="N147" s="3"/>
      <c r="O147" s="3"/>
      <c r="P147" s="3"/>
      <c r="Q147" s="3"/>
      <c r="R147" s="3"/>
      <c r="S147" s="3"/>
      <c r="T147" s="3"/>
      <c r="U147" s="3"/>
      <c r="V147" s="3"/>
      <c r="W147" s="3"/>
      <c r="X147" s="3"/>
      <c r="Y147" s="3"/>
      <c r="Z147" s="3"/>
      <c r="AA147" s="3"/>
      <c r="AB147" s="3"/>
    </row>
    <row r="148" spans="1:28" ht="15.75" customHeight="1">
      <c r="A148" s="51"/>
      <c r="B148" s="51"/>
      <c r="C148" s="52"/>
      <c r="D148" s="52"/>
      <c r="E148" s="52"/>
      <c r="F148" s="52"/>
      <c r="G148" s="1"/>
      <c r="H148" s="1"/>
      <c r="I148" s="1"/>
      <c r="J148" s="3"/>
      <c r="K148" s="3"/>
      <c r="L148" s="3"/>
      <c r="M148" s="3"/>
      <c r="N148" s="3"/>
      <c r="O148" s="3"/>
      <c r="P148" s="3"/>
      <c r="Q148" s="3"/>
      <c r="R148" s="3"/>
      <c r="S148" s="3"/>
      <c r="T148" s="3"/>
      <c r="U148" s="3"/>
      <c r="V148" s="3"/>
      <c r="W148" s="3"/>
      <c r="X148" s="3"/>
      <c r="Y148" s="3"/>
      <c r="Z148" s="3"/>
      <c r="AA148" s="3"/>
      <c r="AB148" s="3"/>
    </row>
    <row r="149" spans="1:28" ht="15.75" customHeight="1">
      <c r="A149" s="51"/>
      <c r="B149" s="51"/>
      <c r="C149" s="52"/>
      <c r="D149" s="52"/>
      <c r="E149" s="52"/>
      <c r="F149" s="52"/>
      <c r="G149" s="1"/>
      <c r="H149" s="1"/>
      <c r="I149" s="1"/>
      <c r="J149" s="3"/>
      <c r="K149" s="3"/>
      <c r="L149" s="3"/>
      <c r="M149" s="3"/>
      <c r="N149" s="3"/>
      <c r="O149" s="3"/>
      <c r="P149" s="3"/>
      <c r="Q149" s="3"/>
      <c r="R149" s="3"/>
      <c r="S149" s="3"/>
      <c r="T149" s="3"/>
      <c r="U149" s="3"/>
      <c r="V149" s="3"/>
      <c r="W149" s="3"/>
      <c r="X149" s="3"/>
      <c r="Y149" s="3"/>
      <c r="Z149" s="3"/>
      <c r="AA149" s="3"/>
      <c r="AB149" s="3"/>
    </row>
    <row r="150" spans="1:28" ht="15.75" customHeight="1">
      <c r="A150" s="51"/>
      <c r="B150" s="51"/>
      <c r="C150" s="52"/>
      <c r="D150" s="52"/>
      <c r="E150" s="52"/>
      <c r="F150" s="52"/>
      <c r="G150" s="1"/>
      <c r="H150" s="1"/>
      <c r="I150" s="1"/>
      <c r="J150" s="3"/>
      <c r="K150" s="3"/>
      <c r="L150" s="3"/>
      <c r="M150" s="3"/>
      <c r="N150" s="3"/>
      <c r="O150" s="3"/>
      <c r="P150" s="3"/>
      <c r="Q150" s="3"/>
      <c r="R150" s="3"/>
      <c r="S150" s="3"/>
      <c r="T150" s="3"/>
      <c r="U150" s="3"/>
      <c r="V150" s="3"/>
      <c r="W150" s="3"/>
      <c r="X150" s="3"/>
      <c r="Y150" s="3"/>
      <c r="Z150" s="3"/>
      <c r="AA150" s="3"/>
      <c r="AB150" s="3"/>
    </row>
    <row r="151" spans="1:28" ht="15.75" customHeight="1">
      <c r="A151" s="51"/>
      <c r="B151" s="51"/>
      <c r="C151" s="52"/>
      <c r="D151" s="52"/>
      <c r="E151" s="52"/>
      <c r="F151" s="52"/>
      <c r="G151" s="1"/>
      <c r="H151" s="1"/>
      <c r="I151" s="1"/>
      <c r="J151" s="3"/>
      <c r="K151" s="3"/>
      <c r="L151" s="3"/>
      <c r="M151" s="3"/>
      <c r="N151" s="3"/>
      <c r="O151" s="3"/>
      <c r="P151" s="3"/>
      <c r="Q151" s="3"/>
      <c r="R151" s="3"/>
      <c r="S151" s="3"/>
      <c r="T151" s="3"/>
      <c r="U151" s="3"/>
      <c r="V151" s="3"/>
      <c r="W151" s="3"/>
      <c r="X151" s="3"/>
      <c r="Y151" s="3"/>
      <c r="Z151" s="3"/>
      <c r="AA151" s="3"/>
      <c r="AB151" s="3"/>
    </row>
    <row r="152" spans="1:28" ht="15.75" customHeight="1">
      <c r="A152" s="51"/>
      <c r="B152" s="51"/>
      <c r="C152" s="52"/>
      <c r="D152" s="52"/>
      <c r="E152" s="52"/>
      <c r="F152" s="52"/>
      <c r="G152" s="1"/>
      <c r="H152" s="1"/>
      <c r="I152" s="1"/>
      <c r="J152" s="3"/>
      <c r="K152" s="3"/>
      <c r="L152" s="3"/>
      <c r="M152" s="3"/>
      <c r="N152" s="3"/>
      <c r="O152" s="3"/>
      <c r="P152" s="3"/>
      <c r="Q152" s="3"/>
      <c r="R152" s="3"/>
      <c r="S152" s="3"/>
      <c r="T152" s="3"/>
      <c r="U152" s="3"/>
      <c r="V152" s="3"/>
      <c r="W152" s="3"/>
      <c r="X152" s="3"/>
      <c r="Y152" s="3"/>
      <c r="Z152" s="3"/>
      <c r="AA152" s="3"/>
      <c r="AB152" s="3"/>
    </row>
    <row r="153" spans="1:28" ht="15.75" customHeight="1">
      <c r="A153" s="51"/>
      <c r="B153" s="51"/>
      <c r="C153" s="52"/>
      <c r="D153" s="52"/>
      <c r="E153" s="52"/>
      <c r="F153" s="52"/>
      <c r="G153" s="1"/>
      <c r="H153" s="1"/>
      <c r="I153" s="1"/>
      <c r="J153" s="3"/>
      <c r="K153" s="3"/>
      <c r="L153" s="3"/>
      <c r="M153" s="3"/>
      <c r="N153" s="3"/>
      <c r="O153" s="3"/>
      <c r="P153" s="3"/>
      <c r="Q153" s="3"/>
      <c r="R153" s="3"/>
      <c r="S153" s="3"/>
      <c r="T153" s="3"/>
      <c r="U153" s="3"/>
      <c r="V153" s="3"/>
      <c r="W153" s="3"/>
      <c r="X153" s="3"/>
      <c r="Y153" s="3"/>
      <c r="Z153" s="3"/>
      <c r="AA153" s="3"/>
      <c r="AB153" s="3"/>
    </row>
    <row r="154" spans="1:28" ht="15.75" customHeight="1">
      <c r="A154" s="51"/>
      <c r="B154" s="51"/>
      <c r="C154" s="52"/>
      <c r="D154" s="52"/>
      <c r="E154" s="52"/>
      <c r="F154" s="52"/>
      <c r="G154" s="1"/>
      <c r="H154" s="1"/>
      <c r="I154" s="1"/>
      <c r="J154" s="3"/>
      <c r="K154" s="3"/>
      <c r="L154" s="3"/>
      <c r="M154" s="3"/>
      <c r="N154" s="3"/>
      <c r="O154" s="3"/>
      <c r="P154" s="3"/>
      <c r="Q154" s="3"/>
      <c r="R154" s="3"/>
      <c r="S154" s="3"/>
      <c r="T154" s="3"/>
      <c r="U154" s="3"/>
      <c r="V154" s="3"/>
      <c r="W154" s="3"/>
      <c r="X154" s="3"/>
      <c r="Y154" s="3"/>
      <c r="Z154" s="3"/>
      <c r="AA154" s="3"/>
      <c r="AB154" s="3"/>
    </row>
    <row r="155" spans="1:28" ht="15.75" customHeight="1">
      <c r="A155" s="51"/>
      <c r="B155" s="51"/>
      <c r="C155" s="52"/>
      <c r="D155" s="52"/>
      <c r="E155" s="52"/>
      <c r="F155" s="52"/>
      <c r="G155" s="1"/>
      <c r="H155" s="1"/>
      <c r="I155" s="1"/>
      <c r="J155" s="3"/>
      <c r="K155" s="3"/>
      <c r="L155" s="3"/>
      <c r="M155" s="3"/>
      <c r="N155" s="3"/>
      <c r="O155" s="3"/>
      <c r="P155" s="3"/>
      <c r="Q155" s="3"/>
      <c r="R155" s="3"/>
      <c r="S155" s="3"/>
      <c r="T155" s="3"/>
      <c r="U155" s="3"/>
      <c r="V155" s="3"/>
      <c r="W155" s="3"/>
      <c r="X155" s="3"/>
      <c r="Y155" s="3"/>
      <c r="Z155" s="3"/>
      <c r="AA155" s="3"/>
      <c r="AB155" s="3"/>
    </row>
    <row r="156" spans="1:28" ht="15.75" customHeight="1">
      <c r="A156" s="51"/>
      <c r="B156" s="51"/>
      <c r="C156" s="52"/>
      <c r="D156" s="52"/>
      <c r="E156" s="52"/>
      <c r="F156" s="52"/>
      <c r="G156" s="1"/>
      <c r="H156" s="1"/>
      <c r="I156" s="1"/>
      <c r="J156" s="3"/>
      <c r="K156" s="3"/>
      <c r="L156" s="3"/>
      <c r="M156" s="3"/>
      <c r="N156" s="3"/>
      <c r="O156" s="3"/>
      <c r="P156" s="3"/>
      <c r="Q156" s="3"/>
      <c r="R156" s="3"/>
      <c r="S156" s="3"/>
      <c r="T156" s="3"/>
      <c r="U156" s="3"/>
      <c r="V156" s="3"/>
      <c r="W156" s="3"/>
      <c r="X156" s="3"/>
      <c r="Y156" s="3"/>
      <c r="Z156" s="3"/>
      <c r="AA156" s="3"/>
      <c r="AB156" s="3"/>
    </row>
    <row r="157" spans="1:28" ht="15.75" customHeight="1">
      <c r="A157" s="51"/>
      <c r="B157" s="51"/>
      <c r="C157" s="52"/>
      <c r="D157" s="52"/>
      <c r="E157" s="52"/>
      <c r="F157" s="52"/>
      <c r="G157" s="1"/>
      <c r="H157" s="1"/>
      <c r="I157" s="1"/>
      <c r="J157" s="3"/>
      <c r="K157" s="3"/>
      <c r="L157" s="3"/>
      <c r="M157" s="3"/>
      <c r="N157" s="3"/>
      <c r="O157" s="3"/>
      <c r="P157" s="3"/>
      <c r="Q157" s="3"/>
      <c r="R157" s="3"/>
      <c r="S157" s="3"/>
      <c r="T157" s="3"/>
      <c r="U157" s="3"/>
      <c r="V157" s="3"/>
      <c r="W157" s="3"/>
      <c r="X157" s="3"/>
      <c r="Y157" s="3"/>
      <c r="Z157" s="3"/>
      <c r="AA157" s="3"/>
      <c r="AB157" s="3"/>
    </row>
    <row r="158" spans="1:28" ht="15.75" customHeight="1">
      <c r="A158" s="51"/>
      <c r="B158" s="51"/>
      <c r="C158" s="52"/>
      <c r="D158" s="52"/>
      <c r="E158" s="52"/>
      <c r="F158" s="52"/>
      <c r="G158" s="1"/>
      <c r="H158" s="1"/>
      <c r="I158" s="1"/>
      <c r="J158" s="3"/>
      <c r="K158" s="3"/>
      <c r="L158" s="3"/>
      <c r="M158" s="3"/>
      <c r="N158" s="3"/>
      <c r="O158" s="3"/>
      <c r="P158" s="3"/>
      <c r="Q158" s="3"/>
      <c r="R158" s="3"/>
      <c r="S158" s="3"/>
      <c r="T158" s="3"/>
      <c r="U158" s="3"/>
      <c r="V158" s="3"/>
      <c r="W158" s="3"/>
      <c r="X158" s="3"/>
      <c r="Y158" s="3"/>
      <c r="Z158" s="3"/>
      <c r="AA158" s="3"/>
      <c r="AB158" s="3"/>
    </row>
    <row r="159" spans="1:28" ht="15.75" customHeight="1">
      <c r="A159" s="51"/>
      <c r="B159" s="51"/>
      <c r="C159" s="52"/>
      <c r="D159" s="52"/>
      <c r="E159" s="52"/>
      <c r="F159" s="52"/>
      <c r="G159" s="1"/>
      <c r="H159" s="1"/>
      <c r="I159" s="1"/>
      <c r="J159" s="3"/>
      <c r="K159" s="3"/>
      <c r="L159" s="3"/>
      <c r="M159" s="3"/>
      <c r="N159" s="3"/>
      <c r="O159" s="3"/>
      <c r="P159" s="3"/>
      <c r="Q159" s="3"/>
      <c r="R159" s="3"/>
      <c r="S159" s="3"/>
      <c r="T159" s="3"/>
      <c r="U159" s="3"/>
      <c r="V159" s="3"/>
      <c r="W159" s="3"/>
      <c r="X159" s="3"/>
      <c r="Y159" s="3"/>
      <c r="Z159" s="3"/>
      <c r="AA159" s="3"/>
      <c r="AB159" s="3"/>
    </row>
    <row r="160" spans="1:28" ht="15.75" customHeight="1">
      <c r="A160" s="51"/>
      <c r="B160" s="51"/>
      <c r="C160" s="52"/>
      <c r="D160" s="52"/>
      <c r="E160" s="52"/>
      <c r="F160" s="52"/>
      <c r="G160" s="1"/>
      <c r="H160" s="1"/>
      <c r="I160" s="1"/>
      <c r="J160" s="3"/>
      <c r="K160" s="3"/>
      <c r="L160" s="3"/>
      <c r="M160" s="3"/>
      <c r="N160" s="3"/>
      <c r="O160" s="3"/>
      <c r="P160" s="3"/>
      <c r="Q160" s="3"/>
      <c r="R160" s="3"/>
      <c r="S160" s="3"/>
      <c r="T160" s="3"/>
      <c r="U160" s="3"/>
      <c r="V160" s="3"/>
      <c r="W160" s="3"/>
      <c r="X160" s="3"/>
      <c r="Y160" s="3"/>
      <c r="Z160" s="3"/>
      <c r="AA160" s="3"/>
      <c r="AB160" s="3"/>
    </row>
    <row r="161" spans="1:28" ht="15.75" customHeight="1">
      <c r="A161" s="51"/>
      <c r="B161" s="51"/>
      <c r="C161" s="52"/>
      <c r="D161" s="52"/>
      <c r="E161" s="52"/>
      <c r="F161" s="52"/>
      <c r="G161" s="1"/>
      <c r="H161" s="1"/>
      <c r="I161" s="1"/>
      <c r="J161" s="3"/>
      <c r="K161" s="3"/>
      <c r="L161" s="3"/>
      <c r="M161" s="3"/>
      <c r="N161" s="3"/>
      <c r="O161" s="3"/>
      <c r="P161" s="3"/>
      <c r="Q161" s="3"/>
      <c r="R161" s="3"/>
      <c r="S161" s="3"/>
      <c r="T161" s="3"/>
      <c r="U161" s="3"/>
      <c r="V161" s="3"/>
      <c r="W161" s="3"/>
      <c r="X161" s="3"/>
      <c r="Y161" s="3"/>
      <c r="Z161" s="3"/>
      <c r="AA161" s="3"/>
      <c r="AB161" s="3"/>
    </row>
    <row r="162" spans="1:28" ht="15.75" customHeight="1">
      <c r="A162" s="51"/>
      <c r="B162" s="51"/>
      <c r="C162" s="52"/>
      <c r="D162" s="52"/>
      <c r="E162" s="52"/>
      <c r="F162" s="52"/>
      <c r="G162" s="1"/>
      <c r="H162" s="1"/>
      <c r="I162" s="1"/>
      <c r="J162" s="3"/>
      <c r="K162" s="3"/>
      <c r="L162" s="3"/>
      <c r="M162" s="3"/>
      <c r="N162" s="3"/>
      <c r="O162" s="3"/>
      <c r="P162" s="3"/>
      <c r="Q162" s="3"/>
      <c r="R162" s="3"/>
      <c r="S162" s="3"/>
      <c r="T162" s="3"/>
      <c r="U162" s="3"/>
      <c r="V162" s="3"/>
      <c r="W162" s="3"/>
      <c r="X162" s="3"/>
      <c r="Y162" s="3"/>
      <c r="Z162" s="3"/>
      <c r="AA162" s="3"/>
      <c r="AB162" s="3"/>
    </row>
    <row r="163" spans="1:28" ht="15.75" customHeight="1">
      <c r="A163" s="51"/>
      <c r="B163" s="51"/>
      <c r="C163" s="52"/>
      <c r="D163" s="52"/>
      <c r="E163" s="52"/>
      <c r="F163" s="52"/>
      <c r="G163" s="1"/>
      <c r="H163" s="1"/>
      <c r="I163" s="1"/>
      <c r="J163" s="3"/>
      <c r="K163" s="3"/>
      <c r="L163" s="3"/>
      <c r="M163" s="3"/>
      <c r="N163" s="3"/>
      <c r="O163" s="3"/>
      <c r="P163" s="3"/>
      <c r="Q163" s="3"/>
      <c r="R163" s="3"/>
      <c r="S163" s="3"/>
      <c r="T163" s="3"/>
      <c r="U163" s="3"/>
      <c r="V163" s="3"/>
      <c r="W163" s="3"/>
      <c r="X163" s="3"/>
      <c r="Y163" s="3"/>
      <c r="Z163" s="3"/>
      <c r="AA163" s="3"/>
      <c r="AB163" s="3"/>
    </row>
    <row r="164" spans="1:28" ht="15.75" customHeight="1">
      <c r="A164" s="51"/>
      <c r="B164" s="51"/>
      <c r="C164" s="52"/>
      <c r="D164" s="52"/>
      <c r="E164" s="52"/>
      <c r="F164" s="52"/>
      <c r="G164" s="1"/>
      <c r="H164" s="1"/>
      <c r="I164" s="1"/>
      <c r="J164" s="3"/>
      <c r="K164" s="3"/>
      <c r="L164" s="3"/>
      <c r="M164" s="3"/>
      <c r="N164" s="3"/>
      <c r="O164" s="3"/>
      <c r="P164" s="3"/>
      <c r="Q164" s="3"/>
      <c r="R164" s="3"/>
      <c r="S164" s="3"/>
      <c r="T164" s="3"/>
      <c r="U164" s="3"/>
      <c r="V164" s="3"/>
      <c r="W164" s="3"/>
      <c r="X164" s="3"/>
      <c r="Y164" s="3"/>
      <c r="Z164" s="3"/>
      <c r="AA164" s="3"/>
      <c r="AB164" s="3"/>
    </row>
    <row r="165" spans="1:28" ht="15.75" customHeight="1">
      <c r="A165" s="51"/>
      <c r="B165" s="51"/>
      <c r="C165" s="52"/>
      <c r="D165" s="52"/>
      <c r="E165" s="52"/>
      <c r="F165" s="52"/>
      <c r="G165" s="1"/>
      <c r="H165" s="1"/>
      <c r="I165" s="1"/>
      <c r="J165" s="3"/>
      <c r="K165" s="3"/>
      <c r="L165" s="3"/>
      <c r="M165" s="3"/>
      <c r="N165" s="3"/>
      <c r="O165" s="3"/>
      <c r="P165" s="3"/>
      <c r="Q165" s="3"/>
      <c r="R165" s="3"/>
      <c r="S165" s="3"/>
      <c r="T165" s="3"/>
      <c r="U165" s="3"/>
      <c r="V165" s="3"/>
      <c r="W165" s="3"/>
      <c r="X165" s="3"/>
      <c r="Y165" s="3"/>
      <c r="Z165" s="3"/>
      <c r="AA165" s="3"/>
      <c r="AB165" s="3"/>
    </row>
    <row r="166" spans="1:28" ht="15.75" customHeight="1">
      <c r="A166" s="51"/>
      <c r="B166" s="51"/>
      <c r="C166" s="52"/>
      <c r="D166" s="52"/>
      <c r="E166" s="52"/>
      <c r="F166" s="52"/>
      <c r="G166" s="1"/>
      <c r="H166" s="1"/>
      <c r="I166" s="1"/>
      <c r="J166" s="3"/>
      <c r="K166" s="3"/>
      <c r="L166" s="3"/>
      <c r="M166" s="3"/>
      <c r="N166" s="3"/>
      <c r="O166" s="3"/>
      <c r="P166" s="3"/>
      <c r="Q166" s="3"/>
      <c r="R166" s="3"/>
      <c r="S166" s="3"/>
      <c r="T166" s="3"/>
      <c r="U166" s="3"/>
      <c r="V166" s="3"/>
      <c r="W166" s="3"/>
      <c r="X166" s="3"/>
      <c r="Y166" s="3"/>
      <c r="Z166" s="3"/>
      <c r="AA166" s="3"/>
      <c r="AB166" s="3"/>
    </row>
    <row r="167" spans="1:28" ht="15.75" customHeight="1">
      <c r="A167" s="51"/>
      <c r="B167" s="51"/>
      <c r="C167" s="52"/>
      <c r="D167" s="52"/>
      <c r="E167" s="52"/>
      <c r="F167" s="52"/>
      <c r="G167" s="1"/>
      <c r="H167" s="1"/>
      <c r="I167" s="1"/>
      <c r="J167" s="3"/>
      <c r="K167" s="3"/>
      <c r="L167" s="3"/>
      <c r="M167" s="3"/>
      <c r="N167" s="3"/>
      <c r="O167" s="3"/>
      <c r="P167" s="3"/>
      <c r="Q167" s="3"/>
      <c r="R167" s="3"/>
      <c r="S167" s="3"/>
      <c r="T167" s="3"/>
      <c r="U167" s="3"/>
      <c r="V167" s="3"/>
      <c r="W167" s="3"/>
      <c r="X167" s="3"/>
      <c r="Y167" s="3"/>
      <c r="Z167" s="3"/>
      <c r="AA167" s="3"/>
      <c r="AB167" s="3"/>
    </row>
    <row r="168" spans="1:28" ht="15.75" customHeight="1">
      <c r="A168" s="51"/>
      <c r="B168" s="51"/>
      <c r="C168" s="52"/>
      <c r="D168" s="52"/>
      <c r="E168" s="52"/>
      <c r="F168" s="52"/>
      <c r="G168" s="1"/>
      <c r="H168" s="1"/>
      <c r="I168" s="1"/>
      <c r="J168" s="3"/>
      <c r="K168" s="3"/>
      <c r="L168" s="3"/>
      <c r="M168" s="3"/>
      <c r="N168" s="3"/>
      <c r="O168" s="3"/>
      <c r="P168" s="3"/>
      <c r="Q168" s="3"/>
      <c r="R168" s="3"/>
      <c r="S168" s="3"/>
      <c r="T168" s="3"/>
      <c r="U168" s="3"/>
      <c r="V168" s="3"/>
      <c r="W168" s="3"/>
      <c r="X168" s="3"/>
      <c r="Y168" s="3"/>
      <c r="Z168" s="3"/>
      <c r="AA168" s="3"/>
      <c r="AB168" s="3"/>
    </row>
    <row r="169" spans="1:28" ht="15.75" customHeight="1">
      <c r="A169" s="51"/>
      <c r="B169" s="51"/>
      <c r="C169" s="52"/>
      <c r="D169" s="52"/>
      <c r="E169" s="52"/>
      <c r="F169" s="52"/>
      <c r="G169" s="1"/>
      <c r="H169" s="1"/>
      <c r="I169" s="1"/>
      <c r="J169" s="3"/>
      <c r="K169" s="3"/>
      <c r="L169" s="3"/>
      <c r="M169" s="3"/>
      <c r="N169" s="3"/>
      <c r="O169" s="3"/>
      <c r="P169" s="3"/>
      <c r="Q169" s="3"/>
      <c r="R169" s="3"/>
      <c r="S169" s="3"/>
      <c r="T169" s="3"/>
      <c r="U169" s="3"/>
      <c r="V169" s="3"/>
      <c r="W169" s="3"/>
      <c r="X169" s="3"/>
      <c r="Y169" s="3"/>
      <c r="Z169" s="3"/>
      <c r="AA169" s="3"/>
      <c r="AB169" s="3"/>
    </row>
    <row r="170" spans="1:28" ht="15.75" customHeight="1">
      <c r="A170" s="51"/>
      <c r="B170" s="51"/>
      <c r="C170" s="52"/>
      <c r="D170" s="52"/>
      <c r="E170" s="52"/>
      <c r="F170" s="52"/>
      <c r="G170" s="1"/>
      <c r="H170" s="1"/>
      <c r="I170" s="1"/>
      <c r="J170" s="3"/>
      <c r="K170" s="3"/>
      <c r="L170" s="3"/>
      <c r="M170" s="3"/>
      <c r="N170" s="3"/>
      <c r="O170" s="3"/>
      <c r="P170" s="3"/>
      <c r="Q170" s="3"/>
      <c r="R170" s="3"/>
      <c r="S170" s="3"/>
      <c r="T170" s="3"/>
      <c r="U170" s="3"/>
      <c r="V170" s="3"/>
      <c r="W170" s="3"/>
      <c r="X170" s="3"/>
      <c r="Y170" s="3"/>
      <c r="Z170" s="3"/>
      <c r="AA170" s="3"/>
      <c r="AB170" s="3"/>
    </row>
    <row r="171" spans="1:28" ht="15.75" customHeight="1">
      <c r="A171" s="51"/>
      <c r="B171" s="51"/>
      <c r="C171" s="52"/>
      <c r="D171" s="52"/>
      <c r="E171" s="52"/>
      <c r="F171" s="52"/>
      <c r="G171" s="1"/>
      <c r="H171" s="1"/>
      <c r="I171" s="1"/>
      <c r="J171" s="3"/>
      <c r="K171" s="3"/>
      <c r="L171" s="3"/>
      <c r="M171" s="3"/>
      <c r="N171" s="3"/>
      <c r="O171" s="3"/>
      <c r="P171" s="3"/>
      <c r="Q171" s="3"/>
      <c r="R171" s="3"/>
      <c r="S171" s="3"/>
      <c r="T171" s="3"/>
      <c r="U171" s="3"/>
      <c r="V171" s="3"/>
      <c r="W171" s="3"/>
      <c r="X171" s="3"/>
      <c r="Y171" s="3"/>
      <c r="Z171" s="3"/>
      <c r="AA171" s="3"/>
      <c r="AB171" s="3"/>
    </row>
    <row r="172" spans="1:28" ht="15.75" customHeight="1">
      <c r="A172" s="51"/>
      <c r="B172" s="51"/>
      <c r="C172" s="52"/>
      <c r="D172" s="52"/>
      <c r="E172" s="52"/>
      <c r="F172" s="52"/>
      <c r="G172" s="1"/>
      <c r="H172" s="1"/>
      <c r="I172" s="1"/>
      <c r="J172" s="3"/>
      <c r="K172" s="3"/>
      <c r="L172" s="3"/>
      <c r="M172" s="3"/>
      <c r="N172" s="3"/>
      <c r="O172" s="3"/>
      <c r="P172" s="3"/>
      <c r="Q172" s="3"/>
      <c r="R172" s="3"/>
      <c r="S172" s="3"/>
      <c r="T172" s="3"/>
      <c r="U172" s="3"/>
      <c r="V172" s="3"/>
      <c r="W172" s="3"/>
      <c r="X172" s="3"/>
      <c r="Y172" s="3"/>
      <c r="Z172" s="3"/>
      <c r="AA172" s="3"/>
      <c r="AB172" s="3"/>
    </row>
    <row r="173" spans="1:28" ht="15.75" customHeight="1">
      <c r="A173" s="51"/>
      <c r="B173" s="51"/>
      <c r="C173" s="52"/>
      <c r="D173" s="52"/>
      <c r="E173" s="52"/>
      <c r="F173" s="52"/>
      <c r="G173" s="1"/>
      <c r="H173" s="1"/>
      <c r="I173" s="1"/>
      <c r="J173" s="3"/>
      <c r="K173" s="3"/>
      <c r="L173" s="3"/>
      <c r="M173" s="3"/>
      <c r="N173" s="3"/>
      <c r="O173" s="3"/>
      <c r="P173" s="3"/>
      <c r="Q173" s="3"/>
      <c r="R173" s="3"/>
      <c r="S173" s="3"/>
      <c r="T173" s="3"/>
      <c r="U173" s="3"/>
      <c r="V173" s="3"/>
      <c r="W173" s="3"/>
      <c r="X173" s="3"/>
      <c r="Y173" s="3"/>
      <c r="Z173" s="3"/>
      <c r="AA173" s="3"/>
      <c r="AB173" s="3"/>
    </row>
    <row r="174" spans="1:28" ht="15.75" customHeight="1">
      <c r="A174" s="51"/>
      <c r="B174" s="51"/>
      <c r="C174" s="52"/>
      <c r="D174" s="52"/>
      <c r="E174" s="52"/>
      <c r="F174" s="52"/>
      <c r="G174" s="1"/>
      <c r="H174" s="1"/>
      <c r="I174" s="1"/>
      <c r="J174" s="3"/>
      <c r="K174" s="3"/>
      <c r="L174" s="3"/>
      <c r="M174" s="3"/>
      <c r="N174" s="3"/>
      <c r="O174" s="3"/>
      <c r="P174" s="3"/>
      <c r="Q174" s="3"/>
      <c r="R174" s="3"/>
      <c r="S174" s="3"/>
      <c r="T174" s="3"/>
      <c r="U174" s="3"/>
      <c r="V174" s="3"/>
      <c r="W174" s="3"/>
      <c r="X174" s="3"/>
      <c r="Y174" s="3"/>
      <c r="Z174" s="3"/>
      <c r="AA174" s="3"/>
      <c r="AB174" s="3"/>
    </row>
    <row r="175" spans="1:28" ht="15.75" customHeight="1">
      <c r="A175" s="51"/>
      <c r="B175" s="51"/>
      <c r="C175" s="52"/>
      <c r="D175" s="52"/>
      <c r="E175" s="52"/>
      <c r="F175" s="52"/>
      <c r="G175" s="1"/>
      <c r="H175" s="1"/>
      <c r="I175" s="1"/>
      <c r="J175" s="3"/>
      <c r="K175" s="3"/>
      <c r="L175" s="3"/>
      <c r="M175" s="3"/>
      <c r="N175" s="3"/>
      <c r="O175" s="3"/>
      <c r="P175" s="3"/>
      <c r="Q175" s="3"/>
      <c r="R175" s="3"/>
      <c r="S175" s="3"/>
      <c r="T175" s="3"/>
      <c r="U175" s="3"/>
      <c r="V175" s="3"/>
      <c r="W175" s="3"/>
      <c r="X175" s="3"/>
      <c r="Y175" s="3"/>
      <c r="Z175" s="3"/>
      <c r="AA175" s="3"/>
      <c r="AB175" s="3"/>
    </row>
    <row r="176" spans="1:28" ht="15.75" customHeight="1">
      <c r="A176" s="51"/>
      <c r="B176" s="51"/>
      <c r="C176" s="52"/>
      <c r="D176" s="52"/>
      <c r="E176" s="52"/>
      <c r="F176" s="52"/>
      <c r="G176" s="1"/>
      <c r="H176" s="1"/>
      <c r="I176" s="1"/>
      <c r="J176" s="3"/>
      <c r="K176" s="3"/>
      <c r="L176" s="3"/>
      <c r="M176" s="3"/>
      <c r="N176" s="3"/>
      <c r="O176" s="3"/>
      <c r="P176" s="3"/>
      <c r="Q176" s="3"/>
      <c r="R176" s="3"/>
      <c r="S176" s="3"/>
      <c r="T176" s="3"/>
      <c r="U176" s="3"/>
      <c r="V176" s="3"/>
      <c r="W176" s="3"/>
      <c r="X176" s="3"/>
      <c r="Y176" s="3"/>
      <c r="Z176" s="3"/>
      <c r="AA176" s="3"/>
      <c r="AB176" s="3"/>
    </row>
    <row r="177" spans="1:28" ht="15.75" customHeight="1">
      <c r="A177" s="51"/>
      <c r="B177" s="51"/>
      <c r="C177" s="52"/>
      <c r="D177" s="52"/>
      <c r="E177" s="52"/>
      <c r="F177" s="52"/>
      <c r="G177" s="1"/>
      <c r="H177" s="1"/>
      <c r="I177" s="1"/>
      <c r="J177" s="3"/>
      <c r="K177" s="3"/>
      <c r="L177" s="3"/>
      <c r="M177" s="3"/>
      <c r="N177" s="3"/>
      <c r="O177" s="3"/>
      <c r="P177" s="3"/>
      <c r="Q177" s="3"/>
      <c r="R177" s="3"/>
      <c r="S177" s="3"/>
      <c r="T177" s="3"/>
      <c r="U177" s="3"/>
      <c r="V177" s="3"/>
      <c r="W177" s="3"/>
      <c r="X177" s="3"/>
      <c r="Y177" s="3"/>
      <c r="Z177" s="3"/>
      <c r="AA177" s="3"/>
      <c r="AB177" s="3"/>
    </row>
    <row r="178" spans="1:28" ht="15.75" customHeight="1">
      <c r="A178" s="51"/>
      <c r="B178" s="51"/>
      <c r="C178" s="52"/>
      <c r="D178" s="52"/>
      <c r="E178" s="52"/>
      <c r="F178" s="52"/>
      <c r="G178" s="1"/>
      <c r="H178" s="1"/>
      <c r="I178" s="1"/>
      <c r="J178" s="3"/>
      <c r="K178" s="3"/>
      <c r="L178" s="3"/>
      <c r="M178" s="3"/>
      <c r="N178" s="3"/>
      <c r="O178" s="3"/>
      <c r="P178" s="3"/>
      <c r="Q178" s="3"/>
      <c r="R178" s="3"/>
      <c r="S178" s="3"/>
      <c r="T178" s="3"/>
      <c r="U178" s="3"/>
      <c r="V178" s="3"/>
      <c r="W178" s="3"/>
      <c r="X178" s="3"/>
      <c r="Y178" s="3"/>
      <c r="Z178" s="3"/>
      <c r="AA178" s="3"/>
      <c r="AB178" s="3"/>
    </row>
    <row r="179" spans="1:28" ht="15.75" customHeight="1">
      <c r="A179" s="51"/>
      <c r="B179" s="51"/>
      <c r="C179" s="52"/>
      <c r="D179" s="52"/>
      <c r="E179" s="52"/>
      <c r="F179" s="52"/>
      <c r="G179" s="1"/>
      <c r="H179" s="1"/>
      <c r="I179" s="1"/>
      <c r="J179" s="3"/>
      <c r="K179" s="3"/>
      <c r="L179" s="3"/>
      <c r="M179" s="3"/>
      <c r="N179" s="3"/>
      <c r="O179" s="3"/>
      <c r="P179" s="3"/>
      <c r="Q179" s="3"/>
      <c r="R179" s="3"/>
      <c r="S179" s="3"/>
      <c r="T179" s="3"/>
      <c r="U179" s="3"/>
      <c r="V179" s="3"/>
      <c r="W179" s="3"/>
      <c r="X179" s="3"/>
      <c r="Y179" s="3"/>
      <c r="Z179" s="3"/>
      <c r="AA179" s="3"/>
      <c r="AB179" s="3"/>
    </row>
    <row r="180" spans="1:28" ht="15.75" customHeight="1">
      <c r="A180" s="51"/>
      <c r="B180" s="51"/>
      <c r="C180" s="52"/>
      <c r="D180" s="52"/>
      <c r="E180" s="52"/>
      <c r="F180" s="52"/>
      <c r="G180" s="1"/>
      <c r="H180" s="1"/>
      <c r="I180" s="1"/>
      <c r="J180" s="3"/>
      <c r="K180" s="3"/>
      <c r="L180" s="3"/>
      <c r="M180" s="3"/>
      <c r="N180" s="3"/>
      <c r="O180" s="3"/>
      <c r="P180" s="3"/>
      <c r="Q180" s="3"/>
      <c r="R180" s="3"/>
      <c r="S180" s="3"/>
      <c r="T180" s="3"/>
      <c r="U180" s="3"/>
      <c r="V180" s="3"/>
      <c r="W180" s="3"/>
      <c r="X180" s="3"/>
      <c r="Y180" s="3"/>
      <c r="Z180" s="3"/>
      <c r="AA180" s="3"/>
      <c r="AB180" s="3"/>
    </row>
    <row r="181" spans="1:28" ht="15.75" customHeight="1">
      <c r="A181" s="51"/>
      <c r="B181" s="51"/>
      <c r="C181" s="52"/>
      <c r="D181" s="52"/>
      <c r="E181" s="52"/>
      <c r="F181" s="52"/>
      <c r="G181" s="1"/>
      <c r="H181" s="1"/>
      <c r="I181" s="1"/>
      <c r="J181" s="3"/>
      <c r="K181" s="3"/>
      <c r="L181" s="3"/>
      <c r="M181" s="3"/>
      <c r="N181" s="3"/>
      <c r="O181" s="3"/>
      <c r="P181" s="3"/>
      <c r="Q181" s="3"/>
      <c r="R181" s="3"/>
      <c r="S181" s="3"/>
      <c r="T181" s="3"/>
      <c r="U181" s="3"/>
      <c r="V181" s="3"/>
      <c r="W181" s="3"/>
      <c r="X181" s="3"/>
      <c r="Y181" s="3"/>
      <c r="Z181" s="3"/>
      <c r="AA181" s="3"/>
      <c r="AB181" s="3"/>
    </row>
    <row r="182" spans="1:28" ht="15.75" customHeight="1">
      <c r="A182" s="51"/>
      <c r="B182" s="51"/>
      <c r="C182" s="52"/>
      <c r="D182" s="52"/>
      <c r="E182" s="52"/>
      <c r="F182" s="52"/>
      <c r="G182" s="1"/>
      <c r="H182" s="1"/>
      <c r="I182" s="1"/>
      <c r="J182" s="3"/>
      <c r="K182" s="3"/>
      <c r="L182" s="3"/>
      <c r="M182" s="3"/>
      <c r="N182" s="3"/>
      <c r="O182" s="3"/>
      <c r="P182" s="3"/>
      <c r="Q182" s="3"/>
      <c r="R182" s="3"/>
      <c r="S182" s="3"/>
      <c r="T182" s="3"/>
      <c r="U182" s="3"/>
      <c r="V182" s="3"/>
      <c r="W182" s="3"/>
      <c r="X182" s="3"/>
      <c r="Y182" s="3"/>
      <c r="Z182" s="3"/>
      <c r="AA182" s="3"/>
      <c r="AB182" s="3"/>
    </row>
    <row r="183" spans="1:28" ht="15.75" customHeight="1">
      <c r="A183" s="51"/>
      <c r="B183" s="51"/>
      <c r="C183" s="52"/>
      <c r="D183" s="52"/>
      <c r="E183" s="52"/>
      <c r="F183" s="52"/>
      <c r="G183" s="1"/>
      <c r="H183" s="1"/>
      <c r="I183" s="1"/>
      <c r="J183" s="3"/>
      <c r="K183" s="3"/>
      <c r="L183" s="3"/>
      <c r="M183" s="3"/>
      <c r="N183" s="3"/>
      <c r="O183" s="3"/>
      <c r="P183" s="3"/>
      <c r="Q183" s="3"/>
      <c r="R183" s="3"/>
      <c r="S183" s="3"/>
      <c r="T183" s="3"/>
      <c r="U183" s="3"/>
      <c r="V183" s="3"/>
      <c r="W183" s="3"/>
      <c r="X183" s="3"/>
      <c r="Y183" s="3"/>
      <c r="Z183" s="3"/>
      <c r="AA183" s="3"/>
      <c r="AB183" s="3"/>
    </row>
    <row r="184" spans="1:28" ht="15.75" customHeight="1">
      <c r="A184" s="51"/>
      <c r="B184" s="51"/>
      <c r="C184" s="52"/>
      <c r="D184" s="52"/>
      <c r="E184" s="52"/>
      <c r="F184" s="52"/>
      <c r="G184" s="1"/>
      <c r="H184" s="1"/>
      <c r="I184" s="1"/>
      <c r="J184" s="3"/>
      <c r="K184" s="3"/>
      <c r="L184" s="3"/>
      <c r="M184" s="3"/>
      <c r="N184" s="3"/>
      <c r="O184" s="3"/>
      <c r="P184" s="3"/>
      <c r="Q184" s="3"/>
      <c r="R184" s="3"/>
      <c r="S184" s="3"/>
      <c r="T184" s="3"/>
      <c r="U184" s="3"/>
      <c r="V184" s="3"/>
      <c r="W184" s="3"/>
      <c r="X184" s="3"/>
      <c r="Y184" s="3"/>
      <c r="Z184" s="3"/>
      <c r="AA184" s="3"/>
      <c r="AB184" s="3"/>
    </row>
    <row r="185" spans="1:28" ht="15.75" customHeight="1">
      <c r="A185" s="51"/>
      <c r="B185" s="51"/>
      <c r="C185" s="52"/>
      <c r="D185" s="52"/>
      <c r="E185" s="52"/>
      <c r="F185" s="52"/>
      <c r="G185" s="1"/>
      <c r="H185" s="1"/>
      <c r="I185" s="1"/>
      <c r="J185" s="3"/>
      <c r="K185" s="3"/>
      <c r="L185" s="3"/>
      <c r="M185" s="3"/>
      <c r="N185" s="3"/>
      <c r="O185" s="3"/>
      <c r="P185" s="3"/>
      <c r="Q185" s="3"/>
      <c r="R185" s="3"/>
      <c r="S185" s="3"/>
      <c r="T185" s="3"/>
      <c r="U185" s="3"/>
      <c r="V185" s="3"/>
      <c r="W185" s="3"/>
      <c r="X185" s="3"/>
      <c r="Y185" s="3"/>
      <c r="Z185" s="3"/>
      <c r="AA185" s="3"/>
      <c r="AB185" s="3"/>
    </row>
    <row r="186" spans="1:28" ht="15.75" customHeight="1">
      <c r="A186" s="51"/>
      <c r="B186" s="51"/>
      <c r="C186" s="52"/>
      <c r="D186" s="52"/>
      <c r="E186" s="52"/>
      <c r="F186" s="52"/>
      <c r="G186" s="1"/>
      <c r="H186" s="1"/>
      <c r="I186" s="1"/>
      <c r="J186" s="3"/>
      <c r="K186" s="3"/>
      <c r="L186" s="3"/>
      <c r="M186" s="3"/>
      <c r="N186" s="3"/>
      <c r="O186" s="3"/>
      <c r="P186" s="3"/>
      <c r="Q186" s="3"/>
      <c r="R186" s="3"/>
      <c r="S186" s="3"/>
      <c r="T186" s="3"/>
      <c r="U186" s="3"/>
      <c r="V186" s="3"/>
      <c r="W186" s="3"/>
      <c r="X186" s="3"/>
      <c r="Y186" s="3"/>
      <c r="Z186" s="3"/>
      <c r="AA186" s="3"/>
      <c r="AB186" s="3"/>
    </row>
    <row r="187" spans="1:28" ht="15.75" customHeight="1">
      <c r="A187" s="51"/>
      <c r="B187" s="51"/>
      <c r="C187" s="52"/>
      <c r="D187" s="52"/>
      <c r="E187" s="52"/>
      <c r="F187" s="52"/>
      <c r="G187" s="1"/>
      <c r="H187" s="1"/>
      <c r="I187" s="1"/>
      <c r="J187" s="3"/>
      <c r="K187" s="3"/>
      <c r="L187" s="3"/>
      <c r="M187" s="3"/>
      <c r="N187" s="3"/>
      <c r="O187" s="3"/>
      <c r="P187" s="3"/>
      <c r="Q187" s="3"/>
      <c r="R187" s="3"/>
      <c r="S187" s="3"/>
      <c r="T187" s="3"/>
      <c r="U187" s="3"/>
      <c r="V187" s="3"/>
      <c r="W187" s="3"/>
      <c r="X187" s="3"/>
      <c r="Y187" s="3"/>
      <c r="Z187" s="3"/>
      <c r="AA187" s="3"/>
      <c r="AB187" s="3"/>
    </row>
    <row r="188" spans="1:28" ht="15.75" customHeight="1">
      <c r="A188" s="51"/>
      <c r="B188" s="51"/>
      <c r="C188" s="52"/>
      <c r="D188" s="52"/>
      <c r="E188" s="52"/>
      <c r="F188" s="52"/>
      <c r="G188" s="1"/>
      <c r="H188" s="1"/>
      <c r="I188" s="1"/>
      <c r="J188" s="3"/>
      <c r="K188" s="3"/>
      <c r="L188" s="3"/>
      <c r="M188" s="3"/>
      <c r="N188" s="3"/>
      <c r="O188" s="3"/>
      <c r="P188" s="3"/>
      <c r="Q188" s="3"/>
      <c r="R188" s="3"/>
      <c r="S188" s="3"/>
      <c r="T188" s="3"/>
      <c r="U188" s="3"/>
      <c r="V188" s="3"/>
      <c r="W188" s="3"/>
      <c r="X188" s="3"/>
      <c r="Y188" s="3"/>
      <c r="Z188" s="3"/>
      <c r="AA188" s="3"/>
      <c r="AB188" s="3"/>
    </row>
    <row r="189" spans="1:28" ht="15.75" customHeight="1">
      <c r="A189" s="51"/>
      <c r="B189" s="51"/>
      <c r="C189" s="52"/>
      <c r="D189" s="52"/>
      <c r="E189" s="52"/>
      <c r="F189" s="52"/>
      <c r="G189" s="1"/>
      <c r="H189" s="1"/>
      <c r="I189" s="1"/>
      <c r="J189" s="3"/>
      <c r="K189" s="3"/>
      <c r="L189" s="3"/>
      <c r="M189" s="3"/>
      <c r="N189" s="3"/>
      <c r="O189" s="3"/>
      <c r="P189" s="3"/>
      <c r="Q189" s="3"/>
      <c r="R189" s="3"/>
      <c r="S189" s="3"/>
      <c r="T189" s="3"/>
      <c r="U189" s="3"/>
      <c r="V189" s="3"/>
      <c r="W189" s="3"/>
      <c r="X189" s="3"/>
      <c r="Y189" s="3"/>
      <c r="Z189" s="3"/>
      <c r="AA189" s="3"/>
      <c r="AB189" s="3"/>
    </row>
    <row r="190" spans="1:28" ht="15.75" customHeight="1">
      <c r="A190" s="51"/>
      <c r="B190" s="51"/>
      <c r="C190" s="52"/>
      <c r="D190" s="52"/>
      <c r="E190" s="52"/>
      <c r="F190" s="52"/>
      <c r="G190" s="1"/>
      <c r="H190" s="1"/>
      <c r="I190" s="1"/>
      <c r="J190" s="3"/>
      <c r="K190" s="3"/>
      <c r="L190" s="3"/>
      <c r="M190" s="3"/>
      <c r="N190" s="3"/>
      <c r="O190" s="3"/>
      <c r="P190" s="3"/>
      <c r="Q190" s="3"/>
      <c r="R190" s="3"/>
      <c r="S190" s="3"/>
      <c r="T190" s="3"/>
      <c r="U190" s="3"/>
      <c r="V190" s="3"/>
      <c r="W190" s="3"/>
      <c r="X190" s="3"/>
      <c r="Y190" s="3"/>
      <c r="Z190" s="3"/>
      <c r="AA190" s="3"/>
      <c r="AB190" s="3"/>
    </row>
    <row r="191" spans="1:28" ht="15.75" customHeight="1">
      <c r="A191" s="51"/>
      <c r="B191" s="51"/>
      <c r="C191" s="52"/>
      <c r="D191" s="52"/>
      <c r="E191" s="52"/>
      <c r="F191" s="52"/>
      <c r="G191" s="1"/>
      <c r="H191" s="1"/>
      <c r="I191" s="1"/>
      <c r="J191" s="3"/>
      <c r="K191" s="3"/>
      <c r="L191" s="3"/>
      <c r="M191" s="3"/>
      <c r="N191" s="3"/>
      <c r="O191" s="3"/>
      <c r="P191" s="3"/>
      <c r="Q191" s="3"/>
      <c r="R191" s="3"/>
      <c r="S191" s="3"/>
      <c r="T191" s="3"/>
      <c r="U191" s="3"/>
      <c r="V191" s="3"/>
      <c r="W191" s="3"/>
      <c r="X191" s="3"/>
      <c r="Y191" s="3"/>
      <c r="Z191" s="3"/>
      <c r="AA191" s="3"/>
      <c r="AB191" s="3"/>
    </row>
    <row r="192" spans="1:28" ht="15.75" customHeight="1">
      <c r="A192" s="51"/>
      <c r="B192" s="51"/>
      <c r="C192" s="52"/>
      <c r="D192" s="52"/>
      <c r="E192" s="52"/>
      <c r="F192" s="52"/>
      <c r="G192" s="1"/>
      <c r="H192" s="1"/>
      <c r="I192" s="1"/>
      <c r="J192" s="3"/>
      <c r="K192" s="3"/>
      <c r="L192" s="3"/>
      <c r="M192" s="3"/>
      <c r="N192" s="3"/>
      <c r="O192" s="3"/>
      <c r="P192" s="3"/>
      <c r="Q192" s="3"/>
      <c r="R192" s="3"/>
      <c r="S192" s="3"/>
      <c r="T192" s="3"/>
      <c r="U192" s="3"/>
      <c r="V192" s="3"/>
      <c r="W192" s="3"/>
      <c r="X192" s="3"/>
      <c r="Y192" s="3"/>
      <c r="Z192" s="3"/>
      <c r="AA192" s="3"/>
      <c r="AB192" s="3"/>
    </row>
    <row r="193" spans="1:28" ht="15.75" customHeight="1">
      <c r="A193" s="51"/>
      <c r="B193" s="51"/>
      <c r="C193" s="52"/>
      <c r="D193" s="52"/>
      <c r="E193" s="52"/>
      <c r="F193" s="52"/>
      <c r="G193" s="1"/>
      <c r="H193" s="1"/>
      <c r="I193" s="1"/>
      <c r="J193" s="3"/>
      <c r="K193" s="3"/>
      <c r="L193" s="3"/>
      <c r="M193" s="3"/>
      <c r="N193" s="3"/>
      <c r="O193" s="3"/>
      <c r="P193" s="3"/>
      <c r="Q193" s="3"/>
      <c r="R193" s="3"/>
      <c r="S193" s="3"/>
      <c r="T193" s="3"/>
      <c r="U193" s="3"/>
      <c r="V193" s="3"/>
      <c r="W193" s="3"/>
      <c r="X193" s="3"/>
      <c r="Y193" s="3"/>
      <c r="Z193" s="3"/>
      <c r="AA193" s="3"/>
      <c r="AB193" s="3"/>
    </row>
    <row r="194" spans="1:28" ht="15.75" customHeight="1">
      <c r="A194" s="51"/>
      <c r="B194" s="51"/>
      <c r="C194" s="52"/>
      <c r="D194" s="52"/>
      <c r="E194" s="52"/>
      <c r="F194" s="52"/>
      <c r="G194" s="1"/>
      <c r="H194" s="1"/>
      <c r="I194" s="1"/>
      <c r="J194" s="3"/>
      <c r="K194" s="3"/>
      <c r="L194" s="3"/>
      <c r="M194" s="3"/>
      <c r="N194" s="3"/>
      <c r="O194" s="3"/>
      <c r="P194" s="3"/>
      <c r="Q194" s="3"/>
      <c r="R194" s="3"/>
      <c r="S194" s="3"/>
      <c r="T194" s="3"/>
      <c r="U194" s="3"/>
      <c r="V194" s="3"/>
      <c r="W194" s="3"/>
      <c r="X194" s="3"/>
      <c r="Y194" s="3"/>
      <c r="Z194" s="3"/>
      <c r="AA194" s="3"/>
      <c r="AB194" s="3"/>
    </row>
    <row r="195" spans="1:28" ht="15.75" customHeight="1">
      <c r="A195" s="51"/>
      <c r="B195" s="51"/>
      <c r="C195" s="52"/>
      <c r="D195" s="52"/>
      <c r="E195" s="52"/>
      <c r="F195" s="52"/>
      <c r="G195" s="1"/>
      <c r="H195" s="1"/>
      <c r="I195" s="1"/>
      <c r="J195" s="3"/>
      <c r="K195" s="3"/>
      <c r="L195" s="3"/>
      <c r="M195" s="3"/>
      <c r="N195" s="3"/>
      <c r="O195" s="3"/>
      <c r="P195" s="3"/>
      <c r="Q195" s="3"/>
      <c r="R195" s="3"/>
      <c r="S195" s="3"/>
      <c r="T195" s="3"/>
      <c r="U195" s="3"/>
      <c r="V195" s="3"/>
      <c r="W195" s="3"/>
      <c r="X195" s="3"/>
      <c r="Y195" s="3"/>
      <c r="Z195" s="3"/>
      <c r="AA195" s="3"/>
      <c r="AB195" s="3"/>
    </row>
    <row r="196" spans="1:28" ht="15.75" customHeight="1">
      <c r="A196" s="51"/>
      <c r="B196" s="51"/>
      <c r="C196" s="52"/>
      <c r="D196" s="52"/>
      <c r="E196" s="52"/>
      <c r="F196" s="52"/>
      <c r="G196" s="1"/>
      <c r="H196" s="1"/>
      <c r="I196" s="1"/>
      <c r="J196" s="3"/>
      <c r="K196" s="3"/>
      <c r="L196" s="3"/>
      <c r="M196" s="3"/>
      <c r="N196" s="3"/>
      <c r="O196" s="3"/>
      <c r="P196" s="3"/>
      <c r="Q196" s="3"/>
      <c r="R196" s="3"/>
      <c r="S196" s="3"/>
      <c r="T196" s="3"/>
      <c r="U196" s="3"/>
      <c r="V196" s="3"/>
      <c r="W196" s="3"/>
      <c r="X196" s="3"/>
      <c r="Y196" s="3"/>
      <c r="Z196" s="3"/>
      <c r="AA196" s="3"/>
      <c r="AB196" s="3"/>
    </row>
    <row r="197" spans="1:28" ht="15.75" customHeight="1">
      <c r="A197" s="51"/>
      <c r="B197" s="51"/>
      <c r="C197" s="52"/>
      <c r="D197" s="52"/>
      <c r="E197" s="52"/>
      <c r="F197" s="52"/>
      <c r="G197" s="1"/>
      <c r="H197" s="1"/>
      <c r="I197" s="1"/>
      <c r="J197" s="3"/>
      <c r="K197" s="3"/>
      <c r="L197" s="3"/>
      <c r="M197" s="3"/>
      <c r="N197" s="3"/>
      <c r="O197" s="3"/>
      <c r="P197" s="3"/>
      <c r="Q197" s="3"/>
      <c r="R197" s="3"/>
      <c r="S197" s="3"/>
      <c r="T197" s="3"/>
      <c r="U197" s="3"/>
      <c r="V197" s="3"/>
      <c r="W197" s="3"/>
      <c r="X197" s="3"/>
      <c r="Y197" s="3"/>
      <c r="Z197" s="3"/>
      <c r="AA197" s="3"/>
      <c r="AB197" s="3"/>
    </row>
    <row r="198" spans="1:28" ht="15.75" customHeight="1">
      <c r="A198" s="51"/>
      <c r="B198" s="51"/>
      <c r="C198" s="52"/>
      <c r="D198" s="52"/>
      <c r="E198" s="52"/>
      <c r="F198" s="52"/>
      <c r="G198" s="1"/>
      <c r="H198" s="1"/>
      <c r="I198" s="1"/>
      <c r="J198" s="3"/>
      <c r="K198" s="3"/>
      <c r="L198" s="3"/>
      <c r="M198" s="3"/>
      <c r="N198" s="3"/>
      <c r="O198" s="3"/>
      <c r="P198" s="3"/>
      <c r="Q198" s="3"/>
      <c r="R198" s="3"/>
      <c r="S198" s="3"/>
      <c r="T198" s="3"/>
      <c r="U198" s="3"/>
      <c r="V198" s="3"/>
      <c r="W198" s="3"/>
      <c r="X198" s="3"/>
      <c r="Y198" s="3"/>
      <c r="Z198" s="3"/>
      <c r="AA198" s="3"/>
      <c r="AB198" s="3"/>
    </row>
    <row r="199" spans="1:28" ht="15.75" customHeight="1">
      <c r="A199" s="51"/>
      <c r="B199" s="51"/>
      <c r="C199" s="52"/>
      <c r="D199" s="52"/>
      <c r="E199" s="52"/>
      <c r="F199" s="52"/>
      <c r="G199" s="1"/>
      <c r="H199" s="1"/>
      <c r="I199" s="1"/>
      <c r="J199" s="3"/>
      <c r="K199" s="3"/>
      <c r="L199" s="3"/>
      <c r="M199" s="3"/>
      <c r="N199" s="3"/>
      <c r="O199" s="3"/>
      <c r="P199" s="3"/>
      <c r="Q199" s="3"/>
      <c r="R199" s="3"/>
      <c r="S199" s="3"/>
      <c r="T199" s="3"/>
      <c r="U199" s="3"/>
      <c r="V199" s="3"/>
      <c r="W199" s="3"/>
      <c r="X199" s="3"/>
      <c r="Y199" s="3"/>
      <c r="Z199" s="3"/>
      <c r="AA199" s="3"/>
      <c r="AB199" s="3"/>
    </row>
    <row r="200" spans="1:28" ht="15.75" customHeight="1">
      <c r="A200" s="51"/>
      <c r="B200" s="51"/>
      <c r="C200" s="52"/>
      <c r="D200" s="52"/>
      <c r="E200" s="52"/>
      <c r="F200" s="52"/>
      <c r="G200" s="1"/>
      <c r="H200" s="1"/>
      <c r="I200" s="1"/>
      <c r="J200" s="3"/>
      <c r="K200" s="3"/>
      <c r="L200" s="3"/>
      <c r="M200" s="3"/>
      <c r="N200" s="3"/>
      <c r="O200" s="3"/>
      <c r="P200" s="3"/>
      <c r="Q200" s="3"/>
      <c r="R200" s="3"/>
      <c r="S200" s="3"/>
      <c r="T200" s="3"/>
      <c r="U200" s="3"/>
      <c r="V200" s="3"/>
      <c r="W200" s="3"/>
      <c r="X200" s="3"/>
      <c r="Y200" s="3"/>
      <c r="Z200" s="3"/>
      <c r="AA200" s="3"/>
      <c r="AB200" s="3"/>
    </row>
    <row r="201" spans="1:28" ht="15.75" customHeight="1">
      <c r="A201" s="51"/>
      <c r="B201" s="51"/>
      <c r="C201" s="52"/>
      <c r="D201" s="52"/>
      <c r="E201" s="52"/>
      <c r="F201" s="52"/>
      <c r="G201" s="1"/>
      <c r="H201" s="1"/>
      <c r="I201" s="1"/>
      <c r="J201" s="3"/>
      <c r="K201" s="3"/>
      <c r="L201" s="3"/>
      <c r="M201" s="3"/>
      <c r="N201" s="3"/>
      <c r="O201" s="3"/>
      <c r="P201" s="3"/>
      <c r="Q201" s="3"/>
      <c r="R201" s="3"/>
      <c r="S201" s="3"/>
      <c r="T201" s="3"/>
      <c r="U201" s="3"/>
      <c r="V201" s="3"/>
      <c r="W201" s="3"/>
      <c r="X201" s="3"/>
      <c r="Y201" s="3"/>
      <c r="Z201" s="3"/>
      <c r="AA201" s="3"/>
      <c r="AB201" s="3"/>
    </row>
    <row r="202" spans="1:28" ht="15.75" customHeight="1">
      <c r="A202" s="51"/>
      <c r="B202" s="51"/>
      <c r="C202" s="52"/>
      <c r="D202" s="52"/>
      <c r="E202" s="52"/>
      <c r="F202" s="52"/>
      <c r="G202" s="1"/>
      <c r="H202" s="1"/>
      <c r="I202" s="1"/>
      <c r="J202" s="3"/>
      <c r="K202" s="3"/>
      <c r="L202" s="3"/>
      <c r="M202" s="3"/>
      <c r="N202" s="3"/>
      <c r="O202" s="3"/>
      <c r="P202" s="3"/>
      <c r="Q202" s="3"/>
      <c r="R202" s="3"/>
      <c r="S202" s="3"/>
      <c r="T202" s="3"/>
      <c r="U202" s="3"/>
      <c r="V202" s="3"/>
      <c r="W202" s="3"/>
      <c r="X202" s="3"/>
      <c r="Y202" s="3"/>
      <c r="Z202" s="3"/>
      <c r="AA202" s="3"/>
      <c r="AB202" s="3"/>
    </row>
    <row r="203" spans="1:28" ht="15.75" customHeight="1">
      <c r="A203" s="51"/>
      <c r="B203" s="51"/>
      <c r="C203" s="52"/>
      <c r="D203" s="52"/>
      <c r="E203" s="52"/>
      <c r="F203" s="52"/>
      <c r="G203" s="1"/>
      <c r="H203" s="1"/>
      <c r="I203" s="1"/>
      <c r="J203" s="3"/>
      <c r="K203" s="3"/>
      <c r="L203" s="3"/>
      <c r="M203" s="3"/>
      <c r="N203" s="3"/>
      <c r="O203" s="3"/>
      <c r="P203" s="3"/>
      <c r="Q203" s="3"/>
      <c r="R203" s="3"/>
      <c r="S203" s="3"/>
      <c r="T203" s="3"/>
      <c r="U203" s="3"/>
      <c r="V203" s="3"/>
      <c r="W203" s="3"/>
      <c r="X203" s="3"/>
      <c r="Y203" s="3"/>
      <c r="Z203" s="3"/>
      <c r="AA203" s="3"/>
      <c r="AB203" s="3"/>
    </row>
    <row r="204" spans="1:28" ht="15.75" customHeight="1">
      <c r="A204" s="51"/>
      <c r="B204" s="51"/>
      <c r="C204" s="52"/>
      <c r="D204" s="52"/>
      <c r="E204" s="52"/>
      <c r="F204" s="52"/>
      <c r="G204" s="1"/>
      <c r="H204" s="1"/>
      <c r="I204" s="1"/>
      <c r="J204" s="3"/>
      <c r="K204" s="3"/>
      <c r="L204" s="3"/>
      <c r="M204" s="3"/>
      <c r="N204" s="3"/>
      <c r="O204" s="3"/>
      <c r="P204" s="3"/>
      <c r="Q204" s="3"/>
      <c r="R204" s="3"/>
      <c r="S204" s="3"/>
      <c r="T204" s="3"/>
      <c r="U204" s="3"/>
      <c r="V204" s="3"/>
      <c r="W204" s="3"/>
      <c r="X204" s="3"/>
      <c r="Y204" s="3"/>
      <c r="Z204" s="3"/>
      <c r="AA204" s="3"/>
      <c r="AB204" s="3"/>
    </row>
    <row r="205" spans="1:28" ht="15.75" customHeight="1">
      <c r="A205" s="51"/>
      <c r="B205" s="51"/>
      <c r="C205" s="52"/>
      <c r="D205" s="52"/>
      <c r="E205" s="52"/>
      <c r="F205" s="52"/>
      <c r="G205" s="1"/>
      <c r="H205" s="1"/>
      <c r="I205" s="1"/>
      <c r="J205" s="3"/>
      <c r="K205" s="3"/>
      <c r="L205" s="3"/>
      <c r="M205" s="3"/>
      <c r="N205" s="3"/>
      <c r="O205" s="3"/>
      <c r="P205" s="3"/>
      <c r="Q205" s="3"/>
      <c r="R205" s="3"/>
      <c r="S205" s="3"/>
      <c r="T205" s="3"/>
      <c r="U205" s="3"/>
      <c r="V205" s="3"/>
      <c r="W205" s="3"/>
      <c r="X205" s="3"/>
      <c r="Y205" s="3"/>
      <c r="Z205" s="3"/>
      <c r="AA205" s="3"/>
      <c r="AB205" s="3"/>
    </row>
    <row r="206" spans="1:28" ht="15.75" customHeight="1">
      <c r="A206" s="51"/>
      <c r="B206" s="51"/>
      <c r="C206" s="52"/>
      <c r="D206" s="52"/>
      <c r="E206" s="52"/>
      <c r="F206" s="52"/>
      <c r="G206" s="1"/>
      <c r="H206" s="1"/>
      <c r="I206" s="1"/>
      <c r="J206" s="3"/>
      <c r="K206" s="3"/>
      <c r="L206" s="3"/>
      <c r="M206" s="3"/>
      <c r="N206" s="3"/>
      <c r="O206" s="3"/>
      <c r="P206" s="3"/>
      <c r="Q206" s="3"/>
      <c r="R206" s="3"/>
      <c r="S206" s="3"/>
      <c r="T206" s="3"/>
      <c r="U206" s="3"/>
      <c r="V206" s="3"/>
      <c r="W206" s="3"/>
      <c r="X206" s="3"/>
      <c r="Y206" s="3"/>
      <c r="Z206" s="3"/>
      <c r="AA206" s="3"/>
      <c r="AB206" s="3"/>
    </row>
    <row r="207" spans="1:28" ht="15.75" customHeight="1">
      <c r="A207" s="51"/>
      <c r="B207" s="51"/>
      <c r="C207" s="52"/>
      <c r="D207" s="52"/>
      <c r="E207" s="52"/>
      <c r="F207" s="52"/>
      <c r="G207" s="1"/>
      <c r="H207" s="1"/>
      <c r="I207" s="1"/>
      <c r="J207" s="3"/>
      <c r="K207" s="3"/>
      <c r="L207" s="3"/>
      <c r="M207" s="3"/>
      <c r="N207" s="3"/>
      <c r="O207" s="3"/>
      <c r="P207" s="3"/>
      <c r="Q207" s="3"/>
      <c r="R207" s="3"/>
      <c r="S207" s="3"/>
      <c r="T207" s="3"/>
      <c r="U207" s="3"/>
      <c r="V207" s="3"/>
      <c r="W207" s="3"/>
      <c r="X207" s="3"/>
      <c r="Y207" s="3"/>
      <c r="Z207" s="3"/>
      <c r="AA207" s="3"/>
      <c r="AB207" s="3"/>
    </row>
    <row r="208" spans="1:28" ht="15.75" customHeight="1">
      <c r="A208" s="51"/>
      <c r="B208" s="51"/>
      <c r="C208" s="52"/>
      <c r="D208" s="52"/>
      <c r="E208" s="52"/>
      <c r="F208" s="52"/>
      <c r="G208" s="1"/>
      <c r="H208" s="1"/>
      <c r="I208" s="1"/>
      <c r="J208" s="3"/>
      <c r="K208" s="3"/>
      <c r="L208" s="3"/>
      <c r="M208" s="3"/>
      <c r="N208" s="3"/>
      <c r="O208" s="3"/>
      <c r="P208" s="3"/>
      <c r="Q208" s="3"/>
      <c r="R208" s="3"/>
      <c r="S208" s="3"/>
      <c r="T208" s="3"/>
      <c r="U208" s="3"/>
      <c r="V208" s="3"/>
      <c r="W208" s="3"/>
      <c r="X208" s="3"/>
      <c r="Y208" s="3"/>
      <c r="Z208" s="3"/>
      <c r="AA208" s="3"/>
      <c r="AB208" s="3"/>
    </row>
    <row r="209" spans="1:28" ht="15.75" customHeight="1">
      <c r="A209" s="51"/>
      <c r="B209" s="51"/>
      <c r="C209" s="52"/>
      <c r="D209" s="52"/>
      <c r="E209" s="52"/>
      <c r="F209" s="52"/>
      <c r="G209" s="1"/>
      <c r="H209" s="1"/>
      <c r="I209" s="1"/>
      <c r="J209" s="3"/>
      <c r="K209" s="3"/>
      <c r="L209" s="3"/>
      <c r="M209" s="3"/>
      <c r="N209" s="3"/>
      <c r="O209" s="3"/>
      <c r="P209" s="3"/>
      <c r="Q209" s="3"/>
      <c r="R209" s="3"/>
      <c r="S209" s="3"/>
      <c r="T209" s="3"/>
      <c r="U209" s="3"/>
      <c r="V209" s="3"/>
      <c r="W209" s="3"/>
      <c r="X209" s="3"/>
      <c r="Y209" s="3"/>
      <c r="Z209" s="3"/>
      <c r="AA209" s="3"/>
      <c r="AB209" s="3"/>
    </row>
    <row r="210" spans="1:28" ht="15.75" customHeight="1">
      <c r="A210" s="51"/>
      <c r="B210" s="51"/>
      <c r="C210" s="52"/>
      <c r="D210" s="52"/>
      <c r="E210" s="52"/>
      <c r="F210" s="52"/>
      <c r="G210" s="1"/>
      <c r="H210" s="1"/>
      <c r="I210" s="1"/>
      <c r="J210" s="3"/>
      <c r="K210" s="3"/>
      <c r="L210" s="3"/>
      <c r="M210" s="3"/>
      <c r="N210" s="3"/>
      <c r="O210" s="3"/>
      <c r="P210" s="3"/>
      <c r="Q210" s="3"/>
      <c r="R210" s="3"/>
      <c r="S210" s="3"/>
      <c r="T210" s="3"/>
      <c r="U210" s="3"/>
      <c r="V210" s="3"/>
      <c r="W210" s="3"/>
      <c r="X210" s="3"/>
      <c r="Y210" s="3"/>
      <c r="Z210" s="3"/>
      <c r="AA210" s="3"/>
      <c r="AB210" s="3"/>
    </row>
    <row r="211" spans="1:28" ht="15.75" customHeight="1">
      <c r="A211" s="51"/>
      <c r="B211" s="51"/>
      <c r="C211" s="52"/>
      <c r="D211" s="52"/>
      <c r="E211" s="52"/>
      <c r="F211" s="52"/>
      <c r="G211" s="1"/>
      <c r="H211" s="1"/>
      <c r="I211" s="1"/>
      <c r="J211" s="3"/>
      <c r="K211" s="3"/>
      <c r="L211" s="3"/>
      <c r="M211" s="3"/>
      <c r="N211" s="3"/>
      <c r="O211" s="3"/>
      <c r="P211" s="3"/>
      <c r="Q211" s="3"/>
      <c r="R211" s="3"/>
      <c r="S211" s="3"/>
      <c r="T211" s="3"/>
      <c r="U211" s="3"/>
      <c r="V211" s="3"/>
      <c r="W211" s="3"/>
      <c r="X211" s="3"/>
      <c r="Y211" s="3"/>
      <c r="Z211" s="3"/>
      <c r="AA211" s="3"/>
      <c r="AB211" s="3"/>
    </row>
    <row r="212" spans="1:28" ht="15.75" customHeight="1">
      <c r="A212" s="51"/>
      <c r="B212" s="51"/>
      <c r="C212" s="52"/>
      <c r="D212" s="52"/>
      <c r="E212" s="52"/>
      <c r="F212" s="52"/>
      <c r="G212" s="1"/>
      <c r="H212" s="1"/>
      <c r="I212" s="1"/>
      <c r="J212" s="3"/>
      <c r="K212" s="3"/>
      <c r="L212" s="3"/>
      <c r="M212" s="3"/>
      <c r="N212" s="3"/>
      <c r="O212" s="3"/>
      <c r="P212" s="3"/>
      <c r="Q212" s="3"/>
      <c r="R212" s="3"/>
      <c r="S212" s="3"/>
      <c r="T212" s="3"/>
      <c r="U212" s="3"/>
      <c r="V212" s="3"/>
      <c r="W212" s="3"/>
      <c r="X212" s="3"/>
      <c r="Y212" s="3"/>
      <c r="Z212" s="3"/>
      <c r="AA212" s="3"/>
      <c r="AB212" s="3"/>
    </row>
    <row r="213" spans="1:28" ht="15.75" customHeight="1">
      <c r="A213" s="51"/>
      <c r="B213" s="51"/>
      <c r="C213" s="52"/>
      <c r="D213" s="52"/>
      <c r="E213" s="52"/>
      <c r="F213" s="52"/>
      <c r="G213" s="1"/>
      <c r="H213" s="1"/>
      <c r="I213" s="1"/>
      <c r="J213" s="3"/>
      <c r="K213" s="3"/>
      <c r="L213" s="3"/>
      <c r="M213" s="3"/>
      <c r="N213" s="3"/>
      <c r="O213" s="3"/>
      <c r="P213" s="3"/>
      <c r="Q213" s="3"/>
      <c r="R213" s="3"/>
      <c r="S213" s="3"/>
      <c r="T213" s="3"/>
      <c r="U213" s="3"/>
      <c r="V213" s="3"/>
      <c r="W213" s="3"/>
      <c r="X213" s="3"/>
      <c r="Y213" s="3"/>
      <c r="Z213" s="3"/>
      <c r="AA213" s="3"/>
      <c r="AB213" s="3"/>
    </row>
    <row r="214" spans="1:28" ht="15.75" customHeight="1">
      <c r="A214" s="51"/>
      <c r="B214" s="51"/>
      <c r="C214" s="52"/>
      <c r="D214" s="52"/>
      <c r="E214" s="52"/>
      <c r="F214" s="52"/>
      <c r="G214" s="1"/>
      <c r="H214" s="1"/>
      <c r="I214" s="1"/>
      <c r="J214" s="3"/>
      <c r="K214" s="3"/>
      <c r="L214" s="3"/>
      <c r="M214" s="3"/>
      <c r="N214" s="3"/>
      <c r="O214" s="3"/>
      <c r="P214" s="3"/>
      <c r="Q214" s="3"/>
      <c r="R214" s="3"/>
      <c r="S214" s="3"/>
      <c r="T214" s="3"/>
      <c r="U214" s="3"/>
      <c r="V214" s="3"/>
      <c r="W214" s="3"/>
      <c r="X214" s="3"/>
      <c r="Y214" s="3"/>
      <c r="Z214" s="3"/>
      <c r="AA214" s="3"/>
      <c r="AB214" s="3"/>
    </row>
    <row r="215" spans="1:28" ht="15.75" customHeight="1">
      <c r="A215" s="51"/>
      <c r="B215" s="51"/>
      <c r="C215" s="52"/>
      <c r="D215" s="52"/>
      <c r="E215" s="52"/>
      <c r="F215" s="52"/>
      <c r="G215" s="1"/>
      <c r="H215" s="1"/>
      <c r="I215" s="1"/>
      <c r="J215" s="3"/>
      <c r="K215" s="3"/>
      <c r="L215" s="3"/>
      <c r="M215" s="3"/>
      <c r="N215" s="3"/>
      <c r="O215" s="3"/>
      <c r="P215" s="3"/>
      <c r="Q215" s="3"/>
      <c r="R215" s="3"/>
      <c r="S215" s="3"/>
      <c r="T215" s="3"/>
      <c r="U215" s="3"/>
      <c r="V215" s="3"/>
      <c r="W215" s="3"/>
      <c r="X215" s="3"/>
      <c r="Y215" s="3"/>
      <c r="Z215" s="3"/>
      <c r="AA215" s="3"/>
      <c r="AB215" s="3"/>
    </row>
    <row r="216" spans="1:28" ht="15.75" customHeight="1">
      <c r="A216" s="51"/>
      <c r="B216" s="51"/>
      <c r="C216" s="52"/>
      <c r="D216" s="52"/>
      <c r="E216" s="52"/>
      <c r="F216" s="52"/>
      <c r="G216" s="1"/>
      <c r="H216" s="1"/>
      <c r="I216" s="1"/>
      <c r="J216" s="3"/>
      <c r="K216" s="3"/>
      <c r="L216" s="3"/>
      <c r="M216" s="3"/>
      <c r="N216" s="3"/>
      <c r="O216" s="3"/>
      <c r="P216" s="3"/>
      <c r="Q216" s="3"/>
      <c r="R216" s="3"/>
      <c r="S216" s="3"/>
      <c r="T216" s="3"/>
      <c r="U216" s="3"/>
      <c r="V216" s="3"/>
      <c r="W216" s="3"/>
      <c r="X216" s="3"/>
      <c r="Y216" s="3"/>
      <c r="Z216" s="3"/>
      <c r="AA216" s="3"/>
      <c r="AB216" s="3"/>
    </row>
    <row r="217" spans="1:28" ht="15.75" customHeight="1">
      <c r="A217" s="51"/>
      <c r="B217" s="51"/>
      <c r="C217" s="52"/>
      <c r="D217" s="52"/>
      <c r="E217" s="52"/>
      <c r="F217" s="52"/>
      <c r="G217" s="1"/>
      <c r="H217" s="1"/>
      <c r="I217" s="1"/>
      <c r="J217" s="3"/>
      <c r="K217" s="3"/>
      <c r="L217" s="3"/>
      <c r="M217" s="3"/>
      <c r="N217" s="3"/>
      <c r="O217" s="3"/>
      <c r="P217" s="3"/>
      <c r="Q217" s="3"/>
      <c r="R217" s="3"/>
      <c r="S217" s="3"/>
      <c r="T217" s="3"/>
      <c r="U217" s="3"/>
      <c r="V217" s="3"/>
      <c r="W217" s="3"/>
      <c r="X217" s="3"/>
      <c r="Y217" s="3"/>
      <c r="Z217" s="3"/>
      <c r="AA217" s="3"/>
      <c r="AB217" s="3"/>
    </row>
    <row r="218" spans="1:28" ht="15.75" customHeight="1">
      <c r="A218" s="51"/>
      <c r="B218" s="51"/>
      <c r="C218" s="52"/>
      <c r="D218" s="52"/>
      <c r="E218" s="52"/>
      <c r="F218" s="52"/>
      <c r="G218" s="1"/>
      <c r="H218" s="1"/>
      <c r="I218" s="1"/>
      <c r="J218" s="3"/>
      <c r="K218" s="3"/>
      <c r="L218" s="3"/>
      <c r="M218" s="3"/>
      <c r="N218" s="3"/>
      <c r="O218" s="3"/>
      <c r="P218" s="3"/>
      <c r="Q218" s="3"/>
      <c r="R218" s="3"/>
      <c r="S218" s="3"/>
      <c r="T218" s="3"/>
      <c r="U218" s="3"/>
      <c r="V218" s="3"/>
      <c r="W218" s="3"/>
      <c r="X218" s="3"/>
      <c r="Y218" s="3"/>
      <c r="Z218" s="3"/>
      <c r="AA218" s="3"/>
      <c r="AB218" s="3"/>
    </row>
    <row r="219" spans="1:28" ht="15.75" customHeight="1">
      <c r="A219" s="51"/>
      <c r="B219" s="51"/>
      <c r="C219" s="52"/>
      <c r="D219" s="52"/>
      <c r="E219" s="52"/>
      <c r="F219" s="52"/>
      <c r="G219" s="1"/>
      <c r="H219" s="1"/>
      <c r="I219" s="1"/>
      <c r="J219" s="3"/>
      <c r="K219" s="3"/>
      <c r="L219" s="3"/>
      <c r="M219" s="3"/>
      <c r="N219" s="3"/>
      <c r="O219" s="3"/>
      <c r="P219" s="3"/>
      <c r="Q219" s="3"/>
      <c r="R219" s="3"/>
      <c r="S219" s="3"/>
      <c r="T219" s="3"/>
      <c r="U219" s="3"/>
      <c r="V219" s="3"/>
      <c r="W219" s="3"/>
      <c r="X219" s="3"/>
      <c r="Y219" s="3"/>
      <c r="Z219" s="3"/>
      <c r="AA219" s="3"/>
      <c r="AB219" s="3"/>
    </row>
    <row r="220" spans="1:28" ht="15.75" customHeight="1">
      <c r="A220" s="51"/>
      <c r="B220" s="51"/>
      <c r="C220" s="52"/>
      <c r="D220" s="52"/>
      <c r="E220" s="52"/>
      <c r="F220" s="52"/>
      <c r="G220" s="1"/>
      <c r="H220" s="1"/>
      <c r="I220" s="1"/>
      <c r="J220" s="3"/>
      <c r="K220" s="3"/>
      <c r="L220" s="3"/>
      <c r="M220" s="3"/>
      <c r="N220" s="3"/>
      <c r="O220" s="3"/>
      <c r="P220" s="3"/>
      <c r="Q220" s="3"/>
      <c r="R220" s="3"/>
      <c r="S220" s="3"/>
      <c r="T220" s="3"/>
      <c r="U220" s="3"/>
      <c r="V220" s="3"/>
      <c r="W220" s="3"/>
      <c r="X220" s="3"/>
      <c r="Y220" s="3"/>
      <c r="Z220" s="3"/>
      <c r="AA220" s="3"/>
      <c r="AB220" s="3"/>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8:I8"/>
    <mergeCell ref="A19:I19"/>
    <mergeCell ref="A2:I2"/>
    <mergeCell ref="A4:I4"/>
    <mergeCell ref="A5:I5"/>
    <mergeCell ref="A6:I6"/>
    <mergeCell ref="A7:I7"/>
  </mergeCells>
  <pageMargins left="0.75" right="0.75" top="1" bottom="1"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A1:Z1000"/>
  <sheetViews>
    <sheetView workbookViewId="0"/>
  </sheetViews>
  <sheetFormatPr defaultColWidth="14.3984375" defaultRowHeight="15" customHeight="1"/>
  <cols>
    <col min="1" max="1" width="23.73046875" customWidth="1"/>
    <col min="2" max="2" width="10.265625" customWidth="1"/>
    <col min="3" max="3" width="23" customWidth="1"/>
    <col min="4" max="4" width="17" customWidth="1"/>
    <col min="5" max="5" width="16" customWidth="1"/>
    <col min="6" max="6" width="26.265625" customWidth="1"/>
    <col min="7" max="7" width="9" customWidth="1"/>
    <col min="8" max="8" width="10.73046875" customWidth="1"/>
    <col min="9" max="26" width="14.265625" customWidth="1"/>
  </cols>
  <sheetData>
    <row r="1" spans="1:26" ht="14.25">
      <c r="A1" s="51"/>
      <c r="B1" s="51"/>
      <c r="C1" s="52"/>
      <c r="D1" s="52"/>
      <c r="E1" s="52"/>
      <c r="F1" s="52"/>
      <c r="G1" s="52"/>
      <c r="H1" s="1"/>
      <c r="I1" s="3"/>
      <c r="J1" s="3"/>
      <c r="K1" s="3"/>
      <c r="L1" s="3"/>
      <c r="M1" s="3"/>
      <c r="N1" s="3"/>
      <c r="O1" s="3"/>
      <c r="P1" s="3"/>
      <c r="Q1" s="3"/>
      <c r="R1" s="3"/>
      <c r="S1" s="3"/>
      <c r="T1" s="3"/>
      <c r="U1" s="3"/>
      <c r="V1" s="3"/>
      <c r="W1" s="3"/>
      <c r="X1" s="3"/>
      <c r="Y1" s="3"/>
      <c r="Z1" s="3"/>
    </row>
    <row r="2" spans="1:26" ht="15.75" customHeight="1">
      <c r="A2" s="1118" t="s">
        <v>5883</v>
      </c>
      <c r="B2" s="1111"/>
      <c r="C2" s="1111"/>
      <c r="D2" s="1111"/>
      <c r="E2" s="1111"/>
      <c r="F2" s="1111"/>
      <c r="G2" s="1111"/>
      <c r="H2" s="1119"/>
      <c r="I2" s="3"/>
      <c r="J2" s="3"/>
      <c r="K2" s="3"/>
      <c r="L2" s="3"/>
      <c r="M2" s="3"/>
      <c r="N2" s="3"/>
      <c r="O2" s="3"/>
      <c r="P2" s="3"/>
      <c r="Q2" s="3"/>
      <c r="R2" s="3"/>
      <c r="S2" s="3"/>
      <c r="T2" s="3"/>
      <c r="U2" s="3"/>
      <c r="V2" s="3"/>
      <c r="W2" s="3"/>
      <c r="X2" s="3"/>
      <c r="Y2" s="3"/>
      <c r="Z2" s="3"/>
    </row>
    <row r="3" spans="1:26" ht="15.75" customHeight="1">
      <c r="A3" s="288"/>
      <c r="B3" s="288"/>
      <c r="C3" s="288"/>
      <c r="D3" s="288"/>
      <c r="E3" s="288"/>
      <c r="F3" s="288"/>
      <c r="G3" s="288"/>
      <c r="H3" s="288"/>
      <c r="I3" s="3"/>
      <c r="J3" s="3"/>
      <c r="K3" s="3"/>
      <c r="L3" s="3"/>
      <c r="M3" s="3"/>
      <c r="N3" s="3"/>
      <c r="O3" s="3"/>
      <c r="P3" s="3"/>
      <c r="Q3" s="3"/>
      <c r="R3" s="3"/>
      <c r="S3" s="3"/>
      <c r="T3" s="3"/>
      <c r="U3" s="3"/>
      <c r="V3" s="3"/>
      <c r="W3" s="3"/>
      <c r="X3" s="3"/>
      <c r="Y3" s="3"/>
      <c r="Z3" s="3"/>
    </row>
    <row r="4" spans="1:26" ht="14.25">
      <c r="A4" s="1120" t="s">
        <v>2553</v>
      </c>
      <c r="B4" s="1111"/>
      <c r="C4" s="1111"/>
      <c r="D4" s="1111"/>
      <c r="E4" s="1111"/>
      <c r="F4" s="1111"/>
      <c r="G4" s="1111"/>
      <c r="H4" s="1119"/>
      <c r="I4" s="3"/>
      <c r="J4" s="3"/>
      <c r="K4" s="3"/>
      <c r="L4" s="3"/>
      <c r="M4" s="3"/>
      <c r="N4" s="3"/>
      <c r="O4" s="3"/>
      <c r="P4" s="3"/>
      <c r="Q4" s="3"/>
      <c r="R4" s="3"/>
      <c r="S4" s="3"/>
      <c r="T4" s="3"/>
      <c r="U4" s="3"/>
      <c r="V4" s="3"/>
      <c r="W4" s="3"/>
      <c r="X4" s="3"/>
      <c r="Y4" s="3"/>
      <c r="Z4" s="3"/>
    </row>
    <row r="5" spans="1:26" ht="13.5" customHeight="1">
      <c r="A5" s="1120" t="s">
        <v>5884</v>
      </c>
      <c r="B5" s="1111"/>
      <c r="C5" s="1111"/>
      <c r="D5" s="1111"/>
      <c r="E5" s="1111"/>
      <c r="F5" s="1111"/>
      <c r="G5" s="1111"/>
      <c r="H5" s="1119"/>
      <c r="I5" s="3"/>
      <c r="J5" s="3"/>
      <c r="K5" s="3"/>
      <c r="L5" s="3"/>
      <c r="M5" s="3"/>
      <c r="N5" s="3"/>
      <c r="O5" s="3"/>
      <c r="P5" s="3"/>
      <c r="Q5" s="3"/>
      <c r="R5" s="3"/>
      <c r="S5" s="3"/>
      <c r="T5" s="3"/>
      <c r="U5" s="3"/>
      <c r="V5" s="3"/>
      <c r="W5" s="3"/>
      <c r="X5" s="3"/>
      <c r="Y5" s="3"/>
      <c r="Z5" s="3"/>
    </row>
    <row r="6" spans="1:26" ht="13.5" customHeight="1">
      <c r="A6" s="1120" t="s">
        <v>5885</v>
      </c>
      <c r="B6" s="1111"/>
      <c r="C6" s="1111"/>
      <c r="D6" s="1111"/>
      <c r="E6" s="1111"/>
      <c r="F6" s="1111"/>
      <c r="G6" s="1111"/>
      <c r="H6" s="1119"/>
      <c r="I6" s="3"/>
      <c r="J6" s="3"/>
      <c r="K6" s="3"/>
      <c r="L6" s="3"/>
      <c r="M6" s="3"/>
      <c r="N6" s="3"/>
      <c r="O6" s="3"/>
      <c r="P6" s="3"/>
      <c r="Q6" s="3"/>
      <c r="R6" s="3"/>
      <c r="S6" s="3"/>
      <c r="T6" s="3"/>
      <c r="U6" s="3"/>
      <c r="V6" s="3"/>
      <c r="W6" s="3"/>
      <c r="X6" s="3"/>
      <c r="Y6" s="3"/>
      <c r="Z6" s="3"/>
    </row>
    <row r="7" spans="1:26" ht="12.75" customHeight="1">
      <c r="A7" s="1120" t="s">
        <v>5886</v>
      </c>
      <c r="B7" s="1111"/>
      <c r="C7" s="1111"/>
      <c r="D7" s="1111"/>
      <c r="E7" s="1111"/>
      <c r="F7" s="1111"/>
      <c r="G7" s="1111"/>
      <c r="H7" s="1119"/>
      <c r="I7" s="3"/>
      <c r="J7" s="3"/>
      <c r="K7" s="3"/>
      <c r="L7" s="3"/>
      <c r="M7" s="3"/>
      <c r="N7" s="3"/>
      <c r="O7" s="3"/>
      <c r="P7" s="3"/>
      <c r="Q7" s="3"/>
      <c r="R7" s="3"/>
      <c r="S7" s="3"/>
      <c r="T7" s="3"/>
      <c r="U7" s="3"/>
      <c r="V7" s="3"/>
      <c r="W7" s="3"/>
      <c r="X7" s="3"/>
      <c r="Y7" s="3"/>
      <c r="Z7" s="3"/>
    </row>
    <row r="8" spans="1:26" ht="15" customHeight="1">
      <c r="A8" s="1120" t="s">
        <v>5887</v>
      </c>
      <c r="B8" s="1111"/>
      <c r="C8" s="1111"/>
      <c r="D8" s="1111"/>
      <c r="E8" s="1111"/>
      <c r="F8" s="1111"/>
      <c r="G8" s="1111"/>
      <c r="H8" s="1119"/>
      <c r="I8" s="3"/>
      <c r="J8" s="3"/>
      <c r="K8" s="3"/>
      <c r="L8" s="3"/>
      <c r="M8" s="3"/>
      <c r="N8" s="3"/>
      <c r="O8" s="3"/>
      <c r="P8" s="3"/>
      <c r="Q8" s="3"/>
      <c r="R8" s="3"/>
      <c r="S8" s="3"/>
      <c r="T8" s="3"/>
      <c r="U8" s="3"/>
      <c r="V8" s="3"/>
      <c r="W8" s="3"/>
      <c r="X8" s="3"/>
      <c r="Y8" s="3"/>
      <c r="Z8" s="3"/>
    </row>
    <row r="9" spans="1:26" ht="372.75" customHeight="1">
      <c r="A9" s="1120" t="s">
        <v>5888</v>
      </c>
      <c r="B9" s="1111"/>
      <c r="C9" s="1111"/>
      <c r="D9" s="1111"/>
      <c r="E9" s="1111"/>
      <c r="F9" s="1111"/>
      <c r="G9" s="1111"/>
      <c r="H9" s="1119"/>
      <c r="I9" s="3"/>
      <c r="J9" s="3"/>
      <c r="K9" s="3"/>
      <c r="L9" s="3"/>
      <c r="M9" s="3"/>
      <c r="N9" s="3"/>
      <c r="O9" s="3"/>
      <c r="P9" s="3"/>
      <c r="Q9" s="3"/>
      <c r="R9" s="3"/>
      <c r="S9" s="3"/>
      <c r="T9" s="3"/>
      <c r="U9" s="3"/>
      <c r="V9" s="3"/>
      <c r="W9" s="3"/>
      <c r="X9" s="3"/>
      <c r="Y9" s="3"/>
      <c r="Z9" s="3"/>
    </row>
    <row r="10" spans="1:26" ht="14.25">
      <c r="A10" s="57"/>
      <c r="B10" s="57"/>
      <c r="C10" s="58"/>
      <c r="D10" s="58"/>
      <c r="E10" s="58"/>
      <c r="F10" s="58"/>
      <c r="G10" s="58"/>
      <c r="H10" s="58"/>
      <c r="I10" s="3"/>
      <c r="J10" s="3"/>
      <c r="K10" s="3"/>
      <c r="L10" s="3"/>
      <c r="M10" s="3"/>
      <c r="N10" s="3"/>
      <c r="O10" s="3"/>
      <c r="P10" s="3"/>
      <c r="Q10" s="3"/>
      <c r="R10" s="3"/>
      <c r="S10" s="3"/>
      <c r="T10" s="3"/>
      <c r="U10" s="3"/>
      <c r="V10" s="3"/>
      <c r="W10" s="3"/>
      <c r="X10" s="3"/>
      <c r="Y10" s="3"/>
      <c r="Z10" s="3"/>
    </row>
    <row r="11" spans="1:26" ht="38.25" customHeight="1">
      <c r="A11" s="63" t="s">
        <v>2558</v>
      </c>
      <c r="B11" s="63" t="s">
        <v>6</v>
      </c>
      <c r="C11" s="63" t="s">
        <v>2559</v>
      </c>
      <c r="D11" s="63" t="s">
        <v>2560</v>
      </c>
      <c r="E11" s="63" t="s">
        <v>2561</v>
      </c>
      <c r="F11" s="63" t="s">
        <v>2562</v>
      </c>
      <c r="G11" s="258" t="s">
        <v>219</v>
      </c>
      <c r="H11" s="258" t="s">
        <v>223</v>
      </c>
      <c r="I11" s="64" t="s">
        <v>224</v>
      </c>
      <c r="J11" s="3"/>
      <c r="K11" s="3"/>
      <c r="L11" s="3"/>
      <c r="M11" s="3"/>
      <c r="N11" s="3"/>
      <c r="O11" s="3"/>
      <c r="P11" s="3"/>
      <c r="Q11" s="3"/>
      <c r="R11" s="3"/>
      <c r="S11" s="3"/>
      <c r="T11" s="3"/>
      <c r="U11" s="3"/>
      <c r="V11" s="3"/>
      <c r="W11" s="3"/>
      <c r="X11" s="3"/>
      <c r="Y11" s="3"/>
      <c r="Z11" s="3"/>
    </row>
    <row r="12" spans="1:26" ht="140.25">
      <c r="A12" s="83" t="s">
        <v>2563</v>
      </c>
      <c r="B12" s="83" t="s">
        <v>50</v>
      </c>
      <c r="C12" s="83" t="s">
        <v>5889</v>
      </c>
      <c r="D12" s="83" t="s">
        <v>5890</v>
      </c>
      <c r="E12" s="67" t="s">
        <v>5891</v>
      </c>
      <c r="F12" s="76" t="s">
        <v>5892</v>
      </c>
      <c r="G12" s="76">
        <v>100</v>
      </c>
      <c r="H12" s="291">
        <v>100</v>
      </c>
      <c r="I12" s="3" t="s">
        <v>54</v>
      </c>
      <c r="J12" s="3"/>
      <c r="K12" s="3"/>
      <c r="L12" s="3"/>
      <c r="M12" s="3"/>
      <c r="N12" s="3"/>
      <c r="O12" s="3"/>
      <c r="P12" s="3"/>
      <c r="Q12" s="3"/>
      <c r="R12" s="3"/>
      <c r="S12" s="3"/>
      <c r="T12" s="3"/>
      <c r="U12" s="3"/>
      <c r="V12" s="3"/>
      <c r="W12" s="3"/>
      <c r="X12" s="3"/>
      <c r="Y12" s="3"/>
      <c r="Z12" s="3"/>
    </row>
    <row r="13" spans="1:26" ht="171">
      <c r="A13" s="83" t="s">
        <v>2563</v>
      </c>
      <c r="B13" s="76" t="s">
        <v>50</v>
      </c>
      <c r="C13" s="203" t="s">
        <v>5893</v>
      </c>
      <c r="D13" s="203" t="s">
        <v>5894</v>
      </c>
      <c r="E13" s="76" t="s">
        <v>5891</v>
      </c>
      <c r="F13" s="293" t="s">
        <v>5895</v>
      </c>
      <c r="G13" s="76">
        <v>60</v>
      </c>
      <c r="H13" s="302">
        <v>60</v>
      </c>
      <c r="I13" s="3" t="s">
        <v>54</v>
      </c>
      <c r="J13" s="3"/>
      <c r="K13" s="3"/>
      <c r="L13" s="3"/>
      <c r="M13" s="3"/>
      <c r="N13" s="3"/>
      <c r="O13" s="3"/>
      <c r="P13" s="3"/>
      <c r="Q13" s="3"/>
      <c r="R13" s="3"/>
      <c r="S13" s="3"/>
      <c r="T13" s="3"/>
      <c r="U13" s="3"/>
      <c r="V13" s="3"/>
      <c r="W13" s="3"/>
      <c r="X13" s="3"/>
      <c r="Y13" s="3"/>
      <c r="Z13" s="3"/>
    </row>
    <row r="14" spans="1:26" ht="127.5">
      <c r="A14" s="83" t="s">
        <v>2563</v>
      </c>
      <c r="B14" s="76" t="s">
        <v>50</v>
      </c>
      <c r="C14" s="203" t="s">
        <v>5896</v>
      </c>
      <c r="D14" s="203" t="s">
        <v>5894</v>
      </c>
      <c r="E14" s="76" t="s">
        <v>5897</v>
      </c>
      <c r="F14" s="76" t="s">
        <v>5898</v>
      </c>
      <c r="G14" s="76">
        <v>100</v>
      </c>
      <c r="H14" s="302">
        <v>100</v>
      </c>
      <c r="I14" s="3" t="s">
        <v>54</v>
      </c>
      <c r="J14" s="3"/>
      <c r="K14" s="3"/>
      <c r="L14" s="3"/>
      <c r="M14" s="3"/>
      <c r="N14" s="3"/>
      <c r="O14" s="3"/>
      <c r="P14" s="3"/>
      <c r="Q14" s="3"/>
      <c r="R14" s="3"/>
      <c r="S14" s="3"/>
      <c r="T14" s="3"/>
      <c r="U14" s="3"/>
      <c r="V14" s="3"/>
      <c r="W14" s="3"/>
      <c r="X14" s="3"/>
      <c r="Y14" s="3"/>
      <c r="Z14" s="3"/>
    </row>
    <row r="15" spans="1:26" ht="185.25">
      <c r="A15" s="83" t="s">
        <v>2563</v>
      </c>
      <c r="B15" s="76" t="s">
        <v>50</v>
      </c>
      <c r="C15" s="203" t="s">
        <v>5899</v>
      </c>
      <c r="D15" s="203" t="s">
        <v>5894</v>
      </c>
      <c r="E15" s="76" t="s">
        <v>5800</v>
      </c>
      <c r="F15" s="293" t="s">
        <v>5900</v>
      </c>
      <c r="G15" s="76">
        <v>60</v>
      </c>
      <c r="H15" s="302">
        <v>60</v>
      </c>
      <c r="I15" s="3" t="s">
        <v>54</v>
      </c>
      <c r="J15" s="3"/>
      <c r="K15" s="3"/>
      <c r="L15" s="3"/>
      <c r="M15" s="3"/>
      <c r="N15" s="3"/>
      <c r="O15" s="3"/>
      <c r="P15" s="3"/>
      <c r="Q15" s="3"/>
      <c r="R15" s="3"/>
      <c r="S15" s="3"/>
      <c r="T15" s="3"/>
      <c r="U15" s="3"/>
      <c r="V15" s="3"/>
      <c r="W15" s="3"/>
      <c r="X15" s="3"/>
      <c r="Y15" s="3"/>
      <c r="Z15" s="3"/>
    </row>
    <row r="16" spans="1:26" ht="199.5">
      <c r="A16" s="83" t="s">
        <v>2563</v>
      </c>
      <c r="B16" s="76" t="s">
        <v>50</v>
      </c>
      <c r="C16" s="196" t="s">
        <v>5901</v>
      </c>
      <c r="D16" s="203" t="s">
        <v>5902</v>
      </c>
      <c r="E16" s="76" t="s">
        <v>5903</v>
      </c>
      <c r="F16" s="293" t="s">
        <v>5904</v>
      </c>
      <c r="G16" s="76">
        <v>100</v>
      </c>
      <c r="H16" s="302">
        <v>100</v>
      </c>
      <c r="I16" s="3" t="s">
        <v>54</v>
      </c>
      <c r="J16" s="3"/>
      <c r="K16" s="3"/>
      <c r="L16" s="3"/>
      <c r="M16" s="3"/>
      <c r="N16" s="3"/>
      <c r="O16" s="3"/>
      <c r="P16" s="3"/>
      <c r="Q16" s="3"/>
      <c r="R16" s="3"/>
      <c r="S16" s="3"/>
      <c r="T16" s="3"/>
      <c r="U16" s="3"/>
      <c r="V16" s="3"/>
      <c r="W16" s="3"/>
      <c r="X16" s="3"/>
      <c r="Y16" s="3"/>
      <c r="Z16" s="3"/>
    </row>
    <row r="17" spans="1:26" ht="156.75">
      <c r="A17" s="83" t="s">
        <v>2563</v>
      </c>
      <c r="B17" s="76" t="s">
        <v>50</v>
      </c>
      <c r="C17" s="203" t="s">
        <v>5905</v>
      </c>
      <c r="D17" s="203" t="s">
        <v>5894</v>
      </c>
      <c r="E17" s="76" t="s">
        <v>5906</v>
      </c>
      <c r="F17" s="293" t="s">
        <v>5907</v>
      </c>
      <c r="G17" s="76">
        <v>60</v>
      </c>
      <c r="H17" s="302">
        <v>60</v>
      </c>
      <c r="I17" s="3" t="s">
        <v>54</v>
      </c>
      <c r="J17" s="3"/>
      <c r="K17" s="3"/>
      <c r="L17" s="3"/>
      <c r="M17" s="3"/>
      <c r="N17" s="3"/>
      <c r="O17" s="3"/>
      <c r="P17" s="3"/>
      <c r="Q17" s="3"/>
      <c r="R17" s="3"/>
      <c r="S17" s="3"/>
      <c r="T17" s="3"/>
      <c r="U17" s="3"/>
      <c r="V17" s="3"/>
      <c r="W17" s="3"/>
      <c r="X17" s="3"/>
      <c r="Y17" s="3"/>
      <c r="Z17" s="3"/>
    </row>
    <row r="18" spans="1:26" ht="128.25">
      <c r="A18" s="83" t="s">
        <v>5908</v>
      </c>
      <c r="B18" s="83" t="s">
        <v>50</v>
      </c>
      <c r="C18" s="83" t="s">
        <v>5909</v>
      </c>
      <c r="D18" s="83" t="s">
        <v>5910</v>
      </c>
      <c r="E18" s="67" t="s">
        <v>5911</v>
      </c>
      <c r="F18" s="293" t="s">
        <v>5912</v>
      </c>
      <c r="G18" s="76">
        <v>60</v>
      </c>
      <c r="H18" s="291">
        <v>30</v>
      </c>
      <c r="I18" s="3" t="s">
        <v>56</v>
      </c>
      <c r="J18" s="3"/>
      <c r="K18" s="3"/>
      <c r="L18" s="3"/>
      <c r="M18" s="3"/>
      <c r="N18" s="3"/>
      <c r="O18" s="3"/>
      <c r="P18" s="3"/>
      <c r="Q18" s="3"/>
      <c r="R18" s="3"/>
      <c r="S18" s="3"/>
      <c r="T18" s="3"/>
      <c r="U18" s="3"/>
      <c r="V18" s="3"/>
      <c r="W18" s="3"/>
      <c r="X18" s="3"/>
      <c r="Y18" s="3"/>
      <c r="Z18" s="3"/>
    </row>
    <row r="19" spans="1:26" ht="38.25">
      <c r="A19" s="108" t="s">
        <v>5106</v>
      </c>
      <c r="B19" s="108" t="s">
        <v>50</v>
      </c>
      <c r="C19" s="108" t="s">
        <v>5913</v>
      </c>
      <c r="D19" s="108" t="s">
        <v>5914</v>
      </c>
      <c r="E19" s="101" t="s">
        <v>5915</v>
      </c>
      <c r="F19" s="897" t="s">
        <v>5912</v>
      </c>
      <c r="G19" s="108">
        <v>60</v>
      </c>
      <c r="H19" s="898">
        <v>60</v>
      </c>
      <c r="I19" s="3" t="s">
        <v>67</v>
      </c>
      <c r="J19" s="3"/>
      <c r="K19" s="3"/>
      <c r="L19" s="3"/>
      <c r="M19" s="3"/>
      <c r="N19" s="3"/>
      <c r="O19" s="3"/>
      <c r="P19" s="3"/>
      <c r="Q19" s="3"/>
      <c r="R19" s="3"/>
      <c r="S19" s="3"/>
      <c r="T19" s="3"/>
      <c r="U19" s="3"/>
      <c r="V19" s="3"/>
      <c r="W19" s="3"/>
      <c r="X19" s="3"/>
      <c r="Y19" s="3"/>
      <c r="Z19" s="3"/>
    </row>
    <row r="20" spans="1:26" ht="76.5">
      <c r="A20" s="184" t="s">
        <v>116</v>
      </c>
      <c r="B20" s="158" t="s">
        <v>101</v>
      </c>
      <c r="C20" s="158" t="s">
        <v>5916</v>
      </c>
      <c r="D20" s="158" t="s">
        <v>5917</v>
      </c>
      <c r="E20" s="153" t="s">
        <v>5918</v>
      </c>
      <c r="F20" s="373" t="s">
        <v>5919</v>
      </c>
      <c r="G20" s="155">
        <v>300</v>
      </c>
      <c r="H20" s="159">
        <v>300</v>
      </c>
      <c r="I20" s="176" t="s">
        <v>1653</v>
      </c>
      <c r="J20" s="3"/>
      <c r="K20" s="3"/>
      <c r="L20" s="3"/>
      <c r="M20" s="3"/>
      <c r="N20" s="3"/>
      <c r="O20" s="3"/>
      <c r="P20" s="3"/>
      <c r="Q20" s="3"/>
      <c r="R20" s="3"/>
      <c r="S20" s="3"/>
      <c r="T20" s="3"/>
      <c r="U20" s="3"/>
      <c r="V20" s="3"/>
      <c r="W20" s="3"/>
      <c r="X20" s="3"/>
      <c r="Y20" s="3"/>
      <c r="Z20" s="3"/>
    </row>
    <row r="21" spans="1:26" ht="15.75" customHeight="1">
      <c r="A21" s="194" t="s">
        <v>116</v>
      </c>
      <c r="B21" s="191" t="s">
        <v>101</v>
      </c>
      <c r="C21" s="152" t="s">
        <v>5920</v>
      </c>
      <c r="D21" s="152" t="s">
        <v>5921</v>
      </c>
      <c r="E21" s="191" t="s">
        <v>5922</v>
      </c>
      <c r="F21" s="360" t="s">
        <v>4684</v>
      </c>
      <c r="G21" s="191">
        <v>300</v>
      </c>
      <c r="H21" s="193">
        <v>300</v>
      </c>
      <c r="I21" s="176" t="s">
        <v>1653</v>
      </c>
      <c r="J21" s="3"/>
      <c r="K21" s="3"/>
      <c r="L21" s="3"/>
      <c r="M21" s="3"/>
      <c r="N21" s="3"/>
      <c r="O21" s="3"/>
      <c r="P21" s="3"/>
      <c r="Q21" s="3"/>
      <c r="R21" s="3"/>
      <c r="S21" s="3"/>
      <c r="T21" s="3"/>
      <c r="U21" s="3"/>
      <c r="V21" s="3"/>
      <c r="W21" s="3"/>
      <c r="X21" s="3"/>
      <c r="Y21" s="3"/>
      <c r="Z21" s="3"/>
    </row>
    <row r="22" spans="1:26" ht="15.75" customHeight="1">
      <c r="A22" s="194" t="s">
        <v>116</v>
      </c>
      <c r="B22" s="191" t="s">
        <v>101</v>
      </c>
      <c r="C22" s="152" t="s">
        <v>5923</v>
      </c>
      <c r="D22" s="152" t="s">
        <v>5924</v>
      </c>
      <c r="E22" s="191" t="s">
        <v>5925</v>
      </c>
      <c r="F22" s="360" t="s">
        <v>5926</v>
      </c>
      <c r="G22" s="191">
        <v>60</v>
      </c>
      <c r="H22" s="193">
        <v>60</v>
      </c>
      <c r="I22" s="176" t="s">
        <v>1653</v>
      </c>
      <c r="J22" s="3"/>
      <c r="K22" s="3"/>
      <c r="L22" s="3"/>
      <c r="M22" s="3"/>
      <c r="N22" s="3"/>
      <c r="O22" s="3"/>
      <c r="P22" s="3"/>
      <c r="Q22" s="3"/>
      <c r="R22" s="3"/>
      <c r="S22" s="3"/>
      <c r="T22" s="3"/>
      <c r="U22" s="3"/>
      <c r="V22" s="3"/>
      <c r="W22" s="3"/>
      <c r="X22" s="3"/>
      <c r="Y22" s="3"/>
      <c r="Z22" s="3"/>
    </row>
    <row r="23" spans="1:26" ht="15.75" customHeight="1">
      <c r="A23" s="194" t="s">
        <v>116</v>
      </c>
      <c r="B23" s="191" t="s">
        <v>101</v>
      </c>
      <c r="C23" s="152" t="s">
        <v>5927</v>
      </c>
      <c r="D23" s="152" t="s">
        <v>5928</v>
      </c>
      <c r="E23" s="191" t="s">
        <v>5929</v>
      </c>
      <c r="F23" s="191" t="s">
        <v>5591</v>
      </c>
      <c r="G23" s="191">
        <v>300</v>
      </c>
      <c r="H23" s="193">
        <v>300</v>
      </c>
      <c r="I23" s="176" t="s">
        <v>1653</v>
      </c>
      <c r="J23" s="3"/>
      <c r="K23" s="3"/>
      <c r="L23" s="3"/>
      <c r="M23" s="3"/>
      <c r="N23" s="3"/>
      <c r="O23" s="3"/>
      <c r="P23" s="3"/>
      <c r="Q23" s="3"/>
      <c r="R23" s="3"/>
      <c r="S23" s="3"/>
      <c r="T23" s="3"/>
      <c r="U23" s="3"/>
      <c r="V23" s="3"/>
      <c r="W23" s="3"/>
      <c r="X23" s="3"/>
      <c r="Y23" s="3"/>
      <c r="Z23" s="3"/>
    </row>
    <row r="24" spans="1:26" ht="15.75" customHeight="1">
      <c r="A24" s="194" t="s">
        <v>116</v>
      </c>
      <c r="B24" s="191" t="s">
        <v>101</v>
      </c>
      <c r="C24" s="152" t="s">
        <v>5927</v>
      </c>
      <c r="D24" s="152" t="s">
        <v>5930</v>
      </c>
      <c r="E24" s="191" t="s">
        <v>5931</v>
      </c>
      <c r="F24" s="191" t="s">
        <v>5591</v>
      </c>
      <c r="G24" s="191">
        <v>300</v>
      </c>
      <c r="H24" s="193">
        <v>300</v>
      </c>
      <c r="I24" s="176" t="s">
        <v>1653</v>
      </c>
      <c r="J24" s="3"/>
      <c r="K24" s="3"/>
      <c r="L24" s="3"/>
      <c r="M24" s="3"/>
      <c r="N24" s="3"/>
      <c r="O24" s="3"/>
      <c r="P24" s="3"/>
      <c r="Q24" s="3"/>
      <c r="R24" s="3"/>
      <c r="S24" s="3"/>
      <c r="T24" s="3"/>
      <c r="U24" s="3"/>
      <c r="V24" s="3"/>
      <c r="W24" s="3"/>
      <c r="X24" s="3"/>
      <c r="Y24" s="3"/>
      <c r="Z24" s="3"/>
    </row>
    <row r="25" spans="1:26" ht="15.75" customHeight="1">
      <c r="A25" s="194" t="s">
        <v>116</v>
      </c>
      <c r="B25" s="191" t="s">
        <v>101</v>
      </c>
      <c r="C25" s="152" t="s">
        <v>5932</v>
      </c>
      <c r="D25" s="152" t="s">
        <v>5933</v>
      </c>
      <c r="E25" s="191">
        <v>2022</v>
      </c>
      <c r="F25" s="360" t="s">
        <v>5934</v>
      </c>
      <c r="G25" s="191">
        <v>5</v>
      </c>
      <c r="H25" s="193">
        <v>5</v>
      </c>
      <c r="I25" s="176" t="s">
        <v>1653</v>
      </c>
      <c r="J25" s="3"/>
      <c r="K25" s="3"/>
      <c r="L25" s="3"/>
      <c r="M25" s="3"/>
      <c r="N25" s="3"/>
      <c r="O25" s="3"/>
      <c r="P25" s="3"/>
      <c r="Q25" s="3"/>
      <c r="R25" s="3"/>
      <c r="S25" s="3"/>
      <c r="T25" s="3"/>
      <c r="U25" s="3"/>
      <c r="V25" s="3"/>
      <c r="W25" s="3"/>
      <c r="X25" s="3"/>
      <c r="Y25" s="3"/>
      <c r="Z25" s="3"/>
    </row>
    <row r="26" spans="1:26" ht="15.75" customHeight="1">
      <c r="A26" s="194" t="s">
        <v>116</v>
      </c>
      <c r="B26" s="191" t="s">
        <v>101</v>
      </c>
      <c r="C26" s="152" t="s">
        <v>5932</v>
      </c>
      <c r="D26" s="152" t="s">
        <v>5935</v>
      </c>
      <c r="E26" s="191">
        <v>2022</v>
      </c>
      <c r="F26" s="360" t="s">
        <v>5936</v>
      </c>
      <c r="G26" s="191">
        <v>5</v>
      </c>
      <c r="H26" s="193">
        <v>5</v>
      </c>
      <c r="I26" s="176" t="s">
        <v>1653</v>
      </c>
      <c r="J26" s="3"/>
      <c r="K26" s="3"/>
      <c r="L26" s="3"/>
      <c r="M26" s="3"/>
      <c r="N26" s="3"/>
      <c r="O26" s="3"/>
      <c r="P26" s="3"/>
      <c r="Q26" s="3"/>
      <c r="R26" s="3"/>
      <c r="S26" s="3"/>
      <c r="T26" s="3"/>
      <c r="U26" s="3"/>
      <c r="V26" s="3"/>
      <c r="W26" s="3"/>
      <c r="X26" s="3"/>
      <c r="Y26" s="3"/>
      <c r="Z26" s="3"/>
    </row>
    <row r="27" spans="1:26" ht="15.75" customHeight="1">
      <c r="A27" s="194" t="s">
        <v>116</v>
      </c>
      <c r="B27" s="191" t="s">
        <v>101</v>
      </c>
      <c r="C27" s="152" t="s">
        <v>5932</v>
      </c>
      <c r="D27" s="152" t="s">
        <v>5937</v>
      </c>
      <c r="E27" s="191">
        <v>2022</v>
      </c>
      <c r="F27" s="360" t="s">
        <v>5938</v>
      </c>
      <c r="G27" s="191">
        <v>5</v>
      </c>
      <c r="H27" s="193">
        <v>5</v>
      </c>
      <c r="I27" s="176" t="s">
        <v>1653</v>
      </c>
      <c r="J27" s="3"/>
      <c r="K27" s="3"/>
      <c r="L27" s="3"/>
      <c r="M27" s="3"/>
      <c r="N27" s="3"/>
      <c r="O27" s="3"/>
      <c r="P27" s="3"/>
      <c r="Q27" s="3"/>
      <c r="R27" s="3"/>
      <c r="S27" s="3"/>
      <c r="T27" s="3"/>
      <c r="U27" s="3"/>
      <c r="V27" s="3"/>
      <c r="W27" s="3"/>
      <c r="X27" s="3"/>
      <c r="Y27" s="3"/>
      <c r="Z27" s="3"/>
    </row>
    <row r="28" spans="1:26" ht="15.75" customHeight="1">
      <c r="A28" s="194" t="s">
        <v>116</v>
      </c>
      <c r="B28" s="191" t="s">
        <v>101</v>
      </c>
      <c r="C28" s="152" t="s">
        <v>5932</v>
      </c>
      <c r="D28" s="152" t="s">
        <v>5939</v>
      </c>
      <c r="E28" s="191">
        <v>2022</v>
      </c>
      <c r="F28" s="361" t="s">
        <v>5940</v>
      </c>
      <c r="G28" s="191">
        <v>5</v>
      </c>
      <c r="H28" s="193">
        <v>5</v>
      </c>
      <c r="I28" s="176" t="s">
        <v>1653</v>
      </c>
      <c r="J28" s="3"/>
      <c r="K28" s="3"/>
      <c r="L28" s="3"/>
      <c r="M28" s="3"/>
      <c r="N28" s="3"/>
      <c r="O28" s="3"/>
      <c r="P28" s="3"/>
      <c r="Q28" s="3"/>
      <c r="R28" s="3"/>
      <c r="S28" s="3"/>
      <c r="T28" s="3"/>
      <c r="U28" s="3"/>
      <c r="V28" s="3"/>
      <c r="W28" s="3"/>
      <c r="X28" s="3"/>
      <c r="Y28" s="3"/>
      <c r="Z28" s="3"/>
    </row>
    <row r="29" spans="1:26" ht="15.75" customHeight="1">
      <c r="A29" s="194" t="s">
        <v>116</v>
      </c>
      <c r="B29" s="191" t="s">
        <v>101</v>
      </c>
      <c r="C29" s="152" t="s">
        <v>5932</v>
      </c>
      <c r="D29" s="152" t="s">
        <v>5941</v>
      </c>
      <c r="E29" s="191">
        <v>2022</v>
      </c>
      <c r="F29" s="361" t="s">
        <v>5942</v>
      </c>
      <c r="G29" s="191">
        <v>5</v>
      </c>
      <c r="H29" s="193">
        <v>5</v>
      </c>
      <c r="I29" s="176" t="s">
        <v>1653</v>
      </c>
      <c r="J29" s="3"/>
      <c r="K29" s="3"/>
      <c r="L29" s="3"/>
      <c r="M29" s="3"/>
      <c r="N29" s="3"/>
      <c r="O29" s="3"/>
      <c r="P29" s="3"/>
      <c r="Q29" s="3"/>
      <c r="R29" s="3"/>
      <c r="S29" s="3"/>
      <c r="T29" s="3"/>
      <c r="U29" s="3"/>
      <c r="V29" s="3"/>
      <c r="W29" s="3"/>
      <c r="X29" s="3"/>
      <c r="Y29" s="3"/>
      <c r="Z29" s="3"/>
    </row>
    <row r="30" spans="1:26" ht="15.75" customHeight="1">
      <c r="A30" s="184" t="s">
        <v>2535</v>
      </c>
      <c r="B30" s="158" t="s">
        <v>101</v>
      </c>
      <c r="C30" s="158" t="s">
        <v>5943</v>
      </c>
      <c r="D30" s="158" t="s">
        <v>5944</v>
      </c>
      <c r="E30" s="899">
        <v>44826</v>
      </c>
      <c r="F30" s="155" t="s">
        <v>5945</v>
      </c>
      <c r="G30" s="155">
        <v>120</v>
      </c>
      <c r="H30" s="159">
        <v>120</v>
      </c>
      <c r="I30" s="176" t="s">
        <v>2542</v>
      </c>
      <c r="J30" s="3"/>
      <c r="K30" s="3"/>
      <c r="L30" s="3"/>
      <c r="M30" s="3"/>
      <c r="N30" s="3"/>
      <c r="O30" s="3"/>
      <c r="P30" s="3"/>
      <c r="Q30" s="3"/>
      <c r="R30" s="3"/>
      <c r="S30" s="3"/>
      <c r="T30" s="3"/>
      <c r="U30" s="3"/>
      <c r="V30" s="3"/>
      <c r="W30" s="3"/>
      <c r="X30" s="3"/>
      <c r="Y30" s="3"/>
      <c r="Z30" s="3"/>
    </row>
    <row r="31" spans="1:26" ht="15.75" customHeight="1">
      <c r="A31" s="194" t="s">
        <v>2535</v>
      </c>
      <c r="B31" s="152" t="s">
        <v>101</v>
      </c>
      <c r="C31" s="152" t="s">
        <v>5946</v>
      </c>
      <c r="D31" s="152" t="s">
        <v>5944</v>
      </c>
      <c r="E31" s="900">
        <v>44622</v>
      </c>
      <c r="F31" s="191" t="s">
        <v>5947</v>
      </c>
      <c r="G31" s="191">
        <v>120</v>
      </c>
      <c r="H31" s="193">
        <v>120</v>
      </c>
      <c r="I31" s="176" t="s">
        <v>2542</v>
      </c>
      <c r="J31" s="3"/>
      <c r="K31" s="3"/>
      <c r="L31" s="3"/>
      <c r="M31" s="3"/>
      <c r="N31" s="3"/>
      <c r="O31" s="3"/>
      <c r="P31" s="3"/>
      <c r="Q31" s="3"/>
      <c r="R31" s="3"/>
      <c r="S31" s="3"/>
      <c r="T31" s="3"/>
      <c r="U31" s="3"/>
      <c r="V31" s="3"/>
      <c r="W31" s="3"/>
      <c r="X31" s="3"/>
      <c r="Y31" s="3"/>
      <c r="Z31" s="3"/>
    </row>
    <row r="32" spans="1:26" ht="15.75" customHeight="1">
      <c r="A32" s="184" t="s">
        <v>5948</v>
      </c>
      <c r="B32" s="155" t="s">
        <v>101</v>
      </c>
      <c r="C32" s="158" t="s">
        <v>5949</v>
      </c>
      <c r="D32" s="158" t="s">
        <v>5950</v>
      </c>
      <c r="E32" s="901" t="s">
        <v>5951</v>
      </c>
      <c r="F32" s="373" t="s">
        <v>5952</v>
      </c>
      <c r="G32" s="155">
        <v>30</v>
      </c>
      <c r="H32" s="155">
        <v>30</v>
      </c>
      <c r="I32" s="176" t="s">
        <v>2847</v>
      </c>
      <c r="J32" s="3"/>
      <c r="K32" s="3"/>
      <c r="L32" s="3"/>
      <c r="M32" s="3"/>
      <c r="N32" s="3"/>
      <c r="O32" s="3"/>
      <c r="P32" s="3"/>
      <c r="Q32" s="3"/>
      <c r="R32" s="3"/>
      <c r="S32" s="3"/>
      <c r="T32" s="3"/>
      <c r="U32" s="3"/>
      <c r="V32" s="3"/>
      <c r="W32" s="3"/>
      <c r="X32" s="3"/>
      <c r="Y32" s="3"/>
      <c r="Z32" s="3"/>
    </row>
    <row r="33" spans="1:26" ht="15.75" customHeight="1">
      <c r="A33" s="194" t="s">
        <v>5948</v>
      </c>
      <c r="B33" s="191" t="s">
        <v>101</v>
      </c>
      <c r="C33" s="152" t="s">
        <v>5953</v>
      </c>
      <c r="D33" s="152" t="s">
        <v>5950</v>
      </c>
      <c r="E33" s="755" t="s">
        <v>5954</v>
      </c>
      <c r="F33" s="360" t="s">
        <v>5955</v>
      </c>
      <c r="G33" s="191">
        <v>30</v>
      </c>
      <c r="H33" s="191">
        <v>30</v>
      </c>
      <c r="I33" s="3" t="s">
        <v>2847</v>
      </c>
      <c r="J33" s="3"/>
      <c r="K33" s="3"/>
      <c r="L33" s="3"/>
      <c r="M33" s="3"/>
      <c r="N33" s="3"/>
      <c r="O33" s="3"/>
      <c r="P33" s="3"/>
      <c r="Q33" s="3"/>
      <c r="R33" s="3"/>
      <c r="S33" s="3"/>
      <c r="T33" s="3"/>
      <c r="U33" s="3"/>
      <c r="V33" s="3"/>
      <c r="W33" s="3"/>
      <c r="X33" s="3"/>
      <c r="Y33" s="3"/>
      <c r="Z33" s="3"/>
    </row>
    <row r="34" spans="1:26" ht="15.75" customHeight="1">
      <c r="A34" s="194" t="s">
        <v>5948</v>
      </c>
      <c r="B34" s="191" t="s">
        <v>101</v>
      </c>
      <c r="C34" s="152" t="s">
        <v>5956</v>
      </c>
      <c r="D34" s="152" t="s">
        <v>5950</v>
      </c>
      <c r="E34" s="191" t="s">
        <v>5957</v>
      </c>
      <c r="F34" s="360" t="s">
        <v>5958</v>
      </c>
      <c r="G34" s="191">
        <v>30</v>
      </c>
      <c r="H34" s="191">
        <v>30</v>
      </c>
      <c r="I34" s="3" t="s">
        <v>2847</v>
      </c>
      <c r="J34" s="3"/>
      <c r="K34" s="3"/>
      <c r="L34" s="3"/>
      <c r="M34" s="3"/>
      <c r="N34" s="3"/>
      <c r="O34" s="3"/>
      <c r="P34" s="3"/>
      <c r="Q34" s="3"/>
      <c r="R34" s="3"/>
      <c r="S34" s="3"/>
      <c r="T34" s="3"/>
      <c r="U34" s="3"/>
      <c r="V34" s="3"/>
      <c r="W34" s="3"/>
      <c r="X34" s="3"/>
      <c r="Y34" s="3"/>
      <c r="Z34" s="3"/>
    </row>
    <row r="35" spans="1:26" ht="15.75" customHeight="1">
      <c r="A35" s="83"/>
      <c r="B35" s="76"/>
      <c r="C35" s="203"/>
      <c r="D35" s="203"/>
      <c r="E35" s="425"/>
      <c r="F35" s="76"/>
      <c r="G35" s="76"/>
      <c r="H35" s="302"/>
      <c r="I35" s="3"/>
      <c r="J35" s="3"/>
      <c r="K35" s="3"/>
      <c r="L35" s="3"/>
      <c r="M35" s="3"/>
      <c r="N35" s="3"/>
      <c r="O35" s="3"/>
      <c r="P35" s="3"/>
      <c r="Q35" s="3"/>
      <c r="R35" s="3"/>
      <c r="S35" s="3"/>
      <c r="T35" s="3"/>
      <c r="U35" s="3"/>
      <c r="V35" s="3"/>
      <c r="W35" s="3"/>
      <c r="X35" s="3"/>
      <c r="Y35" s="3"/>
      <c r="Z35" s="3"/>
    </row>
    <row r="36" spans="1:26" ht="15.75" customHeight="1">
      <c r="A36" s="83"/>
      <c r="B36" s="76"/>
      <c r="C36" s="203"/>
      <c r="D36" s="203"/>
      <c r="E36" s="76"/>
      <c r="F36" s="76"/>
      <c r="G36" s="76"/>
      <c r="H36" s="302"/>
      <c r="I36" s="3"/>
      <c r="J36" s="3"/>
      <c r="K36" s="3"/>
      <c r="L36" s="3"/>
      <c r="M36" s="3"/>
      <c r="N36" s="3"/>
      <c r="O36" s="3"/>
      <c r="P36" s="3"/>
      <c r="Q36" s="3"/>
      <c r="R36" s="3"/>
      <c r="S36" s="3"/>
      <c r="T36" s="3"/>
      <c r="U36" s="3"/>
      <c r="V36" s="3"/>
      <c r="W36" s="3"/>
      <c r="X36" s="3"/>
      <c r="Y36" s="3"/>
      <c r="Z36" s="3"/>
    </row>
    <row r="37" spans="1:26" ht="15.75" customHeight="1">
      <c r="A37" s="83"/>
      <c r="B37" s="76"/>
      <c r="C37" s="203"/>
      <c r="D37" s="203"/>
      <c r="E37" s="76"/>
      <c r="F37" s="76"/>
      <c r="G37" s="76"/>
      <c r="H37" s="302"/>
      <c r="I37" s="3"/>
      <c r="J37" s="3"/>
      <c r="K37" s="3"/>
      <c r="L37" s="3"/>
      <c r="M37" s="3"/>
      <c r="N37" s="3"/>
      <c r="O37" s="3"/>
      <c r="P37" s="3"/>
      <c r="Q37" s="3"/>
      <c r="R37" s="3"/>
      <c r="S37" s="3"/>
      <c r="T37" s="3"/>
      <c r="U37" s="3"/>
      <c r="V37" s="3"/>
      <c r="W37" s="3"/>
      <c r="X37" s="3"/>
      <c r="Y37" s="3"/>
      <c r="Z37" s="3"/>
    </row>
    <row r="38" spans="1:26" ht="15.75" customHeight="1">
      <c r="A38" s="232" t="s">
        <v>183</v>
      </c>
      <c r="B38" s="232"/>
      <c r="C38" s="52"/>
      <c r="D38" s="52"/>
      <c r="E38" s="52"/>
      <c r="F38" s="52"/>
      <c r="G38" s="52"/>
      <c r="H38" s="902">
        <f>SUM(H12:H36)</f>
        <v>2185</v>
      </c>
      <c r="I38" s="3"/>
      <c r="J38" s="3"/>
      <c r="K38" s="3"/>
      <c r="L38" s="3"/>
      <c r="M38" s="3"/>
      <c r="N38" s="3"/>
      <c r="O38" s="3"/>
      <c r="P38" s="3"/>
      <c r="Q38" s="3"/>
      <c r="R38" s="3"/>
      <c r="S38" s="3"/>
      <c r="T38" s="3"/>
      <c r="U38" s="3"/>
      <c r="V38" s="3"/>
      <c r="W38" s="3"/>
      <c r="X38" s="3"/>
      <c r="Y38" s="3"/>
      <c r="Z38" s="3"/>
    </row>
    <row r="39" spans="1:26" ht="15.75" customHeight="1">
      <c r="A39" s="51"/>
      <c r="B39" s="51"/>
      <c r="C39" s="52"/>
      <c r="D39" s="52"/>
      <c r="E39" s="52"/>
      <c r="F39" s="52"/>
      <c r="G39" s="52"/>
      <c r="H39" s="1"/>
      <c r="I39" s="3"/>
      <c r="J39" s="3"/>
      <c r="K39" s="3"/>
      <c r="L39" s="3"/>
      <c r="M39" s="3"/>
      <c r="N39" s="3"/>
      <c r="O39" s="3"/>
      <c r="P39" s="3"/>
      <c r="Q39" s="3"/>
      <c r="R39" s="3"/>
      <c r="S39" s="3"/>
      <c r="T39" s="3"/>
      <c r="U39" s="3"/>
      <c r="V39" s="3"/>
      <c r="W39" s="3"/>
      <c r="X39" s="3"/>
      <c r="Y39" s="3"/>
      <c r="Z39" s="3"/>
    </row>
    <row r="40" spans="1:26" ht="15.75" customHeight="1">
      <c r="A40" s="51"/>
      <c r="B40" s="52"/>
      <c r="C40" s="52"/>
      <c r="D40" s="52"/>
      <c r="E40" s="52"/>
      <c r="F40" s="52"/>
      <c r="G40" s="1"/>
      <c r="H40" s="3"/>
      <c r="I40" s="3"/>
      <c r="J40" s="3"/>
      <c r="K40" s="3"/>
      <c r="L40" s="3"/>
      <c r="M40" s="3"/>
      <c r="N40" s="3"/>
      <c r="O40" s="3"/>
      <c r="P40" s="3"/>
      <c r="Q40" s="3"/>
      <c r="R40" s="3"/>
      <c r="S40" s="3"/>
      <c r="T40" s="3"/>
      <c r="U40" s="3"/>
      <c r="V40" s="3"/>
      <c r="W40" s="3"/>
      <c r="X40" s="3"/>
      <c r="Y40" s="3"/>
      <c r="Z40" s="3"/>
    </row>
    <row r="41" spans="1:26" ht="15.75" customHeight="1">
      <c r="A41" s="1142" t="s">
        <v>842</v>
      </c>
      <c r="B41" s="1115"/>
      <c r="C41" s="1115"/>
      <c r="D41" s="1115"/>
      <c r="E41" s="1115"/>
      <c r="F41" s="1115"/>
      <c r="G41" s="1115"/>
      <c r="H41" s="1116"/>
      <c r="I41" s="3"/>
      <c r="J41" s="3"/>
      <c r="K41" s="3"/>
      <c r="L41" s="3"/>
      <c r="M41" s="3"/>
      <c r="N41" s="3"/>
      <c r="O41" s="3"/>
      <c r="P41" s="3"/>
      <c r="Q41" s="3"/>
      <c r="R41" s="3"/>
      <c r="S41" s="3"/>
      <c r="T41" s="3"/>
      <c r="U41" s="3"/>
      <c r="V41" s="3"/>
      <c r="W41" s="3"/>
      <c r="X41" s="3"/>
      <c r="Y41" s="3"/>
      <c r="Z41" s="3"/>
    </row>
    <row r="42" spans="1:26" ht="15.75" customHeight="1">
      <c r="A42" s="51"/>
      <c r="B42" s="51"/>
      <c r="C42" s="52"/>
      <c r="D42" s="52"/>
      <c r="E42" s="52"/>
      <c r="F42" s="52"/>
      <c r="G42" s="52"/>
      <c r="H42" s="1"/>
      <c r="I42" s="3"/>
      <c r="J42" s="3"/>
      <c r="K42" s="3"/>
      <c r="L42" s="3"/>
      <c r="M42" s="3"/>
      <c r="N42" s="3"/>
      <c r="O42" s="3"/>
      <c r="P42" s="3"/>
      <c r="Q42" s="3"/>
      <c r="R42" s="3"/>
      <c r="S42" s="3"/>
      <c r="T42" s="3"/>
      <c r="U42" s="3"/>
      <c r="V42" s="3"/>
      <c r="W42" s="3"/>
      <c r="X42" s="3"/>
      <c r="Y42" s="3"/>
      <c r="Z42" s="3"/>
    </row>
    <row r="43" spans="1:26" ht="15.75" customHeight="1">
      <c r="A43" s="51"/>
      <c r="B43" s="51"/>
      <c r="C43" s="52"/>
      <c r="D43" s="52"/>
      <c r="E43" s="52"/>
      <c r="F43" s="52"/>
      <c r="G43" s="52"/>
      <c r="H43" s="1"/>
      <c r="I43" s="3"/>
      <c r="J43" s="3"/>
      <c r="K43" s="3"/>
      <c r="L43" s="3"/>
      <c r="M43" s="3"/>
      <c r="N43" s="3"/>
      <c r="O43" s="3"/>
      <c r="P43" s="3"/>
      <c r="Q43" s="3"/>
      <c r="R43" s="3"/>
      <c r="S43" s="3"/>
      <c r="T43" s="3"/>
      <c r="U43" s="3"/>
      <c r="V43" s="3"/>
      <c r="W43" s="3"/>
      <c r="X43" s="3"/>
      <c r="Y43" s="3"/>
      <c r="Z43" s="3"/>
    </row>
    <row r="44" spans="1:26" ht="15.75" customHeight="1">
      <c r="A44" s="51"/>
      <c r="B44" s="51"/>
      <c r="C44" s="52"/>
      <c r="D44" s="52"/>
      <c r="E44" s="52"/>
      <c r="F44" s="52"/>
      <c r="G44" s="52"/>
      <c r="H44" s="1"/>
      <c r="I44" s="3"/>
      <c r="J44" s="3"/>
      <c r="K44" s="3"/>
      <c r="L44" s="3"/>
      <c r="M44" s="3"/>
      <c r="N44" s="3"/>
      <c r="O44" s="3"/>
      <c r="P44" s="3"/>
      <c r="Q44" s="3"/>
      <c r="R44" s="3"/>
      <c r="S44" s="3"/>
      <c r="T44" s="3"/>
      <c r="U44" s="3"/>
      <c r="V44" s="3"/>
      <c r="W44" s="3"/>
      <c r="X44" s="3"/>
      <c r="Y44" s="3"/>
      <c r="Z44" s="3"/>
    </row>
    <row r="45" spans="1:26" ht="15.75" customHeight="1">
      <c r="A45" s="51"/>
      <c r="B45" s="51"/>
      <c r="C45" s="52"/>
      <c r="D45" s="52"/>
      <c r="E45" s="52"/>
      <c r="F45" s="52"/>
      <c r="G45" s="52"/>
      <c r="H45" s="1"/>
      <c r="I45" s="3"/>
      <c r="J45" s="3"/>
      <c r="K45" s="3"/>
      <c r="L45" s="3"/>
      <c r="M45" s="3"/>
      <c r="N45" s="3"/>
      <c r="O45" s="3"/>
      <c r="P45" s="3"/>
      <c r="Q45" s="3"/>
      <c r="R45" s="3"/>
      <c r="S45" s="3"/>
      <c r="T45" s="3"/>
      <c r="U45" s="3"/>
      <c r="V45" s="3"/>
      <c r="W45" s="3"/>
      <c r="X45" s="3"/>
      <c r="Y45" s="3"/>
      <c r="Z45" s="3"/>
    </row>
    <row r="46" spans="1:26" ht="15.75" customHeight="1">
      <c r="A46" s="51"/>
      <c r="B46" s="51"/>
      <c r="C46" s="52"/>
      <c r="D46" s="52"/>
      <c r="E46" s="52"/>
      <c r="F46" s="52"/>
      <c r="G46" s="52"/>
      <c r="H46" s="1"/>
      <c r="I46" s="3"/>
      <c r="J46" s="3"/>
      <c r="K46" s="3"/>
      <c r="L46" s="3"/>
      <c r="M46" s="3"/>
      <c r="N46" s="3"/>
      <c r="O46" s="3"/>
      <c r="P46" s="3"/>
      <c r="Q46" s="3"/>
      <c r="R46" s="3"/>
      <c r="S46" s="3"/>
      <c r="T46" s="3"/>
      <c r="U46" s="3"/>
      <c r="V46" s="3"/>
      <c r="W46" s="3"/>
      <c r="X46" s="3"/>
      <c r="Y46" s="3"/>
      <c r="Z46" s="3"/>
    </row>
    <row r="47" spans="1:26" ht="15.75" customHeight="1">
      <c r="A47" s="51"/>
      <c r="B47" s="51"/>
      <c r="C47" s="52"/>
      <c r="D47" s="52"/>
      <c r="E47" s="52"/>
      <c r="F47" s="52"/>
      <c r="G47" s="52"/>
      <c r="H47" s="1"/>
      <c r="I47" s="3"/>
      <c r="J47" s="3"/>
      <c r="K47" s="3"/>
      <c r="L47" s="3"/>
      <c r="M47" s="3"/>
      <c r="N47" s="3"/>
      <c r="O47" s="3"/>
      <c r="P47" s="3"/>
      <c r="Q47" s="3"/>
      <c r="R47" s="3"/>
      <c r="S47" s="3"/>
      <c r="T47" s="3"/>
      <c r="U47" s="3"/>
      <c r="V47" s="3"/>
      <c r="W47" s="3"/>
      <c r="X47" s="3"/>
      <c r="Y47" s="3"/>
      <c r="Z47" s="3"/>
    </row>
    <row r="48" spans="1:26" ht="15.75" customHeight="1">
      <c r="A48" s="51"/>
      <c r="B48" s="51"/>
      <c r="C48" s="52"/>
      <c r="D48" s="52"/>
      <c r="E48" s="52"/>
      <c r="F48" s="52"/>
      <c r="G48" s="52"/>
      <c r="H48" s="1"/>
      <c r="I48" s="3"/>
      <c r="J48" s="3"/>
      <c r="K48" s="3"/>
      <c r="L48" s="3"/>
      <c r="M48" s="3"/>
      <c r="N48" s="3"/>
      <c r="O48" s="3"/>
      <c r="P48" s="3"/>
      <c r="Q48" s="3"/>
      <c r="R48" s="3"/>
      <c r="S48" s="3"/>
      <c r="T48" s="3"/>
      <c r="U48" s="3"/>
      <c r="V48" s="3"/>
      <c r="W48" s="3"/>
      <c r="X48" s="3"/>
      <c r="Y48" s="3"/>
      <c r="Z48" s="3"/>
    </row>
    <row r="49" spans="1:26" ht="15.75" customHeight="1">
      <c r="A49" s="51"/>
      <c r="B49" s="51"/>
      <c r="C49" s="52"/>
      <c r="D49" s="52"/>
      <c r="E49" s="52"/>
      <c r="F49" s="52"/>
      <c r="G49" s="52"/>
      <c r="H49" s="1"/>
      <c r="I49" s="3"/>
      <c r="J49" s="3"/>
      <c r="K49" s="3"/>
      <c r="L49" s="3"/>
      <c r="M49" s="3"/>
      <c r="N49" s="3"/>
      <c r="O49" s="3"/>
      <c r="P49" s="3"/>
      <c r="Q49" s="3"/>
      <c r="R49" s="3"/>
      <c r="S49" s="3"/>
      <c r="T49" s="3"/>
      <c r="U49" s="3"/>
      <c r="V49" s="3"/>
      <c r="W49" s="3"/>
      <c r="X49" s="3"/>
      <c r="Y49" s="3"/>
      <c r="Z49" s="3"/>
    </row>
    <row r="50" spans="1:26" ht="15.75" customHeight="1">
      <c r="A50" s="51"/>
      <c r="B50" s="51"/>
      <c r="C50" s="52"/>
      <c r="D50" s="52"/>
      <c r="E50" s="52"/>
      <c r="F50" s="52"/>
      <c r="G50" s="52"/>
      <c r="H50" s="1"/>
      <c r="I50" s="3"/>
      <c r="J50" s="3"/>
      <c r="K50" s="3"/>
      <c r="L50" s="3"/>
      <c r="M50" s="3"/>
      <c r="N50" s="3"/>
      <c r="O50" s="3"/>
      <c r="P50" s="3"/>
      <c r="Q50" s="3"/>
      <c r="R50" s="3"/>
      <c r="S50" s="3"/>
      <c r="T50" s="3"/>
      <c r="U50" s="3"/>
      <c r="V50" s="3"/>
      <c r="W50" s="3"/>
      <c r="X50" s="3"/>
      <c r="Y50" s="3"/>
      <c r="Z50" s="3"/>
    </row>
    <row r="51" spans="1:26" ht="15.75" customHeight="1">
      <c r="A51" s="51"/>
      <c r="B51" s="51"/>
      <c r="C51" s="52"/>
      <c r="D51" s="52"/>
      <c r="E51" s="52"/>
      <c r="F51" s="52"/>
      <c r="G51" s="52"/>
      <c r="H51" s="1"/>
      <c r="I51" s="3"/>
      <c r="J51" s="3"/>
      <c r="K51" s="3"/>
      <c r="L51" s="3"/>
      <c r="M51" s="3"/>
      <c r="N51" s="3"/>
      <c r="O51" s="3"/>
      <c r="P51" s="3"/>
      <c r="Q51" s="3"/>
      <c r="R51" s="3"/>
      <c r="S51" s="3"/>
      <c r="T51" s="3"/>
      <c r="U51" s="3"/>
      <c r="V51" s="3"/>
      <c r="W51" s="3"/>
      <c r="X51" s="3"/>
      <c r="Y51" s="3"/>
      <c r="Z51" s="3"/>
    </row>
    <row r="52" spans="1:26" ht="15.75" customHeight="1">
      <c r="A52" s="51"/>
      <c r="B52" s="51"/>
      <c r="C52" s="52"/>
      <c r="D52" s="52"/>
      <c r="E52" s="52"/>
      <c r="F52" s="52"/>
      <c r="G52" s="52"/>
      <c r="H52" s="1"/>
      <c r="I52" s="3"/>
      <c r="J52" s="3"/>
      <c r="K52" s="3"/>
      <c r="L52" s="3"/>
      <c r="M52" s="3"/>
      <c r="N52" s="3"/>
      <c r="O52" s="3"/>
      <c r="P52" s="3"/>
      <c r="Q52" s="3"/>
      <c r="R52" s="3"/>
      <c r="S52" s="3"/>
      <c r="T52" s="3"/>
      <c r="U52" s="3"/>
      <c r="V52" s="3"/>
      <c r="W52" s="3"/>
      <c r="X52" s="3"/>
      <c r="Y52" s="3"/>
      <c r="Z52" s="3"/>
    </row>
    <row r="53" spans="1:26" ht="15.75" customHeight="1">
      <c r="A53" s="51"/>
      <c r="B53" s="51"/>
      <c r="C53" s="52"/>
      <c r="D53" s="52"/>
      <c r="E53" s="52"/>
      <c r="F53" s="52"/>
      <c r="G53" s="52"/>
      <c r="H53" s="1"/>
      <c r="I53" s="3"/>
      <c r="J53" s="3"/>
      <c r="K53" s="3"/>
      <c r="L53" s="3"/>
      <c r="M53" s="3"/>
      <c r="N53" s="3"/>
      <c r="O53" s="3"/>
      <c r="P53" s="3"/>
      <c r="Q53" s="3"/>
      <c r="R53" s="3"/>
      <c r="S53" s="3"/>
      <c r="T53" s="3"/>
      <c r="U53" s="3"/>
      <c r="V53" s="3"/>
      <c r="W53" s="3"/>
      <c r="X53" s="3"/>
      <c r="Y53" s="3"/>
      <c r="Z53" s="3"/>
    </row>
    <row r="54" spans="1:26" ht="15.75" customHeight="1">
      <c r="A54" s="51"/>
      <c r="B54" s="51"/>
      <c r="C54" s="52"/>
      <c r="D54" s="52"/>
      <c r="E54" s="52"/>
      <c r="F54" s="52"/>
      <c r="G54" s="52"/>
      <c r="H54" s="1"/>
      <c r="I54" s="3"/>
      <c r="J54" s="3"/>
      <c r="K54" s="3"/>
      <c r="L54" s="3"/>
      <c r="M54" s="3"/>
      <c r="N54" s="3"/>
      <c r="O54" s="3"/>
      <c r="P54" s="3"/>
      <c r="Q54" s="3"/>
      <c r="R54" s="3"/>
      <c r="S54" s="3"/>
      <c r="T54" s="3"/>
      <c r="U54" s="3"/>
      <c r="V54" s="3"/>
      <c r="W54" s="3"/>
      <c r="X54" s="3"/>
      <c r="Y54" s="3"/>
      <c r="Z54" s="3"/>
    </row>
    <row r="55" spans="1:26" ht="15.75" customHeight="1">
      <c r="A55" s="51"/>
      <c r="B55" s="51"/>
      <c r="C55" s="52"/>
      <c r="D55" s="52"/>
      <c r="E55" s="52"/>
      <c r="F55" s="52"/>
      <c r="G55" s="52"/>
      <c r="H55" s="1"/>
      <c r="I55" s="3"/>
      <c r="J55" s="3"/>
      <c r="K55" s="3"/>
      <c r="L55" s="3"/>
      <c r="M55" s="3"/>
      <c r="N55" s="3"/>
      <c r="O55" s="3"/>
      <c r="P55" s="3"/>
      <c r="Q55" s="3"/>
      <c r="R55" s="3"/>
      <c r="S55" s="3"/>
      <c r="T55" s="3"/>
      <c r="U55" s="3"/>
      <c r="V55" s="3"/>
      <c r="W55" s="3"/>
      <c r="X55" s="3"/>
      <c r="Y55" s="3"/>
      <c r="Z55" s="3"/>
    </row>
    <row r="56" spans="1:26" ht="15.75" customHeight="1">
      <c r="A56" s="51"/>
      <c r="B56" s="51"/>
      <c r="C56" s="52"/>
      <c r="D56" s="52"/>
      <c r="E56" s="52"/>
      <c r="F56" s="52"/>
      <c r="G56" s="52"/>
      <c r="H56" s="1"/>
      <c r="I56" s="3"/>
      <c r="J56" s="3"/>
      <c r="K56" s="3"/>
      <c r="L56" s="3"/>
      <c r="M56" s="3"/>
      <c r="N56" s="3"/>
      <c r="O56" s="3"/>
      <c r="P56" s="3"/>
      <c r="Q56" s="3"/>
      <c r="R56" s="3"/>
      <c r="S56" s="3"/>
      <c r="T56" s="3"/>
      <c r="U56" s="3"/>
      <c r="V56" s="3"/>
      <c r="W56" s="3"/>
      <c r="X56" s="3"/>
      <c r="Y56" s="3"/>
      <c r="Z56" s="3"/>
    </row>
    <row r="57" spans="1:26" ht="15.75" customHeight="1">
      <c r="A57" s="51"/>
      <c r="B57" s="51"/>
      <c r="C57" s="52"/>
      <c r="D57" s="52"/>
      <c r="E57" s="52"/>
      <c r="F57" s="52"/>
      <c r="G57" s="52"/>
      <c r="H57" s="1"/>
      <c r="I57" s="3"/>
      <c r="J57" s="3"/>
      <c r="K57" s="3"/>
      <c r="L57" s="3"/>
      <c r="M57" s="3"/>
      <c r="N57" s="3"/>
      <c r="O57" s="3"/>
      <c r="P57" s="3"/>
      <c r="Q57" s="3"/>
      <c r="R57" s="3"/>
      <c r="S57" s="3"/>
      <c r="T57" s="3"/>
      <c r="U57" s="3"/>
      <c r="V57" s="3"/>
      <c r="W57" s="3"/>
      <c r="X57" s="3"/>
      <c r="Y57" s="3"/>
      <c r="Z57" s="3"/>
    </row>
    <row r="58" spans="1:26" ht="15.75" customHeight="1">
      <c r="A58" s="51"/>
      <c r="B58" s="51"/>
      <c r="C58" s="52"/>
      <c r="D58" s="52"/>
      <c r="E58" s="52"/>
      <c r="F58" s="52"/>
      <c r="G58" s="52"/>
      <c r="H58" s="1"/>
      <c r="I58" s="3"/>
      <c r="J58" s="3"/>
      <c r="K58" s="3"/>
      <c r="L58" s="3"/>
      <c r="M58" s="3"/>
      <c r="N58" s="3"/>
      <c r="O58" s="3"/>
      <c r="P58" s="3"/>
      <c r="Q58" s="3"/>
      <c r="R58" s="3"/>
      <c r="S58" s="3"/>
      <c r="T58" s="3"/>
      <c r="U58" s="3"/>
      <c r="V58" s="3"/>
      <c r="W58" s="3"/>
      <c r="X58" s="3"/>
      <c r="Y58" s="3"/>
      <c r="Z58" s="3"/>
    </row>
    <row r="59" spans="1:26" ht="15.75" customHeight="1">
      <c r="A59" s="51"/>
      <c r="B59" s="51"/>
      <c r="C59" s="52"/>
      <c r="D59" s="52"/>
      <c r="E59" s="52"/>
      <c r="F59" s="52"/>
      <c r="G59" s="52"/>
      <c r="H59" s="1"/>
      <c r="I59" s="3"/>
      <c r="J59" s="3"/>
      <c r="K59" s="3"/>
      <c r="L59" s="3"/>
      <c r="M59" s="3"/>
      <c r="N59" s="3"/>
      <c r="O59" s="3"/>
      <c r="P59" s="3"/>
      <c r="Q59" s="3"/>
      <c r="R59" s="3"/>
      <c r="S59" s="3"/>
      <c r="T59" s="3"/>
      <c r="U59" s="3"/>
      <c r="V59" s="3"/>
      <c r="W59" s="3"/>
      <c r="X59" s="3"/>
      <c r="Y59" s="3"/>
      <c r="Z59" s="3"/>
    </row>
    <row r="60" spans="1:26" ht="15.75" customHeight="1">
      <c r="A60" s="51"/>
      <c r="B60" s="51"/>
      <c r="C60" s="52"/>
      <c r="D60" s="52"/>
      <c r="E60" s="52"/>
      <c r="F60" s="52"/>
      <c r="G60" s="52"/>
      <c r="H60" s="1"/>
      <c r="I60" s="3"/>
      <c r="J60" s="3"/>
      <c r="K60" s="3"/>
      <c r="L60" s="3"/>
      <c r="M60" s="3"/>
      <c r="N60" s="3"/>
      <c r="O60" s="3"/>
      <c r="P60" s="3"/>
      <c r="Q60" s="3"/>
      <c r="R60" s="3"/>
      <c r="S60" s="3"/>
      <c r="T60" s="3"/>
      <c r="U60" s="3"/>
      <c r="V60" s="3"/>
      <c r="W60" s="3"/>
      <c r="X60" s="3"/>
      <c r="Y60" s="3"/>
      <c r="Z60" s="3"/>
    </row>
    <row r="61" spans="1:26" ht="15.75" customHeight="1">
      <c r="A61" s="51"/>
      <c r="B61" s="51"/>
      <c r="C61" s="52"/>
      <c r="D61" s="52"/>
      <c r="E61" s="52"/>
      <c r="F61" s="52"/>
      <c r="G61" s="52"/>
      <c r="H61" s="1"/>
      <c r="I61" s="3"/>
      <c r="J61" s="3"/>
      <c r="K61" s="3"/>
      <c r="L61" s="3"/>
      <c r="M61" s="3"/>
      <c r="N61" s="3"/>
      <c r="O61" s="3"/>
      <c r="P61" s="3"/>
      <c r="Q61" s="3"/>
      <c r="R61" s="3"/>
      <c r="S61" s="3"/>
      <c r="T61" s="3"/>
      <c r="U61" s="3"/>
      <c r="V61" s="3"/>
      <c r="W61" s="3"/>
      <c r="X61" s="3"/>
      <c r="Y61" s="3"/>
      <c r="Z61" s="3"/>
    </row>
    <row r="62" spans="1:26" ht="15.75" customHeight="1">
      <c r="A62" s="51"/>
      <c r="B62" s="51"/>
      <c r="C62" s="52"/>
      <c r="D62" s="52"/>
      <c r="E62" s="52"/>
      <c r="F62" s="52"/>
      <c r="G62" s="52"/>
      <c r="H62" s="1"/>
      <c r="I62" s="3"/>
      <c r="J62" s="3"/>
      <c r="K62" s="3"/>
      <c r="L62" s="3"/>
      <c r="M62" s="3"/>
      <c r="N62" s="3"/>
      <c r="O62" s="3"/>
      <c r="P62" s="3"/>
      <c r="Q62" s="3"/>
      <c r="R62" s="3"/>
      <c r="S62" s="3"/>
      <c r="T62" s="3"/>
      <c r="U62" s="3"/>
      <c r="V62" s="3"/>
      <c r="W62" s="3"/>
      <c r="X62" s="3"/>
      <c r="Y62" s="3"/>
      <c r="Z62" s="3"/>
    </row>
    <row r="63" spans="1:26" ht="15.75" customHeight="1">
      <c r="A63" s="51"/>
      <c r="B63" s="51"/>
      <c r="C63" s="52"/>
      <c r="D63" s="52"/>
      <c r="E63" s="52"/>
      <c r="F63" s="52"/>
      <c r="G63" s="52"/>
      <c r="H63" s="1"/>
      <c r="I63" s="3"/>
      <c r="J63" s="3"/>
      <c r="K63" s="3"/>
      <c r="L63" s="3"/>
      <c r="M63" s="3"/>
      <c r="N63" s="3"/>
      <c r="O63" s="3"/>
      <c r="P63" s="3"/>
      <c r="Q63" s="3"/>
      <c r="R63" s="3"/>
      <c r="S63" s="3"/>
      <c r="T63" s="3"/>
      <c r="U63" s="3"/>
      <c r="V63" s="3"/>
      <c r="W63" s="3"/>
      <c r="X63" s="3"/>
      <c r="Y63" s="3"/>
      <c r="Z63" s="3"/>
    </row>
    <row r="64" spans="1:26" ht="15.75" customHeight="1">
      <c r="A64" s="51"/>
      <c r="B64" s="51"/>
      <c r="C64" s="52"/>
      <c r="D64" s="52"/>
      <c r="E64" s="52"/>
      <c r="F64" s="52"/>
      <c r="G64" s="52"/>
      <c r="H64" s="1"/>
      <c r="I64" s="3"/>
      <c r="J64" s="3"/>
      <c r="K64" s="3"/>
      <c r="L64" s="3"/>
      <c r="M64" s="3"/>
      <c r="N64" s="3"/>
      <c r="O64" s="3"/>
      <c r="P64" s="3"/>
      <c r="Q64" s="3"/>
      <c r="R64" s="3"/>
      <c r="S64" s="3"/>
      <c r="T64" s="3"/>
      <c r="U64" s="3"/>
      <c r="V64" s="3"/>
      <c r="W64" s="3"/>
      <c r="X64" s="3"/>
      <c r="Y64" s="3"/>
      <c r="Z64" s="3"/>
    </row>
    <row r="65" spans="1:26" ht="15.75" customHeight="1">
      <c r="A65" s="51"/>
      <c r="B65" s="51"/>
      <c r="C65" s="52"/>
      <c r="D65" s="52"/>
      <c r="E65" s="52"/>
      <c r="F65" s="52"/>
      <c r="G65" s="52"/>
      <c r="H65" s="1"/>
      <c r="I65" s="3"/>
      <c r="J65" s="3"/>
      <c r="K65" s="3"/>
      <c r="L65" s="3"/>
      <c r="M65" s="3"/>
      <c r="N65" s="3"/>
      <c r="O65" s="3"/>
      <c r="P65" s="3"/>
      <c r="Q65" s="3"/>
      <c r="R65" s="3"/>
      <c r="S65" s="3"/>
      <c r="T65" s="3"/>
      <c r="U65" s="3"/>
      <c r="V65" s="3"/>
      <c r="W65" s="3"/>
      <c r="X65" s="3"/>
      <c r="Y65" s="3"/>
      <c r="Z65" s="3"/>
    </row>
    <row r="66" spans="1:26" ht="15.75" customHeight="1">
      <c r="A66" s="51"/>
      <c r="B66" s="51"/>
      <c r="C66" s="52"/>
      <c r="D66" s="52"/>
      <c r="E66" s="52"/>
      <c r="F66" s="52"/>
      <c r="G66" s="52"/>
      <c r="H66" s="1"/>
      <c r="I66" s="3"/>
      <c r="J66" s="3"/>
      <c r="K66" s="3"/>
      <c r="L66" s="3"/>
      <c r="M66" s="3"/>
      <c r="N66" s="3"/>
      <c r="O66" s="3"/>
      <c r="P66" s="3"/>
      <c r="Q66" s="3"/>
      <c r="R66" s="3"/>
      <c r="S66" s="3"/>
      <c r="T66" s="3"/>
      <c r="U66" s="3"/>
      <c r="V66" s="3"/>
      <c r="W66" s="3"/>
      <c r="X66" s="3"/>
      <c r="Y66" s="3"/>
      <c r="Z66" s="3"/>
    </row>
    <row r="67" spans="1:26" ht="15.75" customHeight="1">
      <c r="A67" s="51"/>
      <c r="B67" s="51"/>
      <c r="C67" s="52"/>
      <c r="D67" s="52"/>
      <c r="E67" s="52"/>
      <c r="F67" s="52"/>
      <c r="G67" s="52"/>
      <c r="H67" s="1"/>
      <c r="I67" s="3"/>
      <c r="J67" s="3"/>
      <c r="K67" s="3"/>
      <c r="L67" s="3"/>
      <c r="M67" s="3"/>
      <c r="N67" s="3"/>
      <c r="O67" s="3"/>
      <c r="P67" s="3"/>
      <c r="Q67" s="3"/>
      <c r="R67" s="3"/>
      <c r="S67" s="3"/>
      <c r="T67" s="3"/>
      <c r="U67" s="3"/>
      <c r="V67" s="3"/>
      <c r="W67" s="3"/>
      <c r="X67" s="3"/>
      <c r="Y67" s="3"/>
      <c r="Z67" s="3"/>
    </row>
    <row r="68" spans="1:26" ht="15.75" customHeight="1">
      <c r="A68" s="51"/>
      <c r="B68" s="51"/>
      <c r="C68" s="52"/>
      <c r="D68" s="52"/>
      <c r="E68" s="52"/>
      <c r="F68" s="52"/>
      <c r="G68" s="52"/>
      <c r="H68" s="1"/>
      <c r="I68" s="3"/>
      <c r="J68" s="3"/>
      <c r="K68" s="3"/>
      <c r="L68" s="3"/>
      <c r="M68" s="3"/>
      <c r="N68" s="3"/>
      <c r="O68" s="3"/>
      <c r="P68" s="3"/>
      <c r="Q68" s="3"/>
      <c r="R68" s="3"/>
      <c r="S68" s="3"/>
      <c r="T68" s="3"/>
      <c r="U68" s="3"/>
      <c r="V68" s="3"/>
      <c r="W68" s="3"/>
      <c r="X68" s="3"/>
      <c r="Y68" s="3"/>
      <c r="Z68" s="3"/>
    </row>
    <row r="69" spans="1:26" ht="15.75" customHeight="1">
      <c r="A69" s="51"/>
      <c r="B69" s="51"/>
      <c r="C69" s="52"/>
      <c r="D69" s="52"/>
      <c r="E69" s="52"/>
      <c r="F69" s="52"/>
      <c r="G69" s="52"/>
      <c r="H69" s="1"/>
      <c r="I69" s="3"/>
      <c r="J69" s="3"/>
      <c r="K69" s="3"/>
      <c r="L69" s="3"/>
      <c r="M69" s="3"/>
      <c r="N69" s="3"/>
      <c r="O69" s="3"/>
      <c r="P69" s="3"/>
      <c r="Q69" s="3"/>
      <c r="R69" s="3"/>
      <c r="S69" s="3"/>
      <c r="T69" s="3"/>
      <c r="U69" s="3"/>
      <c r="V69" s="3"/>
      <c r="W69" s="3"/>
      <c r="X69" s="3"/>
      <c r="Y69" s="3"/>
      <c r="Z69" s="3"/>
    </row>
    <row r="70" spans="1:26" ht="15.75" customHeight="1">
      <c r="A70" s="51"/>
      <c r="B70" s="51"/>
      <c r="C70" s="52"/>
      <c r="D70" s="52"/>
      <c r="E70" s="52"/>
      <c r="F70" s="52"/>
      <c r="G70" s="52"/>
      <c r="H70" s="1"/>
      <c r="I70" s="3"/>
      <c r="J70" s="3"/>
      <c r="K70" s="3"/>
      <c r="L70" s="3"/>
      <c r="M70" s="3"/>
      <c r="N70" s="3"/>
      <c r="O70" s="3"/>
      <c r="P70" s="3"/>
      <c r="Q70" s="3"/>
      <c r="R70" s="3"/>
      <c r="S70" s="3"/>
      <c r="T70" s="3"/>
      <c r="U70" s="3"/>
      <c r="V70" s="3"/>
      <c r="W70" s="3"/>
      <c r="X70" s="3"/>
      <c r="Y70" s="3"/>
      <c r="Z70" s="3"/>
    </row>
    <row r="71" spans="1:26" ht="15.75" customHeight="1">
      <c r="A71" s="51"/>
      <c r="B71" s="51"/>
      <c r="C71" s="52"/>
      <c r="D71" s="52"/>
      <c r="E71" s="52"/>
      <c r="F71" s="52"/>
      <c r="G71" s="52"/>
      <c r="H71" s="1"/>
      <c r="I71" s="3"/>
      <c r="J71" s="3"/>
      <c r="K71" s="3"/>
      <c r="L71" s="3"/>
      <c r="M71" s="3"/>
      <c r="N71" s="3"/>
      <c r="O71" s="3"/>
      <c r="P71" s="3"/>
      <c r="Q71" s="3"/>
      <c r="R71" s="3"/>
      <c r="S71" s="3"/>
      <c r="T71" s="3"/>
      <c r="U71" s="3"/>
      <c r="V71" s="3"/>
      <c r="W71" s="3"/>
      <c r="X71" s="3"/>
      <c r="Y71" s="3"/>
      <c r="Z71" s="3"/>
    </row>
    <row r="72" spans="1:26" ht="15.75" customHeight="1">
      <c r="A72" s="51"/>
      <c r="B72" s="51"/>
      <c r="C72" s="52"/>
      <c r="D72" s="52"/>
      <c r="E72" s="52"/>
      <c r="F72" s="52"/>
      <c r="G72" s="52"/>
      <c r="H72" s="1"/>
      <c r="I72" s="3"/>
      <c r="J72" s="3"/>
      <c r="K72" s="3"/>
      <c r="L72" s="3"/>
      <c r="M72" s="3"/>
      <c r="N72" s="3"/>
      <c r="O72" s="3"/>
      <c r="P72" s="3"/>
      <c r="Q72" s="3"/>
      <c r="R72" s="3"/>
      <c r="S72" s="3"/>
      <c r="T72" s="3"/>
      <c r="U72" s="3"/>
      <c r="V72" s="3"/>
      <c r="W72" s="3"/>
      <c r="X72" s="3"/>
      <c r="Y72" s="3"/>
      <c r="Z72" s="3"/>
    </row>
    <row r="73" spans="1:26" ht="15.75" customHeight="1">
      <c r="A73" s="51"/>
      <c r="B73" s="51"/>
      <c r="C73" s="52"/>
      <c r="D73" s="52"/>
      <c r="E73" s="52"/>
      <c r="F73" s="52"/>
      <c r="G73" s="52"/>
      <c r="H73" s="1"/>
      <c r="I73" s="3"/>
      <c r="J73" s="3"/>
      <c r="K73" s="3"/>
      <c r="L73" s="3"/>
      <c r="M73" s="3"/>
      <c r="N73" s="3"/>
      <c r="O73" s="3"/>
      <c r="P73" s="3"/>
      <c r="Q73" s="3"/>
      <c r="R73" s="3"/>
      <c r="S73" s="3"/>
      <c r="T73" s="3"/>
      <c r="U73" s="3"/>
      <c r="V73" s="3"/>
      <c r="W73" s="3"/>
      <c r="X73" s="3"/>
      <c r="Y73" s="3"/>
      <c r="Z73" s="3"/>
    </row>
    <row r="74" spans="1:26" ht="15.75" customHeight="1">
      <c r="A74" s="51"/>
      <c r="B74" s="51"/>
      <c r="C74" s="52"/>
      <c r="D74" s="52"/>
      <c r="E74" s="52"/>
      <c r="F74" s="52"/>
      <c r="G74" s="52"/>
      <c r="H74" s="1"/>
      <c r="I74" s="3"/>
      <c r="J74" s="3"/>
      <c r="K74" s="3"/>
      <c r="L74" s="3"/>
      <c r="M74" s="3"/>
      <c r="N74" s="3"/>
      <c r="O74" s="3"/>
      <c r="P74" s="3"/>
      <c r="Q74" s="3"/>
      <c r="R74" s="3"/>
      <c r="S74" s="3"/>
      <c r="T74" s="3"/>
      <c r="U74" s="3"/>
      <c r="V74" s="3"/>
      <c r="W74" s="3"/>
      <c r="X74" s="3"/>
      <c r="Y74" s="3"/>
      <c r="Z74" s="3"/>
    </row>
    <row r="75" spans="1:26" ht="15.75" customHeight="1">
      <c r="A75" s="51"/>
      <c r="B75" s="51"/>
      <c r="C75" s="52"/>
      <c r="D75" s="52"/>
      <c r="E75" s="52"/>
      <c r="F75" s="52"/>
      <c r="G75" s="52"/>
      <c r="H75" s="1"/>
      <c r="I75" s="3"/>
      <c r="J75" s="3"/>
      <c r="K75" s="3"/>
      <c r="L75" s="3"/>
      <c r="M75" s="3"/>
      <c r="N75" s="3"/>
      <c r="O75" s="3"/>
      <c r="P75" s="3"/>
      <c r="Q75" s="3"/>
      <c r="R75" s="3"/>
      <c r="S75" s="3"/>
      <c r="T75" s="3"/>
      <c r="U75" s="3"/>
      <c r="V75" s="3"/>
      <c r="W75" s="3"/>
      <c r="X75" s="3"/>
      <c r="Y75" s="3"/>
      <c r="Z75" s="3"/>
    </row>
    <row r="76" spans="1:26" ht="15.75" customHeight="1">
      <c r="A76" s="51"/>
      <c r="B76" s="51"/>
      <c r="C76" s="52"/>
      <c r="D76" s="52"/>
      <c r="E76" s="52"/>
      <c r="F76" s="52"/>
      <c r="G76" s="52"/>
      <c r="H76" s="1"/>
      <c r="I76" s="3"/>
      <c r="J76" s="3"/>
      <c r="K76" s="3"/>
      <c r="L76" s="3"/>
      <c r="M76" s="3"/>
      <c r="N76" s="3"/>
      <c r="O76" s="3"/>
      <c r="P76" s="3"/>
      <c r="Q76" s="3"/>
      <c r="R76" s="3"/>
      <c r="S76" s="3"/>
      <c r="T76" s="3"/>
      <c r="U76" s="3"/>
      <c r="V76" s="3"/>
      <c r="W76" s="3"/>
      <c r="X76" s="3"/>
      <c r="Y76" s="3"/>
      <c r="Z76" s="3"/>
    </row>
    <row r="77" spans="1:26" ht="15.75" customHeight="1">
      <c r="A77" s="51"/>
      <c r="B77" s="51"/>
      <c r="C77" s="52"/>
      <c r="D77" s="52"/>
      <c r="E77" s="52"/>
      <c r="F77" s="52"/>
      <c r="G77" s="52"/>
      <c r="H77" s="1"/>
      <c r="I77" s="3"/>
      <c r="J77" s="3"/>
      <c r="K77" s="3"/>
      <c r="L77" s="3"/>
      <c r="M77" s="3"/>
      <c r="N77" s="3"/>
      <c r="O77" s="3"/>
      <c r="P77" s="3"/>
      <c r="Q77" s="3"/>
      <c r="R77" s="3"/>
      <c r="S77" s="3"/>
      <c r="T77" s="3"/>
      <c r="U77" s="3"/>
      <c r="V77" s="3"/>
      <c r="W77" s="3"/>
      <c r="X77" s="3"/>
      <c r="Y77" s="3"/>
      <c r="Z77" s="3"/>
    </row>
    <row r="78" spans="1:26" ht="15.75" customHeight="1">
      <c r="A78" s="51"/>
      <c r="B78" s="51"/>
      <c r="C78" s="52"/>
      <c r="D78" s="52"/>
      <c r="E78" s="52"/>
      <c r="F78" s="52"/>
      <c r="G78" s="52"/>
      <c r="H78" s="1"/>
      <c r="I78" s="3"/>
      <c r="J78" s="3"/>
      <c r="K78" s="3"/>
      <c r="L78" s="3"/>
      <c r="M78" s="3"/>
      <c r="N78" s="3"/>
      <c r="O78" s="3"/>
      <c r="P78" s="3"/>
      <c r="Q78" s="3"/>
      <c r="R78" s="3"/>
      <c r="S78" s="3"/>
      <c r="T78" s="3"/>
      <c r="U78" s="3"/>
      <c r="V78" s="3"/>
      <c r="W78" s="3"/>
      <c r="X78" s="3"/>
      <c r="Y78" s="3"/>
      <c r="Z78" s="3"/>
    </row>
    <row r="79" spans="1:26" ht="15.75" customHeight="1">
      <c r="A79" s="51"/>
      <c r="B79" s="51"/>
      <c r="C79" s="52"/>
      <c r="D79" s="52"/>
      <c r="E79" s="52"/>
      <c r="F79" s="52"/>
      <c r="G79" s="52"/>
      <c r="H79" s="1"/>
      <c r="I79" s="3"/>
      <c r="J79" s="3"/>
      <c r="K79" s="3"/>
      <c r="L79" s="3"/>
      <c r="M79" s="3"/>
      <c r="N79" s="3"/>
      <c r="O79" s="3"/>
      <c r="P79" s="3"/>
      <c r="Q79" s="3"/>
      <c r="R79" s="3"/>
      <c r="S79" s="3"/>
      <c r="T79" s="3"/>
      <c r="U79" s="3"/>
      <c r="V79" s="3"/>
      <c r="W79" s="3"/>
      <c r="X79" s="3"/>
      <c r="Y79" s="3"/>
      <c r="Z79" s="3"/>
    </row>
    <row r="80" spans="1:26" ht="15.75" customHeight="1">
      <c r="A80" s="51"/>
      <c r="B80" s="51"/>
      <c r="C80" s="52"/>
      <c r="D80" s="52"/>
      <c r="E80" s="52"/>
      <c r="F80" s="52"/>
      <c r="G80" s="52"/>
      <c r="H80" s="1"/>
      <c r="I80" s="3"/>
      <c r="J80" s="3"/>
      <c r="K80" s="3"/>
      <c r="L80" s="3"/>
      <c r="M80" s="3"/>
      <c r="N80" s="3"/>
      <c r="O80" s="3"/>
      <c r="P80" s="3"/>
      <c r="Q80" s="3"/>
      <c r="R80" s="3"/>
      <c r="S80" s="3"/>
      <c r="T80" s="3"/>
      <c r="U80" s="3"/>
      <c r="V80" s="3"/>
      <c r="W80" s="3"/>
      <c r="X80" s="3"/>
      <c r="Y80" s="3"/>
      <c r="Z80" s="3"/>
    </row>
    <row r="81" spans="1:26" ht="15.75" customHeight="1">
      <c r="A81" s="51"/>
      <c r="B81" s="51"/>
      <c r="C81" s="52"/>
      <c r="D81" s="52"/>
      <c r="E81" s="52"/>
      <c r="F81" s="52"/>
      <c r="G81" s="52"/>
      <c r="H81" s="1"/>
      <c r="I81" s="3"/>
      <c r="J81" s="3"/>
      <c r="K81" s="3"/>
      <c r="L81" s="3"/>
      <c r="M81" s="3"/>
      <c r="N81" s="3"/>
      <c r="O81" s="3"/>
      <c r="P81" s="3"/>
      <c r="Q81" s="3"/>
      <c r="R81" s="3"/>
      <c r="S81" s="3"/>
      <c r="T81" s="3"/>
      <c r="U81" s="3"/>
      <c r="V81" s="3"/>
      <c r="W81" s="3"/>
      <c r="X81" s="3"/>
      <c r="Y81" s="3"/>
      <c r="Z81" s="3"/>
    </row>
    <row r="82" spans="1:26" ht="15.75" customHeight="1">
      <c r="A82" s="51"/>
      <c r="B82" s="51"/>
      <c r="C82" s="52"/>
      <c r="D82" s="52"/>
      <c r="E82" s="52"/>
      <c r="F82" s="52"/>
      <c r="G82" s="52"/>
      <c r="H82" s="1"/>
      <c r="I82" s="3"/>
      <c r="J82" s="3"/>
      <c r="K82" s="3"/>
      <c r="L82" s="3"/>
      <c r="M82" s="3"/>
      <c r="N82" s="3"/>
      <c r="O82" s="3"/>
      <c r="P82" s="3"/>
      <c r="Q82" s="3"/>
      <c r="R82" s="3"/>
      <c r="S82" s="3"/>
      <c r="T82" s="3"/>
      <c r="U82" s="3"/>
      <c r="V82" s="3"/>
      <c r="W82" s="3"/>
      <c r="X82" s="3"/>
      <c r="Y82" s="3"/>
      <c r="Z82" s="3"/>
    </row>
    <row r="83" spans="1:26" ht="15.75" customHeight="1">
      <c r="A83" s="51"/>
      <c r="B83" s="51"/>
      <c r="C83" s="52"/>
      <c r="D83" s="52"/>
      <c r="E83" s="52"/>
      <c r="F83" s="52"/>
      <c r="G83" s="52"/>
      <c r="H83" s="1"/>
      <c r="I83" s="3"/>
      <c r="J83" s="3"/>
      <c r="K83" s="3"/>
      <c r="L83" s="3"/>
      <c r="M83" s="3"/>
      <c r="N83" s="3"/>
      <c r="O83" s="3"/>
      <c r="P83" s="3"/>
      <c r="Q83" s="3"/>
      <c r="R83" s="3"/>
      <c r="S83" s="3"/>
      <c r="T83" s="3"/>
      <c r="U83" s="3"/>
      <c r="V83" s="3"/>
      <c r="W83" s="3"/>
      <c r="X83" s="3"/>
      <c r="Y83" s="3"/>
      <c r="Z83" s="3"/>
    </row>
    <row r="84" spans="1:26" ht="15.75" customHeight="1">
      <c r="A84" s="51"/>
      <c r="B84" s="51"/>
      <c r="C84" s="52"/>
      <c r="D84" s="52"/>
      <c r="E84" s="52"/>
      <c r="F84" s="52"/>
      <c r="G84" s="52"/>
      <c r="H84" s="1"/>
      <c r="I84" s="3"/>
      <c r="J84" s="3"/>
      <c r="K84" s="3"/>
      <c r="L84" s="3"/>
      <c r="M84" s="3"/>
      <c r="N84" s="3"/>
      <c r="O84" s="3"/>
      <c r="P84" s="3"/>
      <c r="Q84" s="3"/>
      <c r="R84" s="3"/>
      <c r="S84" s="3"/>
      <c r="T84" s="3"/>
      <c r="U84" s="3"/>
      <c r="V84" s="3"/>
      <c r="W84" s="3"/>
      <c r="X84" s="3"/>
      <c r="Y84" s="3"/>
      <c r="Z84" s="3"/>
    </row>
    <row r="85" spans="1:26" ht="15.75" customHeight="1">
      <c r="A85" s="51"/>
      <c r="B85" s="51"/>
      <c r="C85" s="52"/>
      <c r="D85" s="52"/>
      <c r="E85" s="52"/>
      <c r="F85" s="52"/>
      <c r="G85" s="52"/>
      <c r="H85" s="1"/>
      <c r="I85" s="3"/>
      <c r="J85" s="3"/>
      <c r="K85" s="3"/>
      <c r="L85" s="3"/>
      <c r="M85" s="3"/>
      <c r="N85" s="3"/>
      <c r="O85" s="3"/>
      <c r="P85" s="3"/>
      <c r="Q85" s="3"/>
      <c r="R85" s="3"/>
      <c r="S85" s="3"/>
      <c r="T85" s="3"/>
      <c r="U85" s="3"/>
      <c r="V85" s="3"/>
      <c r="W85" s="3"/>
      <c r="X85" s="3"/>
      <c r="Y85" s="3"/>
      <c r="Z85" s="3"/>
    </row>
    <row r="86" spans="1:26" ht="15.75" customHeight="1">
      <c r="A86" s="51"/>
      <c r="B86" s="51"/>
      <c r="C86" s="52"/>
      <c r="D86" s="52"/>
      <c r="E86" s="52"/>
      <c r="F86" s="52"/>
      <c r="G86" s="52"/>
      <c r="H86" s="1"/>
      <c r="I86" s="3"/>
      <c r="J86" s="3"/>
      <c r="K86" s="3"/>
      <c r="L86" s="3"/>
      <c r="M86" s="3"/>
      <c r="N86" s="3"/>
      <c r="O86" s="3"/>
      <c r="P86" s="3"/>
      <c r="Q86" s="3"/>
      <c r="R86" s="3"/>
      <c r="S86" s="3"/>
      <c r="T86" s="3"/>
      <c r="U86" s="3"/>
      <c r="V86" s="3"/>
      <c r="W86" s="3"/>
      <c r="X86" s="3"/>
      <c r="Y86" s="3"/>
      <c r="Z86" s="3"/>
    </row>
    <row r="87" spans="1:26" ht="15.75" customHeight="1">
      <c r="A87" s="51"/>
      <c r="B87" s="51"/>
      <c r="C87" s="52"/>
      <c r="D87" s="52"/>
      <c r="E87" s="52"/>
      <c r="F87" s="52"/>
      <c r="G87" s="52"/>
      <c r="H87" s="1"/>
      <c r="I87" s="3"/>
      <c r="J87" s="3"/>
      <c r="K87" s="3"/>
      <c r="L87" s="3"/>
      <c r="M87" s="3"/>
      <c r="N87" s="3"/>
      <c r="O87" s="3"/>
      <c r="P87" s="3"/>
      <c r="Q87" s="3"/>
      <c r="R87" s="3"/>
      <c r="S87" s="3"/>
      <c r="T87" s="3"/>
      <c r="U87" s="3"/>
      <c r="V87" s="3"/>
      <c r="W87" s="3"/>
      <c r="X87" s="3"/>
      <c r="Y87" s="3"/>
      <c r="Z87" s="3"/>
    </row>
    <row r="88" spans="1:26" ht="15.75" customHeight="1">
      <c r="A88" s="51"/>
      <c r="B88" s="51"/>
      <c r="C88" s="52"/>
      <c r="D88" s="52"/>
      <c r="E88" s="52"/>
      <c r="F88" s="52"/>
      <c r="G88" s="52"/>
      <c r="H88" s="1"/>
      <c r="I88" s="3"/>
      <c r="J88" s="3"/>
      <c r="K88" s="3"/>
      <c r="L88" s="3"/>
      <c r="M88" s="3"/>
      <c r="N88" s="3"/>
      <c r="O88" s="3"/>
      <c r="P88" s="3"/>
      <c r="Q88" s="3"/>
      <c r="R88" s="3"/>
      <c r="S88" s="3"/>
      <c r="T88" s="3"/>
      <c r="U88" s="3"/>
      <c r="V88" s="3"/>
      <c r="W88" s="3"/>
      <c r="X88" s="3"/>
      <c r="Y88" s="3"/>
      <c r="Z88" s="3"/>
    </row>
    <row r="89" spans="1:26" ht="15.75" customHeight="1">
      <c r="A89" s="51"/>
      <c r="B89" s="51"/>
      <c r="C89" s="52"/>
      <c r="D89" s="52"/>
      <c r="E89" s="52"/>
      <c r="F89" s="52"/>
      <c r="G89" s="52"/>
      <c r="H89" s="1"/>
      <c r="I89" s="3"/>
      <c r="J89" s="3"/>
      <c r="K89" s="3"/>
      <c r="L89" s="3"/>
      <c r="M89" s="3"/>
      <c r="N89" s="3"/>
      <c r="O89" s="3"/>
      <c r="P89" s="3"/>
      <c r="Q89" s="3"/>
      <c r="R89" s="3"/>
      <c r="S89" s="3"/>
      <c r="T89" s="3"/>
      <c r="U89" s="3"/>
      <c r="V89" s="3"/>
      <c r="W89" s="3"/>
      <c r="X89" s="3"/>
      <c r="Y89" s="3"/>
      <c r="Z89" s="3"/>
    </row>
    <row r="90" spans="1:26" ht="15.75" customHeight="1">
      <c r="A90" s="51"/>
      <c r="B90" s="51"/>
      <c r="C90" s="52"/>
      <c r="D90" s="52"/>
      <c r="E90" s="52"/>
      <c r="F90" s="52"/>
      <c r="G90" s="52"/>
      <c r="H90" s="1"/>
      <c r="I90" s="3"/>
      <c r="J90" s="3"/>
      <c r="K90" s="3"/>
      <c r="L90" s="3"/>
      <c r="M90" s="3"/>
      <c r="N90" s="3"/>
      <c r="O90" s="3"/>
      <c r="P90" s="3"/>
      <c r="Q90" s="3"/>
      <c r="R90" s="3"/>
      <c r="S90" s="3"/>
      <c r="T90" s="3"/>
      <c r="U90" s="3"/>
      <c r="V90" s="3"/>
      <c r="W90" s="3"/>
      <c r="X90" s="3"/>
      <c r="Y90" s="3"/>
      <c r="Z90" s="3"/>
    </row>
    <row r="91" spans="1:26" ht="15.75" customHeight="1">
      <c r="A91" s="51"/>
      <c r="B91" s="51"/>
      <c r="C91" s="52"/>
      <c r="D91" s="52"/>
      <c r="E91" s="52"/>
      <c r="F91" s="52"/>
      <c r="G91" s="52"/>
      <c r="H91" s="1"/>
      <c r="I91" s="3"/>
      <c r="J91" s="3"/>
      <c r="K91" s="3"/>
      <c r="L91" s="3"/>
      <c r="M91" s="3"/>
      <c r="N91" s="3"/>
      <c r="O91" s="3"/>
      <c r="P91" s="3"/>
      <c r="Q91" s="3"/>
      <c r="R91" s="3"/>
      <c r="S91" s="3"/>
      <c r="T91" s="3"/>
      <c r="U91" s="3"/>
      <c r="V91" s="3"/>
      <c r="W91" s="3"/>
      <c r="X91" s="3"/>
      <c r="Y91" s="3"/>
      <c r="Z91" s="3"/>
    </row>
    <row r="92" spans="1:26" ht="15.75" customHeight="1">
      <c r="A92" s="51"/>
      <c r="B92" s="51"/>
      <c r="C92" s="52"/>
      <c r="D92" s="52"/>
      <c r="E92" s="52"/>
      <c r="F92" s="52"/>
      <c r="G92" s="52"/>
      <c r="H92" s="1"/>
      <c r="I92" s="3"/>
      <c r="J92" s="3"/>
      <c r="K92" s="3"/>
      <c r="L92" s="3"/>
      <c r="M92" s="3"/>
      <c r="N92" s="3"/>
      <c r="O92" s="3"/>
      <c r="P92" s="3"/>
      <c r="Q92" s="3"/>
      <c r="R92" s="3"/>
      <c r="S92" s="3"/>
      <c r="T92" s="3"/>
      <c r="U92" s="3"/>
      <c r="V92" s="3"/>
      <c r="W92" s="3"/>
      <c r="X92" s="3"/>
      <c r="Y92" s="3"/>
      <c r="Z92" s="3"/>
    </row>
    <row r="93" spans="1:26" ht="15.75" customHeight="1">
      <c r="A93" s="51"/>
      <c r="B93" s="51"/>
      <c r="C93" s="52"/>
      <c r="D93" s="52"/>
      <c r="E93" s="52"/>
      <c r="F93" s="52"/>
      <c r="G93" s="52"/>
      <c r="H93" s="1"/>
      <c r="I93" s="3"/>
      <c r="J93" s="3"/>
      <c r="K93" s="3"/>
      <c r="L93" s="3"/>
      <c r="M93" s="3"/>
      <c r="N93" s="3"/>
      <c r="O93" s="3"/>
      <c r="P93" s="3"/>
      <c r="Q93" s="3"/>
      <c r="R93" s="3"/>
      <c r="S93" s="3"/>
      <c r="T93" s="3"/>
      <c r="U93" s="3"/>
      <c r="V93" s="3"/>
      <c r="W93" s="3"/>
      <c r="X93" s="3"/>
      <c r="Y93" s="3"/>
      <c r="Z93" s="3"/>
    </row>
    <row r="94" spans="1:26" ht="15.75" customHeight="1">
      <c r="A94" s="51"/>
      <c r="B94" s="51"/>
      <c r="C94" s="52"/>
      <c r="D94" s="52"/>
      <c r="E94" s="52"/>
      <c r="F94" s="52"/>
      <c r="G94" s="52"/>
      <c r="H94" s="1"/>
      <c r="I94" s="3"/>
      <c r="J94" s="3"/>
      <c r="K94" s="3"/>
      <c r="L94" s="3"/>
      <c r="M94" s="3"/>
      <c r="N94" s="3"/>
      <c r="O94" s="3"/>
      <c r="P94" s="3"/>
      <c r="Q94" s="3"/>
      <c r="R94" s="3"/>
      <c r="S94" s="3"/>
      <c r="T94" s="3"/>
      <c r="U94" s="3"/>
      <c r="V94" s="3"/>
      <c r="W94" s="3"/>
      <c r="X94" s="3"/>
      <c r="Y94" s="3"/>
      <c r="Z94" s="3"/>
    </row>
    <row r="95" spans="1:26" ht="15.75" customHeight="1">
      <c r="A95" s="51"/>
      <c r="B95" s="51"/>
      <c r="C95" s="52"/>
      <c r="D95" s="52"/>
      <c r="E95" s="52"/>
      <c r="F95" s="52"/>
      <c r="G95" s="52"/>
      <c r="H95" s="1"/>
      <c r="I95" s="3"/>
      <c r="J95" s="3"/>
      <c r="K95" s="3"/>
      <c r="L95" s="3"/>
      <c r="M95" s="3"/>
      <c r="N95" s="3"/>
      <c r="O95" s="3"/>
      <c r="P95" s="3"/>
      <c r="Q95" s="3"/>
      <c r="R95" s="3"/>
      <c r="S95" s="3"/>
      <c r="T95" s="3"/>
      <c r="U95" s="3"/>
      <c r="V95" s="3"/>
      <c r="W95" s="3"/>
      <c r="X95" s="3"/>
      <c r="Y95" s="3"/>
      <c r="Z95" s="3"/>
    </row>
    <row r="96" spans="1:26" ht="15.75" customHeight="1">
      <c r="A96" s="51"/>
      <c r="B96" s="51"/>
      <c r="C96" s="52"/>
      <c r="D96" s="52"/>
      <c r="E96" s="52"/>
      <c r="F96" s="52"/>
      <c r="G96" s="52"/>
      <c r="H96" s="1"/>
      <c r="I96" s="3"/>
      <c r="J96" s="3"/>
      <c r="K96" s="3"/>
      <c r="L96" s="3"/>
      <c r="M96" s="3"/>
      <c r="N96" s="3"/>
      <c r="O96" s="3"/>
      <c r="P96" s="3"/>
      <c r="Q96" s="3"/>
      <c r="R96" s="3"/>
      <c r="S96" s="3"/>
      <c r="T96" s="3"/>
      <c r="U96" s="3"/>
      <c r="V96" s="3"/>
      <c r="W96" s="3"/>
      <c r="X96" s="3"/>
      <c r="Y96" s="3"/>
      <c r="Z96" s="3"/>
    </row>
    <row r="97" spans="1:26" ht="15.75" customHeight="1">
      <c r="A97" s="51"/>
      <c r="B97" s="51"/>
      <c r="C97" s="52"/>
      <c r="D97" s="52"/>
      <c r="E97" s="52"/>
      <c r="F97" s="52"/>
      <c r="G97" s="52"/>
      <c r="H97" s="1"/>
      <c r="I97" s="3"/>
      <c r="J97" s="3"/>
      <c r="K97" s="3"/>
      <c r="L97" s="3"/>
      <c r="M97" s="3"/>
      <c r="N97" s="3"/>
      <c r="O97" s="3"/>
      <c r="P97" s="3"/>
      <c r="Q97" s="3"/>
      <c r="R97" s="3"/>
      <c r="S97" s="3"/>
      <c r="T97" s="3"/>
      <c r="U97" s="3"/>
      <c r="V97" s="3"/>
      <c r="W97" s="3"/>
      <c r="X97" s="3"/>
      <c r="Y97" s="3"/>
      <c r="Z97" s="3"/>
    </row>
    <row r="98" spans="1:26" ht="15.75" customHeight="1">
      <c r="A98" s="51"/>
      <c r="B98" s="51"/>
      <c r="C98" s="52"/>
      <c r="D98" s="52"/>
      <c r="E98" s="52"/>
      <c r="F98" s="52"/>
      <c r="G98" s="52"/>
      <c r="H98" s="1"/>
      <c r="I98" s="3"/>
      <c r="J98" s="3"/>
      <c r="K98" s="3"/>
      <c r="L98" s="3"/>
      <c r="M98" s="3"/>
      <c r="N98" s="3"/>
      <c r="O98" s="3"/>
      <c r="P98" s="3"/>
      <c r="Q98" s="3"/>
      <c r="R98" s="3"/>
      <c r="S98" s="3"/>
      <c r="T98" s="3"/>
      <c r="U98" s="3"/>
      <c r="V98" s="3"/>
      <c r="W98" s="3"/>
      <c r="X98" s="3"/>
      <c r="Y98" s="3"/>
      <c r="Z98" s="3"/>
    </row>
    <row r="99" spans="1:26" ht="15.75" customHeight="1">
      <c r="A99" s="51"/>
      <c r="B99" s="51"/>
      <c r="C99" s="52"/>
      <c r="D99" s="52"/>
      <c r="E99" s="52"/>
      <c r="F99" s="52"/>
      <c r="G99" s="52"/>
      <c r="H99" s="1"/>
      <c r="I99" s="3"/>
      <c r="J99" s="3"/>
      <c r="K99" s="3"/>
      <c r="L99" s="3"/>
      <c r="M99" s="3"/>
      <c r="N99" s="3"/>
      <c r="O99" s="3"/>
      <c r="P99" s="3"/>
      <c r="Q99" s="3"/>
      <c r="R99" s="3"/>
      <c r="S99" s="3"/>
      <c r="T99" s="3"/>
      <c r="U99" s="3"/>
      <c r="V99" s="3"/>
      <c r="W99" s="3"/>
      <c r="X99" s="3"/>
      <c r="Y99" s="3"/>
      <c r="Z99" s="3"/>
    </row>
    <row r="100" spans="1:26" ht="15.75" customHeight="1">
      <c r="A100" s="51"/>
      <c r="B100" s="51"/>
      <c r="C100" s="52"/>
      <c r="D100" s="52"/>
      <c r="E100" s="52"/>
      <c r="F100" s="52"/>
      <c r="G100" s="52"/>
      <c r="H100" s="1"/>
      <c r="I100" s="3"/>
      <c r="J100" s="3"/>
      <c r="K100" s="3"/>
      <c r="L100" s="3"/>
      <c r="M100" s="3"/>
      <c r="N100" s="3"/>
      <c r="O100" s="3"/>
      <c r="P100" s="3"/>
      <c r="Q100" s="3"/>
      <c r="R100" s="3"/>
      <c r="S100" s="3"/>
      <c r="T100" s="3"/>
      <c r="U100" s="3"/>
      <c r="V100" s="3"/>
      <c r="W100" s="3"/>
      <c r="X100" s="3"/>
      <c r="Y100" s="3"/>
      <c r="Z100" s="3"/>
    </row>
    <row r="101" spans="1:26" ht="15.75" customHeight="1">
      <c r="A101" s="51"/>
      <c r="B101" s="51"/>
      <c r="C101" s="52"/>
      <c r="D101" s="52"/>
      <c r="E101" s="52"/>
      <c r="F101" s="52"/>
      <c r="G101" s="52"/>
      <c r="H101" s="1"/>
      <c r="I101" s="3"/>
      <c r="J101" s="3"/>
      <c r="K101" s="3"/>
      <c r="L101" s="3"/>
      <c r="M101" s="3"/>
      <c r="N101" s="3"/>
      <c r="O101" s="3"/>
      <c r="P101" s="3"/>
      <c r="Q101" s="3"/>
      <c r="R101" s="3"/>
      <c r="S101" s="3"/>
      <c r="T101" s="3"/>
      <c r="U101" s="3"/>
      <c r="V101" s="3"/>
      <c r="W101" s="3"/>
      <c r="X101" s="3"/>
      <c r="Y101" s="3"/>
      <c r="Z101" s="3"/>
    </row>
    <row r="102" spans="1:26" ht="15.75" customHeight="1">
      <c r="A102" s="51"/>
      <c r="B102" s="51"/>
      <c r="C102" s="52"/>
      <c r="D102" s="52"/>
      <c r="E102" s="52"/>
      <c r="F102" s="52"/>
      <c r="G102" s="52"/>
      <c r="H102" s="1"/>
      <c r="I102" s="3"/>
      <c r="J102" s="3"/>
      <c r="K102" s="3"/>
      <c r="L102" s="3"/>
      <c r="M102" s="3"/>
      <c r="N102" s="3"/>
      <c r="O102" s="3"/>
      <c r="P102" s="3"/>
      <c r="Q102" s="3"/>
      <c r="R102" s="3"/>
      <c r="S102" s="3"/>
      <c r="T102" s="3"/>
      <c r="U102" s="3"/>
      <c r="V102" s="3"/>
      <c r="W102" s="3"/>
      <c r="X102" s="3"/>
      <c r="Y102" s="3"/>
      <c r="Z102" s="3"/>
    </row>
    <row r="103" spans="1:26" ht="15.75" customHeight="1">
      <c r="A103" s="51"/>
      <c r="B103" s="51"/>
      <c r="C103" s="52"/>
      <c r="D103" s="52"/>
      <c r="E103" s="52"/>
      <c r="F103" s="52"/>
      <c r="G103" s="52"/>
      <c r="H103" s="1"/>
      <c r="I103" s="3"/>
      <c r="J103" s="3"/>
      <c r="K103" s="3"/>
      <c r="L103" s="3"/>
      <c r="M103" s="3"/>
      <c r="N103" s="3"/>
      <c r="O103" s="3"/>
      <c r="P103" s="3"/>
      <c r="Q103" s="3"/>
      <c r="R103" s="3"/>
      <c r="S103" s="3"/>
      <c r="T103" s="3"/>
      <c r="U103" s="3"/>
      <c r="V103" s="3"/>
      <c r="W103" s="3"/>
      <c r="X103" s="3"/>
      <c r="Y103" s="3"/>
      <c r="Z103" s="3"/>
    </row>
    <row r="104" spans="1:26" ht="15.75" customHeight="1">
      <c r="A104" s="51"/>
      <c r="B104" s="51"/>
      <c r="C104" s="52"/>
      <c r="D104" s="52"/>
      <c r="E104" s="52"/>
      <c r="F104" s="52"/>
      <c r="G104" s="52"/>
      <c r="H104" s="1"/>
      <c r="I104" s="3"/>
      <c r="J104" s="3"/>
      <c r="K104" s="3"/>
      <c r="L104" s="3"/>
      <c r="M104" s="3"/>
      <c r="N104" s="3"/>
      <c r="O104" s="3"/>
      <c r="P104" s="3"/>
      <c r="Q104" s="3"/>
      <c r="R104" s="3"/>
      <c r="S104" s="3"/>
      <c r="T104" s="3"/>
      <c r="U104" s="3"/>
      <c r="V104" s="3"/>
      <c r="W104" s="3"/>
      <c r="X104" s="3"/>
      <c r="Y104" s="3"/>
      <c r="Z104" s="3"/>
    </row>
    <row r="105" spans="1:26" ht="15.75" customHeight="1">
      <c r="A105" s="51"/>
      <c r="B105" s="51"/>
      <c r="C105" s="52"/>
      <c r="D105" s="52"/>
      <c r="E105" s="52"/>
      <c r="F105" s="52"/>
      <c r="G105" s="52"/>
      <c r="H105" s="1"/>
      <c r="I105" s="3"/>
      <c r="J105" s="3"/>
      <c r="K105" s="3"/>
      <c r="L105" s="3"/>
      <c r="M105" s="3"/>
      <c r="N105" s="3"/>
      <c r="O105" s="3"/>
      <c r="P105" s="3"/>
      <c r="Q105" s="3"/>
      <c r="R105" s="3"/>
      <c r="S105" s="3"/>
      <c r="T105" s="3"/>
      <c r="U105" s="3"/>
      <c r="V105" s="3"/>
      <c r="W105" s="3"/>
      <c r="X105" s="3"/>
      <c r="Y105" s="3"/>
      <c r="Z105" s="3"/>
    </row>
    <row r="106" spans="1:26" ht="15.75" customHeight="1">
      <c r="A106" s="51"/>
      <c r="B106" s="51"/>
      <c r="C106" s="52"/>
      <c r="D106" s="52"/>
      <c r="E106" s="52"/>
      <c r="F106" s="52"/>
      <c r="G106" s="52"/>
      <c r="H106" s="1"/>
      <c r="I106" s="3"/>
      <c r="J106" s="3"/>
      <c r="K106" s="3"/>
      <c r="L106" s="3"/>
      <c r="M106" s="3"/>
      <c r="N106" s="3"/>
      <c r="O106" s="3"/>
      <c r="P106" s="3"/>
      <c r="Q106" s="3"/>
      <c r="R106" s="3"/>
      <c r="S106" s="3"/>
      <c r="T106" s="3"/>
      <c r="U106" s="3"/>
      <c r="V106" s="3"/>
      <c r="W106" s="3"/>
      <c r="X106" s="3"/>
      <c r="Y106" s="3"/>
      <c r="Z106" s="3"/>
    </row>
    <row r="107" spans="1:26" ht="15.75" customHeight="1">
      <c r="A107" s="51"/>
      <c r="B107" s="51"/>
      <c r="C107" s="52"/>
      <c r="D107" s="52"/>
      <c r="E107" s="52"/>
      <c r="F107" s="52"/>
      <c r="G107" s="52"/>
      <c r="H107" s="1"/>
      <c r="I107" s="3"/>
      <c r="J107" s="3"/>
      <c r="K107" s="3"/>
      <c r="L107" s="3"/>
      <c r="M107" s="3"/>
      <c r="N107" s="3"/>
      <c r="O107" s="3"/>
      <c r="P107" s="3"/>
      <c r="Q107" s="3"/>
      <c r="R107" s="3"/>
      <c r="S107" s="3"/>
      <c r="T107" s="3"/>
      <c r="U107" s="3"/>
      <c r="V107" s="3"/>
      <c r="W107" s="3"/>
      <c r="X107" s="3"/>
      <c r="Y107" s="3"/>
      <c r="Z107" s="3"/>
    </row>
    <row r="108" spans="1:26" ht="15.75" customHeight="1">
      <c r="A108" s="51"/>
      <c r="B108" s="51"/>
      <c r="C108" s="52"/>
      <c r="D108" s="52"/>
      <c r="E108" s="52"/>
      <c r="F108" s="52"/>
      <c r="G108" s="52"/>
      <c r="H108" s="1"/>
      <c r="I108" s="3"/>
      <c r="J108" s="3"/>
      <c r="K108" s="3"/>
      <c r="L108" s="3"/>
      <c r="M108" s="3"/>
      <c r="N108" s="3"/>
      <c r="O108" s="3"/>
      <c r="P108" s="3"/>
      <c r="Q108" s="3"/>
      <c r="R108" s="3"/>
      <c r="S108" s="3"/>
      <c r="T108" s="3"/>
      <c r="U108" s="3"/>
      <c r="V108" s="3"/>
      <c r="W108" s="3"/>
      <c r="X108" s="3"/>
      <c r="Y108" s="3"/>
      <c r="Z108" s="3"/>
    </row>
    <row r="109" spans="1:26" ht="15.75" customHeight="1">
      <c r="A109" s="51"/>
      <c r="B109" s="51"/>
      <c r="C109" s="52"/>
      <c r="D109" s="52"/>
      <c r="E109" s="52"/>
      <c r="F109" s="52"/>
      <c r="G109" s="52"/>
      <c r="H109" s="1"/>
      <c r="I109" s="3"/>
      <c r="J109" s="3"/>
      <c r="K109" s="3"/>
      <c r="L109" s="3"/>
      <c r="M109" s="3"/>
      <c r="N109" s="3"/>
      <c r="O109" s="3"/>
      <c r="P109" s="3"/>
      <c r="Q109" s="3"/>
      <c r="R109" s="3"/>
      <c r="S109" s="3"/>
      <c r="T109" s="3"/>
      <c r="U109" s="3"/>
      <c r="V109" s="3"/>
      <c r="W109" s="3"/>
      <c r="X109" s="3"/>
      <c r="Y109" s="3"/>
      <c r="Z109" s="3"/>
    </row>
    <row r="110" spans="1:26" ht="15.75" customHeight="1">
      <c r="A110" s="51"/>
      <c r="B110" s="51"/>
      <c r="C110" s="52"/>
      <c r="D110" s="52"/>
      <c r="E110" s="52"/>
      <c r="F110" s="52"/>
      <c r="G110" s="52"/>
      <c r="H110" s="1"/>
      <c r="I110" s="3"/>
      <c r="J110" s="3"/>
      <c r="K110" s="3"/>
      <c r="L110" s="3"/>
      <c r="M110" s="3"/>
      <c r="N110" s="3"/>
      <c r="O110" s="3"/>
      <c r="P110" s="3"/>
      <c r="Q110" s="3"/>
      <c r="R110" s="3"/>
      <c r="S110" s="3"/>
      <c r="T110" s="3"/>
      <c r="U110" s="3"/>
      <c r="V110" s="3"/>
      <c r="W110" s="3"/>
      <c r="X110" s="3"/>
      <c r="Y110" s="3"/>
      <c r="Z110" s="3"/>
    </row>
    <row r="111" spans="1:26" ht="15.75" customHeight="1">
      <c r="A111" s="51"/>
      <c r="B111" s="51"/>
      <c r="C111" s="52"/>
      <c r="D111" s="52"/>
      <c r="E111" s="52"/>
      <c r="F111" s="52"/>
      <c r="G111" s="52"/>
      <c r="H111" s="1"/>
      <c r="I111" s="3"/>
      <c r="J111" s="3"/>
      <c r="K111" s="3"/>
      <c r="L111" s="3"/>
      <c r="M111" s="3"/>
      <c r="N111" s="3"/>
      <c r="O111" s="3"/>
      <c r="P111" s="3"/>
      <c r="Q111" s="3"/>
      <c r="R111" s="3"/>
      <c r="S111" s="3"/>
      <c r="T111" s="3"/>
      <c r="U111" s="3"/>
      <c r="V111" s="3"/>
      <c r="W111" s="3"/>
      <c r="X111" s="3"/>
      <c r="Y111" s="3"/>
      <c r="Z111" s="3"/>
    </row>
    <row r="112" spans="1:26" ht="15.75" customHeight="1">
      <c r="A112" s="51"/>
      <c r="B112" s="51"/>
      <c r="C112" s="52"/>
      <c r="D112" s="52"/>
      <c r="E112" s="52"/>
      <c r="F112" s="52"/>
      <c r="G112" s="52"/>
      <c r="H112" s="1"/>
      <c r="I112" s="3"/>
      <c r="J112" s="3"/>
      <c r="K112" s="3"/>
      <c r="L112" s="3"/>
      <c r="M112" s="3"/>
      <c r="N112" s="3"/>
      <c r="O112" s="3"/>
      <c r="P112" s="3"/>
      <c r="Q112" s="3"/>
      <c r="R112" s="3"/>
      <c r="S112" s="3"/>
      <c r="T112" s="3"/>
      <c r="U112" s="3"/>
      <c r="V112" s="3"/>
      <c r="W112" s="3"/>
      <c r="X112" s="3"/>
      <c r="Y112" s="3"/>
      <c r="Z112" s="3"/>
    </row>
    <row r="113" spans="1:26" ht="15.75" customHeight="1">
      <c r="A113" s="51"/>
      <c r="B113" s="51"/>
      <c r="C113" s="52"/>
      <c r="D113" s="52"/>
      <c r="E113" s="52"/>
      <c r="F113" s="52"/>
      <c r="G113" s="52"/>
      <c r="H113" s="1"/>
      <c r="I113" s="3"/>
      <c r="J113" s="3"/>
      <c r="K113" s="3"/>
      <c r="L113" s="3"/>
      <c r="M113" s="3"/>
      <c r="N113" s="3"/>
      <c r="O113" s="3"/>
      <c r="P113" s="3"/>
      <c r="Q113" s="3"/>
      <c r="R113" s="3"/>
      <c r="S113" s="3"/>
      <c r="T113" s="3"/>
      <c r="U113" s="3"/>
      <c r="V113" s="3"/>
      <c r="W113" s="3"/>
      <c r="X113" s="3"/>
      <c r="Y113" s="3"/>
      <c r="Z113" s="3"/>
    </row>
    <row r="114" spans="1:26" ht="15.75" customHeight="1">
      <c r="A114" s="51"/>
      <c r="B114" s="51"/>
      <c r="C114" s="52"/>
      <c r="D114" s="52"/>
      <c r="E114" s="52"/>
      <c r="F114" s="52"/>
      <c r="G114" s="52"/>
      <c r="H114" s="1"/>
      <c r="I114" s="3"/>
      <c r="J114" s="3"/>
      <c r="K114" s="3"/>
      <c r="L114" s="3"/>
      <c r="M114" s="3"/>
      <c r="N114" s="3"/>
      <c r="O114" s="3"/>
      <c r="P114" s="3"/>
      <c r="Q114" s="3"/>
      <c r="R114" s="3"/>
      <c r="S114" s="3"/>
      <c r="T114" s="3"/>
      <c r="U114" s="3"/>
      <c r="V114" s="3"/>
      <c r="W114" s="3"/>
      <c r="X114" s="3"/>
      <c r="Y114" s="3"/>
      <c r="Z114" s="3"/>
    </row>
    <row r="115" spans="1:26" ht="15.75" customHeight="1">
      <c r="A115" s="51"/>
      <c r="B115" s="51"/>
      <c r="C115" s="52"/>
      <c r="D115" s="52"/>
      <c r="E115" s="52"/>
      <c r="F115" s="52"/>
      <c r="G115" s="52"/>
      <c r="H115" s="1"/>
      <c r="I115" s="3"/>
      <c r="J115" s="3"/>
      <c r="K115" s="3"/>
      <c r="L115" s="3"/>
      <c r="M115" s="3"/>
      <c r="N115" s="3"/>
      <c r="O115" s="3"/>
      <c r="P115" s="3"/>
      <c r="Q115" s="3"/>
      <c r="R115" s="3"/>
      <c r="S115" s="3"/>
      <c r="T115" s="3"/>
      <c r="U115" s="3"/>
      <c r="V115" s="3"/>
      <c r="W115" s="3"/>
      <c r="X115" s="3"/>
      <c r="Y115" s="3"/>
      <c r="Z115" s="3"/>
    </row>
    <row r="116" spans="1:26" ht="15.75" customHeight="1">
      <c r="A116" s="51"/>
      <c r="B116" s="51"/>
      <c r="C116" s="52"/>
      <c r="D116" s="52"/>
      <c r="E116" s="52"/>
      <c r="F116" s="52"/>
      <c r="G116" s="52"/>
      <c r="H116" s="1"/>
      <c r="I116" s="3"/>
      <c r="J116" s="3"/>
      <c r="K116" s="3"/>
      <c r="L116" s="3"/>
      <c r="M116" s="3"/>
      <c r="N116" s="3"/>
      <c r="O116" s="3"/>
      <c r="P116" s="3"/>
      <c r="Q116" s="3"/>
      <c r="R116" s="3"/>
      <c r="S116" s="3"/>
      <c r="T116" s="3"/>
      <c r="U116" s="3"/>
      <c r="V116" s="3"/>
      <c r="W116" s="3"/>
      <c r="X116" s="3"/>
      <c r="Y116" s="3"/>
      <c r="Z116" s="3"/>
    </row>
    <row r="117" spans="1:26" ht="15.75" customHeight="1">
      <c r="A117" s="51"/>
      <c r="B117" s="51"/>
      <c r="C117" s="52"/>
      <c r="D117" s="52"/>
      <c r="E117" s="52"/>
      <c r="F117" s="52"/>
      <c r="G117" s="52"/>
      <c r="H117" s="1"/>
      <c r="I117" s="3"/>
      <c r="J117" s="3"/>
      <c r="K117" s="3"/>
      <c r="L117" s="3"/>
      <c r="M117" s="3"/>
      <c r="N117" s="3"/>
      <c r="O117" s="3"/>
      <c r="P117" s="3"/>
      <c r="Q117" s="3"/>
      <c r="R117" s="3"/>
      <c r="S117" s="3"/>
      <c r="T117" s="3"/>
      <c r="U117" s="3"/>
      <c r="V117" s="3"/>
      <c r="W117" s="3"/>
      <c r="X117" s="3"/>
      <c r="Y117" s="3"/>
      <c r="Z117" s="3"/>
    </row>
    <row r="118" spans="1:26" ht="15.75" customHeight="1">
      <c r="A118" s="51"/>
      <c r="B118" s="51"/>
      <c r="C118" s="52"/>
      <c r="D118" s="52"/>
      <c r="E118" s="52"/>
      <c r="F118" s="52"/>
      <c r="G118" s="52"/>
      <c r="H118" s="1"/>
      <c r="I118" s="3"/>
      <c r="J118" s="3"/>
      <c r="K118" s="3"/>
      <c r="L118" s="3"/>
      <c r="M118" s="3"/>
      <c r="N118" s="3"/>
      <c r="O118" s="3"/>
      <c r="P118" s="3"/>
      <c r="Q118" s="3"/>
      <c r="R118" s="3"/>
      <c r="S118" s="3"/>
      <c r="T118" s="3"/>
      <c r="U118" s="3"/>
      <c r="V118" s="3"/>
      <c r="W118" s="3"/>
      <c r="X118" s="3"/>
      <c r="Y118" s="3"/>
      <c r="Z118" s="3"/>
    </row>
    <row r="119" spans="1:26" ht="15.75" customHeight="1">
      <c r="A119" s="51"/>
      <c r="B119" s="51"/>
      <c r="C119" s="52"/>
      <c r="D119" s="52"/>
      <c r="E119" s="52"/>
      <c r="F119" s="52"/>
      <c r="G119" s="52"/>
      <c r="H119" s="1"/>
      <c r="I119" s="3"/>
      <c r="J119" s="3"/>
      <c r="K119" s="3"/>
      <c r="L119" s="3"/>
      <c r="M119" s="3"/>
      <c r="N119" s="3"/>
      <c r="O119" s="3"/>
      <c r="P119" s="3"/>
      <c r="Q119" s="3"/>
      <c r="R119" s="3"/>
      <c r="S119" s="3"/>
      <c r="T119" s="3"/>
      <c r="U119" s="3"/>
      <c r="V119" s="3"/>
      <c r="W119" s="3"/>
      <c r="X119" s="3"/>
      <c r="Y119" s="3"/>
      <c r="Z119" s="3"/>
    </row>
    <row r="120" spans="1:26" ht="15.75" customHeight="1">
      <c r="A120" s="51"/>
      <c r="B120" s="51"/>
      <c r="C120" s="52"/>
      <c r="D120" s="52"/>
      <c r="E120" s="52"/>
      <c r="F120" s="52"/>
      <c r="G120" s="52"/>
      <c r="H120" s="1"/>
      <c r="I120" s="3"/>
      <c r="J120" s="3"/>
      <c r="K120" s="3"/>
      <c r="L120" s="3"/>
      <c r="M120" s="3"/>
      <c r="N120" s="3"/>
      <c r="O120" s="3"/>
      <c r="P120" s="3"/>
      <c r="Q120" s="3"/>
      <c r="R120" s="3"/>
      <c r="S120" s="3"/>
      <c r="T120" s="3"/>
      <c r="U120" s="3"/>
      <c r="V120" s="3"/>
      <c r="W120" s="3"/>
      <c r="X120" s="3"/>
      <c r="Y120" s="3"/>
      <c r="Z120" s="3"/>
    </row>
    <row r="121" spans="1:26" ht="15.75" customHeight="1">
      <c r="A121" s="51"/>
      <c r="B121" s="51"/>
      <c r="C121" s="52"/>
      <c r="D121" s="52"/>
      <c r="E121" s="52"/>
      <c r="F121" s="52"/>
      <c r="G121" s="52"/>
      <c r="H121" s="1"/>
      <c r="I121" s="3"/>
      <c r="J121" s="3"/>
      <c r="K121" s="3"/>
      <c r="L121" s="3"/>
      <c r="M121" s="3"/>
      <c r="N121" s="3"/>
      <c r="O121" s="3"/>
      <c r="P121" s="3"/>
      <c r="Q121" s="3"/>
      <c r="R121" s="3"/>
      <c r="S121" s="3"/>
      <c r="T121" s="3"/>
      <c r="U121" s="3"/>
      <c r="V121" s="3"/>
      <c r="W121" s="3"/>
      <c r="X121" s="3"/>
      <c r="Y121" s="3"/>
      <c r="Z121" s="3"/>
    </row>
    <row r="122" spans="1:26" ht="15.75" customHeight="1">
      <c r="A122" s="51"/>
      <c r="B122" s="51"/>
      <c r="C122" s="52"/>
      <c r="D122" s="52"/>
      <c r="E122" s="52"/>
      <c r="F122" s="52"/>
      <c r="G122" s="52"/>
      <c r="H122" s="1"/>
      <c r="I122" s="3"/>
      <c r="J122" s="3"/>
      <c r="K122" s="3"/>
      <c r="L122" s="3"/>
      <c r="M122" s="3"/>
      <c r="N122" s="3"/>
      <c r="O122" s="3"/>
      <c r="P122" s="3"/>
      <c r="Q122" s="3"/>
      <c r="R122" s="3"/>
      <c r="S122" s="3"/>
      <c r="T122" s="3"/>
      <c r="U122" s="3"/>
      <c r="V122" s="3"/>
      <c r="W122" s="3"/>
      <c r="X122" s="3"/>
      <c r="Y122" s="3"/>
      <c r="Z122" s="3"/>
    </row>
    <row r="123" spans="1:26" ht="15.75" customHeight="1">
      <c r="A123" s="51"/>
      <c r="B123" s="51"/>
      <c r="C123" s="52"/>
      <c r="D123" s="52"/>
      <c r="E123" s="52"/>
      <c r="F123" s="52"/>
      <c r="G123" s="52"/>
      <c r="H123" s="1"/>
      <c r="I123" s="3"/>
      <c r="J123" s="3"/>
      <c r="K123" s="3"/>
      <c r="L123" s="3"/>
      <c r="M123" s="3"/>
      <c r="N123" s="3"/>
      <c r="O123" s="3"/>
      <c r="P123" s="3"/>
      <c r="Q123" s="3"/>
      <c r="R123" s="3"/>
      <c r="S123" s="3"/>
      <c r="T123" s="3"/>
      <c r="U123" s="3"/>
      <c r="V123" s="3"/>
      <c r="W123" s="3"/>
      <c r="X123" s="3"/>
      <c r="Y123" s="3"/>
      <c r="Z123" s="3"/>
    </row>
    <row r="124" spans="1:26" ht="15.75" customHeight="1">
      <c r="A124" s="51"/>
      <c r="B124" s="51"/>
      <c r="C124" s="52"/>
      <c r="D124" s="52"/>
      <c r="E124" s="52"/>
      <c r="F124" s="52"/>
      <c r="G124" s="52"/>
      <c r="H124" s="1"/>
      <c r="I124" s="3"/>
      <c r="J124" s="3"/>
      <c r="K124" s="3"/>
      <c r="L124" s="3"/>
      <c r="M124" s="3"/>
      <c r="N124" s="3"/>
      <c r="O124" s="3"/>
      <c r="P124" s="3"/>
      <c r="Q124" s="3"/>
      <c r="R124" s="3"/>
      <c r="S124" s="3"/>
      <c r="T124" s="3"/>
      <c r="U124" s="3"/>
      <c r="V124" s="3"/>
      <c r="W124" s="3"/>
      <c r="X124" s="3"/>
      <c r="Y124" s="3"/>
      <c r="Z124" s="3"/>
    </row>
    <row r="125" spans="1:26" ht="15.75" customHeight="1">
      <c r="A125" s="51"/>
      <c r="B125" s="51"/>
      <c r="C125" s="52"/>
      <c r="D125" s="52"/>
      <c r="E125" s="52"/>
      <c r="F125" s="52"/>
      <c r="G125" s="52"/>
      <c r="H125" s="1"/>
      <c r="I125" s="3"/>
      <c r="J125" s="3"/>
      <c r="K125" s="3"/>
      <c r="L125" s="3"/>
      <c r="M125" s="3"/>
      <c r="N125" s="3"/>
      <c r="O125" s="3"/>
      <c r="P125" s="3"/>
      <c r="Q125" s="3"/>
      <c r="R125" s="3"/>
      <c r="S125" s="3"/>
      <c r="T125" s="3"/>
      <c r="U125" s="3"/>
      <c r="V125" s="3"/>
      <c r="W125" s="3"/>
      <c r="X125" s="3"/>
      <c r="Y125" s="3"/>
      <c r="Z125" s="3"/>
    </row>
    <row r="126" spans="1:26" ht="15.75" customHeight="1">
      <c r="A126" s="51"/>
      <c r="B126" s="51"/>
      <c r="C126" s="52"/>
      <c r="D126" s="52"/>
      <c r="E126" s="52"/>
      <c r="F126" s="52"/>
      <c r="G126" s="52"/>
      <c r="H126" s="1"/>
      <c r="I126" s="3"/>
      <c r="J126" s="3"/>
      <c r="K126" s="3"/>
      <c r="L126" s="3"/>
      <c r="M126" s="3"/>
      <c r="N126" s="3"/>
      <c r="O126" s="3"/>
      <c r="P126" s="3"/>
      <c r="Q126" s="3"/>
      <c r="R126" s="3"/>
      <c r="S126" s="3"/>
      <c r="T126" s="3"/>
      <c r="U126" s="3"/>
      <c r="V126" s="3"/>
      <c r="W126" s="3"/>
      <c r="X126" s="3"/>
      <c r="Y126" s="3"/>
      <c r="Z126" s="3"/>
    </row>
    <row r="127" spans="1:26" ht="15.75" customHeight="1">
      <c r="A127" s="51"/>
      <c r="B127" s="51"/>
      <c r="C127" s="52"/>
      <c r="D127" s="52"/>
      <c r="E127" s="52"/>
      <c r="F127" s="52"/>
      <c r="G127" s="52"/>
      <c r="H127" s="1"/>
      <c r="I127" s="3"/>
      <c r="J127" s="3"/>
      <c r="K127" s="3"/>
      <c r="L127" s="3"/>
      <c r="M127" s="3"/>
      <c r="N127" s="3"/>
      <c r="O127" s="3"/>
      <c r="P127" s="3"/>
      <c r="Q127" s="3"/>
      <c r="R127" s="3"/>
      <c r="S127" s="3"/>
      <c r="T127" s="3"/>
      <c r="U127" s="3"/>
      <c r="V127" s="3"/>
      <c r="W127" s="3"/>
      <c r="X127" s="3"/>
      <c r="Y127" s="3"/>
      <c r="Z127" s="3"/>
    </row>
    <row r="128" spans="1:26" ht="15.75" customHeight="1">
      <c r="A128" s="51"/>
      <c r="B128" s="51"/>
      <c r="C128" s="52"/>
      <c r="D128" s="52"/>
      <c r="E128" s="52"/>
      <c r="F128" s="52"/>
      <c r="G128" s="52"/>
      <c r="H128" s="1"/>
      <c r="I128" s="3"/>
      <c r="J128" s="3"/>
      <c r="K128" s="3"/>
      <c r="L128" s="3"/>
      <c r="M128" s="3"/>
      <c r="N128" s="3"/>
      <c r="O128" s="3"/>
      <c r="P128" s="3"/>
      <c r="Q128" s="3"/>
      <c r="R128" s="3"/>
      <c r="S128" s="3"/>
      <c r="T128" s="3"/>
      <c r="U128" s="3"/>
      <c r="V128" s="3"/>
      <c r="W128" s="3"/>
      <c r="X128" s="3"/>
      <c r="Y128" s="3"/>
      <c r="Z128" s="3"/>
    </row>
    <row r="129" spans="1:26" ht="15.75" customHeight="1">
      <c r="A129" s="51"/>
      <c r="B129" s="51"/>
      <c r="C129" s="52"/>
      <c r="D129" s="52"/>
      <c r="E129" s="52"/>
      <c r="F129" s="52"/>
      <c r="G129" s="52"/>
      <c r="H129" s="1"/>
      <c r="I129" s="3"/>
      <c r="J129" s="3"/>
      <c r="K129" s="3"/>
      <c r="L129" s="3"/>
      <c r="M129" s="3"/>
      <c r="N129" s="3"/>
      <c r="O129" s="3"/>
      <c r="P129" s="3"/>
      <c r="Q129" s="3"/>
      <c r="R129" s="3"/>
      <c r="S129" s="3"/>
      <c r="T129" s="3"/>
      <c r="U129" s="3"/>
      <c r="V129" s="3"/>
      <c r="W129" s="3"/>
      <c r="X129" s="3"/>
      <c r="Y129" s="3"/>
      <c r="Z129" s="3"/>
    </row>
    <row r="130" spans="1:26" ht="15.75" customHeight="1">
      <c r="A130" s="51"/>
      <c r="B130" s="51"/>
      <c r="C130" s="52"/>
      <c r="D130" s="52"/>
      <c r="E130" s="52"/>
      <c r="F130" s="52"/>
      <c r="G130" s="52"/>
      <c r="H130" s="1"/>
      <c r="I130" s="3"/>
      <c r="J130" s="3"/>
      <c r="K130" s="3"/>
      <c r="L130" s="3"/>
      <c r="M130" s="3"/>
      <c r="N130" s="3"/>
      <c r="O130" s="3"/>
      <c r="P130" s="3"/>
      <c r="Q130" s="3"/>
      <c r="R130" s="3"/>
      <c r="S130" s="3"/>
      <c r="T130" s="3"/>
      <c r="U130" s="3"/>
      <c r="V130" s="3"/>
      <c r="W130" s="3"/>
      <c r="X130" s="3"/>
      <c r="Y130" s="3"/>
      <c r="Z130" s="3"/>
    </row>
    <row r="131" spans="1:26" ht="15.75" customHeight="1">
      <c r="A131" s="51"/>
      <c r="B131" s="51"/>
      <c r="C131" s="52"/>
      <c r="D131" s="52"/>
      <c r="E131" s="52"/>
      <c r="F131" s="52"/>
      <c r="G131" s="52"/>
      <c r="H131" s="1"/>
      <c r="I131" s="3"/>
      <c r="J131" s="3"/>
      <c r="K131" s="3"/>
      <c r="L131" s="3"/>
      <c r="M131" s="3"/>
      <c r="N131" s="3"/>
      <c r="O131" s="3"/>
      <c r="P131" s="3"/>
      <c r="Q131" s="3"/>
      <c r="R131" s="3"/>
      <c r="S131" s="3"/>
      <c r="T131" s="3"/>
      <c r="U131" s="3"/>
      <c r="V131" s="3"/>
      <c r="W131" s="3"/>
      <c r="X131" s="3"/>
      <c r="Y131" s="3"/>
      <c r="Z131" s="3"/>
    </row>
    <row r="132" spans="1:26" ht="15.75" customHeight="1">
      <c r="A132" s="51"/>
      <c r="B132" s="51"/>
      <c r="C132" s="52"/>
      <c r="D132" s="52"/>
      <c r="E132" s="52"/>
      <c r="F132" s="52"/>
      <c r="G132" s="52"/>
      <c r="H132" s="1"/>
      <c r="I132" s="3"/>
      <c r="J132" s="3"/>
      <c r="K132" s="3"/>
      <c r="L132" s="3"/>
      <c r="M132" s="3"/>
      <c r="N132" s="3"/>
      <c r="O132" s="3"/>
      <c r="P132" s="3"/>
      <c r="Q132" s="3"/>
      <c r="R132" s="3"/>
      <c r="S132" s="3"/>
      <c r="T132" s="3"/>
      <c r="U132" s="3"/>
      <c r="V132" s="3"/>
      <c r="W132" s="3"/>
      <c r="X132" s="3"/>
      <c r="Y132" s="3"/>
      <c r="Z132" s="3"/>
    </row>
    <row r="133" spans="1:26" ht="15.75" customHeight="1">
      <c r="A133" s="51"/>
      <c r="B133" s="51"/>
      <c r="C133" s="52"/>
      <c r="D133" s="52"/>
      <c r="E133" s="52"/>
      <c r="F133" s="52"/>
      <c r="G133" s="52"/>
      <c r="H133" s="1"/>
      <c r="I133" s="3"/>
      <c r="J133" s="3"/>
      <c r="K133" s="3"/>
      <c r="L133" s="3"/>
      <c r="M133" s="3"/>
      <c r="N133" s="3"/>
      <c r="O133" s="3"/>
      <c r="P133" s="3"/>
      <c r="Q133" s="3"/>
      <c r="R133" s="3"/>
      <c r="S133" s="3"/>
      <c r="T133" s="3"/>
      <c r="U133" s="3"/>
      <c r="V133" s="3"/>
      <c r="W133" s="3"/>
      <c r="X133" s="3"/>
      <c r="Y133" s="3"/>
      <c r="Z133" s="3"/>
    </row>
    <row r="134" spans="1:26" ht="15.75" customHeight="1">
      <c r="A134" s="51"/>
      <c r="B134" s="51"/>
      <c r="C134" s="52"/>
      <c r="D134" s="52"/>
      <c r="E134" s="52"/>
      <c r="F134" s="52"/>
      <c r="G134" s="52"/>
      <c r="H134" s="1"/>
      <c r="I134" s="3"/>
      <c r="J134" s="3"/>
      <c r="K134" s="3"/>
      <c r="L134" s="3"/>
      <c r="M134" s="3"/>
      <c r="N134" s="3"/>
      <c r="O134" s="3"/>
      <c r="P134" s="3"/>
      <c r="Q134" s="3"/>
      <c r="R134" s="3"/>
      <c r="S134" s="3"/>
      <c r="T134" s="3"/>
      <c r="U134" s="3"/>
      <c r="V134" s="3"/>
      <c r="W134" s="3"/>
      <c r="X134" s="3"/>
      <c r="Y134" s="3"/>
      <c r="Z134" s="3"/>
    </row>
    <row r="135" spans="1:26" ht="15.75" customHeight="1">
      <c r="A135" s="51"/>
      <c r="B135" s="51"/>
      <c r="C135" s="52"/>
      <c r="D135" s="52"/>
      <c r="E135" s="52"/>
      <c r="F135" s="52"/>
      <c r="G135" s="52"/>
      <c r="H135" s="1"/>
      <c r="I135" s="3"/>
      <c r="J135" s="3"/>
      <c r="K135" s="3"/>
      <c r="L135" s="3"/>
      <c r="M135" s="3"/>
      <c r="N135" s="3"/>
      <c r="O135" s="3"/>
      <c r="P135" s="3"/>
      <c r="Q135" s="3"/>
      <c r="R135" s="3"/>
      <c r="S135" s="3"/>
      <c r="T135" s="3"/>
      <c r="U135" s="3"/>
      <c r="V135" s="3"/>
      <c r="W135" s="3"/>
      <c r="X135" s="3"/>
      <c r="Y135" s="3"/>
      <c r="Z135" s="3"/>
    </row>
    <row r="136" spans="1:26" ht="15.75" customHeight="1">
      <c r="A136" s="51"/>
      <c r="B136" s="51"/>
      <c r="C136" s="52"/>
      <c r="D136" s="52"/>
      <c r="E136" s="52"/>
      <c r="F136" s="52"/>
      <c r="G136" s="52"/>
      <c r="H136" s="1"/>
      <c r="I136" s="3"/>
      <c r="J136" s="3"/>
      <c r="K136" s="3"/>
      <c r="L136" s="3"/>
      <c r="M136" s="3"/>
      <c r="N136" s="3"/>
      <c r="O136" s="3"/>
      <c r="P136" s="3"/>
      <c r="Q136" s="3"/>
      <c r="R136" s="3"/>
      <c r="S136" s="3"/>
      <c r="T136" s="3"/>
      <c r="U136" s="3"/>
      <c r="V136" s="3"/>
      <c r="W136" s="3"/>
      <c r="X136" s="3"/>
      <c r="Y136" s="3"/>
      <c r="Z136" s="3"/>
    </row>
    <row r="137" spans="1:26" ht="15.75" customHeight="1">
      <c r="A137" s="51"/>
      <c r="B137" s="51"/>
      <c r="C137" s="52"/>
      <c r="D137" s="52"/>
      <c r="E137" s="52"/>
      <c r="F137" s="52"/>
      <c r="G137" s="52"/>
      <c r="H137" s="1"/>
      <c r="I137" s="3"/>
      <c r="J137" s="3"/>
      <c r="K137" s="3"/>
      <c r="L137" s="3"/>
      <c r="M137" s="3"/>
      <c r="N137" s="3"/>
      <c r="O137" s="3"/>
      <c r="P137" s="3"/>
      <c r="Q137" s="3"/>
      <c r="R137" s="3"/>
      <c r="S137" s="3"/>
      <c r="T137" s="3"/>
      <c r="U137" s="3"/>
      <c r="V137" s="3"/>
      <c r="W137" s="3"/>
      <c r="X137" s="3"/>
      <c r="Y137" s="3"/>
      <c r="Z137" s="3"/>
    </row>
    <row r="138" spans="1:26" ht="15.75" customHeight="1">
      <c r="A138" s="51"/>
      <c r="B138" s="51"/>
      <c r="C138" s="52"/>
      <c r="D138" s="52"/>
      <c r="E138" s="52"/>
      <c r="F138" s="52"/>
      <c r="G138" s="52"/>
      <c r="H138" s="1"/>
      <c r="I138" s="3"/>
      <c r="J138" s="3"/>
      <c r="K138" s="3"/>
      <c r="L138" s="3"/>
      <c r="M138" s="3"/>
      <c r="N138" s="3"/>
      <c r="O138" s="3"/>
      <c r="P138" s="3"/>
      <c r="Q138" s="3"/>
      <c r="R138" s="3"/>
      <c r="S138" s="3"/>
      <c r="T138" s="3"/>
      <c r="U138" s="3"/>
      <c r="V138" s="3"/>
      <c r="W138" s="3"/>
      <c r="X138" s="3"/>
      <c r="Y138" s="3"/>
      <c r="Z138" s="3"/>
    </row>
    <row r="139" spans="1:26" ht="15.75" customHeight="1">
      <c r="A139" s="51"/>
      <c r="B139" s="51"/>
      <c r="C139" s="52"/>
      <c r="D139" s="52"/>
      <c r="E139" s="52"/>
      <c r="F139" s="52"/>
      <c r="G139" s="52"/>
      <c r="H139" s="1"/>
      <c r="I139" s="3"/>
      <c r="J139" s="3"/>
      <c r="K139" s="3"/>
      <c r="L139" s="3"/>
      <c r="M139" s="3"/>
      <c r="N139" s="3"/>
      <c r="O139" s="3"/>
      <c r="P139" s="3"/>
      <c r="Q139" s="3"/>
      <c r="R139" s="3"/>
      <c r="S139" s="3"/>
      <c r="T139" s="3"/>
      <c r="U139" s="3"/>
      <c r="V139" s="3"/>
      <c r="W139" s="3"/>
      <c r="X139" s="3"/>
      <c r="Y139" s="3"/>
      <c r="Z139" s="3"/>
    </row>
    <row r="140" spans="1:26" ht="15.75" customHeight="1">
      <c r="A140" s="51"/>
      <c r="B140" s="51"/>
      <c r="C140" s="52"/>
      <c r="D140" s="52"/>
      <c r="E140" s="52"/>
      <c r="F140" s="52"/>
      <c r="G140" s="52"/>
      <c r="H140" s="1"/>
      <c r="I140" s="3"/>
      <c r="J140" s="3"/>
      <c r="K140" s="3"/>
      <c r="L140" s="3"/>
      <c r="M140" s="3"/>
      <c r="N140" s="3"/>
      <c r="O140" s="3"/>
      <c r="P140" s="3"/>
      <c r="Q140" s="3"/>
      <c r="R140" s="3"/>
      <c r="S140" s="3"/>
      <c r="T140" s="3"/>
      <c r="U140" s="3"/>
      <c r="V140" s="3"/>
      <c r="W140" s="3"/>
      <c r="X140" s="3"/>
      <c r="Y140" s="3"/>
      <c r="Z140" s="3"/>
    </row>
    <row r="141" spans="1:26" ht="15.75" customHeight="1">
      <c r="A141" s="51"/>
      <c r="B141" s="51"/>
      <c r="C141" s="52"/>
      <c r="D141" s="52"/>
      <c r="E141" s="52"/>
      <c r="F141" s="52"/>
      <c r="G141" s="52"/>
      <c r="H141" s="1"/>
      <c r="I141" s="3"/>
      <c r="J141" s="3"/>
      <c r="K141" s="3"/>
      <c r="L141" s="3"/>
      <c r="M141" s="3"/>
      <c r="N141" s="3"/>
      <c r="O141" s="3"/>
      <c r="P141" s="3"/>
      <c r="Q141" s="3"/>
      <c r="R141" s="3"/>
      <c r="S141" s="3"/>
      <c r="T141" s="3"/>
      <c r="U141" s="3"/>
      <c r="V141" s="3"/>
      <c r="W141" s="3"/>
      <c r="X141" s="3"/>
      <c r="Y141" s="3"/>
      <c r="Z141" s="3"/>
    </row>
    <row r="142" spans="1:26" ht="15.75" customHeight="1">
      <c r="A142" s="51"/>
      <c r="B142" s="51"/>
      <c r="C142" s="52"/>
      <c r="D142" s="52"/>
      <c r="E142" s="52"/>
      <c r="F142" s="52"/>
      <c r="G142" s="52"/>
      <c r="H142" s="1"/>
      <c r="I142" s="3"/>
      <c r="J142" s="3"/>
      <c r="K142" s="3"/>
      <c r="L142" s="3"/>
      <c r="M142" s="3"/>
      <c r="N142" s="3"/>
      <c r="O142" s="3"/>
      <c r="P142" s="3"/>
      <c r="Q142" s="3"/>
      <c r="R142" s="3"/>
      <c r="S142" s="3"/>
      <c r="T142" s="3"/>
      <c r="U142" s="3"/>
      <c r="V142" s="3"/>
      <c r="W142" s="3"/>
      <c r="X142" s="3"/>
      <c r="Y142" s="3"/>
      <c r="Z142" s="3"/>
    </row>
    <row r="143" spans="1:26" ht="15.75" customHeight="1">
      <c r="A143" s="51"/>
      <c r="B143" s="51"/>
      <c r="C143" s="52"/>
      <c r="D143" s="52"/>
      <c r="E143" s="52"/>
      <c r="F143" s="52"/>
      <c r="G143" s="52"/>
      <c r="H143" s="1"/>
      <c r="I143" s="3"/>
      <c r="J143" s="3"/>
      <c r="K143" s="3"/>
      <c r="L143" s="3"/>
      <c r="M143" s="3"/>
      <c r="N143" s="3"/>
      <c r="O143" s="3"/>
      <c r="P143" s="3"/>
      <c r="Q143" s="3"/>
      <c r="R143" s="3"/>
      <c r="S143" s="3"/>
      <c r="T143" s="3"/>
      <c r="U143" s="3"/>
      <c r="V143" s="3"/>
      <c r="W143" s="3"/>
      <c r="X143" s="3"/>
      <c r="Y143" s="3"/>
      <c r="Z143" s="3"/>
    </row>
    <row r="144" spans="1:26" ht="15.75" customHeight="1">
      <c r="A144" s="51"/>
      <c r="B144" s="51"/>
      <c r="C144" s="52"/>
      <c r="D144" s="52"/>
      <c r="E144" s="52"/>
      <c r="F144" s="52"/>
      <c r="G144" s="52"/>
      <c r="H144" s="1"/>
      <c r="I144" s="3"/>
      <c r="J144" s="3"/>
      <c r="K144" s="3"/>
      <c r="L144" s="3"/>
      <c r="M144" s="3"/>
      <c r="N144" s="3"/>
      <c r="O144" s="3"/>
      <c r="P144" s="3"/>
      <c r="Q144" s="3"/>
      <c r="R144" s="3"/>
      <c r="S144" s="3"/>
      <c r="T144" s="3"/>
      <c r="U144" s="3"/>
      <c r="V144" s="3"/>
      <c r="W144" s="3"/>
      <c r="X144" s="3"/>
      <c r="Y144" s="3"/>
      <c r="Z144" s="3"/>
    </row>
    <row r="145" spans="1:26" ht="15.75" customHeight="1">
      <c r="A145" s="51"/>
      <c r="B145" s="51"/>
      <c r="C145" s="52"/>
      <c r="D145" s="52"/>
      <c r="E145" s="52"/>
      <c r="F145" s="52"/>
      <c r="G145" s="52"/>
      <c r="H145" s="1"/>
      <c r="I145" s="3"/>
      <c r="J145" s="3"/>
      <c r="K145" s="3"/>
      <c r="L145" s="3"/>
      <c r="M145" s="3"/>
      <c r="N145" s="3"/>
      <c r="O145" s="3"/>
      <c r="P145" s="3"/>
      <c r="Q145" s="3"/>
      <c r="R145" s="3"/>
      <c r="S145" s="3"/>
      <c r="T145" s="3"/>
      <c r="U145" s="3"/>
      <c r="V145" s="3"/>
      <c r="W145" s="3"/>
      <c r="X145" s="3"/>
      <c r="Y145" s="3"/>
      <c r="Z145" s="3"/>
    </row>
    <row r="146" spans="1:26" ht="15.75" customHeight="1">
      <c r="A146" s="51"/>
      <c r="B146" s="51"/>
      <c r="C146" s="52"/>
      <c r="D146" s="52"/>
      <c r="E146" s="52"/>
      <c r="F146" s="52"/>
      <c r="G146" s="52"/>
      <c r="H146" s="1"/>
      <c r="I146" s="3"/>
      <c r="J146" s="3"/>
      <c r="K146" s="3"/>
      <c r="L146" s="3"/>
      <c r="M146" s="3"/>
      <c r="N146" s="3"/>
      <c r="O146" s="3"/>
      <c r="P146" s="3"/>
      <c r="Q146" s="3"/>
      <c r="R146" s="3"/>
      <c r="S146" s="3"/>
      <c r="T146" s="3"/>
      <c r="U146" s="3"/>
      <c r="V146" s="3"/>
      <c r="W146" s="3"/>
      <c r="X146" s="3"/>
      <c r="Y146" s="3"/>
      <c r="Z146" s="3"/>
    </row>
    <row r="147" spans="1:26" ht="15.75" customHeight="1">
      <c r="A147" s="51"/>
      <c r="B147" s="51"/>
      <c r="C147" s="52"/>
      <c r="D147" s="52"/>
      <c r="E147" s="52"/>
      <c r="F147" s="52"/>
      <c r="G147" s="52"/>
      <c r="H147" s="1"/>
      <c r="I147" s="3"/>
      <c r="J147" s="3"/>
      <c r="K147" s="3"/>
      <c r="L147" s="3"/>
      <c r="M147" s="3"/>
      <c r="N147" s="3"/>
      <c r="O147" s="3"/>
      <c r="P147" s="3"/>
      <c r="Q147" s="3"/>
      <c r="R147" s="3"/>
      <c r="S147" s="3"/>
      <c r="T147" s="3"/>
      <c r="U147" s="3"/>
      <c r="V147" s="3"/>
      <c r="W147" s="3"/>
      <c r="X147" s="3"/>
      <c r="Y147" s="3"/>
      <c r="Z147" s="3"/>
    </row>
    <row r="148" spans="1:26" ht="15.75" customHeight="1">
      <c r="A148" s="51"/>
      <c r="B148" s="51"/>
      <c r="C148" s="52"/>
      <c r="D148" s="52"/>
      <c r="E148" s="52"/>
      <c r="F148" s="52"/>
      <c r="G148" s="52"/>
      <c r="H148" s="1"/>
      <c r="I148" s="3"/>
      <c r="J148" s="3"/>
      <c r="K148" s="3"/>
      <c r="L148" s="3"/>
      <c r="M148" s="3"/>
      <c r="N148" s="3"/>
      <c r="O148" s="3"/>
      <c r="P148" s="3"/>
      <c r="Q148" s="3"/>
      <c r="R148" s="3"/>
      <c r="S148" s="3"/>
      <c r="T148" s="3"/>
      <c r="U148" s="3"/>
      <c r="V148" s="3"/>
      <c r="W148" s="3"/>
      <c r="X148" s="3"/>
      <c r="Y148" s="3"/>
      <c r="Z148" s="3"/>
    </row>
    <row r="149" spans="1:26" ht="15.75" customHeight="1">
      <c r="A149" s="51"/>
      <c r="B149" s="51"/>
      <c r="C149" s="52"/>
      <c r="D149" s="52"/>
      <c r="E149" s="52"/>
      <c r="F149" s="52"/>
      <c r="G149" s="52"/>
      <c r="H149" s="1"/>
      <c r="I149" s="3"/>
      <c r="J149" s="3"/>
      <c r="K149" s="3"/>
      <c r="L149" s="3"/>
      <c r="M149" s="3"/>
      <c r="N149" s="3"/>
      <c r="O149" s="3"/>
      <c r="P149" s="3"/>
      <c r="Q149" s="3"/>
      <c r="R149" s="3"/>
      <c r="S149" s="3"/>
      <c r="T149" s="3"/>
      <c r="U149" s="3"/>
      <c r="V149" s="3"/>
      <c r="W149" s="3"/>
      <c r="X149" s="3"/>
      <c r="Y149" s="3"/>
      <c r="Z149" s="3"/>
    </row>
    <row r="150" spans="1:26" ht="15.75" customHeight="1">
      <c r="A150" s="51"/>
      <c r="B150" s="51"/>
      <c r="C150" s="52"/>
      <c r="D150" s="52"/>
      <c r="E150" s="52"/>
      <c r="F150" s="52"/>
      <c r="G150" s="52"/>
      <c r="H150" s="1"/>
      <c r="I150" s="3"/>
      <c r="J150" s="3"/>
      <c r="K150" s="3"/>
      <c r="L150" s="3"/>
      <c r="M150" s="3"/>
      <c r="N150" s="3"/>
      <c r="O150" s="3"/>
      <c r="P150" s="3"/>
      <c r="Q150" s="3"/>
      <c r="R150" s="3"/>
      <c r="S150" s="3"/>
      <c r="T150" s="3"/>
      <c r="U150" s="3"/>
      <c r="V150" s="3"/>
      <c r="W150" s="3"/>
      <c r="X150" s="3"/>
      <c r="Y150" s="3"/>
      <c r="Z150" s="3"/>
    </row>
    <row r="151" spans="1:26" ht="15.75" customHeight="1">
      <c r="A151" s="51"/>
      <c r="B151" s="51"/>
      <c r="C151" s="52"/>
      <c r="D151" s="52"/>
      <c r="E151" s="52"/>
      <c r="F151" s="52"/>
      <c r="G151" s="52"/>
      <c r="H151" s="1"/>
      <c r="I151" s="3"/>
      <c r="J151" s="3"/>
      <c r="K151" s="3"/>
      <c r="L151" s="3"/>
      <c r="M151" s="3"/>
      <c r="N151" s="3"/>
      <c r="O151" s="3"/>
      <c r="P151" s="3"/>
      <c r="Q151" s="3"/>
      <c r="R151" s="3"/>
      <c r="S151" s="3"/>
      <c r="T151" s="3"/>
      <c r="U151" s="3"/>
      <c r="V151" s="3"/>
      <c r="W151" s="3"/>
      <c r="X151" s="3"/>
      <c r="Y151" s="3"/>
      <c r="Z151" s="3"/>
    </row>
    <row r="152" spans="1:26" ht="15.75" customHeight="1">
      <c r="A152" s="51"/>
      <c r="B152" s="51"/>
      <c r="C152" s="52"/>
      <c r="D152" s="52"/>
      <c r="E152" s="52"/>
      <c r="F152" s="52"/>
      <c r="G152" s="52"/>
      <c r="H152" s="1"/>
      <c r="I152" s="3"/>
      <c r="J152" s="3"/>
      <c r="K152" s="3"/>
      <c r="L152" s="3"/>
      <c r="M152" s="3"/>
      <c r="N152" s="3"/>
      <c r="O152" s="3"/>
      <c r="P152" s="3"/>
      <c r="Q152" s="3"/>
      <c r="R152" s="3"/>
      <c r="S152" s="3"/>
      <c r="T152" s="3"/>
      <c r="U152" s="3"/>
      <c r="V152" s="3"/>
      <c r="W152" s="3"/>
      <c r="X152" s="3"/>
      <c r="Y152" s="3"/>
      <c r="Z152" s="3"/>
    </row>
    <row r="153" spans="1:26" ht="15.75" customHeight="1">
      <c r="A153" s="51"/>
      <c r="B153" s="51"/>
      <c r="C153" s="52"/>
      <c r="D153" s="52"/>
      <c r="E153" s="52"/>
      <c r="F153" s="52"/>
      <c r="G153" s="52"/>
      <c r="H153" s="1"/>
      <c r="I153" s="3"/>
      <c r="J153" s="3"/>
      <c r="K153" s="3"/>
      <c r="L153" s="3"/>
      <c r="M153" s="3"/>
      <c r="N153" s="3"/>
      <c r="O153" s="3"/>
      <c r="P153" s="3"/>
      <c r="Q153" s="3"/>
      <c r="R153" s="3"/>
      <c r="S153" s="3"/>
      <c r="T153" s="3"/>
      <c r="U153" s="3"/>
      <c r="V153" s="3"/>
      <c r="W153" s="3"/>
      <c r="X153" s="3"/>
      <c r="Y153" s="3"/>
      <c r="Z153" s="3"/>
    </row>
    <row r="154" spans="1:26" ht="15.75" customHeight="1">
      <c r="A154" s="51"/>
      <c r="B154" s="51"/>
      <c r="C154" s="52"/>
      <c r="D154" s="52"/>
      <c r="E154" s="52"/>
      <c r="F154" s="52"/>
      <c r="G154" s="52"/>
      <c r="H154" s="1"/>
      <c r="I154" s="3"/>
      <c r="J154" s="3"/>
      <c r="K154" s="3"/>
      <c r="L154" s="3"/>
      <c r="M154" s="3"/>
      <c r="N154" s="3"/>
      <c r="O154" s="3"/>
      <c r="P154" s="3"/>
      <c r="Q154" s="3"/>
      <c r="R154" s="3"/>
      <c r="S154" s="3"/>
      <c r="T154" s="3"/>
      <c r="U154" s="3"/>
      <c r="V154" s="3"/>
      <c r="W154" s="3"/>
      <c r="X154" s="3"/>
      <c r="Y154" s="3"/>
      <c r="Z154" s="3"/>
    </row>
    <row r="155" spans="1:26" ht="15.75" customHeight="1">
      <c r="A155" s="51"/>
      <c r="B155" s="51"/>
      <c r="C155" s="52"/>
      <c r="D155" s="52"/>
      <c r="E155" s="52"/>
      <c r="F155" s="52"/>
      <c r="G155" s="52"/>
      <c r="H155" s="1"/>
      <c r="I155" s="3"/>
      <c r="J155" s="3"/>
      <c r="K155" s="3"/>
      <c r="L155" s="3"/>
      <c r="M155" s="3"/>
      <c r="N155" s="3"/>
      <c r="O155" s="3"/>
      <c r="P155" s="3"/>
      <c r="Q155" s="3"/>
      <c r="R155" s="3"/>
      <c r="S155" s="3"/>
      <c r="T155" s="3"/>
      <c r="U155" s="3"/>
      <c r="V155" s="3"/>
      <c r="W155" s="3"/>
      <c r="X155" s="3"/>
      <c r="Y155" s="3"/>
      <c r="Z155" s="3"/>
    </row>
    <row r="156" spans="1:26" ht="15.75" customHeight="1">
      <c r="A156" s="51"/>
      <c r="B156" s="51"/>
      <c r="C156" s="52"/>
      <c r="D156" s="52"/>
      <c r="E156" s="52"/>
      <c r="F156" s="52"/>
      <c r="G156" s="52"/>
      <c r="H156" s="1"/>
      <c r="I156" s="3"/>
      <c r="J156" s="3"/>
      <c r="K156" s="3"/>
      <c r="L156" s="3"/>
      <c r="M156" s="3"/>
      <c r="N156" s="3"/>
      <c r="O156" s="3"/>
      <c r="P156" s="3"/>
      <c r="Q156" s="3"/>
      <c r="R156" s="3"/>
      <c r="S156" s="3"/>
      <c r="T156" s="3"/>
      <c r="U156" s="3"/>
      <c r="V156" s="3"/>
      <c r="W156" s="3"/>
      <c r="X156" s="3"/>
      <c r="Y156" s="3"/>
      <c r="Z156" s="3"/>
    </row>
    <row r="157" spans="1:26" ht="15.75" customHeight="1">
      <c r="A157" s="51"/>
      <c r="B157" s="51"/>
      <c r="C157" s="52"/>
      <c r="D157" s="52"/>
      <c r="E157" s="52"/>
      <c r="F157" s="52"/>
      <c r="G157" s="52"/>
      <c r="H157" s="1"/>
      <c r="I157" s="3"/>
      <c r="J157" s="3"/>
      <c r="K157" s="3"/>
      <c r="L157" s="3"/>
      <c r="M157" s="3"/>
      <c r="N157" s="3"/>
      <c r="O157" s="3"/>
      <c r="P157" s="3"/>
      <c r="Q157" s="3"/>
      <c r="R157" s="3"/>
      <c r="S157" s="3"/>
      <c r="T157" s="3"/>
      <c r="U157" s="3"/>
      <c r="V157" s="3"/>
      <c r="W157" s="3"/>
      <c r="X157" s="3"/>
      <c r="Y157" s="3"/>
      <c r="Z157" s="3"/>
    </row>
    <row r="158" spans="1:26" ht="15.75" customHeight="1">
      <c r="A158" s="51"/>
      <c r="B158" s="51"/>
      <c r="C158" s="52"/>
      <c r="D158" s="52"/>
      <c r="E158" s="52"/>
      <c r="F158" s="52"/>
      <c r="G158" s="52"/>
      <c r="H158" s="1"/>
      <c r="I158" s="3"/>
      <c r="J158" s="3"/>
      <c r="K158" s="3"/>
      <c r="L158" s="3"/>
      <c r="M158" s="3"/>
      <c r="N158" s="3"/>
      <c r="O158" s="3"/>
      <c r="P158" s="3"/>
      <c r="Q158" s="3"/>
      <c r="R158" s="3"/>
      <c r="S158" s="3"/>
      <c r="T158" s="3"/>
      <c r="U158" s="3"/>
      <c r="V158" s="3"/>
      <c r="W158" s="3"/>
      <c r="X158" s="3"/>
      <c r="Y158" s="3"/>
      <c r="Z158" s="3"/>
    </row>
    <row r="159" spans="1:26" ht="15.75" customHeight="1">
      <c r="A159" s="51"/>
      <c r="B159" s="51"/>
      <c r="C159" s="52"/>
      <c r="D159" s="52"/>
      <c r="E159" s="52"/>
      <c r="F159" s="52"/>
      <c r="G159" s="52"/>
      <c r="H159" s="1"/>
      <c r="I159" s="3"/>
      <c r="J159" s="3"/>
      <c r="K159" s="3"/>
      <c r="L159" s="3"/>
      <c r="M159" s="3"/>
      <c r="N159" s="3"/>
      <c r="O159" s="3"/>
      <c r="P159" s="3"/>
      <c r="Q159" s="3"/>
      <c r="R159" s="3"/>
      <c r="S159" s="3"/>
      <c r="T159" s="3"/>
      <c r="U159" s="3"/>
      <c r="V159" s="3"/>
      <c r="W159" s="3"/>
      <c r="X159" s="3"/>
      <c r="Y159" s="3"/>
      <c r="Z159" s="3"/>
    </row>
    <row r="160" spans="1:26" ht="15.75" customHeight="1">
      <c r="A160" s="51"/>
      <c r="B160" s="51"/>
      <c r="C160" s="52"/>
      <c r="D160" s="52"/>
      <c r="E160" s="52"/>
      <c r="F160" s="52"/>
      <c r="G160" s="52"/>
      <c r="H160" s="1"/>
      <c r="I160" s="3"/>
      <c r="J160" s="3"/>
      <c r="K160" s="3"/>
      <c r="L160" s="3"/>
      <c r="M160" s="3"/>
      <c r="N160" s="3"/>
      <c r="O160" s="3"/>
      <c r="P160" s="3"/>
      <c r="Q160" s="3"/>
      <c r="R160" s="3"/>
      <c r="S160" s="3"/>
      <c r="T160" s="3"/>
      <c r="U160" s="3"/>
      <c r="V160" s="3"/>
      <c r="W160" s="3"/>
      <c r="X160" s="3"/>
      <c r="Y160" s="3"/>
      <c r="Z160" s="3"/>
    </row>
    <row r="161" spans="1:26" ht="15.75" customHeight="1">
      <c r="A161" s="51"/>
      <c r="B161" s="51"/>
      <c r="C161" s="52"/>
      <c r="D161" s="52"/>
      <c r="E161" s="52"/>
      <c r="F161" s="52"/>
      <c r="G161" s="52"/>
      <c r="H161" s="1"/>
      <c r="I161" s="3"/>
      <c r="J161" s="3"/>
      <c r="K161" s="3"/>
      <c r="L161" s="3"/>
      <c r="M161" s="3"/>
      <c r="N161" s="3"/>
      <c r="O161" s="3"/>
      <c r="P161" s="3"/>
      <c r="Q161" s="3"/>
      <c r="R161" s="3"/>
      <c r="S161" s="3"/>
      <c r="T161" s="3"/>
      <c r="U161" s="3"/>
      <c r="V161" s="3"/>
      <c r="W161" s="3"/>
      <c r="X161" s="3"/>
      <c r="Y161" s="3"/>
      <c r="Z161" s="3"/>
    </row>
    <row r="162" spans="1:26" ht="15.75" customHeight="1">
      <c r="A162" s="51"/>
      <c r="B162" s="51"/>
      <c r="C162" s="52"/>
      <c r="D162" s="52"/>
      <c r="E162" s="52"/>
      <c r="F162" s="52"/>
      <c r="G162" s="52"/>
      <c r="H162" s="1"/>
      <c r="I162" s="3"/>
      <c r="J162" s="3"/>
      <c r="K162" s="3"/>
      <c r="L162" s="3"/>
      <c r="M162" s="3"/>
      <c r="N162" s="3"/>
      <c r="O162" s="3"/>
      <c r="P162" s="3"/>
      <c r="Q162" s="3"/>
      <c r="R162" s="3"/>
      <c r="S162" s="3"/>
      <c r="T162" s="3"/>
      <c r="U162" s="3"/>
      <c r="V162" s="3"/>
      <c r="W162" s="3"/>
      <c r="X162" s="3"/>
      <c r="Y162" s="3"/>
      <c r="Z162" s="3"/>
    </row>
    <row r="163" spans="1:26" ht="15.75" customHeight="1">
      <c r="A163" s="51"/>
      <c r="B163" s="51"/>
      <c r="C163" s="52"/>
      <c r="D163" s="52"/>
      <c r="E163" s="52"/>
      <c r="F163" s="52"/>
      <c r="G163" s="52"/>
      <c r="H163" s="1"/>
      <c r="I163" s="3"/>
      <c r="J163" s="3"/>
      <c r="K163" s="3"/>
      <c r="L163" s="3"/>
      <c r="M163" s="3"/>
      <c r="N163" s="3"/>
      <c r="O163" s="3"/>
      <c r="P163" s="3"/>
      <c r="Q163" s="3"/>
      <c r="R163" s="3"/>
      <c r="S163" s="3"/>
      <c r="T163" s="3"/>
      <c r="U163" s="3"/>
      <c r="V163" s="3"/>
      <c r="W163" s="3"/>
      <c r="X163" s="3"/>
      <c r="Y163" s="3"/>
      <c r="Z163" s="3"/>
    </row>
    <row r="164" spans="1:26" ht="15.75" customHeight="1">
      <c r="A164" s="51"/>
      <c r="B164" s="51"/>
      <c r="C164" s="52"/>
      <c r="D164" s="52"/>
      <c r="E164" s="52"/>
      <c r="F164" s="52"/>
      <c r="G164" s="52"/>
      <c r="H164" s="1"/>
      <c r="I164" s="3"/>
      <c r="J164" s="3"/>
      <c r="K164" s="3"/>
      <c r="L164" s="3"/>
      <c r="M164" s="3"/>
      <c r="N164" s="3"/>
      <c r="O164" s="3"/>
      <c r="P164" s="3"/>
      <c r="Q164" s="3"/>
      <c r="R164" s="3"/>
      <c r="S164" s="3"/>
      <c r="T164" s="3"/>
      <c r="U164" s="3"/>
      <c r="V164" s="3"/>
      <c r="W164" s="3"/>
      <c r="X164" s="3"/>
      <c r="Y164" s="3"/>
      <c r="Z164" s="3"/>
    </row>
    <row r="165" spans="1:26" ht="15.75" customHeight="1">
      <c r="A165" s="51"/>
      <c r="B165" s="51"/>
      <c r="C165" s="52"/>
      <c r="D165" s="52"/>
      <c r="E165" s="52"/>
      <c r="F165" s="52"/>
      <c r="G165" s="52"/>
      <c r="H165" s="1"/>
      <c r="I165" s="3"/>
      <c r="J165" s="3"/>
      <c r="K165" s="3"/>
      <c r="L165" s="3"/>
      <c r="M165" s="3"/>
      <c r="N165" s="3"/>
      <c r="O165" s="3"/>
      <c r="P165" s="3"/>
      <c r="Q165" s="3"/>
      <c r="R165" s="3"/>
      <c r="S165" s="3"/>
      <c r="T165" s="3"/>
      <c r="U165" s="3"/>
      <c r="V165" s="3"/>
      <c r="W165" s="3"/>
      <c r="X165" s="3"/>
      <c r="Y165" s="3"/>
      <c r="Z165" s="3"/>
    </row>
    <row r="166" spans="1:26" ht="15.75" customHeight="1">
      <c r="A166" s="51"/>
      <c r="B166" s="51"/>
      <c r="C166" s="52"/>
      <c r="D166" s="52"/>
      <c r="E166" s="52"/>
      <c r="F166" s="52"/>
      <c r="G166" s="52"/>
      <c r="H166" s="1"/>
      <c r="I166" s="3"/>
      <c r="J166" s="3"/>
      <c r="K166" s="3"/>
      <c r="L166" s="3"/>
      <c r="M166" s="3"/>
      <c r="N166" s="3"/>
      <c r="O166" s="3"/>
      <c r="P166" s="3"/>
      <c r="Q166" s="3"/>
      <c r="R166" s="3"/>
      <c r="S166" s="3"/>
      <c r="T166" s="3"/>
      <c r="U166" s="3"/>
      <c r="V166" s="3"/>
      <c r="W166" s="3"/>
      <c r="X166" s="3"/>
      <c r="Y166" s="3"/>
      <c r="Z166" s="3"/>
    </row>
    <row r="167" spans="1:26" ht="15.75" customHeight="1">
      <c r="A167" s="51"/>
      <c r="B167" s="51"/>
      <c r="C167" s="52"/>
      <c r="D167" s="52"/>
      <c r="E167" s="52"/>
      <c r="F167" s="52"/>
      <c r="G167" s="52"/>
      <c r="H167" s="1"/>
      <c r="I167" s="3"/>
      <c r="J167" s="3"/>
      <c r="K167" s="3"/>
      <c r="L167" s="3"/>
      <c r="M167" s="3"/>
      <c r="N167" s="3"/>
      <c r="O167" s="3"/>
      <c r="P167" s="3"/>
      <c r="Q167" s="3"/>
      <c r="R167" s="3"/>
      <c r="S167" s="3"/>
      <c r="T167" s="3"/>
      <c r="U167" s="3"/>
      <c r="V167" s="3"/>
      <c r="W167" s="3"/>
      <c r="X167" s="3"/>
      <c r="Y167" s="3"/>
      <c r="Z167" s="3"/>
    </row>
    <row r="168" spans="1:26" ht="15.75" customHeight="1">
      <c r="A168" s="51"/>
      <c r="B168" s="51"/>
      <c r="C168" s="52"/>
      <c r="D168" s="52"/>
      <c r="E168" s="52"/>
      <c r="F168" s="52"/>
      <c r="G168" s="52"/>
      <c r="H168" s="1"/>
      <c r="I168" s="3"/>
      <c r="J168" s="3"/>
      <c r="K168" s="3"/>
      <c r="L168" s="3"/>
      <c r="M168" s="3"/>
      <c r="N168" s="3"/>
      <c r="O168" s="3"/>
      <c r="P168" s="3"/>
      <c r="Q168" s="3"/>
      <c r="R168" s="3"/>
      <c r="S168" s="3"/>
      <c r="T168" s="3"/>
      <c r="U168" s="3"/>
      <c r="V168" s="3"/>
      <c r="W168" s="3"/>
      <c r="X168" s="3"/>
      <c r="Y168" s="3"/>
      <c r="Z168" s="3"/>
    </row>
    <row r="169" spans="1:26" ht="15.75" customHeight="1">
      <c r="A169" s="51"/>
      <c r="B169" s="51"/>
      <c r="C169" s="52"/>
      <c r="D169" s="52"/>
      <c r="E169" s="52"/>
      <c r="F169" s="52"/>
      <c r="G169" s="52"/>
      <c r="H169" s="1"/>
      <c r="I169" s="3"/>
      <c r="J169" s="3"/>
      <c r="K169" s="3"/>
      <c r="L169" s="3"/>
      <c r="M169" s="3"/>
      <c r="N169" s="3"/>
      <c r="O169" s="3"/>
      <c r="P169" s="3"/>
      <c r="Q169" s="3"/>
      <c r="R169" s="3"/>
      <c r="S169" s="3"/>
      <c r="T169" s="3"/>
      <c r="U169" s="3"/>
      <c r="V169" s="3"/>
      <c r="W169" s="3"/>
      <c r="X169" s="3"/>
      <c r="Y169" s="3"/>
      <c r="Z169" s="3"/>
    </row>
    <row r="170" spans="1:26" ht="15.75" customHeight="1">
      <c r="A170" s="51"/>
      <c r="B170" s="51"/>
      <c r="C170" s="52"/>
      <c r="D170" s="52"/>
      <c r="E170" s="52"/>
      <c r="F170" s="52"/>
      <c r="G170" s="52"/>
      <c r="H170" s="1"/>
      <c r="I170" s="3"/>
      <c r="J170" s="3"/>
      <c r="K170" s="3"/>
      <c r="L170" s="3"/>
      <c r="M170" s="3"/>
      <c r="N170" s="3"/>
      <c r="O170" s="3"/>
      <c r="P170" s="3"/>
      <c r="Q170" s="3"/>
      <c r="R170" s="3"/>
      <c r="S170" s="3"/>
      <c r="T170" s="3"/>
      <c r="U170" s="3"/>
      <c r="V170" s="3"/>
      <c r="W170" s="3"/>
      <c r="X170" s="3"/>
      <c r="Y170" s="3"/>
      <c r="Z170" s="3"/>
    </row>
    <row r="171" spans="1:26" ht="15.75" customHeight="1">
      <c r="A171" s="51"/>
      <c r="B171" s="51"/>
      <c r="C171" s="52"/>
      <c r="D171" s="52"/>
      <c r="E171" s="52"/>
      <c r="F171" s="52"/>
      <c r="G171" s="52"/>
      <c r="H171" s="1"/>
      <c r="I171" s="3"/>
      <c r="J171" s="3"/>
      <c r="K171" s="3"/>
      <c r="L171" s="3"/>
      <c r="M171" s="3"/>
      <c r="N171" s="3"/>
      <c r="O171" s="3"/>
      <c r="P171" s="3"/>
      <c r="Q171" s="3"/>
      <c r="R171" s="3"/>
      <c r="S171" s="3"/>
      <c r="T171" s="3"/>
      <c r="U171" s="3"/>
      <c r="V171" s="3"/>
      <c r="W171" s="3"/>
      <c r="X171" s="3"/>
      <c r="Y171" s="3"/>
      <c r="Z171" s="3"/>
    </row>
    <row r="172" spans="1:26" ht="15.75" customHeight="1">
      <c r="A172" s="51"/>
      <c r="B172" s="51"/>
      <c r="C172" s="52"/>
      <c r="D172" s="52"/>
      <c r="E172" s="52"/>
      <c r="F172" s="52"/>
      <c r="G172" s="52"/>
      <c r="H172" s="1"/>
      <c r="I172" s="3"/>
      <c r="J172" s="3"/>
      <c r="K172" s="3"/>
      <c r="L172" s="3"/>
      <c r="M172" s="3"/>
      <c r="N172" s="3"/>
      <c r="O172" s="3"/>
      <c r="P172" s="3"/>
      <c r="Q172" s="3"/>
      <c r="R172" s="3"/>
      <c r="S172" s="3"/>
      <c r="T172" s="3"/>
      <c r="U172" s="3"/>
      <c r="V172" s="3"/>
      <c r="W172" s="3"/>
      <c r="X172" s="3"/>
      <c r="Y172" s="3"/>
      <c r="Z172" s="3"/>
    </row>
    <row r="173" spans="1:26" ht="15.75" customHeight="1">
      <c r="A173" s="51"/>
      <c r="B173" s="51"/>
      <c r="C173" s="52"/>
      <c r="D173" s="52"/>
      <c r="E173" s="52"/>
      <c r="F173" s="52"/>
      <c r="G173" s="52"/>
      <c r="H173" s="1"/>
      <c r="I173" s="3"/>
      <c r="J173" s="3"/>
      <c r="K173" s="3"/>
      <c r="L173" s="3"/>
      <c r="M173" s="3"/>
      <c r="N173" s="3"/>
      <c r="O173" s="3"/>
      <c r="P173" s="3"/>
      <c r="Q173" s="3"/>
      <c r="R173" s="3"/>
      <c r="S173" s="3"/>
      <c r="T173" s="3"/>
      <c r="U173" s="3"/>
      <c r="V173" s="3"/>
      <c r="W173" s="3"/>
      <c r="X173" s="3"/>
      <c r="Y173" s="3"/>
      <c r="Z173" s="3"/>
    </row>
    <row r="174" spans="1:26" ht="15.75" customHeight="1">
      <c r="A174" s="51"/>
      <c r="B174" s="51"/>
      <c r="C174" s="52"/>
      <c r="D174" s="52"/>
      <c r="E174" s="52"/>
      <c r="F174" s="52"/>
      <c r="G174" s="52"/>
      <c r="H174" s="1"/>
      <c r="I174" s="3"/>
      <c r="J174" s="3"/>
      <c r="K174" s="3"/>
      <c r="L174" s="3"/>
      <c r="M174" s="3"/>
      <c r="N174" s="3"/>
      <c r="O174" s="3"/>
      <c r="P174" s="3"/>
      <c r="Q174" s="3"/>
      <c r="R174" s="3"/>
      <c r="S174" s="3"/>
      <c r="T174" s="3"/>
      <c r="U174" s="3"/>
      <c r="V174" s="3"/>
      <c r="W174" s="3"/>
      <c r="X174" s="3"/>
      <c r="Y174" s="3"/>
      <c r="Z174" s="3"/>
    </row>
    <row r="175" spans="1:26" ht="15.75" customHeight="1">
      <c r="A175" s="51"/>
      <c r="B175" s="51"/>
      <c r="C175" s="52"/>
      <c r="D175" s="52"/>
      <c r="E175" s="52"/>
      <c r="F175" s="52"/>
      <c r="G175" s="52"/>
      <c r="H175" s="1"/>
      <c r="I175" s="3"/>
      <c r="J175" s="3"/>
      <c r="K175" s="3"/>
      <c r="L175" s="3"/>
      <c r="M175" s="3"/>
      <c r="N175" s="3"/>
      <c r="O175" s="3"/>
      <c r="P175" s="3"/>
      <c r="Q175" s="3"/>
      <c r="R175" s="3"/>
      <c r="S175" s="3"/>
      <c r="T175" s="3"/>
      <c r="U175" s="3"/>
      <c r="V175" s="3"/>
      <c r="W175" s="3"/>
      <c r="X175" s="3"/>
      <c r="Y175" s="3"/>
      <c r="Z175" s="3"/>
    </row>
    <row r="176" spans="1:26" ht="15.75" customHeight="1">
      <c r="A176" s="51"/>
      <c r="B176" s="51"/>
      <c r="C176" s="52"/>
      <c r="D176" s="52"/>
      <c r="E176" s="52"/>
      <c r="F176" s="52"/>
      <c r="G176" s="52"/>
      <c r="H176" s="1"/>
      <c r="I176" s="3"/>
      <c r="J176" s="3"/>
      <c r="K176" s="3"/>
      <c r="L176" s="3"/>
      <c r="M176" s="3"/>
      <c r="N176" s="3"/>
      <c r="O176" s="3"/>
      <c r="P176" s="3"/>
      <c r="Q176" s="3"/>
      <c r="R176" s="3"/>
      <c r="S176" s="3"/>
      <c r="T176" s="3"/>
      <c r="U176" s="3"/>
      <c r="V176" s="3"/>
      <c r="W176" s="3"/>
      <c r="X176" s="3"/>
      <c r="Y176" s="3"/>
      <c r="Z176" s="3"/>
    </row>
    <row r="177" spans="1:26" ht="15.75" customHeight="1">
      <c r="A177" s="51"/>
      <c r="B177" s="51"/>
      <c r="C177" s="52"/>
      <c r="D177" s="52"/>
      <c r="E177" s="52"/>
      <c r="F177" s="52"/>
      <c r="G177" s="52"/>
      <c r="H177" s="1"/>
      <c r="I177" s="3"/>
      <c r="J177" s="3"/>
      <c r="K177" s="3"/>
      <c r="L177" s="3"/>
      <c r="M177" s="3"/>
      <c r="N177" s="3"/>
      <c r="O177" s="3"/>
      <c r="P177" s="3"/>
      <c r="Q177" s="3"/>
      <c r="R177" s="3"/>
      <c r="S177" s="3"/>
      <c r="T177" s="3"/>
      <c r="U177" s="3"/>
      <c r="V177" s="3"/>
      <c r="W177" s="3"/>
      <c r="X177" s="3"/>
      <c r="Y177" s="3"/>
      <c r="Z177" s="3"/>
    </row>
    <row r="178" spans="1:26" ht="15.75" customHeight="1">
      <c r="A178" s="51"/>
      <c r="B178" s="51"/>
      <c r="C178" s="52"/>
      <c r="D178" s="52"/>
      <c r="E178" s="52"/>
      <c r="F178" s="52"/>
      <c r="G178" s="52"/>
      <c r="H178" s="1"/>
      <c r="I178" s="3"/>
      <c r="J178" s="3"/>
      <c r="K178" s="3"/>
      <c r="L178" s="3"/>
      <c r="M178" s="3"/>
      <c r="N178" s="3"/>
      <c r="O178" s="3"/>
      <c r="P178" s="3"/>
      <c r="Q178" s="3"/>
      <c r="R178" s="3"/>
      <c r="S178" s="3"/>
      <c r="T178" s="3"/>
      <c r="U178" s="3"/>
      <c r="V178" s="3"/>
      <c r="W178" s="3"/>
      <c r="X178" s="3"/>
      <c r="Y178" s="3"/>
      <c r="Z178" s="3"/>
    </row>
    <row r="179" spans="1:26" ht="15.75" customHeight="1">
      <c r="A179" s="51"/>
      <c r="B179" s="51"/>
      <c r="C179" s="52"/>
      <c r="D179" s="52"/>
      <c r="E179" s="52"/>
      <c r="F179" s="52"/>
      <c r="G179" s="52"/>
      <c r="H179" s="1"/>
      <c r="I179" s="3"/>
      <c r="J179" s="3"/>
      <c r="K179" s="3"/>
      <c r="L179" s="3"/>
      <c r="M179" s="3"/>
      <c r="N179" s="3"/>
      <c r="O179" s="3"/>
      <c r="P179" s="3"/>
      <c r="Q179" s="3"/>
      <c r="R179" s="3"/>
      <c r="S179" s="3"/>
      <c r="T179" s="3"/>
      <c r="U179" s="3"/>
      <c r="V179" s="3"/>
      <c r="W179" s="3"/>
      <c r="X179" s="3"/>
      <c r="Y179" s="3"/>
      <c r="Z179" s="3"/>
    </row>
    <row r="180" spans="1:26" ht="15.75" customHeight="1">
      <c r="A180" s="51"/>
      <c r="B180" s="51"/>
      <c r="C180" s="52"/>
      <c r="D180" s="52"/>
      <c r="E180" s="52"/>
      <c r="F180" s="52"/>
      <c r="G180" s="52"/>
      <c r="H180" s="1"/>
      <c r="I180" s="3"/>
      <c r="J180" s="3"/>
      <c r="K180" s="3"/>
      <c r="L180" s="3"/>
      <c r="M180" s="3"/>
      <c r="N180" s="3"/>
      <c r="O180" s="3"/>
      <c r="P180" s="3"/>
      <c r="Q180" s="3"/>
      <c r="R180" s="3"/>
      <c r="S180" s="3"/>
      <c r="T180" s="3"/>
      <c r="U180" s="3"/>
      <c r="V180" s="3"/>
      <c r="W180" s="3"/>
      <c r="X180" s="3"/>
      <c r="Y180" s="3"/>
      <c r="Z180" s="3"/>
    </row>
    <row r="181" spans="1:26" ht="15.75" customHeight="1">
      <c r="A181" s="51"/>
      <c r="B181" s="51"/>
      <c r="C181" s="52"/>
      <c r="D181" s="52"/>
      <c r="E181" s="52"/>
      <c r="F181" s="52"/>
      <c r="G181" s="52"/>
      <c r="H181" s="1"/>
      <c r="I181" s="3"/>
      <c r="J181" s="3"/>
      <c r="K181" s="3"/>
      <c r="L181" s="3"/>
      <c r="M181" s="3"/>
      <c r="N181" s="3"/>
      <c r="O181" s="3"/>
      <c r="P181" s="3"/>
      <c r="Q181" s="3"/>
      <c r="R181" s="3"/>
      <c r="S181" s="3"/>
      <c r="T181" s="3"/>
      <c r="U181" s="3"/>
      <c r="V181" s="3"/>
      <c r="W181" s="3"/>
      <c r="X181" s="3"/>
      <c r="Y181" s="3"/>
      <c r="Z181" s="3"/>
    </row>
    <row r="182" spans="1:26" ht="15.75" customHeight="1">
      <c r="A182" s="51"/>
      <c r="B182" s="51"/>
      <c r="C182" s="52"/>
      <c r="D182" s="52"/>
      <c r="E182" s="52"/>
      <c r="F182" s="52"/>
      <c r="G182" s="52"/>
      <c r="H182" s="1"/>
      <c r="I182" s="3"/>
      <c r="J182" s="3"/>
      <c r="K182" s="3"/>
      <c r="L182" s="3"/>
      <c r="M182" s="3"/>
      <c r="N182" s="3"/>
      <c r="O182" s="3"/>
      <c r="P182" s="3"/>
      <c r="Q182" s="3"/>
      <c r="R182" s="3"/>
      <c r="S182" s="3"/>
      <c r="T182" s="3"/>
      <c r="U182" s="3"/>
      <c r="V182" s="3"/>
      <c r="W182" s="3"/>
      <c r="X182" s="3"/>
      <c r="Y182" s="3"/>
      <c r="Z182" s="3"/>
    </row>
    <row r="183" spans="1:26" ht="15.75" customHeight="1">
      <c r="A183" s="51"/>
      <c r="B183" s="51"/>
      <c r="C183" s="52"/>
      <c r="D183" s="52"/>
      <c r="E183" s="52"/>
      <c r="F183" s="52"/>
      <c r="G183" s="52"/>
      <c r="H183" s="1"/>
      <c r="I183" s="3"/>
      <c r="J183" s="3"/>
      <c r="K183" s="3"/>
      <c r="L183" s="3"/>
      <c r="M183" s="3"/>
      <c r="N183" s="3"/>
      <c r="O183" s="3"/>
      <c r="P183" s="3"/>
      <c r="Q183" s="3"/>
      <c r="R183" s="3"/>
      <c r="S183" s="3"/>
      <c r="T183" s="3"/>
      <c r="U183" s="3"/>
      <c r="V183" s="3"/>
      <c r="W183" s="3"/>
      <c r="X183" s="3"/>
      <c r="Y183" s="3"/>
      <c r="Z183" s="3"/>
    </row>
    <row r="184" spans="1:26" ht="15.75" customHeight="1">
      <c r="A184" s="51"/>
      <c r="B184" s="51"/>
      <c r="C184" s="52"/>
      <c r="D184" s="52"/>
      <c r="E184" s="52"/>
      <c r="F184" s="52"/>
      <c r="G184" s="52"/>
      <c r="H184" s="1"/>
      <c r="I184" s="3"/>
      <c r="J184" s="3"/>
      <c r="K184" s="3"/>
      <c r="L184" s="3"/>
      <c r="M184" s="3"/>
      <c r="N184" s="3"/>
      <c r="O184" s="3"/>
      <c r="P184" s="3"/>
      <c r="Q184" s="3"/>
      <c r="R184" s="3"/>
      <c r="S184" s="3"/>
      <c r="T184" s="3"/>
      <c r="U184" s="3"/>
      <c r="V184" s="3"/>
      <c r="W184" s="3"/>
      <c r="X184" s="3"/>
      <c r="Y184" s="3"/>
      <c r="Z184" s="3"/>
    </row>
    <row r="185" spans="1:26" ht="15.75" customHeight="1">
      <c r="A185" s="51"/>
      <c r="B185" s="51"/>
      <c r="C185" s="52"/>
      <c r="D185" s="52"/>
      <c r="E185" s="52"/>
      <c r="F185" s="52"/>
      <c r="G185" s="52"/>
      <c r="H185" s="1"/>
      <c r="I185" s="3"/>
      <c r="J185" s="3"/>
      <c r="K185" s="3"/>
      <c r="L185" s="3"/>
      <c r="M185" s="3"/>
      <c r="N185" s="3"/>
      <c r="O185" s="3"/>
      <c r="P185" s="3"/>
      <c r="Q185" s="3"/>
      <c r="R185" s="3"/>
      <c r="S185" s="3"/>
      <c r="T185" s="3"/>
      <c r="U185" s="3"/>
      <c r="V185" s="3"/>
      <c r="W185" s="3"/>
      <c r="X185" s="3"/>
      <c r="Y185" s="3"/>
      <c r="Z185" s="3"/>
    </row>
    <row r="186" spans="1:26" ht="15.75" customHeight="1">
      <c r="A186" s="51"/>
      <c r="B186" s="51"/>
      <c r="C186" s="52"/>
      <c r="D186" s="52"/>
      <c r="E186" s="52"/>
      <c r="F186" s="52"/>
      <c r="G186" s="52"/>
      <c r="H186" s="1"/>
      <c r="I186" s="3"/>
      <c r="J186" s="3"/>
      <c r="K186" s="3"/>
      <c r="L186" s="3"/>
      <c r="M186" s="3"/>
      <c r="N186" s="3"/>
      <c r="O186" s="3"/>
      <c r="P186" s="3"/>
      <c r="Q186" s="3"/>
      <c r="R186" s="3"/>
      <c r="S186" s="3"/>
      <c r="T186" s="3"/>
      <c r="U186" s="3"/>
      <c r="V186" s="3"/>
      <c r="W186" s="3"/>
      <c r="X186" s="3"/>
      <c r="Y186" s="3"/>
      <c r="Z186" s="3"/>
    </row>
    <row r="187" spans="1:26" ht="15.75" customHeight="1">
      <c r="A187" s="51"/>
      <c r="B187" s="51"/>
      <c r="C187" s="52"/>
      <c r="D187" s="52"/>
      <c r="E187" s="52"/>
      <c r="F187" s="52"/>
      <c r="G187" s="52"/>
      <c r="H187" s="1"/>
      <c r="I187" s="3"/>
      <c r="J187" s="3"/>
      <c r="K187" s="3"/>
      <c r="L187" s="3"/>
      <c r="M187" s="3"/>
      <c r="N187" s="3"/>
      <c r="O187" s="3"/>
      <c r="P187" s="3"/>
      <c r="Q187" s="3"/>
      <c r="R187" s="3"/>
      <c r="S187" s="3"/>
      <c r="T187" s="3"/>
      <c r="U187" s="3"/>
      <c r="V187" s="3"/>
      <c r="W187" s="3"/>
      <c r="X187" s="3"/>
      <c r="Y187" s="3"/>
      <c r="Z187" s="3"/>
    </row>
    <row r="188" spans="1:26" ht="15.75" customHeight="1">
      <c r="A188" s="51"/>
      <c r="B188" s="51"/>
      <c r="C188" s="52"/>
      <c r="D188" s="52"/>
      <c r="E188" s="52"/>
      <c r="F188" s="52"/>
      <c r="G188" s="52"/>
      <c r="H188" s="1"/>
      <c r="I188" s="3"/>
      <c r="J188" s="3"/>
      <c r="K188" s="3"/>
      <c r="L188" s="3"/>
      <c r="M188" s="3"/>
      <c r="N188" s="3"/>
      <c r="O188" s="3"/>
      <c r="P188" s="3"/>
      <c r="Q188" s="3"/>
      <c r="R188" s="3"/>
      <c r="S188" s="3"/>
      <c r="T188" s="3"/>
      <c r="U188" s="3"/>
      <c r="V188" s="3"/>
      <c r="W188" s="3"/>
      <c r="X188" s="3"/>
      <c r="Y188" s="3"/>
      <c r="Z188" s="3"/>
    </row>
    <row r="189" spans="1:26" ht="15.75" customHeight="1">
      <c r="A189" s="51"/>
      <c r="B189" s="51"/>
      <c r="C189" s="52"/>
      <c r="D189" s="52"/>
      <c r="E189" s="52"/>
      <c r="F189" s="52"/>
      <c r="G189" s="52"/>
      <c r="H189" s="1"/>
      <c r="I189" s="3"/>
      <c r="J189" s="3"/>
      <c r="K189" s="3"/>
      <c r="L189" s="3"/>
      <c r="M189" s="3"/>
      <c r="N189" s="3"/>
      <c r="O189" s="3"/>
      <c r="P189" s="3"/>
      <c r="Q189" s="3"/>
      <c r="R189" s="3"/>
      <c r="S189" s="3"/>
      <c r="T189" s="3"/>
      <c r="U189" s="3"/>
      <c r="V189" s="3"/>
      <c r="W189" s="3"/>
      <c r="X189" s="3"/>
      <c r="Y189" s="3"/>
      <c r="Z189" s="3"/>
    </row>
    <row r="190" spans="1:26" ht="15.75" customHeight="1">
      <c r="A190" s="51"/>
      <c r="B190" s="51"/>
      <c r="C190" s="52"/>
      <c r="D190" s="52"/>
      <c r="E190" s="52"/>
      <c r="F190" s="52"/>
      <c r="G190" s="52"/>
      <c r="H190" s="1"/>
      <c r="I190" s="3"/>
      <c r="J190" s="3"/>
      <c r="K190" s="3"/>
      <c r="L190" s="3"/>
      <c r="M190" s="3"/>
      <c r="N190" s="3"/>
      <c r="O190" s="3"/>
      <c r="P190" s="3"/>
      <c r="Q190" s="3"/>
      <c r="R190" s="3"/>
      <c r="S190" s="3"/>
      <c r="T190" s="3"/>
      <c r="U190" s="3"/>
      <c r="V190" s="3"/>
      <c r="W190" s="3"/>
      <c r="X190" s="3"/>
      <c r="Y190" s="3"/>
      <c r="Z190" s="3"/>
    </row>
    <row r="191" spans="1:26" ht="15.75" customHeight="1">
      <c r="A191" s="51"/>
      <c r="B191" s="51"/>
      <c r="C191" s="52"/>
      <c r="D191" s="52"/>
      <c r="E191" s="52"/>
      <c r="F191" s="52"/>
      <c r="G191" s="52"/>
      <c r="H191" s="1"/>
      <c r="I191" s="3"/>
      <c r="J191" s="3"/>
      <c r="K191" s="3"/>
      <c r="L191" s="3"/>
      <c r="M191" s="3"/>
      <c r="N191" s="3"/>
      <c r="O191" s="3"/>
      <c r="P191" s="3"/>
      <c r="Q191" s="3"/>
      <c r="R191" s="3"/>
      <c r="S191" s="3"/>
      <c r="T191" s="3"/>
      <c r="U191" s="3"/>
      <c r="V191" s="3"/>
      <c r="W191" s="3"/>
      <c r="X191" s="3"/>
      <c r="Y191" s="3"/>
      <c r="Z191" s="3"/>
    </row>
    <row r="192" spans="1:26" ht="15.75" customHeight="1">
      <c r="A192" s="51"/>
      <c r="B192" s="51"/>
      <c r="C192" s="52"/>
      <c r="D192" s="52"/>
      <c r="E192" s="52"/>
      <c r="F192" s="52"/>
      <c r="G192" s="52"/>
      <c r="H192" s="1"/>
      <c r="I192" s="3"/>
      <c r="J192" s="3"/>
      <c r="K192" s="3"/>
      <c r="L192" s="3"/>
      <c r="M192" s="3"/>
      <c r="N192" s="3"/>
      <c r="O192" s="3"/>
      <c r="P192" s="3"/>
      <c r="Q192" s="3"/>
      <c r="R192" s="3"/>
      <c r="S192" s="3"/>
      <c r="T192" s="3"/>
      <c r="U192" s="3"/>
      <c r="V192" s="3"/>
      <c r="W192" s="3"/>
      <c r="X192" s="3"/>
      <c r="Y192" s="3"/>
      <c r="Z192" s="3"/>
    </row>
    <row r="193" spans="1:26" ht="15.75" customHeight="1">
      <c r="A193" s="51"/>
      <c r="B193" s="51"/>
      <c r="C193" s="52"/>
      <c r="D193" s="52"/>
      <c r="E193" s="52"/>
      <c r="F193" s="52"/>
      <c r="G193" s="52"/>
      <c r="H193" s="1"/>
      <c r="I193" s="3"/>
      <c r="J193" s="3"/>
      <c r="K193" s="3"/>
      <c r="L193" s="3"/>
      <c r="M193" s="3"/>
      <c r="N193" s="3"/>
      <c r="O193" s="3"/>
      <c r="P193" s="3"/>
      <c r="Q193" s="3"/>
      <c r="R193" s="3"/>
      <c r="S193" s="3"/>
      <c r="T193" s="3"/>
      <c r="U193" s="3"/>
      <c r="V193" s="3"/>
      <c r="W193" s="3"/>
      <c r="X193" s="3"/>
      <c r="Y193" s="3"/>
      <c r="Z193" s="3"/>
    </row>
    <row r="194" spans="1:26" ht="15.75" customHeight="1">
      <c r="A194" s="51"/>
      <c r="B194" s="51"/>
      <c r="C194" s="52"/>
      <c r="D194" s="52"/>
      <c r="E194" s="52"/>
      <c r="F194" s="52"/>
      <c r="G194" s="52"/>
      <c r="H194" s="1"/>
      <c r="I194" s="3"/>
      <c r="J194" s="3"/>
      <c r="K194" s="3"/>
      <c r="L194" s="3"/>
      <c r="M194" s="3"/>
      <c r="N194" s="3"/>
      <c r="O194" s="3"/>
      <c r="P194" s="3"/>
      <c r="Q194" s="3"/>
      <c r="R194" s="3"/>
      <c r="S194" s="3"/>
      <c r="T194" s="3"/>
      <c r="U194" s="3"/>
      <c r="V194" s="3"/>
      <c r="W194" s="3"/>
      <c r="X194" s="3"/>
      <c r="Y194" s="3"/>
      <c r="Z194" s="3"/>
    </row>
    <row r="195" spans="1:26" ht="15.75" customHeight="1">
      <c r="A195" s="51"/>
      <c r="B195" s="51"/>
      <c r="C195" s="52"/>
      <c r="D195" s="52"/>
      <c r="E195" s="52"/>
      <c r="F195" s="52"/>
      <c r="G195" s="52"/>
      <c r="H195" s="1"/>
      <c r="I195" s="3"/>
      <c r="J195" s="3"/>
      <c r="K195" s="3"/>
      <c r="L195" s="3"/>
      <c r="M195" s="3"/>
      <c r="N195" s="3"/>
      <c r="O195" s="3"/>
      <c r="P195" s="3"/>
      <c r="Q195" s="3"/>
      <c r="R195" s="3"/>
      <c r="S195" s="3"/>
      <c r="T195" s="3"/>
      <c r="U195" s="3"/>
      <c r="V195" s="3"/>
      <c r="W195" s="3"/>
      <c r="X195" s="3"/>
      <c r="Y195" s="3"/>
      <c r="Z195" s="3"/>
    </row>
    <row r="196" spans="1:26" ht="15.75" customHeight="1">
      <c r="A196" s="51"/>
      <c r="B196" s="51"/>
      <c r="C196" s="52"/>
      <c r="D196" s="52"/>
      <c r="E196" s="52"/>
      <c r="F196" s="52"/>
      <c r="G196" s="52"/>
      <c r="H196" s="1"/>
      <c r="I196" s="3"/>
      <c r="J196" s="3"/>
      <c r="K196" s="3"/>
      <c r="L196" s="3"/>
      <c r="M196" s="3"/>
      <c r="N196" s="3"/>
      <c r="O196" s="3"/>
      <c r="P196" s="3"/>
      <c r="Q196" s="3"/>
      <c r="R196" s="3"/>
      <c r="S196" s="3"/>
      <c r="T196" s="3"/>
      <c r="U196" s="3"/>
      <c r="V196" s="3"/>
      <c r="W196" s="3"/>
      <c r="X196" s="3"/>
      <c r="Y196" s="3"/>
      <c r="Z196" s="3"/>
    </row>
    <row r="197" spans="1:26" ht="15.75" customHeight="1">
      <c r="A197" s="51"/>
      <c r="B197" s="51"/>
      <c r="C197" s="52"/>
      <c r="D197" s="52"/>
      <c r="E197" s="52"/>
      <c r="F197" s="52"/>
      <c r="G197" s="52"/>
      <c r="H197" s="1"/>
      <c r="I197" s="3"/>
      <c r="J197" s="3"/>
      <c r="K197" s="3"/>
      <c r="L197" s="3"/>
      <c r="M197" s="3"/>
      <c r="N197" s="3"/>
      <c r="O197" s="3"/>
      <c r="P197" s="3"/>
      <c r="Q197" s="3"/>
      <c r="R197" s="3"/>
      <c r="S197" s="3"/>
      <c r="T197" s="3"/>
      <c r="U197" s="3"/>
      <c r="V197" s="3"/>
      <c r="W197" s="3"/>
      <c r="X197" s="3"/>
      <c r="Y197" s="3"/>
      <c r="Z197" s="3"/>
    </row>
    <row r="198" spans="1:26" ht="15.75" customHeight="1">
      <c r="A198" s="51"/>
      <c r="B198" s="51"/>
      <c r="C198" s="52"/>
      <c r="D198" s="52"/>
      <c r="E198" s="52"/>
      <c r="F198" s="52"/>
      <c r="G198" s="52"/>
      <c r="H198" s="1"/>
      <c r="I198" s="3"/>
      <c r="J198" s="3"/>
      <c r="K198" s="3"/>
      <c r="L198" s="3"/>
      <c r="M198" s="3"/>
      <c r="N198" s="3"/>
      <c r="O198" s="3"/>
      <c r="P198" s="3"/>
      <c r="Q198" s="3"/>
      <c r="R198" s="3"/>
      <c r="S198" s="3"/>
      <c r="T198" s="3"/>
      <c r="U198" s="3"/>
      <c r="V198" s="3"/>
      <c r="W198" s="3"/>
      <c r="X198" s="3"/>
      <c r="Y198" s="3"/>
      <c r="Z198" s="3"/>
    </row>
    <row r="199" spans="1:26" ht="15.75" customHeight="1">
      <c r="A199" s="51"/>
      <c r="B199" s="51"/>
      <c r="C199" s="52"/>
      <c r="D199" s="52"/>
      <c r="E199" s="52"/>
      <c r="F199" s="52"/>
      <c r="G199" s="52"/>
      <c r="H199" s="1"/>
      <c r="I199" s="3"/>
      <c r="J199" s="3"/>
      <c r="K199" s="3"/>
      <c r="L199" s="3"/>
      <c r="M199" s="3"/>
      <c r="N199" s="3"/>
      <c r="O199" s="3"/>
      <c r="P199" s="3"/>
      <c r="Q199" s="3"/>
      <c r="R199" s="3"/>
      <c r="S199" s="3"/>
      <c r="T199" s="3"/>
      <c r="U199" s="3"/>
      <c r="V199" s="3"/>
      <c r="W199" s="3"/>
      <c r="X199" s="3"/>
      <c r="Y199" s="3"/>
      <c r="Z199" s="3"/>
    </row>
    <row r="200" spans="1:26" ht="15.75" customHeight="1">
      <c r="A200" s="51"/>
      <c r="B200" s="51"/>
      <c r="C200" s="52"/>
      <c r="D200" s="52"/>
      <c r="E200" s="52"/>
      <c r="F200" s="52"/>
      <c r="G200" s="52"/>
      <c r="H200" s="1"/>
      <c r="I200" s="3"/>
      <c r="J200" s="3"/>
      <c r="K200" s="3"/>
      <c r="L200" s="3"/>
      <c r="M200" s="3"/>
      <c r="N200" s="3"/>
      <c r="O200" s="3"/>
      <c r="P200" s="3"/>
      <c r="Q200" s="3"/>
      <c r="R200" s="3"/>
      <c r="S200" s="3"/>
      <c r="T200" s="3"/>
      <c r="U200" s="3"/>
      <c r="V200" s="3"/>
      <c r="W200" s="3"/>
      <c r="X200" s="3"/>
      <c r="Y200" s="3"/>
      <c r="Z200" s="3"/>
    </row>
    <row r="201" spans="1:26" ht="15.75" customHeight="1">
      <c r="A201" s="51"/>
      <c r="B201" s="51"/>
      <c r="C201" s="52"/>
      <c r="D201" s="52"/>
      <c r="E201" s="52"/>
      <c r="F201" s="52"/>
      <c r="G201" s="52"/>
      <c r="H201" s="1"/>
      <c r="I201" s="3"/>
      <c r="J201" s="3"/>
      <c r="K201" s="3"/>
      <c r="L201" s="3"/>
      <c r="M201" s="3"/>
      <c r="N201" s="3"/>
      <c r="O201" s="3"/>
      <c r="P201" s="3"/>
      <c r="Q201" s="3"/>
      <c r="R201" s="3"/>
      <c r="S201" s="3"/>
      <c r="T201" s="3"/>
      <c r="U201" s="3"/>
      <c r="V201" s="3"/>
      <c r="W201" s="3"/>
      <c r="X201" s="3"/>
      <c r="Y201" s="3"/>
      <c r="Z201" s="3"/>
    </row>
    <row r="202" spans="1:26" ht="15.75" customHeight="1">
      <c r="A202" s="51"/>
      <c r="B202" s="51"/>
      <c r="C202" s="52"/>
      <c r="D202" s="52"/>
      <c r="E202" s="52"/>
      <c r="F202" s="52"/>
      <c r="G202" s="52"/>
      <c r="H202" s="1"/>
      <c r="I202" s="3"/>
      <c r="J202" s="3"/>
      <c r="K202" s="3"/>
      <c r="L202" s="3"/>
      <c r="M202" s="3"/>
      <c r="N202" s="3"/>
      <c r="O202" s="3"/>
      <c r="P202" s="3"/>
      <c r="Q202" s="3"/>
      <c r="R202" s="3"/>
      <c r="S202" s="3"/>
      <c r="T202" s="3"/>
      <c r="U202" s="3"/>
      <c r="V202" s="3"/>
      <c r="W202" s="3"/>
      <c r="X202" s="3"/>
      <c r="Y202" s="3"/>
      <c r="Z202" s="3"/>
    </row>
    <row r="203" spans="1:26" ht="15.75" customHeight="1">
      <c r="A203" s="51"/>
      <c r="B203" s="51"/>
      <c r="C203" s="52"/>
      <c r="D203" s="52"/>
      <c r="E203" s="52"/>
      <c r="F203" s="52"/>
      <c r="G203" s="52"/>
      <c r="H203" s="1"/>
      <c r="I203" s="3"/>
      <c r="J203" s="3"/>
      <c r="K203" s="3"/>
      <c r="L203" s="3"/>
      <c r="M203" s="3"/>
      <c r="N203" s="3"/>
      <c r="O203" s="3"/>
      <c r="P203" s="3"/>
      <c r="Q203" s="3"/>
      <c r="R203" s="3"/>
      <c r="S203" s="3"/>
      <c r="T203" s="3"/>
      <c r="U203" s="3"/>
      <c r="V203" s="3"/>
      <c r="W203" s="3"/>
      <c r="X203" s="3"/>
      <c r="Y203" s="3"/>
      <c r="Z203" s="3"/>
    </row>
    <row r="204" spans="1:26" ht="15.75" customHeight="1">
      <c r="A204" s="51"/>
      <c r="B204" s="51"/>
      <c r="C204" s="52"/>
      <c r="D204" s="52"/>
      <c r="E204" s="52"/>
      <c r="F204" s="52"/>
      <c r="G204" s="52"/>
      <c r="H204" s="1"/>
      <c r="I204" s="3"/>
      <c r="J204" s="3"/>
      <c r="K204" s="3"/>
      <c r="L204" s="3"/>
      <c r="M204" s="3"/>
      <c r="N204" s="3"/>
      <c r="O204" s="3"/>
      <c r="P204" s="3"/>
      <c r="Q204" s="3"/>
      <c r="R204" s="3"/>
      <c r="S204" s="3"/>
      <c r="T204" s="3"/>
      <c r="U204" s="3"/>
      <c r="V204" s="3"/>
      <c r="W204" s="3"/>
      <c r="X204" s="3"/>
      <c r="Y204" s="3"/>
      <c r="Z204" s="3"/>
    </row>
    <row r="205" spans="1:26" ht="15.75" customHeight="1">
      <c r="A205" s="51"/>
      <c r="B205" s="51"/>
      <c r="C205" s="52"/>
      <c r="D205" s="52"/>
      <c r="E205" s="52"/>
      <c r="F205" s="52"/>
      <c r="G205" s="52"/>
      <c r="H205" s="1"/>
      <c r="I205" s="3"/>
      <c r="J205" s="3"/>
      <c r="K205" s="3"/>
      <c r="L205" s="3"/>
      <c r="M205" s="3"/>
      <c r="N205" s="3"/>
      <c r="O205" s="3"/>
      <c r="P205" s="3"/>
      <c r="Q205" s="3"/>
      <c r="R205" s="3"/>
      <c r="S205" s="3"/>
      <c r="T205" s="3"/>
      <c r="U205" s="3"/>
      <c r="V205" s="3"/>
      <c r="W205" s="3"/>
      <c r="X205" s="3"/>
      <c r="Y205" s="3"/>
      <c r="Z205" s="3"/>
    </row>
    <row r="206" spans="1:26" ht="15.75" customHeight="1">
      <c r="A206" s="51"/>
      <c r="B206" s="51"/>
      <c r="C206" s="52"/>
      <c r="D206" s="52"/>
      <c r="E206" s="52"/>
      <c r="F206" s="52"/>
      <c r="G206" s="52"/>
      <c r="H206" s="1"/>
      <c r="I206" s="3"/>
      <c r="J206" s="3"/>
      <c r="K206" s="3"/>
      <c r="L206" s="3"/>
      <c r="M206" s="3"/>
      <c r="N206" s="3"/>
      <c r="O206" s="3"/>
      <c r="P206" s="3"/>
      <c r="Q206" s="3"/>
      <c r="R206" s="3"/>
      <c r="S206" s="3"/>
      <c r="T206" s="3"/>
      <c r="U206" s="3"/>
      <c r="V206" s="3"/>
      <c r="W206" s="3"/>
      <c r="X206" s="3"/>
      <c r="Y206" s="3"/>
      <c r="Z206" s="3"/>
    </row>
    <row r="207" spans="1:26" ht="15.75" customHeight="1">
      <c r="A207" s="51"/>
      <c r="B207" s="51"/>
      <c r="C207" s="52"/>
      <c r="D207" s="52"/>
      <c r="E207" s="52"/>
      <c r="F207" s="52"/>
      <c r="G207" s="52"/>
      <c r="H207" s="1"/>
      <c r="I207" s="3"/>
      <c r="J207" s="3"/>
      <c r="K207" s="3"/>
      <c r="L207" s="3"/>
      <c r="M207" s="3"/>
      <c r="N207" s="3"/>
      <c r="O207" s="3"/>
      <c r="P207" s="3"/>
      <c r="Q207" s="3"/>
      <c r="R207" s="3"/>
      <c r="S207" s="3"/>
      <c r="T207" s="3"/>
      <c r="U207" s="3"/>
      <c r="V207" s="3"/>
      <c r="W207" s="3"/>
      <c r="X207" s="3"/>
      <c r="Y207" s="3"/>
      <c r="Z207" s="3"/>
    </row>
    <row r="208" spans="1:26" ht="15.75" customHeight="1">
      <c r="A208" s="51"/>
      <c r="B208" s="51"/>
      <c r="C208" s="52"/>
      <c r="D208" s="52"/>
      <c r="E208" s="52"/>
      <c r="F208" s="52"/>
      <c r="G208" s="52"/>
      <c r="H208" s="1"/>
      <c r="I208" s="3"/>
      <c r="J208" s="3"/>
      <c r="K208" s="3"/>
      <c r="L208" s="3"/>
      <c r="M208" s="3"/>
      <c r="N208" s="3"/>
      <c r="O208" s="3"/>
      <c r="P208" s="3"/>
      <c r="Q208" s="3"/>
      <c r="R208" s="3"/>
      <c r="S208" s="3"/>
      <c r="T208" s="3"/>
      <c r="U208" s="3"/>
      <c r="V208" s="3"/>
      <c r="W208" s="3"/>
      <c r="X208" s="3"/>
      <c r="Y208" s="3"/>
      <c r="Z208" s="3"/>
    </row>
    <row r="209" spans="1:26" ht="15.75" customHeight="1">
      <c r="A209" s="51"/>
      <c r="B209" s="51"/>
      <c r="C209" s="52"/>
      <c r="D209" s="52"/>
      <c r="E209" s="52"/>
      <c r="F209" s="52"/>
      <c r="G209" s="52"/>
      <c r="H209" s="1"/>
      <c r="I209" s="3"/>
      <c r="J209" s="3"/>
      <c r="K209" s="3"/>
      <c r="L209" s="3"/>
      <c r="M209" s="3"/>
      <c r="N209" s="3"/>
      <c r="O209" s="3"/>
      <c r="P209" s="3"/>
      <c r="Q209" s="3"/>
      <c r="R209" s="3"/>
      <c r="S209" s="3"/>
      <c r="T209" s="3"/>
      <c r="U209" s="3"/>
      <c r="V209" s="3"/>
      <c r="W209" s="3"/>
      <c r="X209" s="3"/>
      <c r="Y209" s="3"/>
      <c r="Z209" s="3"/>
    </row>
    <row r="210" spans="1:26" ht="15.75" customHeight="1">
      <c r="A210" s="51"/>
      <c r="B210" s="51"/>
      <c r="C210" s="52"/>
      <c r="D210" s="52"/>
      <c r="E210" s="52"/>
      <c r="F210" s="52"/>
      <c r="G210" s="52"/>
      <c r="H210" s="1"/>
      <c r="I210" s="3"/>
      <c r="J210" s="3"/>
      <c r="K210" s="3"/>
      <c r="L210" s="3"/>
      <c r="M210" s="3"/>
      <c r="N210" s="3"/>
      <c r="O210" s="3"/>
      <c r="P210" s="3"/>
      <c r="Q210" s="3"/>
      <c r="R210" s="3"/>
      <c r="S210" s="3"/>
      <c r="T210" s="3"/>
      <c r="U210" s="3"/>
      <c r="V210" s="3"/>
      <c r="W210" s="3"/>
      <c r="X210" s="3"/>
      <c r="Y210" s="3"/>
      <c r="Z210" s="3"/>
    </row>
    <row r="211" spans="1:26" ht="15.75" customHeight="1">
      <c r="A211" s="51"/>
      <c r="B211" s="51"/>
      <c r="C211" s="52"/>
      <c r="D211" s="52"/>
      <c r="E211" s="52"/>
      <c r="F211" s="52"/>
      <c r="G211" s="52"/>
      <c r="H211" s="1"/>
      <c r="I211" s="3"/>
      <c r="J211" s="3"/>
      <c r="K211" s="3"/>
      <c r="L211" s="3"/>
      <c r="M211" s="3"/>
      <c r="N211" s="3"/>
      <c r="O211" s="3"/>
      <c r="P211" s="3"/>
      <c r="Q211" s="3"/>
      <c r="R211" s="3"/>
      <c r="S211" s="3"/>
      <c r="T211" s="3"/>
      <c r="U211" s="3"/>
      <c r="V211" s="3"/>
      <c r="W211" s="3"/>
      <c r="X211" s="3"/>
      <c r="Y211" s="3"/>
      <c r="Z211" s="3"/>
    </row>
    <row r="212" spans="1:26" ht="15.75" customHeight="1">
      <c r="A212" s="51"/>
      <c r="B212" s="51"/>
      <c r="C212" s="52"/>
      <c r="D212" s="52"/>
      <c r="E212" s="52"/>
      <c r="F212" s="52"/>
      <c r="G212" s="52"/>
      <c r="H212" s="1"/>
      <c r="I212" s="3"/>
      <c r="J212" s="3"/>
      <c r="K212" s="3"/>
      <c r="L212" s="3"/>
      <c r="M212" s="3"/>
      <c r="N212" s="3"/>
      <c r="O212" s="3"/>
      <c r="P212" s="3"/>
      <c r="Q212" s="3"/>
      <c r="R212" s="3"/>
      <c r="S212" s="3"/>
      <c r="T212" s="3"/>
      <c r="U212" s="3"/>
      <c r="V212" s="3"/>
      <c r="W212" s="3"/>
      <c r="X212" s="3"/>
      <c r="Y212" s="3"/>
      <c r="Z212" s="3"/>
    </row>
    <row r="213" spans="1:26" ht="15.75" customHeight="1">
      <c r="A213" s="51"/>
      <c r="B213" s="51"/>
      <c r="C213" s="52"/>
      <c r="D213" s="52"/>
      <c r="E213" s="52"/>
      <c r="F213" s="52"/>
      <c r="G213" s="52"/>
      <c r="H213" s="1"/>
      <c r="I213" s="3"/>
      <c r="J213" s="3"/>
      <c r="K213" s="3"/>
      <c r="L213" s="3"/>
      <c r="M213" s="3"/>
      <c r="N213" s="3"/>
      <c r="O213" s="3"/>
      <c r="P213" s="3"/>
      <c r="Q213" s="3"/>
      <c r="R213" s="3"/>
      <c r="S213" s="3"/>
      <c r="T213" s="3"/>
      <c r="U213" s="3"/>
      <c r="V213" s="3"/>
      <c r="W213" s="3"/>
      <c r="X213" s="3"/>
      <c r="Y213" s="3"/>
      <c r="Z213" s="3"/>
    </row>
    <row r="214" spans="1:26" ht="15.75" customHeight="1">
      <c r="A214" s="51"/>
      <c r="B214" s="51"/>
      <c r="C214" s="52"/>
      <c r="D214" s="52"/>
      <c r="E214" s="52"/>
      <c r="F214" s="52"/>
      <c r="G214" s="52"/>
      <c r="H214" s="1"/>
      <c r="I214" s="3"/>
      <c r="J214" s="3"/>
      <c r="K214" s="3"/>
      <c r="L214" s="3"/>
      <c r="M214" s="3"/>
      <c r="N214" s="3"/>
      <c r="O214" s="3"/>
      <c r="P214" s="3"/>
      <c r="Q214" s="3"/>
      <c r="R214" s="3"/>
      <c r="S214" s="3"/>
      <c r="T214" s="3"/>
      <c r="U214" s="3"/>
      <c r="V214" s="3"/>
      <c r="W214" s="3"/>
      <c r="X214" s="3"/>
      <c r="Y214" s="3"/>
      <c r="Z214" s="3"/>
    </row>
    <row r="215" spans="1:26" ht="15.75" customHeight="1">
      <c r="A215" s="51"/>
      <c r="B215" s="51"/>
      <c r="C215" s="52"/>
      <c r="D215" s="52"/>
      <c r="E215" s="52"/>
      <c r="F215" s="52"/>
      <c r="G215" s="52"/>
      <c r="H215" s="1"/>
      <c r="I215" s="3"/>
      <c r="J215" s="3"/>
      <c r="K215" s="3"/>
      <c r="L215" s="3"/>
      <c r="M215" s="3"/>
      <c r="N215" s="3"/>
      <c r="O215" s="3"/>
      <c r="P215" s="3"/>
      <c r="Q215" s="3"/>
      <c r="R215" s="3"/>
      <c r="S215" s="3"/>
      <c r="T215" s="3"/>
      <c r="U215" s="3"/>
      <c r="V215" s="3"/>
      <c r="W215" s="3"/>
      <c r="X215" s="3"/>
      <c r="Y215" s="3"/>
      <c r="Z215" s="3"/>
    </row>
    <row r="216" spans="1:26" ht="15.75" customHeight="1">
      <c r="A216" s="51"/>
      <c r="B216" s="51"/>
      <c r="C216" s="52"/>
      <c r="D216" s="52"/>
      <c r="E216" s="52"/>
      <c r="F216" s="52"/>
      <c r="G216" s="52"/>
      <c r="H216" s="1"/>
      <c r="I216" s="3"/>
      <c r="J216" s="3"/>
      <c r="K216" s="3"/>
      <c r="L216" s="3"/>
      <c r="M216" s="3"/>
      <c r="N216" s="3"/>
      <c r="O216" s="3"/>
      <c r="P216" s="3"/>
      <c r="Q216" s="3"/>
      <c r="R216" s="3"/>
      <c r="S216" s="3"/>
      <c r="T216" s="3"/>
      <c r="U216" s="3"/>
      <c r="V216" s="3"/>
      <c r="W216" s="3"/>
      <c r="X216" s="3"/>
      <c r="Y216" s="3"/>
      <c r="Z216" s="3"/>
    </row>
    <row r="217" spans="1:26" ht="15.75" customHeight="1">
      <c r="A217" s="51"/>
      <c r="B217" s="51"/>
      <c r="C217" s="52"/>
      <c r="D217" s="52"/>
      <c r="E217" s="52"/>
      <c r="F217" s="52"/>
      <c r="G217" s="52"/>
      <c r="H217" s="1"/>
      <c r="I217" s="3"/>
      <c r="J217" s="3"/>
      <c r="K217" s="3"/>
      <c r="L217" s="3"/>
      <c r="M217" s="3"/>
      <c r="N217" s="3"/>
      <c r="O217" s="3"/>
      <c r="P217" s="3"/>
      <c r="Q217" s="3"/>
      <c r="R217" s="3"/>
      <c r="S217" s="3"/>
      <c r="T217" s="3"/>
      <c r="U217" s="3"/>
      <c r="V217" s="3"/>
      <c r="W217" s="3"/>
      <c r="X217" s="3"/>
      <c r="Y217" s="3"/>
      <c r="Z217" s="3"/>
    </row>
    <row r="218" spans="1:26" ht="15.75" customHeight="1">
      <c r="A218" s="51"/>
      <c r="B218" s="51"/>
      <c r="C218" s="52"/>
      <c r="D218" s="52"/>
      <c r="E218" s="52"/>
      <c r="F218" s="52"/>
      <c r="G218" s="52"/>
      <c r="H218" s="1"/>
      <c r="I218" s="3"/>
      <c r="J218" s="3"/>
      <c r="K218" s="3"/>
      <c r="L218" s="3"/>
      <c r="M218" s="3"/>
      <c r="N218" s="3"/>
      <c r="O218" s="3"/>
      <c r="P218" s="3"/>
      <c r="Q218" s="3"/>
      <c r="R218" s="3"/>
      <c r="S218" s="3"/>
      <c r="T218" s="3"/>
      <c r="U218" s="3"/>
      <c r="V218" s="3"/>
      <c r="W218" s="3"/>
      <c r="X218" s="3"/>
      <c r="Y218" s="3"/>
      <c r="Z218" s="3"/>
    </row>
    <row r="219" spans="1:26" ht="15.75" customHeight="1">
      <c r="A219" s="51"/>
      <c r="B219" s="51"/>
      <c r="C219" s="52"/>
      <c r="D219" s="52"/>
      <c r="E219" s="52"/>
      <c r="F219" s="52"/>
      <c r="G219" s="52"/>
      <c r="H219" s="1"/>
      <c r="I219" s="3"/>
      <c r="J219" s="3"/>
      <c r="K219" s="3"/>
      <c r="L219" s="3"/>
      <c r="M219" s="3"/>
      <c r="N219" s="3"/>
      <c r="O219" s="3"/>
      <c r="P219" s="3"/>
      <c r="Q219" s="3"/>
      <c r="R219" s="3"/>
      <c r="S219" s="3"/>
      <c r="T219" s="3"/>
      <c r="U219" s="3"/>
      <c r="V219" s="3"/>
      <c r="W219" s="3"/>
      <c r="X219" s="3"/>
      <c r="Y219" s="3"/>
      <c r="Z219" s="3"/>
    </row>
    <row r="220" spans="1:26" ht="15.75" customHeight="1">
      <c r="A220" s="51"/>
      <c r="B220" s="51"/>
      <c r="C220" s="52"/>
      <c r="D220" s="52"/>
      <c r="E220" s="52"/>
      <c r="F220" s="52"/>
      <c r="G220" s="52"/>
      <c r="H220" s="1"/>
      <c r="I220" s="3"/>
      <c r="J220" s="3"/>
      <c r="K220" s="3"/>
      <c r="L220" s="3"/>
      <c r="M220" s="3"/>
      <c r="N220" s="3"/>
      <c r="O220" s="3"/>
      <c r="P220" s="3"/>
      <c r="Q220" s="3"/>
      <c r="R220" s="3"/>
      <c r="S220" s="3"/>
      <c r="T220" s="3"/>
      <c r="U220" s="3"/>
      <c r="V220" s="3"/>
      <c r="W220" s="3"/>
      <c r="X220" s="3"/>
      <c r="Y220" s="3"/>
      <c r="Z220" s="3"/>
    </row>
    <row r="221" spans="1:26" ht="15.75" customHeight="1">
      <c r="A221" s="51"/>
      <c r="B221" s="51"/>
      <c r="C221" s="52"/>
      <c r="D221" s="52"/>
      <c r="E221" s="52"/>
      <c r="F221" s="52"/>
      <c r="G221" s="52"/>
      <c r="H221" s="1"/>
      <c r="I221" s="3"/>
      <c r="J221" s="3"/>
      <c r="K221" s="3"/>
      <c r="L221" s="3"/>
      <c r="M221" s="3"/>
      <c r="N221" s="3"/>
      <c r="O221" s="3"/>
      <c r="P221" s="3"/>
      <c r="Q221" s="3"/>
      <c r="R221" s="3"/>
      <c r="S221" s="3"/>
      <c r="T221" s="3"/>
      <c r="U221" s="3"/>
      <c r="V221" s="3"/>
      <c r="W221" s="3"/>
      <c r="X221" s="3"/>
      <c r="Y221" s="3"/>
      <c r="Z221" s="3"/>
    </row>
    <row r="222" spans="1:26" ht="15.75" customHeight="1">
      <c r="A222" s="51"/>
      <c r="B222" s="51"/>
      <c r="C222" s="52"/>
      <c r="D222" s="52"/>
      <c r="E222" s="52"/>
      <c r="F222" s="52"/>
      <c r="G222" s="52"/>
      <c r="H222" s="1"/>
      <c r="I222" s="3"/>
      <c r="J222" s="3"/>
      <c r="K222" s="3"/>
      <c r="L222" s="3"/>
      <c r="M222" s="3"/>
      <c r="N222" s="3"/>
      <c r="O222" s="3"/>
      <c r="P222" s="3"/>
      <c r="Q222" s="3"/>
      <c r="R222" s="3"/>
      <c r="S222" s="3"/>
      <c r="T222" s="3"/>
      <c r="U222" s="3"/>
      <c r="V222" s="3"/>
      <c r="W222" s="3"/>
      <c r="X222" s="3"/>
      <c r="Y222" s="3"/>
      <c r="Z222" s="3"/>
    </row>
    <row r="223" spans="1:26" ht="15.75" customHeight="1">
      <c r="A223" s="51"/>
      <c r="B223" s="51"/>
      <c r="C223" s="52"/>
      <c r="D223" s="52"/>
      <c r="E223" s="52"/>
      <c r="F223" s="52"/>
      <c r="G223" s="52"/>
      <c r="H223" s="1"/>
      <c r="I223" s="3"/>
      <c r="J223" s="3"/>
      <c r="K223" s="3"/>
      <c r="L223" s="3"/>
      <c r="M223" s="3"/>
      <c r="N223" s="3"/>
      <c r="O223" s="3"/>
      <c r="P223" s="3"/>
      <c r="Q223" s="3"/>
      <c r="R223" s="3"/>
      <c r="S223" s="3"/>
      <c r="T223" s="3"/>
      <c r="U223" s="3"/>
      <c r="V223" s="3"/>
      <c r="W223" s="3"/>
      <c r="X223" s="3"/>
      <c r="Y223" s="3"/>
      <c r="Z223" s="3"/>
    </row>
    <row r="224" spans="1:26" ht="15.75" customHeight="1">
      <c r="A224" s="51"/>
      <c r="B224" s="51"/>
      <c r="C224" s="52"/>
      <c r="D224" s="52"/>
      <c r="E224" s="52"/>
      <c r="F224" s="52"/>
      <c r="G224" s="52"/>
      <c r="H224" s="1"/>
      <c r="I224" s="3"/>
      <c r="J224" s="3"/>
      <c r="K224" s="3"/>
      <c r="L224" s="3"/>
      <c r="M224" s="3"/>
      <c r="N224" s="3"/>
      <c r="O224" s="3"/>
      <c r="P224" s="3"/>
      <c r="Q224" s="3"/>
      <c r="R224" s="3"/>
      <c r="S224" s="3"/>
      <c r="T224" s="3"/>
      <c r="U224" s="3"/>
      <c r="V224" s="3"/>
      <c r="W224" s="3"/>
      <c r="X224" s="3"/>
      <c r="Y224" s="3"/>
      <c r="Z224" s="3"/>
    </row>
    <row r="225" spans="1:26" ht="15.75" customHeight="1">
      <c r="A225" s="51"/>
      <c r="B225" s="51"/>
      <c r="C225" s="52"/>
      <c r="D225" s="52"/>
      <c r="E225" s="52"/>
      <c r="F225" s="52"/>
      <c r="G225" s="52"/>
      <c r="H225" s="1"/>
      <c r="I225" s="3"/>
      <c r="J225" s="3"/>
      <c r="K225" s="3"/>
      <c r="L225" s="3"/>
      <c r="M225" s="3"/>
      <c r="N225" s="3"/>
      <c r="O225" s="3"/>
      <c r="P225" s="3"/>
      <c r="Q225" s="3"/>
      <c r="R225" s="3"/>
      <c r="S225" s="3"/>
      <c r="T225" s="3"/>
      <c r="U225" s="3"/>
      <c r="V225" s="3"/>
      <c r="W225" s="3"/>
      <c r="X225" s="3"/>
      <c r="Y225" s="3"/>
      <c r="Z225" s="3"/>
    </row>
    <row r="226" spans="1:26" ht="15.75" customHeight="1">
      <c r="A226" s="51"/>
      <c r="B226" s="51"/>
      <c r="C226" s="52"/>
      <c r="D226" s="52"/>
      <c r="E226" s="52"/>
      <c r="F226" s="52"/>
      <c r="G226" s="52"/>
      <c r="H226" s="1"/>
      <c r="I226" s="3"/>
      <c r="J226" s="3"/>
      <c r="K226" s="3"/>
      <c r="L226" s="3"/>
      <c r="M226" s="3"/>
      <c r="N226" s="3"/>
      <c r="O226" s="3"/>
      <c r="P226" s="3"/>
      <c r="Q226" s="3"/>
      <c r="R226" s="3"/>
      <c r="S226" s="3"/>
      <c r="T226" s="3"/>
      <c r="U226" s="3"/>
      <c r="V226" s="3"/>
      <c r="W226" s="3"/>
      <c r="X226" s="3"/>
      <c r="Y226" s="3"/>
      <c r="Z226" s="3"/>
    </row>
    <row r="227" spans="1:26" ht="15.75" customHeight="1">
      <c r="A227" s="51"/>
      <c r="B227" s="51"/>
      <c r="C227" s="52"/>
      <c r="D227" s="52"/>
      <c r="E227" s="52"/>
      <c r="F227" s="52"/>
      <c r="G227" s="52"/>
      <c r="H227" s="1"/>
      <c r="I227" s="3"/>
      <c r="J227" s="3"/>
      <c r="K227" s="3"/>
      <c r="L227" s="3"/>
      <c r="M227" s="3"/>
      <c r="N227" s="3"/>
      <c r="O227" s="3"/>
      <c r="P227" s="3"/>
      <c r="Q227" s="3"/>
      <c r="R227" s="3"/>
      <c r="S227" s="3"/>
      <c r="T227" s="3"/>
      <c r="U227" s="3"/>
      <c r="V227" s="3"/>
      <c r="W227" s="3"/>
      <c r="X227" s="3"/>
      <c r="Y227" s="3"/>
      <c r="Z227" s="3"/>
    </row>
    <row r="228" spans="1:26" ht="15.75" customHeight="1">
      <c r="A228" s="51"/>
      <c r="B228" s="51"/>
      <c r="C228" s="52"/>
      <c r="D228" s="52"/>
      <c r="E228" s="52"/>
      <c r="F228" s="52"/>
      <c r="G228" s="52"/>
      <c r="H228" s="1"/>
      <c r="I228" s="3"/>
      <c r="J228" s="3"/>
      <c r="K228" s="3"/>
      <c r="L228" s="3"/>
      <c r="M228" s="3"/>
      <c r="N228" s="3"/>
      <c r="O228" s="3"/>
      <c r="P228" s="3"/>
      <c r="Q228" s="3"/>
      <c r="R228" s="3"/>
      <c r="S228" s="3"/>
      <c r="T228" s="3"/>
      <c r="U228" s="3"/>
      <c r="V228" s="3"/>
      <c r="W228" s="3"/>
      <c r="X228" s="3"/>
      <c r="Y228" s="3"/>
      <c r="Z228" s="3"/>
    </row>
    <row r="229" spans="1:26" ht="15.75" customHeight="1">
      <c r="A229" s="51"/>
      <c r="B229" s="51"/>
      <c r="C229" s="52"/>
      <c r="D229" s="52"/>
      <c r="E229" s="52"/>
      <c r="F229" s="52"/>
      <c r="G229" s="52"/>
      <c r="H229" s="1"/>
      <c r="I229" s="3"/>
      <c r="J229" s="3"/>
      <c r="K229" s="3"/>
      <c r="L229" s="3"/>
      <c r="M229" s="3"/>
      <c r="N229" s="3"/>
      <c r="O229" s="3"/>
      <c r="P229" s="3"/>
      <c r="Q229" s="3"/>
      <c r="R229" s="3"/>
      <c r="S229" s="3"/>
      <c r="T229" s="3"/>
      <c r="U229" s="3"/>
      <c r="V229" s="3"/>
      <c r="W229" s="3"/>
      <c r="X229" s="3"/>
      <c r="Y229" s="3"/>
      <c r="Z229" s="3"/>
    </row>
    <row r="230" spans="1:26" ht="15.75" customHeight="1">
      <c r="A230" s="51"/>
      <c r="B230" s="51"/>
      <c r="C230" s="52"/>
      <c r="D230" s="52"/>
      <c r="E230" s="52"/>
      <c r="F230" s="52"/>
      <c r="G230" s="52"/>
      <c r="H230" s="1"/>
      <c r="I230" s="3"/>
      <c r="J230" s="3"/>
      <c r="K230" s="3"/>
      <c r="L230" s="3"/>
      <c r="M230" s="3"/>
      <c r="N230" s="3"/>
      <c r="O230" s="3"/>
      <c r="P230" s="3"/>
      <c r="Q230" s="3"/>
      <c r="R230" s="3"/>
      <c r="S230" s="3"/>
      <c r="T230" s="3"/>
      <c r="U230" s="3"/>
      <c r="V230" s="3"/>
      <c r="W230" s="3"/>
      <c r="X230" s="3"/>
      <c r="Y230" s="3"/>
      <c r="Z230" s="3"/>
    </row>
    <row r="231" spans="1:26" ht="15.75" customHeight="1">
      <c r="A231" s="51"/>
      <c r="B231" s="51"/>
      <c r="C231" s="52"/>
      <c r="D231" s="52"/>
      <c r="E231" s="52"/>
      <c r="F231" s="52"/>
      <c r="G231" s="52"/>
      <c r="H231" s="1"/>
      <c r="I231" s="3"/>
      <c r="J231" s="3"/>
      <c r="K231" s="3"/>
      <c r="L231" s="3"/>
      <c r="M231" s="3"/>
      <c r="N231" s="3"/>
      <c r="O231" s="3"/>
      <c r="P231" s="3"/>
      <c r="Q231" s="3"/>
      <c r="R231" s="3"/>
      <c r="S231" s="3"/>
      <c r="T231" s="3"/>
      <c r="U231" s="3"/>
      <c r="V231" s="3"/>
      <c r="W231" s="3"/>
      <c r="X231" s="3"/>
      <c r="Y231" s="3"/>
      <c r="Z231" s="3"/>
    </row>
    <row r="232" spans="1:26" ht="15.75" customHeight="1">
      <c r="A232" s="51"/>
      <c r="B232" s="51"/>
      <c r="C232" s="52"/>
      <c r="D232" s="52"/>
      <c r="E232" s="52"/>
      <c r="F232" s="52"/>
      <c r="G232" s="52"/>
      <c r="H232" s="1"/>
      <c r="I232" s="3"/>
      <c r="J232" s="3"/>
      <c r="K232" s="3"/>
      <c r="L232" s="3"/>
      <c r="M232" s="3"/>
      <c r="N232" s="3"/>
      <c r="O232" s="3"/>
      <c r="P232" s="3"/>
      <c r="Q232" s="3"/>
      <c r="R232" s="3"/>
      <c r="S232" s="3"/>
      <c r="T232" s="3"/>
      <c r="U232" s="3"/>
      <c r="V232" s="3"/>
      <c r="W232" s="3"/>
      <c r="X232" s="3"/>
      <c r="Y232" s="3"/>
      <c r="Z232" s="3"/>
    </row>
    <row r="233" spans="1:26" ht="15.75" customHeight="1">
      <c r="A233" s="51"/>
      <c r="B233" s="51"/>
      <c r="C233" s="52"/>
      <c r="D233" s="52"/>
      <c r="E233" s="52"/>
      <c r="F233" s="52"/>
      <c r="G233" s="52"/>
      <c r="H233" s="1"/>
      <c r="I233" s="3"/>
      <c r="J233" s="3"/>
      <c r="K233" s="3"/>
      <c r="L233" s="3"/>
      <c r="M233" s="3"/>
      <c r="N233" s="3"/>
      <c r="O233" s="3"/>
      <c r="P233" s="3"/>
      <c r="Q233" s="3"/>
      <c r="R233" s="3"/>
      <c r="S233" s="3"/>
      <c r="T233" s="3"/>
      <c r="U233" s="3"/>
      <c r="V233" s="3"/>
      <c r="W233" s="3"/>
      <c r="X233" s="3"/>
      <c r="Y233" s="3"/>
      <c r="Z233" s="3"/>
    </row>
    <row r="234" spans="1:26" ht="15.75" customHeight="1">
      <c r="A234" s="51"/>
      <c r="B234" s="51"/>
      <c r="C234" s="52"/>
      <c r="D234" s="52"/>
      <c r="E234" s="52"/>
      <c r="F234" s="52"/>
      <c r="G234" s="52"/>
      <c r="H234" s="1"/>
      <c r="I234" s="3"/>
      <c r="J234" s="3"/>
      <c r="K234" s="3"/>
      <c r="L234" s="3"/>
      <c r="M234" s="3"/>
      <c r="N234" s="3"/>
      <c r="O234" s="3"/>
      <c r="P234" s="3"/>
      <c r="Q234" s="3"/>
      <c r="R234" s="3"/>
      <c r="S234" s="3"/>
      <c r="T234" s="3"/>
      <c r="U234" s="3"/>
      <c r="V234" s="3"/>
      <c r="W234" s="3"/>
      <c r="X234" s="3"/>
      <c r="Y234" s="3"/>
      <c r="Z234" s="3"/>
    </row>
    <row r="235" spans="1:26" ht="15.75" customHeight="1">
      <c r="A235" s="51"/>
      <c r="B235" s="51"/>
      <c r="C235" s="52"/>
      <c r="D235" s="52"/>
      <c r="E235" s="52"/>
      <c r="F235" s="52"/>
      <c r="G235" s="52"/>
      <c r="H235" s="1"/>
      <c r="I235" s="3"/>
      <c r="J235" s="3"/>
      <c r="K235" s="3"/>
      <c r="L235" s="3"/>
      <c r="M235" s="3"/>
      <c r="N235" s="3"/>
      <c r="O235" s="3"/>
      <c r="P235" s="3"/>
      <c r="Q235" s="3"/>
      <c r="R235" s="3"/>
      <c r="S235" s="3"/>
      <c r="T235" s="3"/>
      <c r="U235" s="3"/>
      <c r="V235" s="3"/>
      <c r="W235" s="3"/>
      <c r="X235" s="3"/>
      <c r="Y235" s="3"/>
      <c r="Z235" s="3"/>
    </row>
    <row r="236" spans="1:26" ht="15.75" customHeight="1">
      <c r="A236" s="51"/>
      <c r="B236" s="51"/>
      <c r="C236" s="52"/>
      <c r="D236" s="52"/>
      <c r="E236" s="52"/>
      <c r="F236" s="52"/>
      <c r="G236" s="52"/>
      <c r="H236" s="1"/>
      <c r="I236" s="3"/>
      <c r="J236" s="3"/>
      <c r="K236" s="3"/>
      <c r="L236" s="3"/>
      <c r="M236" s="3"/>
      <c r="N236" s="3"/>
      <c r="O236" s="3"/>
      <c r="P236" s="3"/>
      <c r="Q236" s="3"/>
      <c r="R236" s="3"/>
      <c r="S236" s="3"/>
      <c r="T236" s="3"/>
      <c r="U236" s="3"/>
      <c r="V236" s="3"/>
      <c r="W236" s="3"/>
      <c r="X236" s="3"/>
      <c r="Y236" s="3"/>
      <c r="Z236" s="3"/>
    </row>
    <row r="237" spans="1:26" ht="15.75" customHeight="1">
      <c r="A237" s="51"/>
      <c r="B237" s="51"/>
      <c r="C237" s="52"/>
      <c r="D237" s="52"/>
      <c r="E237" s="52"/>
      <c r="F237" s="52"/>
      <c r="G237" s="52"/>
      <c r="H237" s="1"/>
      <c r="I237" s="3"/>
      <c r="J237" s="3"/>
      <c r="K237" s="3"/>
      <c r="L237" s="3"/>
      <c r="M237" s="3"/>
      <c r="N237" s="3"/>
      <c r="O237" s="3"/>
      <c r="P237" s="3"/>
      <c r="Q237" s="3"/>
      <c r="R237" s="3"/>
      <c r="S237" s="3"/>
      <c r="T237" s="3"/>
      <c r="U237" s="3"/>
      <c r="V237" s="3"/>
      <c r="W237" s="3"/>
      <c r="X237" s="3"/>
      <c r="Y237" s="3"/>
      <c r="Z237" s="3"/>
    </row>
    <row r="238" spans="1:26" ht="15.75" customHeight="1">
      <c r="A238" s="51"/>
      <c r="B238" s="51"/>
      <c r="C238" s="52"/>
      <c r="D238" s="52"/>
      <c r="E238" s="52"/>
      <c r="F238" s="52"/>
      <c r="G238" s="52"/>
      <c r="H238" s="1"/>
      <c r="I238" s="3"/>
      <c r="J238" s="3"/>
      <c r="K238" s="3"/>
      <c r="L238" s="3"/>
      <c r="M238" s="3"/>
      <c r="N238" s="3"/>
      <c r="O238" s="3"/>
      <c r="P238" s="3"/>
      <c r="Q238" s="3"/>
      <c r="R238" s="3"/>
      <c r="S238" s="3"/>
      <c r="T238" s="3"/>
      <c r="U238" s="3"/>
      <c r="V238" s="3"/>
      <c r="W238" s="3"/>
      <c r="X238" s="3"/>
      <c r="Y238" s="3"/>
      <c r="Z238" s="3"/>
    </row>
    <row r="239" spans="1:26" ht="15.75" customHeight="1">
      <c r="A239" s="51"/>
      <c r="B239" s="51"/>
      <c r="C239" s="52"/>
      <c r="D239" s="52"/>
      <c r="E239" s="52"/>
      <c r="F239" s="52"/>
      <c r="G239" s="52"/>
      <c r="H239" s="1"/>
      <c r="I239" s="3"/>
      <c r="J239" s="3"/>
      <c r="K239" s="3"/>
      <c r="L239" s="3"/>
      <c r="M239" s="3"/>
      <c r="N239" s="3"/>
      <c r="O239" s="3"/>
      <c r="P239" s="3"/>
      <c r="Q239" s="3"/>
      <c r="R239" s="3"/>
      <c r="S239" s="3"/>
      <c r="T239" s="3"/>
      <c r="U239" s="3"/>
      <c r="V239" s="3"/>
      <c r="W239" s="3"/>
      <c r="X239" s="3"/>
      <c r="Y239" s="3"/>
      <c r="Z239" s="3"/>
    </row>
    <row r="240" spans="1:26" ht="15.75" customHeight="1">
      <c r="A240" s="51"/>
      <c r="B240" s="51"/>
      <c r="C240" s="52"/>
      <c r="D240" s="52"/>
      <c r="E240" s="52"/>
      <c r="F240" s="52"/>
      <c r="G240" s="52"/>
      <c r="H240" s="1"/>
      <c r="I240" s="3"/>
      <c r="J240" s="3"/>
      <c r="K240" s="3"/>
      <c r="L240" s="3"/>
      <c r="M240" s="3"/>
      <c r="N240" s="3"/>
      <c r="O240" s="3"/>
      <c r="P240" s="3"/>
      <c r="Q240" s="3"/>
      <c r="R240" s="3"/>
      <c r="S240" s="3"/>
      <c r="T240" s="3"/>
      <c r="U240" s="3"/>
      <c r="V240" s="3"/>
      <c r="W240" s="3"/>
      <c r="X240" s="3"/>
      <c r="Y240" s="3"/>
      <c r="Z240" s="3"/>
    </row>
    <row r="241" spans="1:26" ht="15.75" customHeight="1">
      <c r="A241" s="51"/>
      <c r="B241" s="51"/>
      <c r="C241" s="52"/>
      <c r="D241" s="52"/>
      <c r="E241" s="52"/>
      <c r="F241" s="52"/>
      <c r="G241" s="52"/>
      <c r="H241" s="1"/>
      <c r="I241" s="3"/>
      <c r="J241" s="3"/>
      <c r="K241" s="3"/>
      <c r="L241" s="3"/>
      <c r="M241" s="3"/>
      <c r="N241" s="3"/>
      <c r="O241" s="3"/>
      <c r="P241" s="3"/>
      <c r="Q241" s="3"/>
      <c r="R241" s="3"/>
      <c r="S241" s="3"/>
      <c r="T241" s="3"/>
      <c r="U241" s="3"/>
      <c r="V241" s="3"/>
      <c r="W241" s="3"/>
      <c r="X241" s="3"/>
      <c r="Y241" s="3"/>
      <c r="Z241" s="3"/>
    </row>
    <row r="242" spans="1:26" ht="15.75" customHeight="1"/>
    <row r="243" spans="1:26" ht="15.75" customHeight="1"/>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8:H8"/>
    <mergeCell ref="A9:H9"/>
    <mergeCell ref="A41:H41"/>
    <mergeCell ref="A2:H2"/>
    <mergeCell ref="A4:H4"/>
    <mergeCell ref="A5:H5"/>
    <mergeCell ref="A6:H6"/>
    <mergeCell ref="A7:H7"/>
  </mergeCells>
  <hyperlinks>
    <hyperlink ref="F17" r:id="rId1" xr:uid="{00000000-0004-0000-1000-000000000000}"/>
    <hyperlink ref="F18" r:id="rId2" xr:uid="{00000000-0004-0000-1000-000001000000}"/>
    <hyperlink ref="F19" r:id="rId3" xr:uid="{00000000-0004-0000-1000-000002000000}"/>
    <hyperlink ref="F20" r:id="rId4" xr:uid="{00000000-0004-0000-1000-000003000000}"/>
    <hyperlink ref="F21" r:id="rId5" xr:uid="{00000000-0004-0000-1000-000004000000}"/>
    <hyperlink ref="F22" r:id="rId6" xr:uid="{00000000-0004-0000-1000-000005000000}"/>
    <hyperlink ref="F25" r:id="rId7" xr:uid="{00000000-0004-0000-1000-000006000000}"/>
    <hyperlink ref="F26" r:id="rId8" xr:uid="{00000000-0004-0000-1000-000007000000}"/>
    <hyperlink ref="F27" r:id="rId9" xr:uid="{00000000-0004-0000-1000-000008000000}"/>
    <hyperlink ref="F32" r:id="rId10" xr:uid="{00000000-0004-0000-1000-000009000000}"/>
    <hyperlink ref="F33" r:id="rId11" xr:uid="{00000000-0004-0000-1000-00000A000000}"/>
    <hyperlink ref="F34" r:id="rId12" xr:uid="{00000000-0004-0000-1000-00000B000000}"/>
  </hyperlinks>
  <pageMargins left="0.75" right="0.75" top="1" bottom="1"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sheetPr>
  <dimension ref="A1:Z1000"/>
  <sheetViews>
    <sheetView workbookViewId="0"/>
  </sheetViews>
  <sheetFormatPr defaultColWidth="14.3984375" defaultRowHeight="15" customHeight="1"/>
  <cols>
    <col min="1" max="1" width="23.73046875" customWidth="1"/>
    <col min="2" max="2" width="15.265625" customWidth="1"/>
    <col min="3" max="3" width="12.265625" customWidth="1"/>
    <col min="4" max="4" width="16.86328125" customWidth="1"/>
    <col min="5" max="5" width="12.265625" customWidth="1"/>
    <col min="6" max="6" width="26.265625" customWidth="1"/>
    <col min="7" max="7" width="12.1328125" customWidth="1"/>
    <col min="8" max="8" width="10.73046875" customWidth="1"/>
    <col min="9" max="9" width="7.265625" customWidth="1"/>
    <col min="10" max="10" width="12" customWidth="1"/>
    <col min="11" max="25" width="8" customWidth="1"/>
    <col min="26" max="26" width="14.265625" customWidth="1"/>
  </cols>
  <sheetData>
    <row r="1" spans="1:26" ht="14.25">
      <c r="A1" s="51"/>
      <c r="B1" s="51"/>
      <c r="C1" s="51"/>
      <c r="D1" s="51"/>
      <c r="E1" s="52"/>
      <c r="F1" s="52"/>
      <c r="G1" s="52"/>
      <c r="H1" s="52"/>
      <c r="I1" s="1"/>
      <c r="J1" s="3"/>
      <c r="K1" s="3"/>
      <c r="L1" s="3"/>
      <c r="M1" s="3"/>
      <c r="N1" s="3"/>
      <c r="O1" s="3"/>
      <c r="P1" s="3"/>
      <c r="Q1" s="3"/>
      <c r="R1" s="3"/>
      <c r="S1" s="3"/>
      <c r="T1" s="3"/>
      <c r="U1" s="3"/>
      <c r="V1" s="3"/>
      <c r="W1" s="3"/>
      <c r="X1" s="3"/>
      <c r="Y1" s="3"/>
      <c r="Z1" s="3"/>
    </row>
    <row r="2" spans="1:26" ht="14.25">
      <c r="A2" s="1118" t="s">
        <v>5959</v>
      </c>
      <c r="B2" s="1111"/>
      <c r="C2" s="1111"/>
      <c r="D2" s="1111"/>
      <c r="E2" s="1111"/>
      <c r="F2" s="1111"/>
      <c r="G2" s="1111"/>
      <c r="H2" s="1111"/>
      <c r="I2" s="1112"/>
      <c r="J2" s="3"/>
      <c r="K2" s="3"/>
      <c r="L2" s="3"/>
      <c r="M2" s="3"/>
      <c r="N2" s="3"/>
      <c r="O2" s="3"/>
      <c r="P2" s="3"/>
      <c r="Q2" s="3"/>
      <c r="R2" s="3"/>
      <c r="S2" s="3"/>
      <c r="T2" s="3"/>
      <c r="U2" s="3"/>
      <c r="V2" s="3"/>
      <c r="W2" s="3"/>
      <c r="X2" s="3"/>
      <c r="Y2" s="3"/>
      <c r="Z2" s="3"/>
    </row>
    <row r="3" spans="1:26" ht="14.25">
      <c r="A3" s="256"/>
      <c r="B3" s="256"/>
      <c r="C3" s="256"/>
      <c r="D3" s="256"/>
      <c r="E3" s="256"/>
      <c r="F3" s="256"/>
      <c r="G3" s="256"/>
      <c r="H3" s="256"/>
      <c r="I3" s="256"/>
      <c r="J3" s="3"/>
      <c r="K3" s="3"/>
      <c r="L3" s="3"/>
      <c r="M3" s="3"/>
      <c r="N3" s="3"/>
      <c r="O3" s="3"/>
      <c r="P3" s="3"/>
      <c r="Q3" s="3"/>
      <c r="R3" s="3"/>
      <c r="S3" s="3"/>
      <c r="T3" s="3"/>
      <c r="U3" s="3"/>
      <c r="V3" s="3"/>
      <c r="W3" s="3"/>
      <c r="X3" s="3"/>
      <c r="Y3" s="3"/>
      <c r="Z3" s="3"/>
    </row>
    <row r="4" spans="1:26" ht="14.25">
      <c r="A4" s="1120" t="s">
        <v>5960</v>
      </c>
      <c r="B4" s="1111"/>
      <c r="C4" s="1111"/>
      <c r="D4" s="1111"/>
      <c r="E4" s="1111"/>
      <c r="F4" s="1111"/>
      <c r="G4" s="1111"/>
      <c r="H4" s="1111"/>
      <c r="I4" s="1112"/>
      <c r="J4" s="3"/>
      <c r="K4" s="3"/>
      <c r="L4" s="3"/>
      <c r="M4" s="3"/>
      <c r="N4" s="3"/>
      <c r="O4" s="3"/>
      <c r="P4" s="3"/>
      <c r="Q4" s="3"/>
      <c r="R4" s="3"/>
      <c r="S4" s="3"/>
      <c r="T4" s="3"/>
      <c r="U4" s="3"/>
      <c r="V4" s="3"/>
      <c r="W4" s="3"/>
      <c r="X4" s="3"/>
      <c r="Y4" s="3"/>
      <c r="Z4" s="3"/>
    </row>
    <row r="5" spans="1:26" ht="14.25">
      <c r="A5" s="1120" t="s">
        <v>2580</v>
      </c>
      <c r="B5" s="1111"/>
      <c r="C5" s="1111"/>
      <c r="D5" s="1111"/>
      <c r="E5" s="1111"/>
      <c r="F5" s="1111"/>
      <c r="G5" s="1111"/>
      <c r="H5" s="1111"/>
      <c r="I5" s="1112"/>
      <c r="J5" s="3"/>
      <c r="K5" s="3"/>
      <c r="L5" s="3"/>
      <c r="M5" s="3"/>
      <c r="N5" s="3"/>
      <c r="O5" s="3"/>
      <c r="P5" s="3"/>
      <c r="Q5" s="3"/>
      <c r="R5" s="3"/>
      <c r="S5" s="3"/>
      <c r="T5" s="3"/>
      <c r="U5" s="3"/>
      <c r="V5" s="3"/>
      <c r="W5" s="3"/>
      <c r="X5" s="3"/>
      <c r="Y5" s="3"/>
      <c r="Z5" s="3"/>
    </row>
    <row r="6" spans="1:26" ht="14.25">
      <c r="A6" s="1120" t="s">
        <v>2582</v>
      </c>
      <c r="B6" s="1111"/>
      <c r="C6" s="1111"/>
      <c r="D6" s="1111"/>
      <c r="E6" s="1111"/>
      <c r="F6" s="1111"/>
      <c r="G6" s="1111"/>
      <c r="H6" s="1111"/>
      <c r="I6" s="1112"/>
      <c r="J6" s="3"/>
      <c r="K6" s="3"/>
      <c r="L6" s="3"/>
      <c r="M6" s="3"/>
      <c r="N6" s="3"/>
      <c r="O6" s="3"/>
      <c r="P6" s="3"/>
      <c r="Q6" s="3"/>
      <c r="R6" s="3"/>
      <c r="S6" s="3"/>
      <c r="T6" s="3"/>
      <c r="U6" s="3"/>
      <c r="V6" s="3"/>
      <c r="W6" s="3"/>
      <c r="X6" s="3"/>
      <c r="Y6" s="3"/>
      <c r="Z6" s="3"/>
    </row>
    <row r="7" spans="1:26" ht="14.25">
      <c r="A7" s="1120" t="s">
        <v>5961</v>
      </c>
      <c r="B7" s="1111"/>
      <c r="C7" s="1111"/>
      <c r="D7" s="1111"/>
      <c r="E7" s="1111"/>
      <c r="F7" s="1111"/>
      <c r="G7" s="1111"/>
      <c r="H7" s="1111"/>
      <c r="I7" s="1112"/>
      <c r="J7" s="3"/>
      <c r="K7" s="3"/>
      <c r="L7" s="3"/>
      <c r="M7" s="3"/>
      <c r="N7" s="3"/>
      <c r="O7" s="3"/>
      <c r="P7" s="3"/>
      <c r="Q7" s="3"/>
      <c r="R7" s="3"/>
      <c r="S7" s="3"/>
      <c r="T7" s="3"/>
      <c r="U7" s="3"/>
      <c r="V7" s="3"/>
      <c r="W7" s="3"/>
      <c r="X7" s="3"/>
      <c r="Y7" s="3"/>
      <c r="Z7" s="3"/>
    </row>
    <row r="8" spans="1:26" ht="14.25">
      <c r="A8" s="1120" t="s">
        <v>5962</v>
      </c>
      <c r="B8" s="1111"/>
      <c r="C8" s="1111"/>
      <c r="D8" s="1111"/>
      <c r="E8" s="1111"/>
      <c r="F8" s="1111"/>
      <c r="G8" s="1111"/>
      <c r="H8" s="1111"/>
      <c r="I8" s="1112"/>
      <c r="J8" s="3"/>
      <c r="K8" s="3"/>
      <c r="L8" s="3"/>
      <c r="M8" s="3"/>
      <c r="N8" s="3"/>
      <c r="O8" s="3"/>
      <c r="P8" s="3"/>
      <c r="Q8" s="3"/>
      <c r="R8" s="3"/>
      <c r="S8" s="3"/>
      <c r="T8" s="3"/>
      <c r="U8" s="3"/>
      <c r="V8" s="3"/>
      <c r="W8" s="3"/>
      <c r="X8" s="3"/>
      <c r="Y8" s="3"/>
      <c r="Z8" s="3"/>
    </row>
    <row r="9" spans="1:26" ht="14.25">
      <c r="A9" s="1120" t="s">
        <v>5963</v>
      </c>
      <c r="B9" s="1111"/>
      <c r="C9" s="1111"/>
      <c r="D9" s="1111"/>
      <c r="E9" s="1111"/>
      <c r="F9" s="1111"/>
      <c r="G9" s="1111"/>
      <c r="H9" s="1111"/>
      <c r="I9" s="1112"/>
      <c r="J9" s="3"/>
      <c r="K9" s="3"/>
      <c r="L9" s="3"/>
      <c r="M9" s="3"/>
      <c r="N9" s="3"/>
      <c r="O9" s="3"/>
      <c r="P9" s="3"/>
      <c r="Q9" s="3"/>
      <c r="R9" s="3"/>
      <c r="S9" s="3"/>
      <c r="T9" s="3"/>
      <c r="U9" s="3"/>
      <c r="V9" s="3"/>
      <c r="W9" s="3"/>
      <c r="X9" s="3"/>
      <c r="Y9" s="3"/>
      <c r="Z9" s="3"/>
    </row>
    <row r="10" spans="1:26" ht="64.5" customHeight="1">
      <c r="A10" s="1110" t="s">
        <v>5964</v>
      </c>
      <c r="B10" s="1111"/>
      <c r="C10" s="1111"/>
      <c r="D10" s="1111"/>
      <c r="E10" s="1111"/>
      <c r="F10" s="1111"/>
      <c r="G10" s="1111"/>
      <c r="H10" s="1111"/>
      <c r="I10" s="1112"/>
      <c r="J10" s="3"/>
      <c r="K10" s="3"/>
      <c r="L10" s="3"/>
      <c r="M10" s="3"/>
      <c r="N10" s="3"/>
      <c r="O10" s="3"/>
      <c r="P10" s="3"/>
      <c r="Q10" s="3"/>
      <c r="R10" s="3"/>
      <c r="S10" s="3"/>
      <c r="T10" s="3"/>
      <c r="U10" s="3"/>
      <c r="V10" s="3"/>
      <c r="W10" s="3"/>
      <c r="X10" s="3"/>
      <c r="Y10" s="3"/>
      <c r="Z10" s="3"/>
    </row>
    <row r="11" spans="1:26" ht="14.25">
      <c r="A11" s="51"/>
      <c r="B11" s="51"/>
      <c r="C11" s="51"/>
      <c r="D11" s="51"/>
      <c r="E11" s="52"/>
      <c r="F11" s="52"/>
      <c r="G11" s="52"/>
      <c r="H11" s="52"/>
      <c r="I11" s="1"/>
      <c r="J11" s="3"/>
      <c r="K11" s="3"/>
      <c r="L11" s="3"/>
      <c r="M11" s="3"/>
      <c r="N11" s="3"/>
      <c r="O11" s="3"/>
      <c r="P11" s="3"/>
      <c r="Q11" s="3"/>
      <c r="R11" s="3"/>
      <c r="S11" s="3"/>
      <c r="T11" s="3"/>
      <c r="U11" s="3"/>
      <c r="V11" s="3"/>
      <c r="W11" s="3"/>
      <c r="X11" s="3"/>
      <c r="Y11" s="3"/>
      <c r="Z11" s="3"/>
    </row>
    <row r="12" spans="1:26" ht="38.25" customHeight="1">
      <c r="A12" s="63" t="s">
        <v>2558</v>
      </c>
      <c r="B12" s="63" t="s">
        <v>6</v>
      </c>
      <c r="C12" s="63" t="s">
        <v>2559</v>
      </c>
      <c r="D12" s="63" t="s">
        <v>2560</v>
      </c>
      <c r="E12" s="63" t="s">
        <v>2561</v>
      </c>
      <c r="F12" s="63" t="s">
        <v>2562</v>
      </c>
      <c r="G12" s="59" t="s">
        <v>2588</v>
      </c>
      <c r="H12" s="59" t="s">
        <v>914</v>
      </c>
      <c r="I12" s="59" t="s">
        <v>223</v>
      </c>
      <c r="J12" s="64" t="s">
        <v>224</v>
      </c>
      <c r="K12" s="3"/>
      <c r="L12" s="3"/>
      <c r="M12" s="3"/>
      <c r="N12" s="3"/>
      <c r="O12" s="3"/>
      <c r="P12" s="3"/>
      <c r="Q12" s="3"/>
      <c r="R12" s="3"/>
      <c r="S12" s="3"/>
      <c r="T12" s="3"/>
      <c r="U12" s="3"/>
      <c r="V12" s="3"/>
      <c r="W12" s="3"/>
      <c r="X12" s="3"/>
      <c r="Y12" s="3"/>
      <c r="Z12" s="3"/>
    </row>
    <row r="13" spans="1:26" ht="14.25">
      <c r="A13" s="903"/>
      <c r="B13" s="83"/>
      <c r="C13" s="83"/>
      <c r="D13" s="83"/>
      <c r="E13" s="83"/>
      <c r="F13" s="83"/>
      <c r="G13" s="83"/>
      <c r="H13" s="83"/>
      <c r="I13" s="398"/>
      <c r="J13" s="3"/>
      <c r="K13" s="3"/>
      <c r="L13" s="3"/>
      <c r="M13" s="3"/>
      <c r="N13" s="3"/>
      <c r="O13" s="3"/>
      <c r="P13" s="3"/>
      <c r="Q13" s="3"/>
      <c r="R13" s="3"/>
      <c r="S13" s="3"/>
      <c r="T13" s="3"/>
      <c r="U13" s="3"/>
      <c r="V13" s="3"/>
      <c r="W13" s="3"/>
      <c r="X13" s="3"/>
      <c r="Y13" s="3"/>
      <c r="Z13" s="3"/>
    </row>
    <row r="14" spans="1:26" ht="14.25">
      <c r="A14" s="903"/>
      <c r="B14" s="83"/>
      <c r="C14" s="83"/>
      <c r="D14" s="83"/>
      <c r="E14" s="76"/>
      <c r="F14" s="126"/>
      <c r="G14" s="126"/>
      <c r="H14" s="126"/>
      <c r="I14" s="536"/>
      <c r="J14" s="3"/>
      <c r="K14" s="3"/>
      <c r="L14" s="3"/>
      <c r="M14" s="3"/>
      <c r="N14" s="3"/>
      <c r="O14" s="3"/>
      <c r="P14" s="3"/>
      <c r="Q14" s="3"/>
      <c r="R14" s="3"/>
      <c r="S14" s="3"/>
      <c r="T14" s="3"/>
      <c r="U14" s="3"/>
      <c r="V14" s="3"/>
      <c r="W14" s="3"/>
      <c r="X14" s="3"/>
      <c r="Y14" s="3"/>
      <c r="Z14" s="3"/>
    </row>
    <row r="15" spans="1:26" ht="14.25">
      <c r="A15" s="903"/>
      <c r="B15" s="83"/>
      <c r="C15" s="83"/>
      <c r="D15" s="83"/>
      <c r="E15" s="76"/>
      <c r="F15" s="126"/>
      <c r="G15" s="126"/>
      <c r="H15" s="126"/>
      <c r="I15" s="536"/>
      <c r="J15" s="3"/>
      <c r="K15" s="3"/>
      <c r="L15" s="3"/>
      <c r="M15" s="3"/>
      <c r="N15" s="3"/>
      <c r="O15" s="3"/>
      <c r="P15" s="3"/>
      <c r="Q15" s="3"/>
      <c r="R15" s="3"/>
      <c r="S15" s="3"/>
      <c r="T15" s="3"/>
      <c r="U15" s="3"/>
      <c r="V15" s="3"/>
      <c r="W15" s="3"/>
      <c r="X15" s="3"/>
      <c r="Y15" s="3"/>
      <c r="Z15" s="3"/>
    </row>
    <row r="16" spans="1:26" ht="14.25">
      <c r="A16" s="903"/>
      <c r="B16" s="83"/>
      <c r="C16" s="83"/>
      <c r="D16" s="83"/>
      <c r="E16" s="76"/>
      <c r="F16" s="126"/>
      <c r="G16" s="126"/>
      <c r="H16" s="126"/>
      <c r="I16" s="536"/>
      <c r="J16" s="3"/>
      <c r="K16" s="3"/>
      <c r="L16" s="3"/>
      <c r="M16" s="3"/>
      <c r="N16" s="3"/>
      <c r="O16" s="3"/>
      <c r="P16" s="3"/>
      <c r="Q16" s="3"/>
      <c r="R16" s="3"/>
      <c r="S16" s="3"/>
      <c r="T16" s="3"/>
      <c r="U16" s="3"/>
      <c r="V16" s="3"/>
      <c r="W16" s="3"/>
      <c r="X16" s="3"/>
      <c r="Y16" s="3"/>
      <c r="Z16" s="3"/>
    </row>
    <row r="17" spans="1:26" ht="14.25">
      <c r="A17" s="903"/>
      <c r="B17" s="83"/>
      <c r="C17" s="83"/>
      <c r="D17" s="83"/>
      <c r="E17" s="76"/>
      <c r="F17" s="126"/>
      <c r="G17" s="126"/>
      <c r="H17" s="126"/>
      <c r="I17" s="536"/>
      <c r="J17" s="3"/>
      <c r="K17" s="3"/>
      <c r="L17" s="3"/>
      <c r="M17" s="3"/>
      <c r="N17" s="3"/>
      <c r="O17" s="3"/>
      <c r="P17" s="3"/>
      <c r="Q17" s="3"/>
      <c r="R17" s="3"/>
      <c r="S17" s="3"/>
      <c r="T17" s="3"/>
      <c r="U17" s="3"/>
      <c r="V17" s="3"/>
      <c r="W17" s="3"/>
      <c r="X17" s="3"/>
      <c r="Y17" s="3"/>
      <c r="Z17" s="3"/>
    </row>
    <row r="18" spans="1:26" ht="14.25">
      <c r="A18" s="903"/>
      <c r="B18" s="83"/>
      <c r="C18" s="83"/>
      <c r="D18" s="83"/>
      <c r="E18" s="76"/>
      <c r="F18" s="126"/>
      <c r="G18" s="126"/>
      <c r="H18" s="126"/>
      <c r="I18" s="536"/>
      <c r="J18" s="3"/>
      <c r="K18" s="3"/>
      <c r="L18" s="3"/>
      <c r="M18" s="3"/>
      <c r="N18" s="3"/>
      <c r="O18" s="3"/>
      <c r="P18" s="3"/>
      <c r="Q18" s="3"/>
      <c r="R18" s="3"/>
      <c r="S18" s="3"/>
      <c r="T18" s="3"/>
      <c r="U18" s="3"/>
      <c r="V18" s="3"/>
      <c r="W18" s="3"/>
      <c r="X18" s="3"/>
      <c r="Y18" s="3"/>
      <c r="Z18" s="3"/>
    </row>
    <row r="19" spans="1:26" ht="14.25">
      <c r="A19" s="903"/>
      <c r="B19" s="83"/>
      <c r="C19" s="83"/>
      <c r="D19" s="83"/>
      <c r="E19" s="76"/>
      <c r="F19" s="126"/>
      <c r="G19" s="126"/>
      <c r="H19" s="126"/>
      <c r="I19" s="536"/>
      <c r="J19" s="3"/>
      <c r="K19" s="3"/>
      <c r="L19" s="3"/>
      <c r="M19" s="3"/>
      <c r="N19" s="3"/>
      <c r="O19" s="3"/>
      <c r="P19" s="3"/>
      <c r="Q19" s="3"/>
      <c r="R19" s="3"/>
      <c r="S19" s="3"/>
      <c r="T19" s="3"/>
      <c r="U19" s="3"/>
      <c r="V19" s="3"/>
      <c r="W19" s="3"/>
      <c r="X19" s="3"/>
      <c r="Y19" s="3"/>
      <c r="Z19" s="3"/>
    </row>
    <row r="20" spans="1:26" ht="14.25">
      <c r="A20" s="903"/>
      <c r="B20" s="83"/>
      <c r="C20" s="83"/>
      <c r="D20" s="83"/>
      <c r="E20" s="76"/>
      <c r="F20" s="126"/>
      <c r="G20" s="126"/>
      <c r="H20" s="126"/>
      <c r="I20" s="536"/>
      <c r="J20" s="3"/>
      <c r="K20" s="3"/>
      <c r="L20" s="3"/>
      <c r="M20" s="3"/>
      <c r="N20" s="3"/>
      <c r="O20" s="3"/>
      <c r="P20" s="3"/>
      <c r="Q20" s="3"/>
      <c r="R20" s="3"/>
      <c r="S20" s="3"/>
      <c r="T20" s="3"/>
      <c r="U20" s="3"/>
      <c r="V20" s="3"/>
      <c r="W20" s="3"/>
      <c r="X20" s="3"/>
      <c r="Y20" s="3"/>
      <c r="Z20" s="3"/>
    </row>
    <row r="21" spans="1:26" ht="15.75" customHeight="1">
      <c r="A21" s="903"/>
      <c r="B21" s="83"/>
      <c r="C21" s="83"/>
      <c r="D21" s="83"/>
      <c r="E21" s="76"/>
      <c r="F21" s="126"/>
      <c r="G21" s="126"/>
      <c r="H21" s="126"/>
      <c r="I21" s="536"/>
      <c r="J21" s="3"/>
      <c r="K21" s="3"/>
      <c r="L21" s="3"/>
      <c r="M21" s="3"/>
      <c r="N21" s="3"/>
      <c r="O21" s="3"/>
      <c r="P21" s="3"/>
      <c r="Q21" s="3"/>
      <c r="R21" s="3"/>
      <c r="S21" s="3"/>
      <c r="T21" s="3"/>
      <c r="U21" s="3"/>
      <c r="V21" s="3"/>
      <c r="W21" s="3"/>
      <c r="X21" s="3"/>
      <c r="Y21" s="3"/>
      <c r="Z21" s="3"/>
    </row>
    <row r="22" spans="1:26" ht="15.75" customHeight="1">
      <c r="A22" s="232" t="s">
        <v>183</v>
      </c>
      <c r="B22" s="51"/>
      <c r="C22" s="51"/>
      <c r="D22" s="51"/>
      <c r="E22" s="52"/>
      <c r="F22" s="52"/>
      <c r="G22" s="1"/>
      <c r="H22" s="1"/>
      <c r="I22" s="568">
        <f>SUM(I13:I21)</f>
        <v>0</v>
      </c>
      <c r="J22" s="3"/>
      <c r="K22" s="3"/>
      <c r="L22" s="3"/>
      <c r="M22" s="3"/>
      <c r="N22" s="3"/>
      <c r="O22" s="3"/>
      <c r="P22" s="3"/>
      <c r="Q22" s="3"/>
      <c r="R22" s="3"/>
      <c r="S22" s="3"/>
      <c r="T22" s="3"/>
      <c r="U22" s="3"/>
      <c r="V22" s="3"/>
      <c r="W22" s="3"/>
      <c r="X22" s="3"/>
      <c r="Y22" s="3"/>
      <c r="Z22" s="3"/>
    </row>
    <row r="23" spans="1:26" ht="15.75" customHeight="1">
      <c r="A23" s="1"/>
      <c r="B23" s="51"/>
      <c r="C23" s="51"/>
      <c r="D23" s="51"/>
      <c r="E23" s="52"/>
      <c r="F23" s="52"/>
      <c r="G23" s="52"/>
      <c r="H23" s="52"/>
      <c r="I23" s="1"/>
      <c r="J23" s="3"/>
      <c r="K23" s="3"/>
      <c r="L23" s="3"/>
      <c r="M23" s="3"/>
      <c r="N23" s="3"/>
      <c r="O23" s="3"/>
      <c r="P23" s="3"/>
      <c r="Q23" s="3"/>
      <c r="R23" s="3"/>
      <c r="S23" s="3"/>
      <c r="T23" s="3"/>
      <c r="U23" s="3"/>
      <c r="V23" s="3"/>
      <c r="W23" s="3"/>
      <c r="X23" s="3"/>
      <c r="Y23" s="3"/>
      <c r="Z23" s="3"/>
    </row>
    <row r="24" spans="1:26" ht="15.75" customHeight="1">
      <c r="A24" s="51"/>
      <c r="B24" s="52"/>
      <c r="C24" s="52"/>
      <c r="D24" s="52"/>
      <c r="E24" s="52"/>
      <c r="F24" s="52"/>
      <c r="G24" s="1"/>
      <c r="H24" s="3"/>
      <c r="I24" s="3"/>
      <c r="J24" s="3"/>
      <c r="K24" s="3"/>
      <c r="L24" s="3"/>
      <c r="M24" s="3"/>
      <c r="N24" s="3"/>
      <c r="O24" s="3"/>
      <c r="P24" s="3"/>
      <c r="Q24" s="3"/>
      <c r="R24" s="3"/>
      <c r="S24" s="3"/>
      <c r="T24" s="3"/>
      <c r="U24" s="3"/>
      <c r="V24" s="3"/>
      <c r="W24" s="3"/>
      <c r="X24" s="3"/>
      <c r="Y24" s="3"/>
      <c r="Z24" s="3"/>
    </row>
    <row r="25" spans="1:26" ht="15.75" customHeight="1">
      <c r="A25" s="1142" t="s">
        <v>842</v>
      </c>
      <c r="B25" s="1115"/>
      <c r="C25" s="1115"/>
      <c r="D25" s="1115"/>
      <c r="E25" s="1115"/>
      <c r="F25" s="1115"/>
      <c r="G25" s="1115"/>
      <c r="H25" s="1115"/>
      <c r="I25" s="1116"/>
      <c r="J25" s="3"/>
      <c r="K25" s="3"/>
      <c r="L25" s="3"/>
      <c r="M25" s="3"/>
      <c r="N25" s="3"/>
      <c r="O25" s="3"/>
      <c r="P25" s="3"/>
      <c r="Q25" s="3"/>
      <c r="R25" s="3"/>
      <c r="S25" s="3"/>
      <c r="T25" s="3"/>
      <c r="U25" s="3"/>
      <c r="V25" s="3"/>
      <c r="W25" s="3"/>
      <c r="X25" s="3"/>
      <c r="Y25" s="3"/>
      <c r="Z25" s="3"/>
    </row>
    <row r="26" spans="1:26" ht="15.75" customHeight="1">
      <c r="A26" s="51"/>
      <c r="B26" s="51"/>
      <c r="C26" s="51"/>
      <c r="D26" s="51"/>
      <c r="E26" s="52"/>
      <c r="F26" s="52"/>
      <c r="G26" s="52"/>
      <c r="H26" s="52"/>
      <c r="I26" s="1"/>
      <c r="J26" s="3"/>
      <c r="K26" s="3"/>
      <c r="L26" s="3"/>
      <c r="M26" s="3"/>
      <c r="N26" s="3"/>
      <c r="O26" s="3"/>
      <c r="P26" s="3"/>
      <c r="Q26" s="3"/>
      <c r="R26" s="3"/>
      <c r="S26" s="3"/>
      <c r="T26" s="3"/>
      <c r="U26" s="3"/>
      <c r="V26" s="3"/>
      <c r="W26" s="3"/>
      <c r="X26" s="3"/>
      <c r="Y26" s="3"/>
      <c r="Z26" s="3"/>
    </row>
    <row r="27" spans="1:26" ht="15.75" customHeight="1">
      <c r="A27" s="51"/>
      <c r="B27" s="51"/>
      <c r="C27" s="51"/>
      <c r="D27" s="51"/>
      <c r="E27" s="52"/>
      <c r="F27" s="52"/>
      <c r="G27" s="52"/>
      <c r="H27" s="52"/>
      <c r="I27" s="1"/>
      <c r="J27" s="3"/>
      <c r="K27" s="3"/>
      <c r="L27" s="3"/>
      <c r="M27" s="3"/>
      <c r="N27" s="3"/>
      <c r="O27" s="3"/>
      <c r="P27" s="3"/>
      <c r="Q27" s="3"/>
      <c r="R27" s="3"/>
      <c r="S27" s="3"/>
      <c r="T27" s="3"/>
      <c r="U27" s="3"/>
      <c r="V27" s="3"/>
      <c r="W27" s="3"/>
      <c r="X27" s="3"/>
      <c r="Y27" s="3"/>
      <c r="Z27" s="3"/>
    </row>
    <row r="28" spans="1:26" ht="15.75" customHeight="1">
      <c r="A28" s="51"/>
      <c r="B28" s="51"/>
      <c r="C28" s="51"/>
      <c r="D28" s="51"/>
      <c r="E28" s="52"/>
      <c r="F28" s="52"/>
      <c r="G28" s="52"/>
      <c r="H28" s="52"/>
      <c r="I28" s="1"/>
      <c r="J28" s="3"/>
      <c r="K28" s="3"/>
      <c r="L28" s="3"/>
      <c r="M28" s="3"/>
      <c r="N28" s="3"/>
      <c r="O28" s="3"/>
      <c r="P28" s="3"/>
      <c r="Q28" s="3"/>
      <c r="R28" s="3"/>
      <c r="S28" s="3"/>
      <c r="T28" s="3"/>
      <c r="U28" s="3"/>
      <c r="V28" s="3"/>
      <c r="W28" s="3"/>
      <c r="X28" s="3"/>
      <c r="Y28" s="3"/>
      <c r="Z28" s="3"/>
    </row>
    <row r="29" spans="1:26" ht="15.75" customHeight="1">
      <c r="A29" s="51"/>
      <c r="B29" s="51"/>
      <c r="C29" s="51"/>
      <c r="D29" s="51"/>
      <c r="E29" s="52"/>
      <c r="F29" s="52"/>
      <c r="G29" s="52"/>
      <c r="H29" s="52"/>
      <c r="I29" s="1"/>
      <c r="J29" s="3"/>
      <c r="K29" s="3"/>
      <c r="L29" s="3"/>
      <c r="M29" s="3"/>
      <c r="N29" s="3"/>
      <c r="O29" s="3"/>
      <c r="P29" s="3"/>
      <c r="Q29" s="3"/>
      <c r="R29" s="3"/>
      <c r="S29" s="3"/>
      <c r="T29" s="3"/>
      <c r="U29" s="3"/>
      <c r="V29" s="3"/>
      <c r="W29" s="3"/>
      <c r="X29" s="3"/>
      <c r="Y29" s="3"/>
      <c r="Z29" s="3"/>
    </row>
    <row r="30" spans="1:26" ht="15.75" customHeight="1">
      <c r="A30" s="51"/>
      <c r="B30" s="51"/>
      <c r="C30" s="51"/>
      <c r="D30" s="51"/>
      <c r="E30" s="52"/>
      <c r="F30" s="52"/>
      <c r="G30" s="52"/>
      <c r="H30" s="52"/>
      <c r="I30" s="1"/>
      <c r="J30" s="3"/>
      <c r="K30" s="3"/>
      <c r="L30" s="3"/>
      <c r="M30" s="3"/>
      <c r="N30" s="3"/>
      <c r="O30" s="3"/>
      <c r="P30" s="3"/>
      <c r="Q30" s="3"/>
      <c r="R30" s="3"/>
      <c r="S30" s="3"/>
      <c r="T30" s="3"/>
      <c r="U30" s="3"/>
      <c r="V30" s="3"/>
      <c r="W30" s="3"/>
      <c r="X30" s="3"/>
      <c r="Y30" s="3"/>
      <c r="Z30" s="3"/>
    </row>
    <row r="31" spans="1:26" ht="15.75" customHeight="1">
      <c r="A31" s="51"/>
      <c r="B31" s="51"/>
      <c r="C31" s="51"/>
      <c r="D31" s="51"/>
      <c r="E31" s="52"/>
      <c r="F31" s="52"/>
      <c r="G31" s="52"/>
      <c r="H31" s="52"/>
      <c r="I31" s="1"/>
      <c r="J31" s="3"/>
      <c r="K31" s="3"/>
      <c r="L31" s="3"/>
      <c r="M31" s="3"/>
      <c r="N31" s="3"/>
      <c r="O31" s="3"/>
      <c r="P31" s="3"/>
      <c r="Q31" s="3"/>
      <c r="R31" s="3"/>
      <c r="S31" s="3"/>
      <c r="T31" s="3"/>
      <c r="U31" s="3"/>
      <c r="V31" s="3"/>
      <c r="W31" s="3"/>
      <c r="X31" s="3"/>
      <c r="Y31" s="3"/>
      <c r="Z31" s="3"/>
    </row>
    <row r="32" spans="1:26" ht="15.75" customHeight="1">
      <c r="A32" s="51"/>
      <c r="B32" s="51"/>
      <c r="C32" s="51"/>
      <c r="D32" s="51"/>
      <c r="E32" s="52"/>
      <c r="F32" s="52"/>
      <c r="G32" s="52"/>
      <c r="H32" s="52"/>
      <c r="I32" s="1"/>
      <c r="J32" s="3"/>
      <c r="K32" s="3"/>
      <c r="L32" s="3"/>
      <c r="M32" s="3"/>
      <c r="N32" s="3"/>
      <c r="O32" s="3"/>
      <c r="P32" s="3"/>
      <c r="Q32" s="3"/>
      <c r="R32" s="3"/>
      <c r="S32" s="3"/>
      <c r="T32" s="3"/>
      <c r="U32" s="3"/>
      <c r="V32" s="3"/>
      <c r="W32" s="3"/>
      <c r="X32" s="3"/>
      <c r="Y32" s="3"/>
      <c r="Z32" s="3"/>
    </row>
    <row r="33" spans="1:26" ht="15.75" customHeight="1">
      <c r="A33" s="51"/>
      <c r="B33" s="51"/>
      <c r="C33" s="51"/>
      <c r="D33" s="51"/>
      <c r="E33" s="52"/>
      <c r="F33" s="52"/>
      <c r="G33" s="52"/>
      <c r="H33" s="52"/>
      <c r="I33" s="1"/>
      <c r="J33" s="3"/>
      <c r="K33" s="3"/>
      <c r="L33" s="3"/>
      <c r="M33" s="3"/>
      <c r="N33" s="3"/>
      <c r="O33" s="3"/>
      <c r="P33" s="3"/>
      <c r="Q33" s="3"/>
      <c r="R33" s="3"/>
      <c r="S33" s="3"/>
      <c r="T33" s="3"/>
      <c r="U33" s="3"/>
      <c r="V33" s="3"/>
      <c r="W33" s="3"/>
      <c r="X33" s="3"/>
      <c r="Y33" s="3"/>
      <c r="Z33" s="3"/>
    </row>
    <row r="34" spans="1:26" ht="15.75" customHeight="1">
      <c r="A34" s="51"/>
      <c r="B34" s="51"/>
      <c r="C34" s="51"/>
      <c r="D34" s="51"/>
      <c r="E34" s="52"/>
      <c r="F34" s="52"/>
      <c r="G34" s="52"/>
      <c r="H34" s="52"/>
      <c r="I34" s="1"/>
      <c r="J34" s="3"/>
      <c r="K34" s="3"/>
      <c r="L34" s="3"/>
      <c r="M34" s="3"/>
      <c r="N34" s="3"/>
      <c r="O34" s="3"/>
      <c r="P34" s="3"/>
      <c r="Q34" s="3"/>
      <c r="R34" s="3"/>
      <c r="S34" s="3"/>
      <c r="T34" s="3"/>
      <c r="U34" s="3"/>
      <c r="V34" s="3"/>
      <c r="W34" s="3"/>
      <c r="X34" s="3"/>
      <c r="Y34" s="3"/>
      <c r="Z34" s="3"/>
    </row>
    <row r="35" spans="1:26" ht="15.75" customHeight="1">
      <c r="A35" s="51"/>
      <c r="B35" s="51"/>
      <c r="C35" s="51"/>
      <c r="D35" s="51"/>
      <c r="E35" s="52"/>
      <c r="F35" s="52"/>
      <c r="G35" s="52"/>
      <c r="H35" s="52"/>
      <c r="I35" s="1"/>
      <c r="J35" s="3"/>
      <c r="K35" s="3"/>
      <c r="L35" s="3"/>
      <c r="M35" s="3"/>
      <c r="N35" s="3"/>
      <c r="O35" s="3"/>
      <c r="P35" s="3"/>
      <c r="Q35" s="3"/>
      <c r="R35" s="3"/>
      <c r="S35" s="3"/>
      <c r="T35" s="3"/>
      <c r="U35" s="3"/>
      <c r="V35" s="3"/>
      <c r="W35" s="3"/>
      <c r="X35" s="3"/>
      <c r="Y35" s="3"/>
      <c r="Z35" s="3"/>
    </row>
    <row r="36" spans="1:26" ht="15.75" customHeight="1">
      <c r="A36" s="51"/>
      <c r="B36" s="51"/>
      <c r="C36" s="51"/>
      <c r="D36" s="51"/>
      <c r="E36" s="52"/>
      <c r="F36" s="52"/>
      <c r="G36" s="52"/>
      <c r="H36" s="52"/>
      <c r="I36" s="1"/>
      <c r="J36" s="3"/>
      <c r="K36" s="3"/>
      <c r="L36" s="3"/>
      <c r="M36" s="3"/>
      <c r="N36" s="3"/>
      <c r="O36" s="3"/>
      <c r="P36" s="3"/>
      <c r="Q36" s="3"/>
      <c r="R36" s="3"/>
      <c r="S36" s="3"/>
      <c r="T36" s="3"/>
      <c r="U36" s="3"/>
      <c r="V36" s="3"/>
      <c r="W36" s="3"/>
      <c r="X36" s="3"/>
      <c r="Y36" s="3"/>
      <c r="Z36" s="3"/>
    </row>
    <row r="37" spans="1:26" ht="15.75" customHeight="1">
      <c r="A37" s="51"/>
      <c r="B37" s="51"/>
      <c r="C37" s="51"/>
      <c r="D37" s="51"/>
      <c r="E37" s="52"/>
      <c r="F37" s="52"/>
      <c r="G37" s="52"/>
      <c r="H37" s="52"/>
      <c r="I37" s="1"/>
      <c r="J37" s="3"/>
      <c r="K37" s="3"/>
      <c r="L37" s="3"/>
      <c r="M37" s="3"/>
      <c r="N37" s="3"/>
      <c r="O37" s="3"/>
      <c r="P37" s="3"/>
      <c r="Q37" s="3"/>
      <c r="R37" s="3"/>
      <c r="S37" s="3"/>
      <c r="T37" s="3"/>
      <c r="U37" s="3"/>
      <c r="V37" s="3"/>
      <c r="W37" s="3"/>
      <c r="X37" s="3"/>
      <c r="Y37" s="3"/>
      <c r="Z37" s="3"/>
    </row>
    <row r="38" spans="1:26" ht="15.75" customHeight="1">
      <c r="A38" s="51"/>
      <c r="B38" s="51"/>
      <c r="C38" s="51"/>
      <c r="D38" s="51"/>
      <c r="E38" s="52"/>
      <c r="F38" s="52"/>
      <c r="G38" s="52"/>
      <c r="H38" s="52"/>
      <c r="I38" s="1"/>
      <c r="J38" s="3"/>
      <c r="K38" s="3"/>
      <c r="L38" s="3"/>
      <c r="M38" s="3"/>
      <c r="N38" s="3"/>
      <c r="O38" s="3"/>
      <c r="P38" s="3"/>
      <c r="Q38" s="3"/>
      <c r="R38" s="3"/>
      <c r="S38" s="3"/>
      <c r="T38" s="3"/>
      <c r="U38" s="3"/>
      <c r="V38" s="3"/>
      <c r="W38" s="3"/>
      <c r="X38" s="3"/>
      <c r="Y38" s="3"/>
      <c r="Z38" s="3"/>
    </row>
    <row r="39" spans="1:26" ht="15.75" customHeight="1">
      <c r="A39" s="51"/>
      <c r="B39" s="51"/>
      <c r="C39" s="51"/>
      <c r="D39" s="51"/>
      <c r="E39" s="52"/>
      <c r="F39" s="52"/>
      <c r="G39" s="52"/>
      <c r="H39" s="52"/>
      <c r="I39" s="1"/>
      <c r="J39" s="3"/>
      <c r="K39" s="3"/>
      <c r="L39" s="3"/>
      <c r="M39" s="3"/>
      <c r="N39" s="3"/>
      <c r="O39" s="3"/>
      <c r="P39" s="3"/>
      <c r="Q39" s="3"/>
      <c r="R39" s="3"/>
      <c r="S39" s="3"/>
      <c r="T39" s="3"/>
      <c r="U39" s="3"/>
      <c r="V39" s="3"/>
      <c r="W39" s="3"/>
      <c r="X39" s="3"/>
      <c r="Y39" s="3"/>
      <c r="Z39" s="3"/>
    </row>
    <row r="40" spans="1:26" ht="15.75" customHeight="1">
      <c r="A40" s="51"/>
      <c r="B40" s="51"/>
      <c r="C40" s="51"/>
      <c r="D40" s="51"/>
      <c r="E40" s="52"/>
      <c r="F40" s="52"/>
      <c r="G40" s="52"/>
      <c r="H40" s="52"/>
      <c r="I40" s="1"/>
      <c r="J40" s="3"/>
      <c r="K40" s="3"/>
      <c r="L40" s="3"/>
      <c r="M40" s="3"/>
      <c r="N40" s="3"/>
      <c r="O40" s="3"/>
      <c r="P40" s="3"/>
      <c r="Q40" s="3"/>
      <c r="R40" s="3"/>
      <c r="S40" s="3"/>
      <c r="T40" s="3"/>
      <c r="U40" s="3"/>
      <c r="V40" s="3"/>
      <c r="W40" s="3"/>
      <c r="X40" s="3"/>
      <c r="Y40" s="3"/>
      <c r="Z40" s="3"/>
    </row>
    <row r="41" spans="1:26" ht="15.75" customHeight="1">
      <c r="A41" s="51"/>
      <c r="B41" s="51"/>
      <c r="C41" s="51"/>
      <c r="D41" s="51"/>
      <c r="E41" s="52"/>
      <c r="F41" s="52"/>
      <c r="G41" s="52"/>
      <c r="H41" s="52"/>
      <c r="I41" s="1"/>
      <c r="J41" s="3"/>
      <c r="K41" s="3"/>
      <c r="L41" s="3"/>
      <c r="M41" s="3"/>
      <c r="N41" s="3"/>
      <c r="O41" s="3"/>
      <c r="P41" s="3"/>
      <c r="Q41" s="3"/>
      <c r="R41" s="3"/>
      <c r="S41" s="3"/>
      <c r="T41" s="3"/>
      <c r="U41" s="3"/>
      <c r="V41" s="3"/>
      <c r="W41" s="3"/>
      <c r="X41" s="3"/>
      <c r="Y41" s="3"/>
      <c r="Z41" s="3"/>
    </row>
    <row r="42" spans="1:26" ht="15.75" customHeight="1">
      <c r="A42" s="51"/>
      <c r="B42" s="51"/>
      <c r="C42" s="51"/>
      <c r="D42" s="51"/>
      <c r="E42" s="52"/>
      <c r="F42" s="52"/>
      <c r="G42" s="52"/>
      <c r="H42" s="52"/>
      <c r="I42" s="1"/>
      <c r="J42" s="3"/>
      <c r="K42" s="3"/>
      <c r="L42" s="3"/>
      <c r="M42" s="3"/>
      <c r="N42" s="3"/>
      <c r="O42" s="3"/>
      <c r="P42" s="3"/>
      <c r="Q42" s="3"/>
      <c r="R42" s="3"/>
      <c r="S42" s="3"/>
      <c r="T42" s="3"/>
      <c r="U42" s="3"/>
      <c r="V42" s="3"/>
      <c r="W42" s="3"/>
      <c r="X42" s="3"/>
      <c r="Y42" s="3"/>
      <c r="Z42" s="3"/>
    </row>
    <row r="43" spans="1:26" ht="15.75" customHeight="1">
      <c r="A43" s="51"/>
      <c r="B43" s="51"/>
      <c r="C43" s="51"/>
      <c r="D43" s="51"/>
      <c r="E43" s="52"/>
      <c r="F43" s="52"/>
      <c r="G43" s="52"/>
      <c r="H43" s="52"/>
      <c r="I43" s="1"/>
      <c r="J43" s="3"/>
      <c r="K43" s="3"/>
      <c r="L43" s="3"/>
      <c r="M43" s="3"/>
      <c r="N43" s="3"/>
      <c r="O43" s="3"/>
      <c r="P43" s="3"/>
      <c r="Q43" s="3"/>
      <c r="R43" s="3"/>
      <c r="S43" s="3"/>
      <c r="T43" s="3"/>
      <c r="U43" s="3"/>
      <c r="V43" s="3"/>
      <c r="W43" s="3"/>
      <c r="X43" s="3"/>
      <c r="Y43" s="3"/>
      <c r="Z43" s="3"/>
    </row>
    <row r="44" spans="1:26" ht="15.75" customHeight="1">
      <c r="A44" s="51"/>
      <c r="B44" s="51"/>
      <c r="C44" s="51"/>
      <c r="D44" s="51"/>
      <c r="E44" s="52"/>
      <c r="F44" s="52"/>
      <c r="G44" s="52"/>
      <c r="H44" s="52"/>
      <c r="I44" s="1"/>
      <c r="J44" s="3"/>
      <c r="K44" s="3"/>
      <c r="L44" s="3"/>
      <c r="M44" s="3"/>
      <c r="N44" s="3"/>
      <c r="O44" s="3"/>
      <c r="P44" s="3"/>
      <c r="Q44" s="3"/>
      <c r="R44" s="3"/>
      <c r="S44" s="3"/>
      <c r="T44" s="3"/>
      <c r="U44" s="3"/>
      <c r="V44" s="3"/>
      <c r="W44" s="3"/>
      <c r="X44" s="3"/>
      <c r="Y44" s="3"/>
      <c r="Z44" s="3"/>
    </row>
    <row r="45" spans="1:26" ht="15.75" customHeight="1">
      <c r="A45" s="51"/>
      <c r="B45" s="51"/>
      <c r="C45" s="51"/>
      <c r="D45" s="51"/>
      <c r="E45" s="52"/>
      <c r="F45" s="52"/>
      <c r="G45" s="52"/>
      <c r="H45" s="52"/>
      <c r="I45" s="1"/>
      <c r="J45" s="3"/>
      <c r="K45" s="3"/>
      <c r="L45" s="3"/>
      <c r="M45" s="3"/>
      <c r="N45" s="3"/>
      <c r="O45" s="3"/>
      <c r="P45" s="3"/>
      <c r="Q45" s="3"/>
      <c r="R45" s="3"/>
      <c r="S45" s="3"/>
      <c r="T45" s="3"/>
      <c r="U45" s="3"/>
      <c r="V45" s="3"/>
      <c r="W45" s="3"/>
      <c r="X45" s="3"/>
      <c r="Y45" s="3"/>
      <c r="Z45" s="3"/>
    </row>
    <row r="46" spans="1:26" ht="15.75" customHeight="1">
      <c r="A46" s="51"/>
      <c r="B46" s="51"/>
      <c r="C46" s="51"/>
      <c r="D46" s="51"/>
      <c r="E46" s="52"/>
      <c r="F46" s="52"/>
      <c r="G46" s="52"/>
      <c r="H46" s="52"/>
      <c r="I46" s="1"/>
      <c r="J46" s="3"/>
      <c r="K46" s="3"/>
      <c r="L46" s="3"/>
      <c r="M46" s="3"/>
      <c r="N46" s="3"/>
      <c r="O46" s="3"/>
      <c r="P46" s="3"/>
      <c r="Q46" s="3"/>
      <c r="R46" s="3"/>
      <c r="S46" s="3"/>
      <c r="T46" s="3"/>
      <c r="U46" s="3"/>
      <c r="V46" s="3"/>
      <c r="W46" s="3"/>
      <c r="X46" s="3"/>
      <c r="Y46" s="3"/>
      <c r="Z46" s="3"/>
    </row>
    <row r="47" spans="1:26" ht="15.75" customHeight="1">
      <c r="A47" s="51"/>
      <c r="B47" s="51"/>
      <c r="C47" s="51"/>
      <c r="D47" s="51"/>
      <c r="E47" s="52"/>
      <c r="F47" s="52"/>
      <c r="G47" s="52"/>
      <c r="H47" s="52"/>
      <c r="I47" s="1"/>
      <c r="J47" s="3"/>
      <c r="K47" s="3"/>
      <c r="L47" s="3"/>
      <c r="M47" s="3"/>
      <c r="N47" s="3"/>
      <c r="O47" s="3"/>
      <c r="P47" s="3"/>
      <c r="Q47" s="3"/>
      <c r="R47" s="3"/>
      <c r="S47" s="3"/>
      <c r="T47" s="3"/>
      <c r="U47" s="3"/>
      <c r="V47" s="3"/>
      <c r="W47" s="3"/>
      <c r="X47" s="3"/>
      <c r="Y47" s="3"/>
      <c r="Z47" s="3"/>
    </row>
    <row r="48" spans="1:26" ht="15.75" customHeight="1">
      <c r="A48" s="51"/>
      <c r="B48" s="51"/>
      <c r="C48" s="51"/>
      <c r="D48" s="51"/>
      <c r="E48" s="52"/>
      <c r="F48" s="52"/>
      <c r="G48" s="52"/>
      <c r="H48" s="52"/>
      <c r="I48" s="1"/>
      <c r="J48" s="3"/>
      <c r="K48" s="3"/>
      <c r="L48" s="3"/>
      <c r="M48" s="3"/>
      <c r="N48" s="3"/>
      <c r="O48" s="3"/>
      <c r="P48" s="3"/>
      <c r="Q48" s="3"/>
      <c r="R48" s="3"/>
      <c r="S48" s="3"/>
      <c r="T48" s="3"/>
      <c r="U48" s="3"/>
      <c r="V48" s="3"/>
      <c r="W48" s="3"/>
      <c r="X48" s="3"/>
      <c r="Y48" s="3"/>
      <c r="Z48" s="3"/>
    </row>
    <row r="49" spans="1:26" ht="15.75" customHeight="1">
      <c r="A49" s="51"/>
      <c r="B49" s="51"/>
      <c r="C49" s="51"/>
      <c r="D49" s="51"/>
      <c r="E49" s="52"/>
      <c r="F49" s="52"/>
      <c r="G49" s="52"/>
      <c r="H49" s="52"/>
      <c r="I49" s="1"/>
      <c r="J49" s="3"/>
      <c r="K49" s="3"/>
      <c r="L49" s="3"/>
      <c r="M49" s="3"/>
      <c r="N49" s="3"/>
      <c r="O49" s="3"/>
      <c r="P49" s="3"/>
      <c r="Q49" s="3"/>
      <c r="R49" s="3"/>
      <c r="S49" s="3"/>
      <c r="T49" s="3"/>
      <c r="U49" s="3"/>
      <c r="V49" s="3"/>
      <c r="W49" s="3"/>
      <c r="X49" s="3"/>
      <c r="Y49" s="3"/>
      <c r="Z49" s="3"/>
    </row>
    <row r="50" spans="1:26" ht="15.75" customHeight="1">
      <c r="A50" s="51"/>
      <c r="B50" s="51"/>
      <c r="C50" s="51"/>
      <c r="D50" s="51"/>
      <c r="E50" s="52"/>
      <c r="F50" s="52"/>
      <c r="G50" s="52"/>
      <c r="H50" s="52"/>
      <c r="I50" s="1"/>
      <c r="J50" s="3"/>
      <c r="K50" s="3"/>
      <c r="L50" s="3"/>
      <c r="M50" s="3"/>
      <c r="N50" s="3"/>
      <c r="O50" s="3"/>
      <c r="P50" s="3"/>
      <c r="Q50" s="3"/>
      <c r="R50" s="3"/>
      <c r="S50" s="3"/>
      <c r="T50" s="3"/>
      <c r="U50" s="3"/>
      <c r="V50" s="3"/>
      <c r="W50" s="3"/>
      <c r="X50" s="3"/>
      <c r="Y50" s="3"/>
      <c r="Z50" s="3"/>
    </row>
    <row r="51" spans="1:26" ht="15.75" customHeight="1">
      <c r="A51" s="51"/>
      <c r="B51" s="51"/>
      <c r="C51" s="51"/>
      <c r="D51" s="51"/>
      <c r="E51" s="52"/>
      <c r="F51" s="52"/>
      <c r="G51" s="52"/>
      <c r="H51" s="52"/>
      <c r="I51" s="1"/>
      <c r="J51" s="3"/>
      <c r="K51" s="3"/>
      <c r="L51" s="3"/>
      <c r="M51" s="3"/>
      <c r="N51" s="3"/>
      <c r="O51" s="3"/>
      <c r="P51" s="3"/>
      <c r="Q51" s="3"/>
      <c r="R51" s="3"/>
      <c r="S51" s="3"/>
      <c r="T51" s="3"/>
      <c r="U51" s="3"/>
      <c r="V51" s="3"/>
      <c r="W51" s="3"/>
      <c r="X51" s="3"/>
      <c r="Y51" s="3"/>
      <c r="Z51" s="3"/>
    </row>
    <row r="52" spans="1:26" ht="15.75" customHeight="1">
      <c r="A52" s="51"/>
      <c r="B52" s="51"/>
      <c r="C52" s="51"/>
      <c r="D52" s="51"/>
      <c r="E52" s="52"/>
      <c r="F52" s="52"/>
      <c r="G52" s="52"/>
      <c r="H52" s="52"/>
      <c r="I52" s="1"/>
      <c r="J52" s="3"/>
      <c r="K52" s="3"/>
      <c r="L52" s="3"/>
      <c r="M52" s="3"/>
      <c r="N52" s="3"/>
      <c r="O52" s="3"/>
      <c r="P52" s="3"/>
      <c r="Q52" s="3"/>
      <c r="R52" s="3"/>
      <c r="S52" s="3"/>
      <c r="T52" s="3"/>
      <c r="U52" s="3"/>
      <c r="V52" s="3"/>
      <c r="W52" s="3"/>
      <c r="X52" s="3"/>
      <c r="Y52" s="3"/>
      <c r="Z52" s="3"/>
    </row>
    <row r="53" spans="1:26" ht="15.75" customHeight="1">
      <c r="A53" s="51"/>
      <c r="B53" s="51"/>
      <c r="C53" s="51"/>
      <c r="D53" s="51"/>
      <c r="E53" s="52"/>
      <c r="F53" s="52"/>
      <c r="G53" s="52"/>
      <c r="H53" s="52"/>
      <c r="I53" s="1"/>
      <c r="J53" s="3"/>
      <c r="K53" s="3"/>
      <c r="L53" s="3"/>
      <c r="M53" s="3"/>
      <c r="N53" s="3"/>
      <c r="O53" s="3"/>
      <c r="P53" s="3"/>
      <c r="Q53" s="3"/>
      <c r="R53" s="3"/>
      <c r="S53" s="3"/>
      <c r="T53" s="3"/>
      <c r="U53" s="3"/>
      <c r="V53" s="3"/>
      <c r="W53" s="3"/>
      <c r="X53" s="3"/>
      <c r="Y53" s="3"/>
      <c r="Z53" s="3"/>
    </row>
    <row r="54" spans="1:26" ht="15.75" customHeight="1">
      <c r="A54" s="51"/>
      <c r="B54" s="51"/>
      <c r="C54" s="51"/>
      <c r="D54" s="51"/>
      <c r="E54" s="52"/>
      <c r="F54" s="52"/>
      <c r="G54" s="52"/>
      <c r="H54" s="52"/>
      <c r="I54" s="1"/>
      <c r="J54" s="3"/>
      <c r="K54" s="3"/>
      <c r="L54" s="3"/>
      <c r="M54" s="3"/>
      <c r="N54" s="3"/>
      <c r="O54" s="3"/>
      <c r="P54" s="3"/>
      <c r="Q54" s="3"/>
      <c r="R54" s="3"/>
      <c r="S54" s="3"/>
      <c r="T54" s="3"/>
      <c r="U54" s="3"/>
      <c r="V54" s="3"/>
      <c r="W54" s="3"/>
      <c r="X54" s="3"/>
      <c r="Y54" s="3"/>
      <c r="Z54" s="3"/>
    </row>
    <row r="55" spans="1:26" ht="15.75" customHeight="1">
      <c r="A55" s="51"/>
      <c r="B55" s="51"/>
      <c r="C55" s="51"/>
      <c r="D55" s="51"/>
      <c r="E55" s="52"/>
      <c r="F55" s="52"/>
      <c r="G55" s="52"/>
      <c r="H55" s="52"/>
      <c r="I55" s="1"/>
      <c r="J55" s="3"/>
      <c r="K55" s="3"/>
      <c r="L55" s="3"/>
      <c r="M55" s="3"/>
      <c r="N55" s="3"/>
      <c r="O55" s="3"/>
      <c r="P55" s="3"/>
      <c r="Q55" s="3"/>
      <c r="R55" s="3"/>
      <c r="S55" s="3"/>
      <c r="T55" s="3"/>
      <c r="U55" s="3"/>
      <c r="V55" s="3"/>
      <c r="W55" s="3"/>
      <c r="X55" s="3"/>
      <c r="Y55" s="3"/>
      <c r="Z55" s="3"/>
    </row>
    <row r="56" spans="1:26" ht="15.75" customHeight="1">
      <c r="A56" s="51"/>
      <c r="B56" s="51"/>
      <c r="C56" s="51"/>
      <c r="D56" s="51"/>
      <c r="E56" s="52"/>
      <c r="F56" s="52"/>
      <c r="G56" s="52"/>
      <c r="H56" s="52"/>
      <c r="I56" s="1"/>
      <c r="J56" s="3"/>
      <c r="K56" s="3"/>
      <c r="L56" s="3"/>
      <c r="M56" s="3"/>
      <c r="N56" s="3"/>
      <c r="O56" s="3"/>
      <c r="P56" s="3"/>
      <c r="Q56" s="3"/>
      <c r="R56" s="3"/>
      <c r="S56" s="3"/>
      <c r="T56" s="3"/>
      <c r="U56" s="3"/>
      <c r="V56" s="3"/>
      <c r="W56" s="3"/>
      <c r="X56" s="3"/>
      <c r="Y56" s="3"/>
      <c r="Z56" s="3"/>
    </row>
    <row r="57" spans="1:26" ht="15.75" customHeight="1">
      <c r="A57" s="51"/>
      <c r="B57" s="51"/>
      <c r="C57" s="51"/>
      <c r="D57" s="51"/>
      <c r="E57" s="52"/>
      <c r="F57" s="52"/>
      <c r="G57" s="52"/>
      <c r="H57" s="52"/>
      <c r="I57" s="1"/>
      <c r="J57" s="3"/>
      <c r="K57" s="3"/>
      <c r="L57" s="3"/>
      <c r="M57" s="3"/>
      <c r="N57" s="3"/>
      <c r="O57" s="3"/>
      <c r="P57" s="3"/>
      <c r="Q57" s="3"/>
      <c r="R57" s="3"/>
      <c r="S57" s="3"/>
      <c r="T57" s="3"/>
      <c r="U57" s="3"/>
      <c r="V57" s="3"/>
      <c r="W57" s="3"/>
      <c r="X57" s="3"/>
      <c r="Y57" s="3"/>
      <c r="Z57" s="3"/>
    </row>
    <row r="58" spans="1:26" ht="15.75" customHeight="1">
      <c r="A58" s="51"/>
      <c r="B58" s="51"/>
      <c r="C58" s="51"/>
      <c r="D58" s="51"/>
      <c r="E58" s="52"/>
      <c r="F58" s="52"/>
      <c r="G58" s="52"/>
      <c r="H58" s="52"/>
      <c r="I58" s="1"/>
      <c r="J58" s="3"/>
      <c r="K58" s="3"/>
      <c r="L58" s="3"/>
      <c r="M58" s="3"/>
      <c r="N58" s="3"/>
      <c r="O58" s="3"/>
      <c r="P58" s="3"/>
      <c r="Q58" s="3"/>
      <c r="R58" s="3"/>
      <c r="S58" s="3"/>
      <c r="T58" s="3"/>
      <c r="U58" s="3"/>
      <c r="V58" s="3"/>
      <c r="W58" s="3"/>
      <c r="X58" s="3"/>
      <c r="Y58" s="3"/>
      <c r="Z58" s="3"/>
    </row>
    <row r="59" spans="1:26" ht="15.75" customHeight="1">
      <c r="A59" s="51"/>
      <c r="B59" s="51"/>
      <c r="C59" s="51"/>
      <c r="D59" s="51"/>
      <c r="E59" s="52"/>
      <c r="F59" s="52"/>
      <c r="G59" s="52"/>
      <c r="H59" s="52"/>
      <c r="I59" s="1"/>
      <c r="J59" s="3"/>
      <c r="K59" s="3"/>
      <c r="L59" s="3"/>
      <c r="M59" s="3"/>
      <c r="N59" s="3"/>
      <c r="O59" s="3"/>
      <c r="P59" s="3"/>
      <c r="Q59" s="3"/>
      <c r="R59" s="3"/>
      <c r="S59" s="3"/>
      <c r="T59" s="3"/>
      <c r="U59" s="3"/>
      <c r="V59" s="3"/>
      <c r="W59" s="3"/>
      <c r="X59" s="3"/>
      <c r="Y59" s="3"/>
      <c r="Z59" s="3"/>
    </row>
    <row r="60" spans="1:26" ht="15.75" customHeight="1">
      <c r="A60" s="51"/>
      <c r="B60" s="51"/>
      <c r="C60" s="51"/>
      <c r="D60" s="51"/>
      <c r="E60" s="52"/>
      <c r="F60" s="52"/>
      <c r="G60" s="52"/>
      <c r="H60" s="52"/>
      <c r="I60" s="1"/>
      <c r="J60" s="3"/>
      <c r="K60" s="3"/>
      <c r="L60" s="3"/>
      <c r="M60" s="3"/>
      <c r="N60" s="3"/>
      <c r="O60" s="3"/>
      <c r="P60" s="3"/>
      <c r="Q60" s="3"/>
      <c r="R60" s="3"/>
      <c r="S60" s="3"/>
      <c r="T60" s="3"/>
      <c r="U60" s="3"/>
      <c r="V60" s="3"/>
      <c r="W60" s="3"/>
      <c r="X60" s="3"/>
      <c r="Y60" s="3"/>
      <c r="Z60" s="3"/>
    </row>
    <row r="61" spans="1:26" ht="15.75" customHeight="1">
      <c r="A61" s="51"/>
      <c r="B61" s="51"/>
      <c r="C61" s="51"/>
      <c r="D61" s="51"/>
      <c r="E61" s="52"/>
      <c r="F61" s="52"/>
      <c r="G61" s="52"/>
      <c r="H61" s="52"/>
      <c r="I61" s="1"/>
      <c r="J61" s="3"/>
      <c r="K61" s="3"/>
      <c r="L61" s="3"/>
      <c r="M61" s="3"/>
      <c r="N61" s="3"/>
      <c r="O61" s="3"/>
      <c r="P61" s="3"/>
      <c r="Q61" s="3"/>
      <c r="R61" s="3"/>
      <c r="S61" s="3"/>
      <c r="T61" s="3"/>
      <c r="U61" s="3"/>
      <c r="V61" s="3"/>
      <c r="W61" s="3"/>
      <c r="X61" s="3"/>
      <c r="Y61" s="3"/>
      <c r="Z61" s="3"/>
    </row>
    <row r="62" spans="1:26" ht="15.75" customHeight="1">
      <c r="A62" s="51"/>
      <c r="B62" s="51"/>
      <c r="C62" s="51"/>
      <c r="D62" s="51"/>
      <c r="E62" s="52"/>
      <c r="F62" s="52"/>
      <c r="G62" s="52"/>
      <c r="H62" s="52"/>
      <c r="I62" s="1"/>
      <c r="J62" s="3"/>
      <c r="K62" s="3"/>
      <c r="L62" s="3"/>
      <c r="M62" s="3"/>
      <c r="N62" s="3"/>
      <c r="O62" s="3"/>
      <c r="P62" s="3"/>
      <c r="Q62" s="3"/>
      <c r="R62" s="3"/>
      <c r="S62" s="3"/>
      <c r="T62" s="3"/>
      <c r="U62" s="3"/>
      <c r="V62" s="3"/>
      <c r="W62" s="3"/>
      <c r="X62" s="3"/>
      <c r="Y62" s="3"/>
      <c r="Z62" s="3"/>
    </row>
    <row r="63" spans="1:26" ht="15.75" customHeight="1">
      <c r="A63" s="51"/>
      <c r="B63" s="51"/>
      <c r="C63" s="51"/>
      <c r="D63" s="51"/>
      <c r="E63" s="52"/>
      <c r="F63" s="52"/>
      <c r="G63" s="52"/>
      <c r="H63" s="52"/>
      <c r="I63" s="1"/>
      <c r="J63" s="3"/>
      <c r="K63" s="3"/>
      <c r="L63" s="3"/>
      <c r="M63" s="3"/>
      <c r="N63" s="3"/>
      <c r="O63" s="3"/>
      <c r="P63" s="3"/>
      <c r="Q63" s="3"/>
      <c r="R63" s="3"/>
      <c r="S63" s="3"/>
      <c r="T63" s="3"/>
      <c r="U63" s="3"/>
      <c r="V63" s="3"/>
      <c r="W63" s="3"/>
      <c r="X63" s="3"/>
      <c r="Y63" s="3"/>
      <c r="Z63" s="3"/>
    </row>
    <row r="64" spans="1:26" ht="15.75" customHeight="1">
      <c r="A64" s="51"/>
      <c r="B64" s="51"/>
      <c r="C64" s="51"/>
      <c r="D64" s="51"/>
      <c r="E64" s="52"/>
      <c r="F64" s="52"/>
      <c r="G64" s="52"/>
      <c r="H64" s="52"/>
      <c r="I64" s="1"/>
      <c r="J64" s="3"/>
      <c r="K64" s="3"/>
      <c r="L64" s="3"/>
      <c r="M64" s="3"/>
      <c r="N64" s="3"/>
      <c r="O64" s="3"/>
      <c r="P64" s="3"/>
      <c r="Q64" s="3"/>
      <c r="R64" s="3"/>
      <c r="S64" s="3"/>
      <c r="T64" s="3"/>
      <c r="U64" s="3"/>
      <c r="V64" s="3"/>
      <c r="W64" s="3"/>
      <c r="X64" s="3"/>
      <c r="Y64" s="3"/>
      <c r="Z64" s="3"/>
    </row>
    <row r="65" spans="1:26" ht="15.75" customHeight="1">
      <c r="A65" s="51"/>
      <c r="B65" s="51"/>
      <c r="C65" s="51"/>
      <c r="D65" s="51"/>
      <c r="E65" s="52"/>
      <c r="F65" s="52"/>
      <c r="G65" s="52"/>
      <c r="H65" s="52"/>
      <c r="I65" s="1"/>
      <c r="J65" s="3"/>
      <c r="K65" s="3"/>
      <c r="L65" s="3"/>
      <c r="M65" s="3"/>
      <c r="N65" s="3"/>
      <c r="O65" s="3"/>
      <c r="P65" s="3"/>
      <c r="Q65" s="3"/>
      <c r="R65" s="3"/>
      <c r="S65" s="3"/>
      <c r="T65" s="3"/>
      <c r="U65" s="3"/>
      <c r="V65" s="3"/>
      <c r="W65" s="3"/>
      <c r="X65" s="3"/>
      <c r="Y65" s="3"/>
      <c r="Z65" s="3"/>
    </row>
    <row r="66" spans="1:26" ht="15.75" customHeight="1">
      <c r="A66" s="51"/>
      <c r="B66" s="51"/>
      <c r="C66" s="51"/>
      <c r="D66" s="51"/>
      <c r="E66" s="52"/>
      <c r="F66" s="52"/>
      <c r="G66" s="52"/>
      <c r="H66" s="52"/>
      <c r="I66" s="1"/>
      <c r="J66" s="3"/>
      <c r="K66" s="3"/>
      <c r="L66" s="3"/>
      <c r="M66" s="3"/>
      <c r="N66" s="3"/>
      <c r="O66" s="3"/>
      <c r="P66" s="3"/>
      <c r="Q66" s="3"/>
      <c r="R66" s="3"/>
      <c r="S66" s="3"/>
      <c r="T66" s="3"/>
      <c r="U66" s="3"/>
      <c r="V66" s="3"/>
      <c r="W66" s="3"/>
      <c r="X66" s="3"/>
      <c r="Y66" s="3"/>
      <c r="Z66" s="3"/>
    </row>
    <row r="67" spans="1:26" ht="15.75" customHeight="1">
      <c r="A67" s="51"/>
      <c r="B67" s="51"/>
      <c r="C67" s="51"/>
      <c r="D67" s="51"/>
      <c r="E67" s="52"/>
      <c r="F67" s="52"/>
      <c r="G67" s="52"/>
      <c r="H67" s="52"/>
      <c r="I67" s="1"/>
      <c r="J67" s="3"/>
      <c r="K67" s="3"/>
      <c r="L67" s="3"/>
      <c r="M67" s="3"/>
      <c r="N67" s="3"/>
      <c r="O67" s="3"/>
      <c r="P67" s="3"/>
      <c r="Q67" s="3"/>
      <c r="R67" s="3"/>
      <c r="S67" s="3"/>
      <c r="T67" s="3"/>
      <c r="U67" s="3"/>
      <c r="V67" s="3"/>
      <c r="W67" s="3"/>
      <c r="X67" s="3"/>
      <c r="Y67" s="3"/>
      <c r="Z67" s="3"/>
    </row>
    <row r="68" spans="1:26" ht="15.75" customHeight="1">
      <c r="A68" s="51"/>
      <c r="B68" s="51"/>
      <c r="C68" s="51"/>
      <c r="D68" s="51"/>
      <c r="E68" s="52"/>
      <c r="F68" s="52"/>
      <c r="G68" s="52"/>
      <c r="H68" s="52"/>
      <c r="I68" s="1"/>
      <c r="J68" s="3"/>
      <c r="K68" s="3"/>
      <c r="L68" s="3"/>
      <c r="M68" s="3"/>
      <c r="N68" s="3"/>
      <c r="O68" s="3"/>
      <c r="P68" s="3"/>
      <c r="Q68" s="3"/>
      <c r="R68" s="3"/>
      <c r="S68" s="3"/>
      <c r="T68" s="3"/>
      <c r="U68" s="3"/>
      <c r="V68" s="3"/>
      <c r="W68" s="3"/>
      <c r="X68" s="3"/>
      <c r="Y68" s="3"/>
      <c r="Z68" s="3"/>
    </row>
    <row r="69" spans="1:26" ht="15.75" customHeight="1">
      <c r="A69" s="51"/>
      <c r="B69" s="51"/>
      <c r="C69" s="51"/>
      <c r="D69" s="51"/>
      <c r="E69" s="52"/>
      <c r="F69" s="52"/>
      <c r="G69" s="52"/>
      <c r="H69" s="52"/>
      <c r="I69" s="1"/>
      <c r="J69" s="3"/>
      <c r="K69" s="3"/>
      <c r="L69" s="3"/>
      <c r="M69" s="3"/>
      <c r="N69" s="3"/>
      <c r="O69" s="3"/>
      <c r="P69" s="3"/>
      <c r="Q69" s="3"/>
      <c r="R69" s="3"/>
      <c r="S69" s="3"/>
      <c r="T69" s="3"/>
      <c r="U69" s="3"/>
      <c r="V69" s="3"/>
      <c r="W69" s="3"/>
      <c r="X69" s="3"/>
      <c r="Y69" s="3"/>
      <c r="Z69" s="3"/>
    </row>
    <row r="70" spans="1:26" ht="15.75" customHeight="1">
      <c r="A70" s="51"/>
      <c r="B70" s="51"/>
      <c r="C70" s="51"/>
      <c r="D70" s="51"/>
      <c r="E70" s="52"/>
      <c r="F70" s="52"/>
      <c r="G70" s="52"/>
      <c r="H70" s="52"/>
      <c r="I70" s="1"/>
      <c r="J70" s="3"/>
      <c r="K70" s="3"/>
      <c r="L70" s="3"/>
      <c r="M70" s="3"/>
      <c r="N70" s="3"/>
      <c r="O70" s="3"/>
      <c r="P70" s="3"/>
      <c r="Q70" s="3"/>
      <c r="R70" s="3"/>
      <c r="S70" s="3"/>
      <c r="T70" s="3"/>
      <c r="U70" s="3"/>
      <c r="V70" s="3"/>
      <c r="W70" s="3"/>
      <c r="X70" s="3"/>
      <c r="Y70" s="3"/>
      <c r="Z70" s="3"/>
    </row>
    <row r="71" spans="1:26" ht="15.75" customHeight="1">
      <c r="A71" s="51"/>
      <c r="B71" s="51"/>
      <c r="C71" s="51"/>
      <c r="D71" s="51"/>
      <c r="E71" s="52"/>
      <c r="F71" s="52"/>
      <c r="G71" s="52"/>
      <c r="H71" s="52"/>
      <c r="I71" s="1"/>
      <c r="J71" s="3"/>
      <c r="K71" s="3"/>
      <c r="L71" s="3"/>
      <c r="M71" s="3"/>
      <c r="N71" s="3"/>
      <c r="O71" s="3"/>
      <c r="P71" s="3"/>
      <c r="Q71" s="3"/>
      <c r="R71" s="3"/>
      <c r="S71" s="3"/>
      <c r="T71" s="3"/>
      <c r="U71" s="3"/>
      <c r="V71" s="3"/>
      <c r="W71" s="3"/>
      <c r="X71" s="3"/>
      <c r="Y71" s="3"/>
      <c r="Z71" s="3"/>
    </row>
    <row r="72" spans="1:26" ht="15.75" customHeight="1">
      <c r="A72" s="51"/>
      <c r="B72" s="51"/>
      <c r="C72" s="51"/>
      <c r="D72" s="51"/>
      <c r="E72" s="52"/>
      <c r="F72" s="52"/>
      <c r="G72" s="52"/>
      <c r="H72" s="52"/>
      <c r="I72" s="1"/>
      <c r="J72" s="3"/>
      <c r="K72" s="3"/>
      <c r="L72" s="3"/>
      <c r="M72" s="3"/>
      <c r="N72" s="3"/>
      <c r="O72" s="3"/>
      <c r="P72" s="3"/>
      <c r="Q72" s="3"/>
      <c r="R72" s="3"/>
      <c r="S72" s="3"/>
      <c r="T72" s="3"/>
      <c r="U72" s="3"/>
      <c r="V72" s="3"/>
      <c r="W72" s="3"/>
      <c r="X72" s="3"/>
      <c r="Y72" s="3"/>
      <c r="Z72" s="3"/>
    </row>
    <row r="73" spans="1:26" ht="15.75" customHeight="1">
      <c r="A73" s="51"/>
      <c r="B73" s="51"/>
      <c r="C73" s="51"/>
      <c r="D73" s="51"/>
      <c r="E73" s="52"/>
      <c r="F73" s="52"/>
      <c r="G73" s="52"/>
      <c r="H73" s="52"/>
      <c r="I73" s="1"/>
      <c r="J73" s="3"/>
      <c r="K73" s="3"/>
      <c r="L73" s="3"/>
      <c r="M73" s="3"/>
      <c r="N73" s="3"/>
      <c r="O73" s="3"/>
      <c r="P73" s="3"/>
      <c r="Q73" s="3"/>
      <c r="R73" s="3"/>
      <c r="S73" s="3"/>
      <c r="T73" s="3"/>
      <c r="U73" s="3"/>
      <c r="V73" s="3"/>
      <c r="W73" s="3"/>
      <c r="X73" s="3"/>
      <c r="Y73" s="3"/>
      <c r="Z73" s="3"/>
    </row>
    <row r="74" spans="1:26" ht="15.75" customHeight="1">
      <c r="A74" s="51"/>
      <c r="B74" s="51"/>
      <c r="C74" s="51"/>
      <c r="D74" s="51"/>
      <c r="E74" s="52"/>
      <c r="F74" s="52"/>
      <c r="G74" s="52"/>
      <c r="H74" s="52"/>
      <c r="I74" s="1"/>
      <c r="J74" s="3"/>
      <c r="K74" s="3"/>
      <c r="L74" s="3"/>
      <c r="M74" s="3"/>
      <c r="N74" s="3"/>
      <c r="O74" s="3"/>
      <c r="P74" s="3"/>
      <c r="Q74" s="3"/>
      <c r="R74" s="3"/>
      <c r="S74" s="3"/>
      <c r="T74" s="3"/>
      <c r="U74" s="3"/>
      <c r="V74" s="3"/>
      <c r="W74" s="3"/>
      <c r="X74" s="3"/>
      <c r="Y74" s="3"/>
      <c r="Z74" s="3"/>
    </row>
    <row r="75" spans="1:26" ht="15.75" customHeight="1">
      <c r="A75" s="51"/>
      <c r="B75" s="51"/>
      <c r="C75" s="51"/>
      <c r="D75" s="51"/>
      <c r="E75" s="52"/>
      <c r="F75" s="52"/>
      <c r="G75" s="52"/>
      <c r="H75" s="52"/>
      <c r="I75" s="1"/>
      <c r="J75" s="3"/>
      <c r="K75" s="3"/>
      <c r="L75" s="3"/>
      <c r="M75" s="3"/>
      <c r="N75" s="3"/>
      <c r="O75" s="3"/>
      <c r="P75" s="3"/>
      <c r="Q75" s="3"/>
      <c r="R75" s="3"/>
      <c r="S75" s="3"/>
      <c r="T75" s="3"/>
      <c r="U75" s="3"/>
      <c r="V75" s="3"/>
      <c r="W75" s="3"/>
      <c r="X75" s="3"/>
      <c r="Y75" s="3"/>
      <c r="Z75" s="3"/>
    </row>
    <row r="76" spans="1:26" ht="15.75" customHeight="1">
      <c r="A76" s="51"/>
      <c r="B76" s="51"/>
      <c r="C76" s="51"/>
      <c r="D76" s="51"/>
      <c r="E76" s="52"/>
      <c r="F76" s="52"/>
      <c r="G76" s="52"/>
      <c r="H76" s="52"/>
      <c r="I76" s="1"/>
      <c r="J76" s="3"/>
      <c r="K76" s="3"/>
      <c r="L76" s="3"/>
      <c r="M76" s="3"/>
      <c r="N76" s="3"/>
      <c r="O76" s="3"/>
      <c r="P76" s="3"/>
      <c r="Q76" s="3"/>
      <c r="R76" s="3"/>
      <c r="S76" s="3"/>
      <c r="T76" s="3"/>
      <c r="U76" s="3"/>
      <c r="V76" s="3"/>
      <c r="W76" s="3"/>
      <c r="X76" s="3"/>
      <c r="Y76" s="3"/>
      <c r="Z76" s="3"/>
    </row>
    <row r="77" spans="1:26" ht="15.75" customHeight="1">
      <c r="A77" s="51"/>
      <c r="B77" s="51"/>
      <c r="C77" s="51"/>
      <c r="D77" s="51"/>
      <c r="E77" s="52"/>
      <c r="F77" s="52"/>
      <c r="G77" s="52"/>
      <c r="H77" s="52"/>
      <c r="I77" s="1"/>
      <c r="J77" s="3"/>
      <c r="K77" s="3"/>
      <c r="L77" s="3"/>
      <c r="M77" s="3"/>
      <c r="N77" s="3"/>
      <c r="O77" s="3"/>
      <c r="P77" s="3"/>
      <c r="Q77" s="3"/>
      <c r="R77" s="3"/>
      <c r="S77" s="3"/>
      <c r="T77" s="3"/>
      <c r="U77" s="3"/>
      <c r="V77" s="3"/>
      <c r="W77" s="3"/>
      <c r="X77" s="3"/>
      <c r="Y77" s="3"/>
      <c r="Z77" s="3"/>
    </row>
    <row r="78" spans="1:26" ht="15.75" customHeight="1">
      <c r="A78" s="51"/>
      <c r="B78" s="51"/>
      <c r="C78" s="51"/>
      <c r="D78" s="51"/>
      <c r="E78" s="52"/>
      <c r="F78" s="52"/>
      <c r="G78" s="52"/>
      <c r="H78" s="52"/>
      <c r="I78" s="1"/>
      <c r="J78" s="3"/>
      <c r="K78" s="3"/>
      <c r="L78" s="3"/>
      <c r="M78" s="3"/>
      <c r="N78" s="3"/>
      <c r="O78" s="3"/>
      <c r="P78" s="3"/>
      <c r="Q78" s="3"/>
      <c r="R78" s="3"/>
      <c r="S78" s="3"/>
      <c r="T78" s="3"/>
      <c r="U78" s="3"/>
      <c r="V78" s="3"/>
      <c r="W78" s="3"/>
      <c r="X78" s="3"/>
      <c r="Y78" s="3"/>
      <c r="Z78" s="3"/>
    </row>
    <row r="79" spans="1:26" ht="15.75" customHeight="1">
      <c r="A79" s="51"/>
      <c r="B79" s="51"/>
      <c r="C79" s="51"/>
      <c r="D79" s="51"/>
      <c r="E79" s="52"/>
      <c r="F79" s="52"/>
      <c r="G79" s="52"/>
      <c r="H79" s="52"/>
      <c r="I79" s="1"/>
      <c r="J79" s="3"/>
      <c r="K79" s="3"/>
      <c r="L79" s="3"/>
      <c r="M79" s="3"/>
      <c r="N79" s="3"/>
      <c r="O79" s="3"/>
      <c r="P79" s="3"/>
      <c r="Q79" s="3"/>
      <c r="R79" s="3"/>
      <c r="S79" s="3"/>
      <c r="T79" s="3"/>
      <c r="U79" s="3"/>
      <c r="V79" s="3"/>
      <c r="W79" s="3"/>
      <c r="X79" s="3"/>
      <c r="Y79" s="3"/>
      <c r="Z79" s="3"/>
    </row>
    <row r="80" spans="1:26" ht="15.75" customHeight="1">
      <c r="A80" s="51"/>
      <c r="B80" s="51"/>
      <c r="C80" s="51"/>
      <c r="D80" s="51"/>
      <c r="E80" s="52"/>
      <c r="F80" s="52"/>
      <c r="G80" s="52"/>
      <c r="H80" s="52"/>
      <c r="I80" s="1"/>
      <c r="J80" s="3"/>
      <c r="K80" s="3"/>
      <c r="L80" s="3"/>
      <c r="M80" s="3"/>
      <c r="N80" s="3"/>
      <c r="O80" s="3"/>
      <c r="P80" s="3"/>
      <c r="Q80" s="3"/>
      <c r="R80" s="3"/>
      <c r="S80" s="3"/>
      <c r="T80" s="3"/>
      <c r="U80" s="3"/>
      <c r="V80" s="3"/>
      <c r="W80" s="3"/>
      <c r="X80" s="3"/>
      <c r="Y80" s="3"/>
      <c r="Z80" s="3"/>
    </row>
    <row r="81" spans="1:26" ht="15.75" customHeight="1">
      <c r="A81" s="51"/>
      <c r="B81" s="51"/>
      <c r="C81" s="51"/>
      <c r="D81" s="51"/>
      <c r="E81" s="52"/>
      <c r="F81" s="52"/>
      <c r="G81" s="52"/>
      <c r="H81" s="52"/>
      <c r="I81" s="1"/>
      <c r="J81" s="3"/>
      <c r="K81" s="3"/>
      <c r="L81" s="3"/>
      <c r="M81" s="3"/>
      <c r="N81" s="3"/>
      <c r="O81" s="3"/>
      <c r="P81" s="3"/>
      <c r="Q81" s="3"/>
      <c r="R81" s="3"/>
      <c r="S81" s="3"/>
      <c r="T81" s="3"/>
      <c r="U81" s="3"/>
      <c r="V81" s="3"/>
      <c r="W81" s="3"/>
      <c r="X81" s="3"/>
      <c r="Y81" s="3"/>
      <c r="Z81" s="3"/>
    </row>
    <row r="82" spans="1:26" ht="15.75" customHeight="1">
      <c r="A82" s="51"/>
      <c r="B82" s="51"/>
      <c r="C82" s="51"/>
      <c r="D82" s="51"/>
      <c r="E82" s="52"/>
      <c r="F82" s="52"/>
      <c r="G82" s="52"/>
      <c r="H82" s="52"/>
      <c r="I82" s="1"/>
      <c r="J82" s="3"/>
      <c r="K82" s="3"/>
      <c r="L82" s="3"/>
      <c r="M82" s="3"/>
      <c r="N82" s="3"/>
      <c r="O82" s="3"/>
      <c r="P82" s="3"/>
      <c r="Q82" s="3"/>
      <c r="R82" s="3"/>
      <c r="S82" s="3"/>
      <c r="T82" s="3"/>
      <c r="U82" s="3"/>
      <c r="V82" s="3"/>
      <c r="W82" s="3"/>
      <c r="X82" s="3"/>
      <c r="Y82" s="3"/>
      <c r="Z82" s="3"/>
    </row>
    <row r="83" spans="1:26" ht="15.75" customHeight="1">
      <c r="A83" s="51"/>
      <c r="B83" s="51"/>
      <c r="C83" s="51"/>
      <c r="D83" s="51"/>
      <c r="E83" s="52"/>
      <c r="F83" s="52"/>
      <c r="G83" s="52"/>
      <c r="H83" s="52"/>
      <c r="I83" s="1"/>
      <c r="J83" s="3"/>
      <c r="K83" s="3"/>
      <c r="L83" s="3"/>
      <c r="M83" s="3"/>
      <c r="N83" s="3"/>
      <c r="O83" s="3"/>
      <c r="P83" s="3"/>
      <c r="Q83" s="3"/>
      <c r="R83" s="3"/>
      <c r="S83" s="3"/>
      <c r="T83" s="3"/>
      <c r="U83" s="3"/>
      <c r="V83" s="3"/>
      <c r="W83" s="3"/>
      <c r="X83" s="3"/>
      <c r="Y83" s="3"/>
      <c r="Z83" s="3"/>
    </row>
    <row r="84" spans="1:26" ht="15.75" customHeight="1">
      <c r="A84" s="51"/>
      <c r="B84" s="51"/>
      <c r="C84" s="51"/>
      <c r="D84" s="51"/>
      <c r="E84" s="52"/>
      <c r="F84" s="52"/>
      <c r="G84" s="52"/>
      <c r="H84" s="52"/>
      <c r="I84" s="1"/>
      <c r="J84" s="3"/>
      <c r="K84" s="3"/>
      <c r="L84" s="3"/>
      <c r="M84" s="3"/>
      <c r="N84" s="3"/>
      <c r="O84" s="3"/>
      <c r="P84" s="3"/>
      <c r="Q84" s="3"/>
      <c r="R84" s="3"/>
      <c r="S84" s="3"/>
      <c r="T84" s="3"/>
      <c r="U84" s="3"/>
      <c r="V84" s="3"/>
      <c r="W84" s="3"/>
      <c r="X84" s="3"/>
      <c r="Y84" s="3"/>
      <c r="Z84" s="3"/>
    </row>
    <row r="85" spans="1:26" ht="15.75" customHeight="1">
      <c r="A85" s="51"/>
      <c r="B85" s="51"/>
      <c r="C85" s="51"/>
      <c r="D85" s="51"/>
      <c r="E85" s="52"/>
      <c r="F85" s="52"/>
      <c r="G85" s="52"/>
      <c r="H85" s="52"/>
      <c r="I85" s="1"/>
      <c r="J85" s="3"/>
      <c r="K85" s="3"/>
      <c r="L85" s="3"/>
      <c r="M85" s="3"/>
      <c r="N85" s="3"/>
      <c r="O85" s="3"/>
      <c r="P85" s="3"/>
      <c r="Q85" s="3"/>
      <c r="R85" s="3"/>
      <c r="S85" s="3"/>
      <c r="T85" s="3"/>
      <c r="U85" s="3"/>
      <c r="V85" s="3"/>
      <c r="W85" s="3"/>
      <c r="X85" s="3"/>
      <c r="Y85" s="3"/>
      <c r="Z85" s="3"/>
    </row>
    <row r="86" spans="1:26" ht="15.75" customHeight="1">
      <c r="A86" s="51"/>
      <c r="B86" s="51"/>
      <c r="C86" s="51"/>
      <c r="D86" s="51"/>
      <c r="E86" s="52"/>
      <c r="F86" s="52"/>
      <c r="G86" s="52"/>
      <c r="H86" s="52"/>
      <c r="I86" s="1"/>
      <c r="J86" s="3"/>
      <c r="K86" s="3"/>
      <c r="L86" s="3"/>
      <c r="M86" s="3"/>
      <c r="N86" s="3"/>
      <c r="O86" s="3"/>
      <c r="P86" s="3"/>
      <c r="Q86" s="3"/>
      <c r="R86" s="3"/>
      <c r="S86" s="3"/>
      <c r="T86" s="3"/>
      <c r="U86" s="3"/>
      <c r="V86" s="3"/>
      <c r="W86" s="3"/>
      <c r="X86" s="3"/>
      <c r="Y86" s="3"/>
      <c r="Z86" s="3"/>
    </row>
    <row r="87" spans="1:26" ht="15.75" customHeight="1">
      <c r="A87" s="51"/>
      <c r="B87" s="51"/>
      <c r="C87" s="51"/>
      <c r="D87" s="51"/>
      <c r="E87" s="52"/>
      <c r="F87" s="52"/>
      <c r="G87" s="52"/>
      <c r="H87" s="52"/>
      <c r="I87" s="1"/>
      <c r="J87" s="3"/>
      <c r="K87" s="3"/>
      <c r="L87" s="3"/>
      <c r="M87" s="3"/>
      <c r="N87" s="3"/>
      <c r="O87" s="3"/>
      <c r="P87" s="3"/>
      <c r="Q87" s="3"/>
      <c r="R87" s="3"/>
      <c r="S87" s="3"/>
      <c r="T87" s="3"/>
      <c r="U87" s="3"/>
      <c r="V87" s="3"/>
      <c r="W87" s="3"/>
      <c r="X87" s="3"/>
      <c r="Y87" s="3"/>
      <c r="Z87" s="3"/>
    </row>
    <row r="88" spans="1:26" ht="15.75" customHeight="1">
      <c r="A88" s="51"/>
      <c r="B88" s="51"/>
      <c r="C88" s="51"/>
      <c r="D88" s="51"/>
      <c r="E88" s="52"/>
      <c r="F88" s="52"/>
      <c r="G88" s="52"/>
      <c r="H88" s="52"/>
      <c r="I88" s="1"/>
      <c r="J88" s="3"/>
      <c r="K88" s="3"/>
      <c r="L88" s="3"/>
      <c r="M88" s="3"/>
      <c r="N88" s="3"/>
      <c r="O88" s="3"/>
      <c r="P88" s="3"/>
      <c r="Q88" s="3"/>
      <c r="R88" s="3"/>
      <c r="S88" s="3"/>
      <c r="T88" s="3"/>
      <c r="U88" s="3"/>
      <c r="V88" s="3"/>
      <c r="W88" s="3"/>
      <c r="X88" s="3"/>
      <c r="Y88" s="3"/>
      <c r="Z88" s="3"/>
    </row>
    <row r="89" spans="1:26" ht="15.75" customHeight="1">
      <c r="A89" s="51"/>
      <c r="B89" s="51"/>
      <c r="C89" s="51"/>
      <c r="D89" s="51"/>
      <c r="E89" s="52"/>
      <c r="F89" s="52"/>
      <c r="G89" s="52"/>
      <c r="H89" s="52"/>
      <c r="I89" s="1"/>
      <c r="J89" s="3"/>
      <c r="K89" s="3"/>
      <c r="L89" s="3"/>
      <c r="M89" s="3"/>
      <c r="N89" s="3"/>
      <c r="O89" s="3"/>
      <c r="P89" s="3"/>
      <c r="Q89" s="3"/>
      <c r="R89" s="3"/>
      <c r="S89" s="3"/>
      <c r="T89" s="3"/>
      <c r="U89" s="3"/>
      <c r="V89" s="3"/>
      <c r="W89" s="3"/>
      <c r="X89" s="3"/>
      <c r="Y89" s="3"/>
      <c r="Z89" s="3"/>
    </row>
    <row r="90" spans="1:26" ht="15.75" customHeight="1">
      <c r="A90" s="51"/>
      <c r="B90" s="51"/>
      <c r="C90" s="51"/>
      <c r="D90" s="51"/>
      <c r="E90" s="52"/>
      <c r="F90" s="52"/>
      <c r="G90" s="52"/>
      <c r="H90" s="52"/>
      <c r="I90" s="1"/>
      <c r="J90" s="3"/>
      <c r="K90" s="3"/>
      <c r="L90" s="3"/>
      <c r="M90" s="3"/>
      <c r="N90" s="3"/>
      <c r="O90" s="3"/>
      <c r="P90" s="3"/>
      <c r="Q90" s="3"/>
      <c r="R90" s="3"/>
      <c r="S90" s="3"/>
      <c r="T90" s="3"/>
      <c r="U90" s="3"/>
      <c r="V90" s="3"/>
      <c r="W90" s="3"/>
      <c r="X90" s="3"/>
      <c r="Y90" s="3"/>
      <c r="Z90" s="3"/>
    </row>
    <row r="91" spans="1:26" ht="15.75" customHeight="1">
      <c r="A91" s="51"/>
      <c r="B91" s="51"/>
      <c r="C91" s="51"/>
      <c r="D91" s="51"/>
      <c r="E91" s="52"/>
      <c r="F91" s="52"/>
      <c r="G91" s="52"/>
      <c r="H91" s="52"/>
      <c r="I91" s="1"/>
      <c r="J91" s="3"/>
      <c r="K91" s="3"/>
      <c r="L91" s="3"/>
      <c r="M91" s="3"/>
      <c r="N91" s="3"/>
      <c r="O91" s="3"/>
      <c r="P91" s="3"/>
      <c r="Q91" s="3"/>
      <c r="R91" s="3"/>
      <c r="S91" s="3"/>
      <c r="T91" s="3"/>
      <c r="U91" s="3"/>
      <c r="V91" s="3"/>
      <c r="W91" s="3"/>
      <c r="X91" s="3"/>
      <c r="Y91" s="3"/>
      <c r="Z91" s="3"/>
    </row>
    <row r="92" spans="1:26" ht="15.75" customHeight="1">
      <c r="A92" s="51"/>
      <c r="B92" s="51"/>
      <c r="C92" s="51"/>
      <c r="D92" s="51"/>
      <c r="E92" s="52"/>
      <c r="F92" s="52"/>
      <c r="G92" s="52"/>
      <c r="H92" s="52"/>
      <c r="I92" s="1"/>
      <c r="J92" s="3"/>
      <c r="K92" s="3"/>
      <c r="L92" s="3"/>
      <c r="M92" s="3"/>
      <c r="N92" s="3"/>
      <c r="O92" s="3"/>
      <c r="P92" s="3"/>
      <c r="Q92" s="3"/>
      <c r="R92" s="3"/>
      <c r="S92" s="3"/>
      <c r="T92" s="3"/>
      <c r="U92" s="3"/>
      <c r="V92" s="3"/>
      <c r="W92" s="3"/>
      <c r="X92" s="3"/>
      <c r="Y92" s="3"/>
      <c r="Z92" s="3"/>
    </row>
    <row r="93" spans="1:26" ht="15.75" customHeight="1">
      <c r="A93" s="51"/>
      <c r="B93" s="51"/>
      <c r="C93" s="51"/>
      <c r="D93" s="51"/>
      <c r="E93" s="52"/>
      <c r="F93" s="52"/>
      <c r="G93" s="52"/>
      <c r="H93" s="52"/>
      <c r="I93" s="1"/>
      <c r="J93" s="3"/>
      <c r="K93" s="3"/>
      <c r="L93" s="3"/>
      <c r="M93" s="3"/>
      <c r="N93" s="3"/>
      <c r="O93" s="3"/>
      <c r="P93" s="3"/>
      <c r="Q93" s="3"/>
      <c r="R93" s="3"/>
      <c r="S93" s="3"/>
      <c r="T93" s="3"/>
      <c r="U93" s="3"/>
      <c r="V93" s="3"/>
      <c r="W93" s="3"/>
      <c r="X93" s="3"/>
      <c r="Y93" s="3"/>
      <c r="Z93" s="3"/>
    </row>
    <row r="94" spans="1:26" ht="15.75" customHeight="1">
      <c r="A94" s="51"/>
      <c r="B94" s="51"/>
      <c r="C94" s="51"/>
      <c r="D94" s="51"/>
      <c r="E94" s="52"/>
      <c r="F94" s="52"/>
      <c r="G94" s="52"/>
      <c r="H94" s="52"/>
      <c r="I94" s="1"/>
      <c r="J94" s="3"/>
      <c r="K94" s="3"/>
      <c r="L94" s="3"/>
      <c r="M94" s="3"/>
      <c r="N94" s="3"/>
      <c r="O94" s="3"/>
      <c r="P94" s="3"/>
      <c r="Q94" s="3"/>
      <c r="R94" s="3"/>
      <c r="S94" s="3"/>
      <c r="T94" s="3"/>
      <c r="U94" s="3"/>
      <c r="V94" s="3"/>
      <c r="W94" s="3"/>
      <c r="X94" s="3"/>
      <c r="Y94" s="3"/>
      <c r="Z94" s="3"/>
    </row>
    <row r="95" spans="1:26" ht="15.75" customHeight="1">
      <c r="A95" s="51"/>
      <c r="B95" s="51"/>
      <c r="C95" s="51"/>
      <c r="D95" s="51"/>
      <c r="E95" s="52"/>
      <c r="F95" s="52"/>
      <c r="G95" s="52"/>
      <c r="H95" s="52"/>
      <c r="I95" s="1"/>
      <c r="J95" s="3"/>
      <c r="K95" s="3"/>
      <c r="L95" s="3"/>
      <c r="M95" s="3"/>
      <c r="N95" s="3"/>
      <c r="O95" s="3"/>
      <c r="P95" s="3"/>
      <c r="Q95" s="3"/>
      <c r="R95" s="3"/>
      <c r="S95" s="3"/>
      <c r="T95" s="3"/>
      <c r="U95" s="3"/>
      <c r="V95" s="3"/>
      <c r="W95" s="3"/>
      <c r="X95" s="3"/>
      <c r="Y95" s="3"/>
      <c r="Z95" s="3"/>
    </row>
    <row r="96" spans="1:26" ht="15.75" customHeight="1">
      <c r="A96" s="51"/>
      <c r="B96" s="51"/>
      <c r="C96" s="51"/>
      <c r="D96" s="51"/>
      <c r="E96" s="52"/>
      <c r="F96" s="52"/>
      <c r="G96" s="52"/>
      <c r="H96" s="52"/>
      <c r="I96" s="1"/>
      <c r="J96" s="3"/>
      <c r="K96" s="3"/>
      <c r="L96" s="3"/>
      <c r="M96" s="3"/>
      <c r="N96" s="3"/>
      <c r="O96" s="3"/>
      <c r="P96" s="3"/>
      <c r="Q96" s="3"/>
      <c r="R96" s="3"/>
      <c r="S96" s="3"/>
      <c r="T96" s="3"/>
      <c r="U96" s="3"/>
      <c r="V96" s="3"/>
      <c r="W96" s="3"/>
      <c r="X96" s="3"/>
      <c r="Y96" s="3"/>
      <c r="Z96" s="3"/>
    </row>
    <row r="97" spans="1:26" ht="15.75" customHeight="1">
      <c r="A97" s="51"/>
      <c r="B97" s="51"/>
      <c r="C97" s="51"/>
      <c r="D97" s="51"/>
      <c r="E97" s="52"/>
      <c r="F97" s="52"/>
      <c r="G97" s="52"/>
      <c r="H97" s="52"/>
      <c r="I97" s="1"/>
      <c r="J97" s="3"/>
      <c r="K97" s="3"/>
      <c r="L97" s="3"/>
      <c r="M97" s="3"/>
      <c r="N97" s="3"/>
      <c r="O97" s="3"/>
      <c r="P97" s="3"/>
      <c r="Q97" s="3"/>
      <c r="R97" s="3"/>
      <c r="S97" s="3"/>
      <c r="T97" s="3"/>
      <c r="U97" s="3"/>
      <c r="V97" s="3"/>
      <c r="W97" s="3"/>
      <c r="X97" s="3"/>
      <c r="Y97" s="3"/>
      <c r="Z97" s="3"/>
    </row>
    <row r="98" spans="1:26" ht="15.75" customHeight="1">
      <c r="A98" s="51"/>
      <c r="B98" s="51"/>
      <c r="C98" s="51"/>
      <c r="D98" s="51"/>
      <c r="E98" s="52"/>
      <c r="F98" s="52"/>
      <c r="G98" s="52"/>
      <c r="H98" s="52"/>
      <c r="I98" s="1"/>
      <c r="J98" s="3"/>
      <c r="K98" s="3"/>
      <c r="L98" s="3"/>
      <c r="M98" s="3"/>
      <c r="N98" s="3"/>
      <c r="O98" s="3"/>
      <c r="P98" s="3"/>
      <c r="Q98" s="3"/>
      <c r="R98" s="3"/>
      <c r="S98" s="3"/>
      <c r="T98" s="3"/>
      <c r="U98" s="3"/>
      <c r="V98" s="3"/>
      <c r="W98" s="3"/>
      <c r="X98" s="3"/>
      <c r="Y98" s="3"/>
      <c r="Z98" s="3"/>
    </row>
    <row r="99" spans="1:26" ht="15.75" customHeight="1">
      <c r="A99" s="51"/>
      <c r="B99" s="51"/>
      <c r="C99" s="51"/>
      <c r="D99" s="51"/>
      <c r="E99" s="52"/>
      <c r="F99" s="52"/>
      <c r="G99" s="52"/>
      <c r="H99" s="52"/>
      <c r="I99" s="1"/>
      <c r="J99" s="3"/>
      <c r="K99" s="3"/>
      <c r="L99" s="3"/>
      <c r="M99" s="3"/>
      <c r="N99" s="3"/>
      <c r="O99" s="3"/>
      <c r="P99" s="3"/>
      <c r="Q99" s="3"/>
      <c r="R99" s="3"/>
      <c r="S99" s="3"/>
      <c r="T99" s="3"/>
      <c r="U99" s="3"/>
      <c r="V99" s="3"/>
      <c r="W99" s="3"/>
      <c r="X99" s="3"/>
      <c r="Y99" s="3"/>
      <c r="Z99" s="3"/>
    </row>
    <row r="100" spans="1:26" ht="15.75" customHeight="1">
      <c r="A100" s="51"/>
      <c r="B100" s="51"/>
      <c r="C100" s="51"/>
      <c r="D100" s="51"/>
      <c r="E100" s="52"/>
      <c r="F100" s="52"/>
      <c r="G100" s="52"/>
      <c r="H100" s="52"/>
      <c r="I100" s="1"/>
      <c r="J100" s="3"/>
      <c r="K100" s="3"/>
      <c r="L100" s="3"/>
      <c r="M100" s="3"/>
      <c r="N100" s="3"/>
      <c r="O100" s="3"/>
      <c r="P100" s="3"/>
      <c r="Q100" s="3"/>
      <c r="R100" s="3"/>
      <c r="S100" s="3"/>
      <c r="T100" s="3"/>
      <c r="U100" s="3"/>
      <c r="V100" s="3"/>
      <c r="W100" s="3"/>
      <c r="X100" s="3"/>
      <c r="Y100" s="3"/>
      <c r="Z100" s="3"/>
    </row>
    <row r="101" spans="1:26" ht="15.75" customHeight="1">
      <c r="A101" s="51"/>
      <c r="B101" s="51"/>
      <c r="C101" s="51"/>
      <c r="D101" s="51"/>
      <c r="E101" s="52"/>
      <c r="F101" s="52"/>
      <c r="G101" s="52"/>
      <c r="H101" s="52"/>
      <c r="I101" s="1"/>
      <c r="J101" s="3"/>
      <c r="K101" s="3"/>
      <c r="L101" s="3"/>
      <c r="M101" s="3"/>
      <c r="N101" s="3"/>
      <c r="O101" s="3"/>
      <c r="P101" s="3"/>
      <c r="Q101" s="3"/>
      <c r="R101" s="3"/>
      <c r="S101" s="3"/>
      <c r="T101" s="3"/>
      <c r="U101" s="3"/>
      <c r="V101" s="3"/>
      <c r="W101" s="3"/>
      <c r="X101" s="3"/>
      <c r="Y101" s="3"/>
      <c r="Z101" s="3"/>
    </row>
    <row r="102" spans="1:26" ht="15.75" customHeight="1">
      <c r="A102" s="51"/>
      <c r="B102" s="51"/>
      <c r="C102" s="51"/>
      <c r="D102" s="51"/>
      <c r="E102" s="52"/>
      <c r="F102" s="52"/>
      <c r="G102" s="52"/>
      <c r="H102" s="52"/>
      <c r="I102" s="1"/>
      <c r="J102" s="3"/>
      <c r="K102" s="3"/>
      <c r="L102" s="3"/>
      <c r="M102" s="3"/>
      <c r="N102" s="3"/>
      <c r="O102" s="3"/>
      <c r="P102" s="3"/>
      <c r="Q102" s="3"/>
      <c r="R102" s="3"/>
      <c r="S102" s="3"/>
      <c r="T102" s="3"/>
      <c r="U102" s="3"/>
      <c r="V102" s="3"/>
      <c r="W102" s="3"/>
      <c r="X102" s="3"/>
      <c r="Y102" s="3"/>
      <c r="Z102" s="3"/>
    </row>
    <row r="103" spans="1:26" ht="15.75" customHeight="1">
      <c r="A103" s="51"/>
      <c r="B103" s="51"/>
      <c r="C103" s="51"/>
      <c r="D103" s="51"/>
      <c r="E103" s="52"/>
      <c r="F103" s="52"/>
      <c r="G103" s="52"/>
      <c r="H103" s="52"/>
      <c r="I103" s="1"/>
      <c r="J103" s="3"/>
      <c r="K103" s="3"/>
      <c r="L103" s="3"/>
      <c r="M103" s="3"/>
      <c r="N103" s="3"/>
      <c r="O103" s="3"/>
      <c r="P103" s="3"/>
      <c r="Q103" s="3"/>
      <c r="R103" s="3"/>
      <c r="S103" s="3"/>
      <c r="T103" s="3"/>
      <c r="U103" s="3"/>
      <c r="V103" s="3"/>
      <c r="W103" s="3"/>
      <c r="X103" s="3"/>
      <c r="Y103" s="3"/>
      <c r="Z103" s="3"/>
    </row>
    <row r="104" spans="1:26" ht="15.75" customHeight="1">
      <c r="A104" s="51"/>
      <c r="B104" s="51"/>
      <c r="C104" s="51"/>
      <c r="D104" s="51"/>
      <c r="E104" s="52"/>
      <c r="F104" s="52"/>
      <c r="G104" s="52"/>
      <c r="H104" s="52"/>
      <c r="I104" s="1"/>
      <c r="J104" s="3"/>
      <c r="K104" s="3"/>
      <c r="L104" s="3"/>
      <c r="M104" s="3"/>
      <c r="N104" s="3"/>
      <c r="O104" s="3"/>
      <c r="P104" s="3"/>
      <c r="Q104" s="3"/>
      <c r="R104" s="3"/>
      <c r="S104" s="3"/>
      <c r="T104" s="3"/>
      <c r="U104" s="3"/>
      <c r="V104" s="3"/>
      <c r="W104" s="3"/>
      <c r="X104" s="3"/>
      <c r="Y104" s="3"/>
      <c r="Z104" s="3"/>
    </row>
    <row r="105" spans="1:26" ht="15.75" customHeight="1">
      <c r="A105" s="51"/>
      <c r="B105" s="51"/>
      <c r="C105" s="51"/>
      <c r="D105" s="51"/>
      <c r="E105" s="52"/>
      <c r="F105" s="52"/>
      <c r="G105" s="52"/>
      <c r="H105" s="52"/>
      <c r="I105" s="1"/>
      <c r="J105" s="3"/>
      <c r="K105" s="3"/>
      <c r="L105" s="3"/>
      <c r="M105" s="3"/>
      <c r="N105" s="3"/>
      <c r="O105" s="3"/>
      <c r="P105" s="3"/>
      <c r="Q105" s="3"/>
      <c r="R105" s="3"/>
      <c r="S105" s="3"/>
      <c r="T105" s="3"/>
      <c r="U105" s="3"/>
      <c r="V105" s="3"/>
      <c r="W105" s="3"/>
      <c r="X105" s="3"/>
      <c r="Y105" s="3"/>
      <c r="Z105" s="3"/>
    </row>
    <row r="106" spans="1:26" ht="15.75" customHeight="1">
      <c r="A106" s="51"/>
      <c r="B106" s="51"/>
      <c r="C106" s="51"/>
      <c r="D106" s="51"/>
      <c r="E106" s="52"/>
      <c r="F106" s="52"/>
      <c r="G106" s="52"/>
      <c r="H106" s="52"/>
      <c r="I106" s="1"/>
      <c r="J106" s="3"/>
      <c r="K106" s="3"/>
      <c r="L106" s="3"/>
      <c r="M106" s="3"/>
      <c r="N106" s="3"/>
      <c r="O106" s="3"/>
      <c r="P106" s="3"/>
      <c r="Q106" s="3"/>
      <c r="R106" s="3"/>
      <c r="S106" s="3"/>
      <c r="T106" s="3"/>
      <c r="U106" s="3"/>
      <c r="V106" s="3"/>
      <c r="W106" s="3"/>
      <c r="X106" s="3"/>
      <c r="Y106" s="3"/>
      <c r="Z106" s="3"/>
    </row>
    <row r="107" spans="1:26" ht="15.75" customHeight="1">
      <c r="A107" s="51"/>
      <c r="B107" s="51"/>
      <c r="C107" s="51"/>
      <c r="D107" s="51"/>
      <c r="E107" s="52"/>
      <c r="F107" s="52"/>
      <c r="G107" s="52"/>
      <c r="H107" s="52"/>
      <c r="I107" s="1"/>
      <c r="J107" s="3"/>
      <c r="K107" s="3"/>
      <c r="L107" s="3"/>
      <c r="M107" s="3"/>
      <c r="N107" s="3"/>
      <c r="O107" s="3"/>
      <c r="P107" s="3"/>
      <c r="Q107" s="3"/>
      <c r="R107" s="3"/>
      <c r="S107" s="3"/>
      <c r="T107" s="3"/>
      <c r="U107" s="3"/>
      <c r="V107" s="3"/>
      <c r="W107" s="3"/>
      <c r="X107" s="3"/>
      <c r="Y107" s="3"/>
      <c r="Z107" s="3"/>
    </row>
    <row r="108" spans="1:26" ht="15.75" customHeight="1">
      <c r="A108" s="51"/>
      <c r="B108" s="51"/>
      <c r="C108" s="51"/>
      <c r="D108" s="51"/>
      <c r="E108" s="52"/>
      <c r="F108" s="52"/>
      <c r="G108" s="52"/>
      <c r="H108" s="52"/>
      <c r="I108" s="1"/>
      <c r="J108" s="3"/>
      <c r="K108" s="3"/>
      <c r="L108" s="3"/>
      <c r="M108" s="3"/>
      <c r="N108" s="3"/>
      <c r="O108" s="3"/>
      <c r="P108" s="3"/>
      <c r="Q108" s="3"/>
      <c r="R108" s="3"/>
      <c r="S108" s="3"/>
      <c r="T108" s="3"/>
      <c r="U108" s="3"/>
      <c r="V108" s="3"/>
      <c r="W108" s="3"/>
      <c r="X108" s="3"/>
      <c r="Y108" s="3"/>
      <c r="Z108" s="3"/>
    </row>
    <row r="109" spans="1:26" ht="15.75" customHeight="1">
      <c r="A109" s="51"/>
      <c r="B109" s="51"/>
      <c r="C109" s="51"/>
      <c r="D109" s="51"/>
      <c r="E109" s="52"/>
      <c r="F109" s="52"/>
      <c r="G109" s="52"/>
      <c r="H109" s="52"/>
      <c r="I109" s="1"/>
      <c r="J109" s="3"/>
      <c r="K109" s="3"/>
      <c r="L109" s="3"/>
      <c r="M109" s="3"/>
      <c r="N109" s="3"/>
      <c r="O109" s="3"/>
      <c r="P109" s="3"/>
      <c r="Q109" s="3"/>
      <c r="R109" s="3"/>
      <c r="S109" s="3"/>
      <c r="T109" s="3"/>
      <c r="U109" s="3"/>
      <c r="V109" s="3"/>
      <c r="W109" s="3"/>
      <c r="X109" s="3"/>
      <c r="Y109" s="3"/>
      <c r="Z109" s="3"/>
    </row>
    <row r="110" spans="1:26" ht="15.75" customHeight="1">
      <c r="A110" s="51"/>
      <c r="B110" s="51"/>
      <c r="C110" s="51"/>
      <c r="D110" s="51"/>
      <c r="E110" s="52"/>
      <c r="F110" s="52"/>
      <c r="G110" s="52"/>
      <c r="H110" s="52"/>
      <c r="I110" s="1"/>
      <c r="J110" s="3"/>
      <c r="K110" s="3"/>
      <c r="L110" s="3"/>
      <c r="M110" s="3"/>
      <c r="N110" s="3"/>
      <c r="O110" s="3"/>
      <c r="P110" s="3"/>
      <c r="Q110" s="3"/>
      <c r="R110" s="3"/>
      <c r="S110" s="3"/>
      <c r="T110" s="3"/>
      <c r="U110" s="3"/>
      <c r="V110" s="3"/>
      <c r="W110" s="3"/>
      <c r="X110" s="3"/>
      <c r="Y110" s="3"/>
      <c r="Z110" s="3"/>
    </row>
    <row r="111" spans="1:26" ht="15.75" customHeight="1">
      <c r="A111" s="51"/>
      <c r="B111" s="51"/>
      <c r="C111" s="51"/>
      <c r="D111" s="51"/>
      <c r="E111" s="52"/>
      <c r="F111" s="52"/>
      <c r="G111" s="52"/>
      <c r="H111" s="52"/>
      <c r="I111" s="1"/>
      <c r="J111" s="3"/>
      <c r="K111" s="3"/>
      <c r="L111" s="3"/>
      <c r="M111" s="3"/>
      <c r="N111" s="3"/>
      <c r="O111" s="3"/>
      <c r="P111" s="3"/>
      <c r="Q111" s="3"/>
      <c r="R111" s="3"/>
      <c r="S111" s="3"/>
      <c r="T111" s="3"/>
      <c r="U111" s="3"/>
      <c r="V111" s="3"/>
      <c r="W111" s="3"/>
      <c r="X111" s="3"/>
      <c r="Y111" s="3"/>
      <c r="Z111" s="3"/>
    </row>
    <row r="112" spans="1:26" ht="15.75" customHeight="1">
      <c r="A112" s="51"/>
      <c r="B112" s="51"/>
      <c r="C112" s="51"/>
      <c r="D112" s="51"/>
      <c r="E112" s="52"/>
      <c r="F112" s="52"/>
      <c r="G112" s="52"/>
      <c r="H112" s="52"/>
      <c r="I112" s="1"/>
      <c r="J112" s="3"/>
      <c r="K112" s="3"/>
      <c r="L112" s="3"/>
      <c r="M112" s="3"/>
      <c r="N112" s="3"/>
      <c r="O112" s="3"/>
      <c r="P112" s="3"/>
      <c r="Q112" s="3"/>
      <c r="R112" s="3"/>
      <c r="S112" s="3"/>
      <c r="T112" s="3"/>
      <c r="U112" s="3"/>
      <c r="V112" s="3"/>
      <c r="W112" s="3"/>
      <c r="X112" s="3"/>
      <c r="Y112" s="3"/>
      <c r="Z112" s="3"/>
    </row>
    <row r="113" spans="1:26" ht="15.75" customHeight="1">
      <c r="A113" s="51"/>
      <c r="B113" s="51"/>
      <c r="C113" s="51"/>
      <c r="D113" s="51"/>
      <c r="E113" s="52"/>
      <c r="F113" s="52"/>
      <c r="G113" s="52"/>
      <c r="H113" s="52"/>
      <c r="I113" s="1"/>
      <c r="J113" s="3"/>
      <c r="K113" s="3"/>
      <c r="L113" s="3"/>
      <c r="M113" s="3"/>
      <c r="N113" s="3"/>
      <c r="O113" s="3"/>
      <c r="P113" s="3"/>
      <c r="Q113" s="3"/>
      <c r="R113" s="3"/>
      <c r="S113" s="3"/>
      <c r="T113" s="3"/>
      <c r="U113" s="3"/>
      <c r="V113" s="3"/>
      <c r="W113" s="3"/>
      <c r="X113" s="3"/>
      <c r="Y113" s="3"/>
      <c r="Z113" s="3"/>
    </row>
    <row r="114" spans="1:26" ht="15.75" customHeight="1">
      <c r="A114" s="51"/>
      <c r="B114" s="51"/>
      <c r="C114" s="51"/>
      <c r="D114" s="51"/>
      <c r="E114" s="52"/>
      <c r="F114" s="52"/>
      <c r="G114" s="52"/>
      <c r="H114" s="52"/>
      <c r="I114" s="1"/>
      <c r="J114" s="3"/>
      <c r="K114" s="3"/>
      <c r="L114" s="3"/>
      <c r="M114" s="3"/>
      <c r="N114" s="3"/>
      <c r="O114" s="3"/>
      <c r="P114" s="3"/>
      <c r="Q114" s="3"/>
      <c r="R114" s="3"/>
      <c r="S114" s="3"/>
      <c r="T114" s="3"/>
      <c r="U114" s="3"/>
      <c r="V114" s="3"/>
      <c r="W114" s="3"/>
      <c r="X114" s="3"/>
      <c r="Y114" s="3"/>
      <c r="Z114" s="3"/>
    </row>
    <row r="115" spans="1:26" ht="15.75" customHeight="1">
      <c r="A115" s="51"/>
      <c r="B115" s="51"/>
      <c r="C115" s="51"/>
      <c r="D115" s="51"/>
      <c r="E115" s="52"/>
      <c r="F115" s="52"/>
      <c r="G115" s="52"/>
      <c r="H115" s="52"/>
      <c r="I115" s="1"/>
      <c r="J115" s="3"/>
      <c r="K115" s="3"/>
      <c r="L115" s="3"/>
      <c r="M115" s="3"/>
      <c r="N115" s="3"/>
      <c r="O115" s="3"/>
      <c r="P115" s="3"/>
      <c r="Q115" s="3"/>
      <c r="R115" s="3"/>
      <c r="S115" s="3"/>
      <c r="T115" s="3"/>
      <c r="U115" s="3"/>
      <c r="V115" s="3"/>
      <c r="W115" s="3"/>
      <c r="X115" s="3"/>
      <c r="Y115" s="3"/>
      <c r="Z115" s="3"/>
    </row>
    <row r="116" spans="1:26" ht="15.75" customHeight="1">
      <c r="A116" s="51"/>
      <c r="B116" s="51"/>
      <c r="C116" s="51"/>
      <c r="D116" s="51"/>
      <c r="E116" s="52"/>
      <c r="F116" s="52"/>
      <c r="G116" s="52"/>
      <c r="H116" s="52"/>
      <c r="I116" s="1"/>
      <c r="J116" s="3"/>
      <c r="K116" s="3"/>
      <c r="L116" s="3"/>
      <c r="M116" s="3"/>
      <c r="N116" s="3"/>
      <c r="O116" s="3"/>
      <c r="P116" s="3"/>
      <c r="Q116" s="3"/>
      <c r="R116" s="3"/>
      <c r="S116" s="3"/>
      <c r="T116" s="3"/>
      <c r="U116" s="3"/>
      <c r="V116" s="3"/>
      <c r="W116" s="3"/>
      <c r="X116" s="3"/>
      <c r="Y116" s="3"/>
      <c r="Z116" s="3"/>
    </row>
    <row r="117" spans="1:26" ht="15.75" customHeight="1">
      <c r="A117" s="51"/>
      <c r="B117" s="51"/>
      <c r="C117" s="51"/>
      <c r="D117" s="51"/>
      <c r="E117" s="52"/>
      <c r="F117" s="52"/>
      <c r="G117" s="52"/>
      <c r="H117" s="52"/>
      <c r="I117" s="1"/>
      <c r="J117" s="3"/>
      <c r="K117" s="3"/>
      <c r="L117" s="3"/>
      <c r="M117" s="3"/>
      <c r="N117" s="3"/>
      <c r="O117" s="3"/>
      <c r="P117" s="3"/>
      <c r="Q117" s="3"/>
      <c r="R117" s="3"/>
      <c r="S117" s="3"/>
      <c r="T117" s="3"/>
      <c r="U117" s="3"/>
      <c r="V117" s="3"/>
      <c r="W117" s="3"/>
      <c r="X117" s="3"/>
      <c r="Y117" s="3"/>
      <c r="Z117" s="3"/>
    </row>
    <row r="118" spans="1:26" ht="15.75" customHeight="1">
      <c r="A118" s="51"/>
      <c r="B118" s="51"/>
      <c r="C118" s="51"/>
      <c r="D118" s="51"/>
      <c r="E118" s="52"/>
      <c r="F118" s="52"/>
      <c r="G118" s="52"/>
      <c r="H118" s="52"/>
      <c r="I118" s="1"/>
      <c r="J118" s="3"/>
      <c r="K118" s="3"/>
      <c r="L118" s="3"/>
      <c r="M118" s="3"/>
      <c r="N118" s="3"/>
      <c r="O118" s="3"/>
      <c r="P118" s="3"/>
      <c r="Q118" s="3"/>
      <c r="R118" s="3"/>
      <c r="S118" s="3"/>
      <c r="T118" s="3"/>
      <c r="U118" s="3"/>
      <c r="V118" s="3"/>
      <c r="W118" s="3"/>
      <c r="X118" s="3"/>
      <c r="Y118" s="3"/>
      <c r="Z118" s="3"/>
    </row>
    <row r="119" spans="1:26" ht="15.75" customHeight="1">
      <c r="A119" s="51"/>
      <c r="B119" s="51"/>
      <c r="C119" s="51"/>
      <c r="D119" s="51"/>
      <c r="E119" s="52"/>
      <c r="F119" s="52"/>
      <c r="G119" s="52"/>
      <c r="H119" s="52"/>
      <c r="I119" s="1"/>
      <c r="J119" s="3"/>
      <c r="K119" s="3"/>
      <c r="L119" s="3"/>
      <c r="M119" s="3"/>
      <c r="N119" s="3"/>
      <c r="O119" s="3"/>
      <c r="P119" s="3"/>
      <c r="Q119" s="3"/>
      <c r="R119" s="3"/>
      <c r="S119" s="3"/>
      <c r="T119" s="3"/>
      <c r="U119" s="3"/>
      <c r="V119" s="3"/>
      <c r="W119" s="3"/>
      <c r="X119" s="3"/>
      <c r="Y119" s="3"/>
      <c r="Z119" s="3"/>
    </row>
    <row r="120" spans="1:26" ht="15.75" customHeight="1">
      <c r="A120" s="51"/>
      <c r="B120" s="51"/>
      <c r="C120" s="51"/>
      <c r="D120" s="51"/>
      <c r="E120" s="52"/>
      <c r="F120" s="52"/>
      <c r="G120" s="52"/>
      <c r="H120" s="52"/>
      <c r="I120" s="1"/>
      <c r="J120" s="3"/>
      <c r="K120" s="3"/>
      <c r="L120" s="3"/>
      <c r="M120" s="3"/>
      <c r="N120" s="3"/>
      <c r="O120" s="3"/>
      <c r="P120" s="3"/>
      <c r="Q120" s="3"/>
      <c r="R120" s="3"/>
      <c r="S120" s="3"/>
      <c r="T120" s="3"/>
      <c r="U120" s="3"/>
      <c r="V120" s="3"/>
      <c r="W120" s="3"/>
      <c r="X120" s="3"/>
      <c r="Y120" s="3"/>
      <c r="Z120" s="3"/>
    </row>
    <row r="121" spans="1:26" ht="15.75" customHeight="1">
      <c r="A121" s="51"/>
      <c r="B121" s="51"/>
      <c r="C121" s="51"/>
      <c r="D121" s="51"/>
      <c r="E121" s="52"/>
      <c r="F121" s="52"/>
      <c r="G121" s="52"/>
      <c r="H121" s="52"/>
      <c r="I121" s="1"/>
      <c r="J121" s="3"/>
      <c r="K121" s="3"/>
      <c r="L121" s="3"/>
      <c r="M121" s="3"/>
      <c r="N121" s="3"/>
      <c r="O121" s="3"/>
      <c r="P121" s="3"/>
      <c r="Q121" s="3"/>
      <c r="R121" s="3"/>
      <c r="S121" s="3"/>
      <c r="T121" s="3"/>
      <c r="U121" s="3"/>
      <c r="V121" s="3"/>
      <c r="W121" s="3"/>
      <c r="X121" s="3"/>
      <c r="Y121" s="3"/>
      <c r="Z121" s="3"/>
    </row>
    <row r="122" spans="1:26" ht="15.75" customHeight="1">
      <c r="A122" s="51"/>
      <c r="B122" s="51"/>
      <c r="C122" s="51"/>
      <c r="D122" s="51"/>
      <c r="E122" s="52"/>
      <c r="F122" s="52"/>
      <c r="G122" s="52"/>
      <c r="H122" s="52"/>
      <c r="I122" s="1"/>
      <c r="J122" s="3"/>
      <c r="K122" s="3"/>
      <c r="L122" s="3"/>
      <c r="M122" s="3"/>
      <c r="N122" s="3"/>
      <c r="O122" s="3"/>
      <c r="P122" s="3"/>
      <c r="Q122" s="3"/>
      <c r="R122" s="3"/>
      <c r="S122" s="3"/>
      <c r="T122" s="3"/>
      <c r="U122" s="3"/>
      <c r="V122" s="3"/>
      <c r="W122" s="3"/>
      <c r="X122" s="3"/>
      <c r="Y122" s="3"/>
      <c r="Z122" s="3"/>
    </row>
    <row r="123" spans="1:26" ht="15.75" customHeight="1">
      <c r="A123" s="51"/>
      <c r="B123" s="51"/>
      <c r="C123" s="51"/>
      <c r="D123" s="51"/>
      <c r="E123" s="52"/>
      <c r="F123" s="52"/>
      <c r="G123" s="52"/>
      <c r="H123" s="52"/>
      <c r="I123" s="1"/>
      <c r="J123" s="3"/>
      <c r="K123" s="3"/>
      <c r="L123" s="3"/>
      <c r="M123" s="3"/>
      <c r="N123" s="3"/>
      <c r="O123" s="3"/>
      <c r="P123" s="3"/>
      <c r="Q123" s="3"/>
      <c r="R123" s="3"/>
      <c r="S123" s="3"/>
      <c r="T123" s="3"/>
      <c r="U123" s="3"/>
      <c r="V123" s="3"/>
      <c r="W123" s="3"/>
      <c r="X123" s="3"/>
      <c r="Y123" s="3"/>
      <c r="Z123" s="3"/>
    </row>
    <row r="124" spans="1:26" ht="15.75" customHeight="1">
      <c r="A124" s="51"/>
      <c r="B124" s="51"/>
      <c r="C124" s="51"/>
      <c r="D124" s="51"/>
      <c r="E124" s="52"/>
      <c r="F124" s="52"/>
      <c r="G124" s="52"/>
      <c r="H124" s="52"/>
      <c r="I124" s="1"/>
      <c r="J124" s="3"/>
      <c r="K124" s="3"/>
      <c r="L124" s="3"/>
      <c r="M124" s="3"/>
      <c r="N124" s="3"/>
      <c r="O124" s="3"/>
      <c r="P124" s="3"/>
      <c r="Q124" s="3"/>
      <c r="R124" s="3"/>
      <c r="S124" s="3"/>
      <c r="T124" s="3"/>
      <c r="U124" s="3"/>
      <c r="V124" s="3"/>
      <c r="W124" s="3"/>
      <c r="X124" s="3"/>
      <c r="Y124" s="3"/>
      <c r="Z124" s="3"/>
    </row>
    <row r="125" spans="1:26" ht="15.75" customHeight="1">
      <c r="A125" s="51"/>
      <c r="B125" s="51"/>
      <c r="C125" s="51"/>
      <c r="D125" s="51"/>
      <c r="E125" s="52"/>
      <c r="F125" s="52"/>
      <c r="G125" s="52"/>
      <c r="H125" s="52"/>
      <c r="I125" s="1"/>
      <c r="J125" s="3"/>
      <c r="K125" s="3"/>
      <c r="L125" s="3"/>
      <c r="M125" s="3"/>
      <c r="N125" s="3"/>
      <c r="O125" s="3"/>
      <c r="P125" s="3"/>
      <c r="Q125" s="3"/>
      <c r="R125" s="3"/>
      <c r="S125" s="3"/>
      <c r="T125" s="3"/>
      <c r="U125" s="3"/>
      <c r="V125" s="3"/>
      <c r="W125" s="3"/>
      <c r="X125" s="3"/>
      <c r="Y125" s="3"/>
      <c r="Z125" s="3"/>
    </row>
    <row r="126" spans="1:26" ht="15.75" customHeight="1">
      <c r="A126" s="51"/>
      <c r="B126" s="51"/>
      <c r="C126" s="51"/>
      <c r="D126" s="51"/>
      <c r="E126" s="52"/>
      <c r="F126" s="52"/>
      <c r="G126" s="52"/>
      <c r="H126" s="52"/>
      <c r="I126" s="1"/>
      <c r="J126" s="3"/>
      <c r="K126" s="3"/>
      <c r="L126" s="3"/>
      <c r="M126" s="3"/>
      <c r="N126" s="3"/>
      <c r="O126" s="3"/>
      <c r="P126" s="3"/>
      <c r="Q126" s="3"/>
      <c r="R126" s="3"/>
      <c r="S126" s="3"/>
      <c r="T126" s="3"/>
      <c r="U126" s="3"/>
      <c r="V126" s="3"/>
      <c r="W126" s="3"/>
      <c r="X126" s="3"/>
      <c r="Y126" s="3"/>
      <c r="Z126" s="3"/>
    </row>
    <row r="127" spans="1:26" ht="15.75" customHeight="1">
      <c r="A127" s="51"/>
      <c r="B127" s="51"/>
      <c r="C127" s="51"/>
      <c r="D127" s="51"/>
      <c r="E127" s="52"/>
      <c r="F127" s="52"/>
      <c r="G127" s="52"/>
      <c r="H127" s="52"/>
      <c r="I127" s="1"/>
      <c r="J127" s="3"/>
      <c r="K127" s="3"/>
      <c r="L127" s="3"/>
      <c r="M127" s="3"/>
      <c r="N127" s="3"/>
      <c r="O127" s="3"/>
      <c r="P127" s="3"/>
      <c r="Q127" s="3"/>
      <c r="R127" s="3"/>
      <c r="S127" s="3"/>
      <c r="T127" s="3"/>
      <c r="U127" s="3"/>
      <c r="V127" s="3"/>
      <c r="W127" s="3"/>
      <c r="X127" s="3"/>
      <c r="Y127" s="3"/>
      <c r="Z127" s="3"/>
    </row>
    <row r="128" spans="1:26" ht="15.75" customHeight="1">
      <c r="A128" s="51"/>
      <c r="B128" s="51"/>
      <c r="C128" s="51"/>
      <c r="D128" s="51"/>
      <c r="E128" s="52"/>
      <c r="F128" s="52"/>
      <c r="G128" s="52"/>
      <c r="H128" s="52"/>
      <c r="I128" s="1"/>
      <c r="J128" s="3"/>
      <c r="K128" s="3"/>
      <c r="L128" s="3"/>
      <c r="M128" s="3"/>
      <c r="N128" s="3"/>
      <c r="O128" s="3"/>
      <c r="P128" s="3"/>
      <c r="Q128" s="3"/>
      <c r="R128" s="3"/>
      <c r="S128" s="3"/>
      <c r="T128" s="3"/>
      <c r="U128" s="3"/>
      <c r="V128" s="3"/>
      <c r="W128" s="3"/>
      <c r="X128" s="3"/>
      <c r="Y128" s="3"/>
      <c r="Z128" s="3"/>
    </row>
    <row r="129" spans="1:26" ht="15.75" customHeight="1">
      <c r="A129" s="51"/>
      <c r="B129" s="51"/>
      <c r="C129" s="51"/>
      <c r="D129" s="51"/>
      <c r="E129" s="52"/>
      <c r="F129" s="52"/>
      <c r="G129" s="52"/>
      <c r="H129" s="52"/>
      <c r="I129" s="1"/>
      <c r="J129" s="3"/>
      <c r="K129" s="3"/>
      <c r="L129" s="3"/>
      <c r="M129" s="3"/>
      <c r="N129" s="3"/>
      <c r="O129" s="3"/>
      <c r="P129" s="3"/>
      <c r="Q129" s="3"/>
      <c r="R129" s="3"/>
      <c r="S129" s="3"/>
      <c r="T129" s="3"/>
      <c r="U129" s="3"/>
      <c r="V129" s="3"/>
      <c r="W129" s="3"/>
      <c r="X129" s="3"/>
      <c r="Y129" s="3"/>
      <c r="Z129" s="3"/>
    </row>
    <row r="130" spans="1:26" ht="15.75" customHeight="1">
      <c r="A130" s="51"/>
      <c r="B130" s="51"/>
      <c r="C130" s="51"/>
      <c r="D130" s="51"/>
      <c r="E130" s="52"/>
      <c r="F130" s="52"/>
      <c r="G130" s="52"/>
      <c r="H130" s="52"/>
      <c r="I130" s="1"/>
      <c r="J130" s="3"/>
      <c r="K130" s="3"/>
      <c r="L130" s="3"/>
      <c r="M130" s="3"/>
      <c r="N130" s="3"/>
      <c r="O130" s="3"/>
      <c r="P130" s="3"/>
      <c r="Q130" s="3"/>
      <c r="R130" s="3"/>
      <c r="S130" s="3"/>
      <c r="T130" s="3"/>
      <c r="U130" s="3"/>
      <c r="V130" s="3"/>
      <c r="W130" s="3"/>
      <c r="X130" s="3"/>
      <c r="Y130" s="3"/>
      <c r="Z130" s="3"/>
    </row>
    <row r="131" spans="1:26" ht="15.75" customHeight="1">
      <c r="A131" s="51"/>
      <c r="B131" s="51"/>
      <c r="C131" s="51"/>
      <c r="D131" s="51"/>
      <c r="E131" s="52"/>
      <c r="F131" s="52"/>
      <c r="G131" s="52"/>
      <c r="H131" s="52"/>
      <c r="I131" s="1"/>
      <c r="J131" s="3"/>
      <c r="K131" s="3"/>
      <c r="L131" s="3"/>
      <c r="M131" s="3"/>
      <c r="N131" s="3"/>
      <c r="O131" s="3"/>
      <c r="P131" s="3"/>
      <c r="Q131" s="3"/>
      <c r="R131" s="3"/>
      <c r="S131" s="3"/>
      <c r="T131" s="3"/>
      <c r="U131" s="3"/>
      <c r="V131" s="3"/>
      <c r="W131" s="3"/>
      <c r="X131" s="3"/>
      <c r="Y131" s="3"/>
      <c r="Z131" s="3"/>
    </row>
    <row r="132" spans="1:26" ht="15.75" customHeight="1">
      <c r="A132" s="51"/>
      <c r="B132" s="51"/>
      <c r="C132" s="51"/>
      <c r="D132" s="51"/>
      <c r="E132" s="52"/>
      <c r="F132" s="52"/>
      <c r="G132" s="52"/>
      <c r="H132" s="52"/>
      <c r="I132" s="1"/>
      <c r="J132" s="3"/>
      <c r="K132" s="3"/>
      <c r="L132" s="3"/>
      <c r="M132" s="3"/>
      <c r="N132" s="3"/>
      <c r="O132" s="3"/>
      <c r="P132" s="3"/>
      <c r="Q132" s="3"/>
      <c r="R132" s="3"/>
      <c r="S132" s="3"/>
      <c r="T132" s="3"/>
      <c r="U132" s="3"/>
      <c r="V132" s="3"/>
      <c r="W132" s="3"/>
      <c r="X132" s="3"/>
      <c r="Y132" s="3"/>
      <c r="Z132" s="3"/>
    </row>
    <row r="133" spans="1:26" ht="15.75" customHeight="1">
      <c r="A133" s="51"/>
      <c r="B133" s="51"/>
      <c r="C133" s="51"/>
      <c r="D133" s="51"/>
      <c r="E133" s="52"/>
      <c r="F133" s="52"/>
      <c r="G133" s="52"/>
      <c r="H133" s="52"/>
      <c r="I133" s="1"/>
      <c r="J133" s="3"/>
      <c r="K133" s="3"/>
      <c r="L133" s="3"/>
      <c r="M133" s="3"/>
      <c r="N133" s="3"/>
      <c r="O133" s="3"/>
      <c r="P133" s="3"/>
      <c r="Q133" s="3"/>
      <c r="R133" s="3"/>
      <c r="S133" s="3"/>
      <c r="T133" s="3"/>
      <c r="U133" s="3"/>
      <c r="V133" s="3"/>
      <c r="W133" s="3"/>
      <c r="X133" s="3"/>
      <c r="Y133" s="3"/>
      <c r="Z133" s="3"/>
    </row>
    <row r="134" spans="1:26" ht="15.75" customHeight="1">
      <c r="A134" s="51"/>
      <c r="B134" s="51"/>
      <c r="C134" s="51"/>
      <c r="D134" s="51"/>
      <c r="E134" s="52"/>
      <c r="F134" s="52"/>
      <c r="G134" s="52"/>
      <c r="H134" s="52"/>
      <c r="I134" s="1"/>
      <c r="J134" s="3"/>
      <c r="K134" s="3"/>
      <c r="L134" s="3"/>
      <c r="M134" s="3"/>
      <c r="N134" s="3"/>
      <c r="O134" s="3"/>
      <c r="P134" s="3"/>
      <c r="Q134" s="3"/>
      <c r="R134" s="3"/>
      <c r="S134" s="3"/>
      <c r="T134" s="3"/>
      <c r="U134" s="3"/>
      <c r="V134" s="3"/>
      <c r="W134" s="3"/>
      <c r="X134" s="3"/>
      <c r="Y134" s="3"/>
      <c r="Z134" s="3"/>
    </row>
    <row r="135" spans="1:26" ht="15.75" customHeight="1">
      <c r="A135" s="51"/>
      <c r="B135" s="51"/>
      <c r="C135" s="51"/>
      <c r="D135" s="51"/>
      <c r="E135" s="52"/>
      <c r="F135" s="52"/>
      <c r="G135" s="52"/>
      <c r="H135" s="52"/>
      <c r="I135" s="1"/>
      <c r="J135" s="3"/>
      <c r="K135" s="3"/>
      <c r="L135" s="3"/>
      <c r="M135" s="3"/>
      <c r="N135" s="3"/>
      <c r="O135" s="3"/>
      <c r="P135" s="3"/>
      <c r="Q135" s="3"/>
      <c r="R135" s="3"/>
      <c r="S135" s="3"/>
      <c r="T135" s="3"/>
      <c r="U135" s="3"/>
      <c r="V135" s="3"/>
      <c r="W135" s="3"/>
      <c r="X135" s="3"/>
      <c r="Y135" s="3"/>
      <c r="Z135" s="3"/>
    </row>
    <row r="136" spans="1:26" ht="15.75" customHeight="1">
      <c r="A136" s="51"/>
      <c r="B136" s="51"/>
      <c r="C136" s="51"/>
      <c r="D136" s="51"/>
      <c r="E136" s="52"/>
      <c r="F136" s="52"/>
      <c r="G136" s="52"/>
      <c r="H136" s="52"/>
      <c r="I136" s="1"/>
      <c r="J136" s="3"/>
      <c r="K136" s="3"/>
      <c r="L136" s="3"/>
      <c r="M136" s="3"/>
      <c r="N136" s="3"/>
      <c r="O136" s="3"/>
      <c r="P136" s="3"/>
      <c r="Q136" s="3"/>
      <c r="R136" s="3"/>
      <c r="S136" s="3"/>
      <c r="T136" s="3"/>
      <c r="U136" s="3"/>
      <c r="V136" s="3"/>
      <c r="W136" s="3"/>
      <c r="X136" s="3"/>
      <c r="Y136" s="3"/>
      <c r="Z136" s="3"/>
    </row>
    <row r="137" spans="1:26" ht="15.75" customHeight="1">
      <c r="A137" s="51"/>
      <c r="B137" s="51"/>
      <c r="C137" s="51"/>
      <c r="D137" s="51"/>
      <c r="E137" s="52"/>
      <c r="F137" s="52"/>
      <c r="G137" s="52"/>
      <c r="H137" s="52"/>
      <c r="I137" s="1"/>
      <c r="J137" s="3"/>
      <c r="K137" s="3"/>
      <c r="L137" s="3"/>
      <c r="M137" s="3"/>
      <c r="N137" s="3"/>
      <c r="O137" s="3"/>
      <c r="P137" s="3"/>
      <c r="Q137" s="3"/>
      <c r="R137" s="3"/>
      <c r="S137" s="3"/>
      <c r="T137" s="3"/>
      <c r="U137" s="3"/>
      <c r="V137" s="3"/>
      <c r="W137" s="3"/>
      <c r="X137" s="3"/>
      <c r="Y137" s="3"/>
      <c r="Z137" s="3"/>
    </row>
    <row r="138" spans="1:26" ht="15.75" customHeight="1">
      <c r="A138" s="51"/>
      <c r="B138" s="51"/>
      <c r="C138" s="51"/>
      <c r="D138" s="51"/>
      <c r="E138" s="52"/>
      <c r="F138" s="52"/>
      <c r="G138" s="52"/>
      <c r="H138" s="52"/>
      <c r="I138" s="1"/>
      <c r="J138" s="3"/>
      <c r="K138" s="3"/>
      <c r="L138" s="3"/>
      <c r="M138" s="3"/>
      <c r="N138" s="3"/>
      <c r="O138" s="3"/>
      <c r="P138" s="3"/>
      <c r="Q138" s="3"/>
      <c r="R138" s="3"/>
      <c r="S138" s="3"/>
      <c r="T138" s="3"/>
      <c r="U138" s="3"/>
      <c r="V138" s="3"/>
      <c r="W138" s="3"/>
      <c r="X138" s="3"/>
      <c r="Y138" s="3"/>
      <c r="Z138" s="3"/>
    </row>
    <row r="139" spans="1:26" ht="15.75" customHeight="1">
      <c r="A139" s="51"/>
      <c r="B139" s="51"/>
      <c r="C139" s="51"/>
      <c r="D139" s="51"/>
      <c r="E139" s="52"/>
      <c r="F139" s="52"/>
      <c r="G139" s="52"/>
      <c r="H139" s="52"/>
      <c r="I139" s="1"/>
      <c r="J139" s="3"/>
      <c r="K139" s="3"/>
      <c r="L139" s="3"/>
      <c r="M139" s="3"/>
      <c r="N139" s="3"/>
      <c r="O139" s="3"/>
      <c r="P139" s="3"/>
      <c r="Q139" s="3"/>
      <c r="R139" s="3"/>
      <c r="S139" s="3"/>
      <c r="T139" s="3"/>
      <c r="U139" s="3"/>
      <c r="V139" s="3"/>
      <c r="W139" s="3"/>
      <c r="X139" s="3"/>
      <c r="Y139" s="3"/>
      <c r="Z139" s="3"/>
    </row>
    <row r="140" spans="1:26" ht="15.75" customHeight="1">
      <c r="A140" s="51"/>
      <c r="B140" s="51"/>
      <c r="C140" s="51"/>
      <c r="D140" s="51"/>
      <c r="E140" s="52"/>
      <c r="F140" s="52"/>
      <c r="G140" s="52"/>
      <c r="H140" s="52"/>
      <c r="I140" s="1"/>
      <c r="J140" s="3"/>
      <c r="K140" s="3"/>
      <c r="L140" s="3"/>
      <c r="M140" s="3"/>
      <c r="N140" s="3"/>
      <c r="O140" s="3"/>
      <c r="P140" s="3"/>
      <c r="Q140" s="3"/>
      <c r="R140" s="3"/>
      <c r="S140" s="3"/>
      <c r="T140" s="3"/>
      <c r="U140" s="3"/>
      <c r="V140" s="3"/>
      <c r="W140" s="3"/>
      <c r="X140" s="3"/>
      <c r="Y140" s="3"/>
      <c r="Z140" s="3"/>
    </row>
    <row r="141" spans="1:26" ht="15.75" customHeight="1">
      <c r="A141" s="51"/>
      <c r="B141" s="51"/>
      <c r="C141" s="51"/>
      <c r="D141" s="51"/>
      <c r="E141" s="52"/>
      <c r="F141" s="52"/>
      <c r="G141" s="52"/>
      <c r="H141" s="52"/>
      <c r="I141" s="1"/>
      <c r="J141" s="3"/>
      <c r="K141" s="3"/>
      <c r="L141" s="3"/>
      <c r="M141" s="3"/>
      <c r="N141" s="3"/>
      <c r="O141" s="3"/>
      <c r="P141" s="3"/>
      <c r="Q141" s="3"/>
      <c r="R141" s="3"/>
      <c r="S141" s="3"/>
      <c r="T141" s="3"/>
      <c r="U141" s="3"/>
      <c r="V141" s="3"/>
      <c r="W141" s="3"/>
      <c r="X141" s="3"/>
      <c r="Y141" s="3"/>
      <c r="Z141" s="3"/>
    </row>
    <row r="142" spans="1:26" ht="15.75" customHeight="1">
      <c r="A142" s="51"/>
      <c r="B142" s="51"/>
      <c r="C142" s="51"/>
      <c r="D142" s="51"/>
      <c r="E142" s="52"/>
      <c r="F142" s="52"/>
      <c r="G142" s="52"/>
      <c r="H142" s="52"/>
      <c r="I142" s="1"/>
      <c r="J142" s="3"/>
      <c r="K142" s="3"/>
      <c r="L142" s="3"/>
      <c r="M142" s="3"/>
      <c r="N142" s="3"/>
      <c r="O142" s="3"/>
      <c r="P142" s="3"/>
      <c r="Q142" s="3"/>
      <c r="R142" s="3"/>
      <c r="S142" s="3"/>
      <c r="T142" s="3"/>
      <c r="U142" s="3"/>
      <c r="V142" s="3"/>
      <c r="W142" s="3"/>
      <c r="X142" s="3"/>
      <c r="Y142" s="3"/>
      <c r="Z142" s="3"/>
    </row>
    <row r="143" spans="1:26" ht="15.75" customHeight="1">
      <c r="A143" s="51"/>
      <c r="B143" s="51"/>
      <c r="C143" s="51"/>
      <c r="D143" s="51"/>
      <c r="E143" s="52"/>
      <c r="F143" s="52"/>
      <c r="G143" s="52"/>
      <c r="H143" s="52"/>
      <c r="I143" s="1"/>
      <c r="J143" s="3"/>
      <c r="K143" s="3"/>
      <c r="L143" s="3"/>
      <c r="M143" s="3"/>
      <c r="N143" s="3"/>
      <c r="O143" s="3"/>
      <c r="P143" s="3"/>
      <c r="Q143" s="3"/>
      <c r="R143" s="3"/>
      <c r="S143" s="3"/>
      <c r="T143" s="3"/>
      <c r="U143" s="3"/>
      <c r="V143" s="3"/>
      <c r="W143" s="3"/>
      <c r="X143" s="3"/>
      <c r="Y143" s="3"/>
      <c r="Z143" s="3"/>
    </row>
    <row r="144" spans="1:26" ht="15.75" customHeight="1">
      <c r="A144" s="51"/>
      <c r="B144" s="51"/>
      <c r="C144" s="51"/>
      <c r="D144" s="51"/>
      <c r="E144" s="52"/>
      <c r="F144" s="52"/>
      <c r="G144" s="52"/>
      <c r="H144" s="52"/>
      <c r="I144" s="1"/>
      <c r="J144" s="3"/>
      <c r="K144" s="3"/>
      <c r="L144" s="3"/>
      <c r="M144" s="3"/>
      <c r="N144" s="3"/>
      <c r="O144" s="3"/>
      <c r="P144" s="3"/>
      <c r="Q144" s="3"/>
      <c r="R144" s="3"/>
      <c r="S144" s="3"/>
      <c r="T144" s="3"/>
      <c r="U144" s="3"/>
      <c r="V144" s="3"/>
      <c r="W144" s="3"/>
      <c r="X144" s="3"/>
      <c r="Y144" s="3"/>
      <c r="Z144" s="3"/>
    </row>
    <row r="145" spans="1:26" ht="15.75" customHeight="1">
      <c r="A145" s="51"/>
      <c r="B145" s="51"/>
      <c r="C145" s="51"/>
      <c r="D145" s="51"/>
      <c r="E145" s="52"/>
      <c r="F145" s="52"/>
      <c r="G145" s="52"/>
      <c r="H145" s="52"/>
      <c r="I145" s="1"/>
      <c r="J145" s="3"/>
      <c r="K145" s="3"/>
      <c r="L145" s="3"/>
      <c r="M145" s="3"/>
      <c r="N145" s="3"/>
      <c r="O145" s="3"/>
      <c r="P145" s="3"/>
      <c r="Q145" s="3"/>
      <c r="R145" s="3"/>
      <c r="S145" s="3"/>
      <c r="T145" s="3"/>
      <c r="U145" s="3"/>
      <c r="V145" s="3"/>
      <c r="W145" s="3"/>
      <c r="X145" s="3"/>
      <c r="Y145" s="3"/>
      <c r="Z145" s="3"/>
    </row>
    <row r="146" spans="1:26" ht="15.75" customHeight="1">
      <c r="A146" s="51"/>
      <c r="B146" s="51"/>
      <c r="C146" s="51"/>
      <c r="D146" s="51"/>
      <c r="E146" s="52"/>
      <c r="F146" s="52"/>
      <c r="G146" s="52"/>
      <c r="H146" s="52"/>
      <c r="I146" s="1"/>
      <c r="J146" s="3"/>
      <c r="K146" s="3"/>
      <c r="L146" s="3"/>
      <c r="M146" s="3"/>
      <c r="N146" s="3"/>
      <c r="O146" s="3"/>
      <c r="P146" s="3"/>
      <c r="Q146" s="3"/>
      <c r="R146" s="3"/>
      <c r="S146" s="3"/>
      <c r="T146" s="3"/>
      <c r="U146" s="3"/>
      <c r="V146" s="3"/>
      <c r="W146" s="3"/>
      <c r="X146" s="3"/>
      <c r="Y146" s="3"/>
      <c r="Z146" s="3"/>
    </row>
    <row r="147" spans="1:26" ht="15.75" customHeight="1">
      <c r="A147" s="51"/>
      <c r="B147" s="51"/>
      <c r="C147" s="51"/>
      <c r="D147" s="51"/>
      <c r="E147" s="52"/>
      <c r="F147" s="52"/>
      <c r="G147" s="52"/>
      <c r="H147" s="52"/>
      <c r="I147" s="1"/>
      <c r="J147" s="3"/>
      <c r="K147" s="3"/>
      <c r="L147" s="3"/>
      <c r="M147" s="3"/>
      <c r="N147" s="3"/>
      <c r="O147" s="3"/>
      <c r="P147" s="3"/>
      <c r="Q147" s="3"/>
      <c r="R147" s="3"/>
      <c r="S147" s="3"/>
      <c r="T147" s="3"/>
      <c r="U147" s="3"/>
      <c r="V147" s="3"/>
      <c r="W147" s="3"/>
      <c r="X147" s="3"/>
      <c r="Y147" s="3"/>
      <c r="Z147" s="3"/>
    </row>
    <row r="148" spans="1:26" ht="15.75" customHeight="1">
      <c r="A148" s="51"/>
      <c r="B148" s="51"/>
      <c r="C148" s="51"/>
      <c r="D148" s="51"/>
      <c r="E148" s="52"/>
      <c r="F148" s="52"/>
      <c r="G148" s="52"/>
      <c r="H148" s="52"/>
      <c r="I148" s="1"/>
      <c r="J148" s="3"/>
      <c r="K148" s="3"/>
      <c r="L148" s="3"/>
      <c r="M148" s="3"/>
      <c r="N148" s="3"/>
      <c r="O148" s="3"/>
      <c r="P148" s="3"/>
      <c r="Q148" s="3"/>
      <c r="R148" s="3"/>
      <c r="S148" s="3"/>
      <c r="T148" s="3"/>
      <c r="U148" s="3"/>
      <c r="V148" s="3"/>
      <c r="W148" s="3"/>
      <c r="X148" s="3"/>
      <c r="Y148" s="3"/>
      <c r="Z148" s="3"/>
    </row>
    <row r="149" spans="1:26" ht="15.75" customHeight="1">
      <c r="A149" s="51"/>
      <c r="B149" s="51"/>
      <c r="C149" s="51"/>
      <c r="D149" s="51"/>
      <c r="E149" s="52"/>
      <c r="F149" s="52"/>
      <c r="G149" s="52"/>
      <c r="H149" s="52"/>
      <c r="I149" s="1"/>
      <c r="J149" s="3"/>
      <c r="K149" s="3"/>
      <c r="L149" s="3"/>
      <c r="M149" s="3"/>
      <c r="N149" s="3"/>
      <c r="O149" s="3"/>
      <c r="P149" s="3"/>
      <c r="Q149" s="3"/>
      <c r="R149" s="3"/>
      <c r="S149" s="3"/>
      <c r="T149" s="3"/>
      <c r="U149" s="3"/>
      <c r="V149" s="3"/>
      <c r="W149" s="3"/>
      <c r="X149" s="3"/>
      <c r="Y149" s="3"/>
      <c r="Z149" s="3"/>
    </row>
    <row r="150" spans="1:26" ht="15.75" customHeight="1">
      <c r="A150" s="51"/>
      <c r="B150" s="51"/>
      <c r="C150" s="51"/>
      <c r="D150" s="51"/>
      <c r="E150" s="52"/>
      <c r="F150" s="52"/>
      <c r="G150" s="52"/>
      <c r="H150" s="52"/>
      <c r="I150" s="1"/>
      <c r="J150" s="3"/>
      <c r="K150" s="3"/>
      <c r="L150" s="3"/>
      <c r="M150" s="3"/>
      <c r="N150" s="3"/>
      <c r="O150" s="3"/>
      <c r="P150" s="3"/>
      <c r="Q150" s="3"/>
      <c r="R150" s="3"/>
      <c r="S150" s="3"/>
      <c r="T150" s="3"/>
      <c r="U150" s="3"/>
      <c r="V150" s="3"/>
      <c r="W150" s="3"/>
      <c r="X150" s="3"/>
      <c r="Y150" s="3"/>
      <c r="Z150" s="3"/>
    </row>
    <row r="151" spans="1:26" ht="15.75" customHeight="1">
      <c r="A151" s="51"/>
      <c r="B151" s="51"/>
      <c r="C151" s="51"/>
      <c r="D151" s="51"/>
      <c r="E151" s="52"/>
      <c r="F151" s="52"/>
      <c r="G151" s="52"/>
      <c r="H151" s="52"/>
      <c r="I151" s="1"/>
      <c r="J151" s="3"/>
      <c r="K151" s="3"/>
      <c r="L151" s="3"/>
      <c r="M151" s="3"/>
      <c r="N151" s="3"/>
      <c r="O151" s="3"/>
      <c r="P151" s="3"/>
      <c r="Q151" s="3"/>
      <c r="R151" s="3"/>
      <c r="S151" s="3"/>
      <c r="T151" s="3"/>
      <c r="U151" s="3"/>
      <c r="V151" s="3"/>
      <c r="W151" s="3"/>
      <c r="X151" s="3"/>
      <c r="Y151" s="3"/>
      <c r="Z151" s="3"/>
    </row>
    <row r="152" spans="1:26" ht="15.75" customHeight="1">
      <c r="A152" s="51"/>
      <c r="B152" s="51"/>
      <c r="C152" s="51"/>
      <c r="D152" s="51"/>
      <c r="E152" s="52"/>
      <c r="F152" s="52"/>
      <c r="G152" s="52"/>
      <c r="H152" s="52"/>
      <c r="I152" s="1"/>
      <c r="J152" s="3"/>
      <c r="K152" s="3"/>
      <c r="L152" s="3"/>
      <c r="M152" s="3"/>
      <c r="N152" s="3"/>
      <c r="O152" s="3"/>
      <c r="P152" s="3"/>
      <c r="Q152" s="3"/>
      <c r="R152" s="3"/>
      <c r="S152" s="3"/>
      <c r="T152" s="3"/>
      <c r="U152" s="3"/>
      <c r="V152" s="3"/>
      <c r="W152" s="3"/>
      <c r="X152" s="3"/>
      <c r="Y152" s="3"/>
      <c r="Z152" s="3"/>
    </row>
    <row r="153" spans="1:26" ht="15.75" customHeight="1">
      <c r="A153" s="51"/>
      <c r="B153" s="51"/>
      <c r="C153" s="51"/>
      <c r="D153" s="51"/>
      <c r="E153" s="52"/>
      <c r="F153" s="52"/>
      <c r="G153" s="52"/>
      <c r="H153" s="52"/>
      <c r="I153" s="1"/>
      <c r="J153" s="3"/>
      <c r="K153" s="3"/>
      <c r="L153" s="3"/>
      <c r="M153" s="3"/>
      <c r="N153" s="3"/>
      <c r="O153" s="3"/>
      <c r="P153" s="3"/>
      <c r="Q153" s="3"/>
      <c r="R153" s="3"/>
      <c r="S153" s="3"/>
      <c r="T153" s="3"/>
      <c r="U153" s="3"/>
      <c r="V153" s="3"/>
      <c r="W153" s="3"/>
      <c r="X153" s="3"/>
      <c r="Y153" s="3"/>
      <c r="Z153" s="3"/>
    </row>
    <row r="154" spans="1:26" ht="15.75" customHeight="1">
      <c r="A154" s="51"/>
      <c r="B154" s="51"/>
      <c r="C154" s="51"/>
      <c r="D154" s="51"/>
      <c r="E154" s="52"/>
      <c r="F154" s="52"/>
      <c r="G154" s="52"/>
      <c r="H154" s="52"/>
      <c r="I154" s="1"/>
      <c r="J154" s="3"/>
      <c r="K154" s="3"/>
      <c r="L154" s="3"/>
      <c r="M154" s="3"/>
      <c r="N154" s="3"/>
      <c r="O154" s="3"/>
      <c r="P154" s="3"/>
      <c r="Q154" s="3"/>
      <c r="R154" s="3"/>
      <c r="S154" s="3"/>
      <c r="T154" s="3"/>
      <c r="U154" s="3"/>
      <c r="V154" s="3"/>
      <c r="W154" s="3"/>
      <c r="X154" s="3"/>
      <c r="Y154" s="3"/>
      <c r="Z154" s="3"/>
    </row>
    <row r="155" spans="1:26" ht="15.75" customHeight="1">
      <c r="A155" s="51"/>
      <c r="B155" s="51"/>
      <c r="C155" s="51"/>
      <c r="D155" s="51"/>
      <c r="E155" s="52"/>
      <c r="F155" s="52"/>
      <c r="G155" s="52"/>
      <c r="H155" s="52"/>
      <c r="I155" s="1"/>
      <c r="J155" s="3"/>
      <c r="K155" s="3"/>
      <c r="L155" s="3"/>
      <c r="M155" s="3"/>
      <c r="N155" s="3"/>
      <c r="O155" s="3"/>
      <c r="P155" s="3"/>
      <c r="Q155" s="3"/>
      <c r="R155" s="3"/>
      <c r="S155" s="3"/>
      <c r="T155" s="3"/>
      <c r="U155" s="3"/>
      <c r="V155" s="3"/>
      <c r="W155" s="3"/>
      <c r="X155" s="3"/>
      <c r="Y155" s="3"/>
      <c r="Z155" s="3"/>
    </row>
    <row r="156" spans="1:26" ht="15.75" customHeight="1">
      <c r="A156" s="51"/>
      <c r="B156" s="51"/>
      <c r="C156" s="51"/>
      <c r="D156" s="51"/>
      <c r="E156" s="52"/>
      <c r="F156" s="52"/>
      <c r="G156" s="52"/>
      <c r="H156" s="52"/>
      <c r="I156" s="1"/>
      <c r="J156" s="3"/>
      <c r="K156" s="3"/>
      <c r="L156" s="3"/>
      <c r="M156" s="3"/>
      <c r="N156" s="3"/>
      <c r="O156" s="3"/>
      <c r="P156" s="3"/>
      <c r="Q156" s="3"/>
      <c r="R156" s="3"/>
      <c r="S156" s="3"/>
      <c r="T156" s="3"/>
      <c r="U156" s="3"/>
      <c r="V156" s="3"/>
      <c r="W156" s="3"/>
      <c r="X156" s="3"/>
      <c r="Y156" s="3"/>
      <c r="Z156" s="3"/>
    </row>
    <row r="157" spans="1:26" ht="15.75" customHeight="1">
      <c r="A157" s="51"/>
      <c r="B157" s="51"/>
      <c r="C157" s="51"/>
      <c r="D157" s="51"/>
      <c r="E157" s="52"/>
      <c r="F157" s="52"/>
      <c r="G157" s="52"/>
      <c r="H157" s="52"/>
      <c r="I157" s="1"/>
      <c r="J157" s="3"/>
      <c r="K157" s="3"/>
      <c r="L157" s="3"/>
      <c r="M157" s="3"/>
      <c r="N157" s="3"/>
      <c r="O157" s="3"/>
      <c r="P157" s="3"/>
      <c r="Q157" s="3"/>
      <c r="R157" s="3"/>
      <c r="S157" s="3"/>
      <c r="T157" s="3"/>
      <c r="U157" s="3"/>
      <c r="V157" s="3"/>
      <c r="W157" s="3"/>
      <c r="X157" s="3"/>
      <c r="Y157" s="3"/>
      <c r="Z157" s="3"/>
    </row>
    <row r="158" spans="1:26" ht="15.75" customHeight="1">
      <c r="A158" s="51"/>
      <c r="B158" s="51"/>
      <c r="C158" s="51"/>
      <c r="D158" s="51"/>
      <c r="E158" s="52"/>
      <c r="F158" s="52"/>
      <c r="G158" s="52"/>
      <c r="H158" s="52"/>
      <c r="I158" s="1"/>
      <c r="J158" s="3"/>
      <c r="K158" s="3"/>
      <c r="L158" s="3"/>
      <c r="M158" s="3"/>
      <c r="N158" s="3"/>
      <c r="O158" s="3"/>
      <c r="P158" s="3"/>
      <c r="Q158" s="3"/>
      <c r="R158" s="3"/>
      <c r="S158" s="3"/>
      <c r="T158" s="3"/>
      <c r="U158" s="3"/>
      <c r="V158" s="3"/>
      <c r="W158" s="3"/>
      <c r="X158" s="3"/>
      <c r="Y158" s="3"/>
      <c r="Z158" s="3"/>
    </row>
    <row r="159" spans="1:26" ht="15.75" customHeight="1">
      <c r="A159" s="51"/>
      <c r="B159" s="51"/>
      <c r="C159" s="51"/>
      <c r="D159" s="51"/>
      <c r="E159" s="52"/>
      <c r="F159" s="52"/>
      <c r="G159" s="52"/>
      <c r="H159" s="52"/>
      <c r="I159" s="1"/>
      <c r="J159" s="3"/>
      <c r="K159" s="3"/>
      <c r="L159" s="3"/>
      <c r="M159" s="3"/>
      <c r="N159" s="3"/>
      <c r="O159" s="3"/>
      <c r="P159" s="3"/>
      <c r="Q159" s="3"/>
      <c r="R159" s="3"/>
      <c r="S159" s="3"/>
      <c r="T159" s="3"/>
      <c r="U159" s="3"/>
      <c r="V159" s="3"/>
      <c r="W159" s="3"/>
      <c r="X159" s="3"/>
      <c r="Y159" s="3"/>
      <c r="Z159" s="3"/>
    </row>
    <row r="160" spans="1:26" ht="15.75" customHeight="1">
      <c r="A160" s="51"/>
      <c r="B160" s="51"/>
      <c r="C160" s="51"/>
      <c r="D160" s="51"/>
      <c r="E160" s="52"/>
      <c r="F160" s="52"/>
      <c r="G160" s="52"/>
      <c r="H160" s="52"/>
      <c r="I160" s="1"/>
      <c r="J160" s="3"/>
      <c r="K160" s="3"/>
      <c r="L160" s="3"/>
      <c r="M160" s="3"/>
      <c r="N160" s="3"/>
      <c r="O160" s="3"/>
      <c r="P160" s="3"/>
      <c r="Q160" s="3"/>
      <c r="R160" s="3"/>
      <c r="S160" s="3"/>
      <c r="T160" s="3"/>
      <c r="U160" s="3"/>
      <c r="V160" s="3"/>
      <c r="W160" s="3"/>
      <c r="X160" s="3"/>
      <c r="Y160" s="3"/>
      <c r="Z160" s="3"/>
    </row>
    <row r="161" spans="1:26" ht="15.75" customHeight="1">
      <c r="A161" s="51"/>
      <c r="B161" s="51"/>
      <c r="C161" s="51"/>
      <c r="D161" s="51"/>
      <c r="E161" s="52"/>
      <c r="F161" s="52"/>
      <c r="G161" s="52"/>
      <c r="H161" s="52"/>
      <c r="I161" s="1"/>
      <c r="J161" s="3"/>
      <c r="K161" s="3"/>
      <c r="L161" s="3"/>
      <c r="M161" s="3"/>
      <c r="N161" s="3"/>
      <c r="O161" s="3"/>
      <c r="P161" s="3"/>
      <c r="Q161" s="3"/>
      <c r="R161" s="3"/>
      <c r="S161" s="3"/>
      <c r="T161" s="3"/>
      <c r="U161" s="3"/>
      <c r="V161" s="3"/>
      <c r="W161" s="3"/>
      <c r="X161" s="3"/>
      <c r="Y161" s="3"/>
      <c r="Z161" s="3"/>
    </row>
    <row r="162" spans="1:26" ht="15.75" customHeight="1">
      <c r="A162" s="51"/>
      <c r="B162" s="51"/>
      <c r="C162" s="51"/>
      <c r="D162" s="51"/>
      <c r="E162" s="52"/>
      <c r="F162" s="52"/>
      <c r="G162" s="52"/>
      <c r="H162" s="52"/>
      <c r="I162" s="1"/>
      <c r="J162" s="3"/>
      <c r="K162" s="3"/>
      <c r="L162" s="3"/>
      <c r="M162" s="3"/>
      <c r="N162" s="3"/>
      <c r="O162" s="3"/>
      <c r="P162" s="3"/>
      <c r="Q162" s="3"/>
      <c r="R162" s="3"/>
      <c r="S162" s="3"/>
      <c r="T162" s="3"/>
      <c r="U162" s="3"/>
      <c r="V162" s="3"/>
      <c r="W162" s="3"/>
      <c r="X162" s="3"/>
      <c r="Y162" s="3"/>
      <c r="Z162" s="3"/>
    </row>
    <row r="163" spans="1:26" ht="15.75" customHeight="1">
      <c r="A163" s="51"/>
      <c r="B163" s="51"/>
      <c r="C163" s="51"/>
      <c r="D163" s="51"/>
      <c r="E163" s="52"/>
      <c r="F163" s="52"/>
      <c r="G163" s="52"/>
      <c r="H163" s="52"/>
      <c r="I163" s="1"/>
      <c r="J163" s="3"/>
      <c r="K163" s="3"/>
      <c r="L163" s="3"/>
      <c r="M163" s="3"/>
      <c r="N163" s="3"/>
      <c r="O163" s="3"/>
      <c r="P163" s="3"/>
      <c r="Q163" s="3"/>
      <c r="R163" s="3"/>
      <c r="S163" s="3"/>
      <c r="T163" s="3"/>
      <c r="U163" s="3"/>
      <c r="V163" s="3"/>
      <c r="W163" s="3"/>
      <c r="X163" s="3"/>
      <c r="Y163" s="3"/>
      <c r="Z163" s="3"/>
    </row>
    <row r="164" spans="1:26" ht="15.75" customHeight="1">
      <c r="A164" s="51"/>
      <c r="B164" s="51"/>
      <c r="C164" s="51"/>
      <c r="D164" s="51"/>
      <c r="E164" s="52"/>
      <c r="F164" s="52"/>
      <c r="G164" s="52"/>
      <c r="H164" s="52"/>
      <c r="I164" s="1"/>
      <c r="J164" s="3"/>
      <c r="K164" s="3"/>
      <c r="L164" s="3"/>
      <c r="M164" s="3"/>
      <c r="N164" s="3"/>
      <c r="O164" s="3"/>
      <c r="P164" s="3"/>
      <c r="Q164" s="3"/>
      <c r="R164" s="3"/>
      <c r="S164" s="3"/>
      <c r="T164" s="3"/>
      <c r="U164" s="3"/>
      <c r="V164" s="3"/>
      <c r="W164" s="3"/>
      <c r="X164" s="3"/>
      <c r="Y164" s="3"/>
      <c r="Z164" s="3"/>
    </row>
    <row r="165" spans="1:26" ht="15.75" customHeight="1">
      <c r="A165" s="51"/>
      <c r="B165" s="51"/>
      <c r="C165" s="51"/>
      <c r="D165" s="51"/>
      <c r="E165" s="52"/>
      <c r="F165" s="52"/>
      <c r="G165" s="52"/>
      <c r="H165" s="52"/>
      <c r="I165" s="1"/>
      <c r="J165" s="3"/>
      <c r="K165" s="3"/>
      <c r="L165" s="3"/>
      <c r="M165" s="3"/>
      <c r="N165" s="3"/>
      <c r="O165" s="3"/>
      <c r="P165" s="3"/>
      <c r="Q165" s="3"/>
      <c r="R165" s="3"/>
      <c r="S165" s="3"/>
      <c r="T165" s="3"/>
      <c r="U165" s="3"/>
      <c r="V165" s="3"/>
      <c r="W165" s="3"/>
      <c r="X165" s="3"/>
      <c r="Y165" s="3"/>
      <c r="Z165" s="3"/>
    </row>
    <row r="166" spans="1:26" ht="15.75" customHeight="1">
      <c r="A166" s="51"/>
      <c r="B166" s="51"/>
      <c r="C166" s="51"/>
      <c r="D166" s="51"/>
      <c r="E166" s="52"/>
      <c r="F166" s="52"/>
      <c r="G166" s="52"/>
      <c r="H166" s="52"/>
      <c r="I166" s="1"/>
      <c r="J166" s="3"/>
      <c r="K166" s="3"/>
      <c r="L166" s="3"/>
      <c r="M166" s="3"/>
      <c r="N166" s="3"/>
      <c r="O166" s="3"/>
      <c r="P166" s="3"/>
      <c r="Q166" s="3"/>
      <c r="R166" s="3"/>
      <c r="S166" s="3"/>
      <c r="T166" s="3"/>
      <c r="U166" s="3"/>
      <c r="V166" s="3"/>
      <c r="W166" s="3"/>
      <c r="X166" s="3"/>
      <c r="Y166" s="3"/>
      <c r="Z166" s="3"/>
    </row>
    <row r="167" spans="1:26" ht="15.75" customHeight="1">
      <c r="A167" s="51"/>
      <c r="B167" s="51"/>
      <c r="C167" s="51"/>
      <c r="D167" s="51"/>
      <c r="E167" s="52"/>
      <c r="F167" s="52"/>
      <c r="G167" s="52"/>
      <c r="H167" s="52"/>
      <c r="I167" s="1"/>
      <c r="J167" s="3"/>
      <c r="K167" s="3"/>
      <c r="L167" s="3"/>
      <c r="M167" s="3"/>
      <c r="N167" s="3"/>
      <c r="O167" s="3"/>
      <c r="P167" s="3"/>
      <c r="Q167" s="3"/>
      <c r="R167" s="3"/>
      <c r="S167" s="3"/>
      <c r="T167" s="3"/>
      <c r="U167" s="3"/>
      <c r="V167" s="3"/>
      <c r="W167" s="3"/>
      <c r="X167" s="3"/>
      <c r="Y167" s="3"/>
      <c r="Z167" s="3"/>
    </row>
    <row r="168" spans="1:26" ht="15.75" customHeight="1">
      <c r="A168" s="51"/>
      <c r="B168" s="51"/>
      <c r="C168" s="51"/>
      <c r="D168" s="51"/>
      <c r="E168" s="52"/>
      <c r="F168" s="52"/>
      <c r="G168" s="52"/>
      <c r="H168" s="52"/>
      <c r="I168" s="1"/>
      <c r="J168" s="3"/>
      <c r="K168" s="3"/>
      <c r="L168" s="3"/>
      <c r="M168" s="3"/>
      <c r="N168" s="3"/>
      <c r="O168" s="3"/>
      <c r="P168" s="3"/>
      <c r="Q168" s="3"/>
      <c r="R168" s="3"/>
      <c r="S168" s="3"/>
      <c r="T168" s="3"/>
      <c r="U168" s="3"/>
      <c r="V168" s="3"/>
      <c r="W168" s="3"/>
      <c r="X168" s="3"/>
      <c r="Y168" s="3"/>
      <c r="Z168" s="3"/>
    </row>
    <row r="169" spans="1:26" ht="15.75" customHeight="1">
      <c r="A169" s="51"/>
      <c r="B169" s="51"/>
      <c r="C169" s="51"/>
      <c r="D169" s="51"/>
      <c r="E169" s="52"/>
      <c r="F169" s="52"/>
      <c r="G169" s="52"/>
      <c r="H169" s="52"/>
      <c r="I169" s="1"/>
      <c r="J169" s="3"/>
      <c r="K169" s="3"/>
      <c r="L169" s="3"/>
      <c r="M169" s="3"/>
      <c r="N169" s="3"/>
      <c r="O169" s="3"/>
      <c r="P169" s="3"/>
      <c r="Q169" s="3"/>
      <c r="R169" s="3"/>
      <c r="S169" s="3"/>
      <c r="T169" s="3"/>
      <c r="U169" s="3"/>
      <c r="V169" s="3"/>
      <c r="W169" s="3"/>
      <c r="X169" s="3"/>
      <c r="Y169" s="3"/>
      <c r="Z169" s="3"/>
    </row>
    <row r="170" spans="1:26" ht="15.75" customHeight="1">
      <c r="A170" s="51"/>
      <c r="B170" s="51"/>
      <c r="C170" s="51"/>
      <c r="D170" s="51"/>
      <c r="E170" s="52"/>
      <c r="F170" s="52"/>
      <c r="G170" s="52"/>
      <c r="H170" s="52"/>
      <c r="I170" s="1"/>
      <c r="J170" s="3"/>
      <c r="K170" s="3"/>
      <c r="L170" s="3"/>
      <c r="M170" s="3"/>
      <c r="N170" s="3"/>
      <c r="O170" s="3"/>
      <c r="P170" s="3"/>
      <c r="Q170" s="3"/>
      <c r="R170" s="3"/>
      <c r="S170" s="3"/>
      <c r="T170" s="3"/>
      <c r="U170" s="3"/>
      <c r="V170" s="3"/>
      <c r="W170" s="3"/>
      <c r="X170" s="3"/>
      <c r="Y170" s="3"/>
      <c r="Z170" s="3"/>
    </row>
    <row r="171" spans="1:26" ht="15.75" customHeight="1">
      <c r="A171" s="51"/>
      <c r="B171" s="51"/>
      <c r="C171" s="51"/>
      <c r="D171" s="51"/>
      <c r="E171" s="52"/>
      <c r="F171" s="52"/>
      <c r="G171" s="52"/>
      <c r="H171" s="52"/>
      <c r="I171" s="1"/>
      <c r="J171" s="3"/>
      <c r="K171" s="3"/>
      <c r="L171" s="3"/>
      <c r="M171" s="3"/>
      <c r="N171" s="3"/>
      <c r="O171" s="3"/>
      <c r="P171" s="3"/>
      <c r="Q171" s="3"/>
      <c r="R171" s="3"/>
      <c r="S171" s="3"/>
      <c r="T171" s="3"/>
      <c r="U171" s="3"/>
      <c r="V171" s="3"/>
      <c r="W171" s="3"/>
      <c r="X171" s="3"/>
      <c r="Y171" s="3"/>
      <c r="Z171" s="3"/>
    </row>
    <row r="172" spans="1:26" ht="15.75" customHeight="1">
      <c r="A172" s="51"/>
      <c r="B172" s="51"/>
      <c r="C172" s="51"/>
      <c r="D172" s="51"/>
      <c r="E172" s="52"/>
      <c r="F172" s="52"/>
      <c r="G172" s="52"/>
      <c r="H172" s="52"/>
      <c r="I172" s="1"/>
      <c r="J172" s="3"/>
      <c r="K172" s="3"/>
      <c r="L172" s="3"/>
      <c r="M172" s="3"/>
      <c r="N172" s="3"/>
      <c r="O172" s="3"/>
      <c r="P172" s="3"/>
      <c r="Q172" s="3"/>
      <c r="R172" s="3"/>
      <c r="S172" s="3"/>
      <c r="T172" s="3"/>
      <c r="U172" s="3"/>
      <c r="V172" s="3"/>
      <c r="W172" s="3"/>
      <c r="X172" s="3"/>
      <c r="Y172" s="3"/>
      <c r="Z172" s="3"/>
    </row>
    <row r="173" spans="1:26" ht="15.75" customHeight="1">
      <c r="A173" s="51"/>
      <c r="B173" s="51"/>
      <c r="C173" s="51"/>
      <c r="D173" s="51"/>
      <c r="E173" s="52"/>
      <c r="F173" s="52"/>
      <c r="G173" s="52"/>
      <c r="H173" s="52"/>
      <c r="I173" s="1"/>
      <c r="J173" s="3"/>
      <c r="K173" s="3"/>
      <c r="L173" s="3"/>
      <c r="M173" s="3"/>
      <c r="N173" s="3"/>
      <c r="O173" s="3"/>
      <c r="P173" s="3"/>
      <c r="Q173" s="3"/>
      <c r="R173" s="3"/>
      <c r="S173" s="3"/>
      <c r="T173" s="3"/>
      <c r="U173" s="3"/>
      <c r="V173" s="3"/>
      <c r="W173" s="3"/>
      <c r="X173" s="3"/>
      <c r="Y173" s="3"/>
      <c r="Z173" s="3"/>
    </row>
    <row r="174" spans="1:26" ht="15.75" customHeight="1">
      <c r="A174" s="51"/>
      <c r="B174" s="51"/>
      <c r="C174" s="51"/>
      <c r="D174" s="51"/>
      <c r="E174" s="52"/>
      <c r="F174" s="52"/>
      <c r="G174" s="52"/>
      <c r="H174" s="52"/>
      <c r="I174" s="1"/>
      <c r="J174" s="3"/>
      <c r="K174" s="3"/>
      <c r="L174" s="3"/>
      <c r="M174" s="3"/>
      <c r="N174" s="3"/>
      <c r="O174" s="3"/>
      <c r="P174" s="3"/>
      <c r="Q174" s="3"/>
      <c r="R174" s="3"/>
      <c r="S174" s="3"/>
      <c r="T174" s="3"/>
      <c r="U174" s="3"/>
      <c r="V174" s="3"/>
      <c r="W174" s="3"/>
      <c r="X174" s="3"/>
      <c r="Y174" s="3"/>
      <c r="Z174" s="3"/>
    </row>
    <row r="175" spans="1:26" ht="15.75" customHeight="1">
      <c r="A175" s="51"/>
      <c r="B175" s="51"/>
      <c r="C175" s="51"/>
      <c r="D175" s="51"/>
      <c r="E175" s="52"/>
      <c r="F175" s="52"/>
      <c r="G175" s="52"/>
      <c r="H175" s="52"/>
      <c r="I175" s="1"/>
      <c r="J175" s="3"/>
      <c r="K175" s="3"/>
      <c r="L175" s="3"/>
      <c r="M175" s="3"/>
      <c r="N175" s="3"/>
      <c r="O175" s="3"/>
      <c r="P175" s="3"/>
      <c r="Q175" s="3"/>
      <c r="R175" s="3"/>
      <c r="S175" s="3"/>
      <c r="T175" s="3"/>
      <c r="U175" s="3"/>
      <c r="V175" s="3"/>
      <c r="W175" s="3"/>
      <c r="X175" s="3"/>
      <c r="Y175" s="3"/>
      <c r="Z175" s="3"/>
    </row>
    <row r="176" spans="1:26" ht="15.75" customHeight="1">
      <c r="A176" s="51"/>
      <c r="B176" s="51"/>
      <c r="C176" s="51"/>
      <c r="D176" s="51"/>
      <c r="E176" s="52"/>
      <c r="F176" s="52"/>
      <c r="G176" s="52"/>
      <c r="H176" s="52"/>
      <c r="I176" s="1"/>
      <c r="J176" s="3"/>
      <c r="K176" s="3"/>
      <c r="L176" s="3"/>
      <c r="M176" s="3"/>
      <c r="N176" s="3"/>
      <c r="O176" s="3"/>
      <c r="P176" s="3"/>
      <c r="Q176" s="3"/>
      <c r="R176" s="3"/>
      <c r="S176" s="3"/>
      <c r="T176" s="3"/>
      <c r="U176" s="3"/>
      <c r="V176" s="3"/>
      <c r="W176" s="3"/>
      <c r="X176" s="3"/>
      <c r="Y176" s="3"/>
      <c r="Z176" s="3"/>
    </row>
    <row r="177" spans="1:26" ht="15.75" customHeight="1">
      <c r="A177" s="51"/>
      <c r="B177" s="51"/>
      <c r="C177" s="51"/>
      <c r="D177" s="51"/>
      <c r="E177" s="52"/>
      <c r="F177" s="52"/>
      <c r="G177" s="52"/>
      <c r="H177" s="52"/>
      <c r="I177" s="1"/>
      <c r="J177" s="3"/>
      <c r="K177" s="3"/>
      <c r="L177" s="3"/>
      <c r="M177" s="3"/>
      <c r="N177" s="3"/>
      <c r="O177" s="3"/>
      <c r="P177" s="3"/>
      <c r="Q177" s="3"/>
      <c r="R177" s="3"/>
      <c r="S177" s="3"/>
      <c r="T177" s="3"/>
      <c r="U177" s="3"/>
      <c r="V177" s="3"/>
      <c r="W177" s="3"/>
      <c r="X177" s="3"/>
      <c r="Y177" s="3"/>
      <c r="Z177" s="3"/>
    </row>
    <row r="178" spans="1:26" ht="15.75" customHeight="1">
      <c r="A178" s="51"/>
      <c r="B178" s="51"/>
      <c r="C178" s="51"/>
      <c r="D178" s="51"/>
      <c r="E178" s="52"/>
      <c r="F178" s="52"/>
      <c r="G178" s="52"/>
      <c r="H178" s="52"/>
      <c r="I178" s="1"/>
      <c r="J178" s="3"/>
      <c r="K178" s="3"/>
      <c r="L178" s="3"/>
      <c r="M178" s="3"/>
      <c r="N178" s="3"/>
      <c r="O178" s="3"/>
      <c r="P178" s="3"/>
      <c r="Q178" s="3"/>
      <c r="R178" s="3"/>
      <c r="S178" s="3"/>
      <c r="T178" s="3"/>
      <c r="U178" s="3"/>
      <c r="V178" s="3"/>
      <c r="W178" s="3"/>
      <c r="X178" s="3"/>
      <c r="Y178" s="3"/>
      <c r="Z178" s="3"/>
    </row>
    <row r="179" spans="1:26" ht="15.75" customHeight="1">
      <c r="A179" s="51"/>
      <c r="B179" s="51"/>
      <c r="C179" s="51"/>
      <c r="D179" s="51"/>
      <c r="E179" s="52"/>
      <c r="F179" s="52"/>
      <c r="G179" s="52"/>
      <c r="H179" s="52"/>
      <c r="I179" s="1"/>
      <c r="J179" s="3"/>
      <c r="K179" s="3"/>
      <c r="L179" s="3"/>
      <c r="M179" s="3"/>
      <c r="N179" s="3"/>
      <c r="O179" s="3"/>
      <c r="P179" s="3"/>
      <c r="Q179" s="3"/>
      <c r="R179" s="3"/>
      <c r="S179" s="3"/>
      <c r="T179" s="3"/>
      <c r="U179" s="3"/>
      <c r="V179" s="3"/>
      <c r="W179" s="3"/>
      <c r="X179" s="3"/>
      <c r="Y179" s="3"/>
      <c r="Z179" s="3"/>
    </row>
    <row r="180" spans="1:26" ht="15.75" customHeight="1">
      <c r="A180" s="51"/>
      <c r="B180" s="51"/>
      <c r="C180" s="51"/>
      <c r="D180" s="51"/>
      <c r="E180" s="52"/>
      <c r="F180" s="52"/>
      <c r="G180" s="52"/>
      <c r="H180" s="52"/>
      <c r="I180" s="1"/>
      <c r="J180" s="3"/>
      <c r="K180" s="3"/>
      <c r="L180" s="3"/>
      <c r="M180" s="3"/>
      <c r="N180" s="3"/>
      <c r="O180" s="3"/>
      <c r="P180" s="3"/>
      <c r="Q180" s="3"/>
      <c r="R180" s="3"/>
      <c r="S180" s="3"/>
      <c r="T180" s="3"/>
      <c r="U180" s="3"/>
      <c r="V180" s="3"/>
      <c r="W180" s="3"/>
      <c r="X180" s="3"/>
      <c r="Y180" s="3"/>
      <c r="Z180" s="3"/>
    </row>
    <row r="181" spans="1:26" ht="15.75" customHeight="1">
      <c r="A181" s="51"/>
      <c r="B181" s="51"/>
      <c r="C181" s="51"/>
      <c r="D181" s="51"/>
      <c r="E181" s="52"/>
      <c r="F181" s="52"/>
      <c r="G181" s="52"/>
      <c r="H181" s="52"/>
      <c r="I181" s="1"/>
      <c r="J181" s="3"/>
      <c r="K181" s="3"/>
      <c r="L181" s="3"/>
      <c r="M181" s="3"/>
      <c r="N181" s="3"/>
      <c r="O181" s="3"/>
      <c r="P181" s="3"/>
      <c r="Q181" s="3"/>
      <c r="R181" s="3"/>
      <c r="S181" s="3"/>
      <c r="T181" s="3"/>
      <c r="U181" s="3"/>
      <c r="V181" s="3"/>
      <c r="W181" s="3"/>
      <c r="X181" s="3"/>
      <c r="Y181" s="3"/>
      <c r="Z181" s="3"/>
    </row>
    <row r="182" spans="1:26" ht="15.75" customHeight="1">
      <c r="A182" s="51"/>
      <c r="B182" s="51"/>
      <c r="C182" s="51"/>
      <c r="D182" s="51"/>
      <c r="E182" s="52"/>
      <c r="F182" s="52"/>
      <c r="G182" s="52"/>
      <c r="H182" s="52"/>
      <c r="I182" s="1"/>
      <c r="J182" s="3"/>
      <c r="K182" s="3"/>
      <c r="L182" s="3"/>
      <c r="M182" s="3"/>
      <c r="N182" s="3"/>
      <c r="O182" s="3"/>
      <c r="P182" s="3"/>
      <c r="Q182" s="3"/>
      <c r="R182" s="3"/>
      <c r="S182" s="3"/>
      <c r="T182" s="3"/>
      <c r="U182" s="3"/>
      <c r="V182" s="3"/>
      <c r="W182" s="3"/>
      <c r="X182" s="3"/>
      <c r="Y182" s="3"/>
      <c r="Z182" s="3"/>
    </row>
    <row r="183" spans="1:26" ht="15.75" customHeight="1">
      <c r="A183" s="51"/>
      <c r="B183" s="51"/>
      <c r="C183" s="51"/>
      <c r="D183" s="51"/>
      <c r="E183" s="52"/>
      <c r="F183" s="52"/>
      <c r="G183" s="52"/>
      <c r="H183" s="52"/>
      <c r="I183" s="1"/>
      <c r="J183" s="3"/>
      <c r="K183" s="3"/>
      <c r="L183" s="3"/>
      <c r="M183" s="3"/>
      <c r="N183" s="3"/>
      <c r="O183" s="3"/>
      <c r="P183" s="3"/>
      <c r="Q183" s="3"/>
      <c r="R183" s="3"/>
      <c r="S183" s="3"/>
      <c r="T183" s="3"/>
      <c r="U183" s="3"/>
      <c r="V183" s="3"/>
      <c r="W183" s="3"/>
      <c r="X183" s="3"/>
      <c r="Y183" s="3"/>
      <c r="Z183" s="3"/>
    </row>
    <row r="184" spans="1:26" ht="15.75" customHeight="1">
      <c r="A184" s="51"/>
      <c r="B184" s="51"/>
      <c r="C184" s="51"/>
      <c r="D184" s="51"/>
      <c r="E184" s="52"/>
      <c r="F184" s="52"/>
      <c r="G184" s="52"/>
      <c r="H184" s="52"/>
      <c r="I184" s="1"/>
      <c r="J184" s="3"/>
      <c r="K184" s="3"/>
      <c r="L184" s="3"/>
      <c r="M184" s="3"/>
      <c r="N184" s="3"/>
      <c r="O184" s="3"/>
      <c r="P184" s="3"/>
      <c r="Q184" s="3"/>
      <c r="R184" s="3"/>
      <c r="S184" s="3"/>
      <c r="T184" s="3"/>
      <c r="U184" s="3"/>
      <c r="V184" s="3"/>
      <c r="W184" s="3"/>
      <c r="X184" s="3"/>
      <c r="Y184" s="3"/>
      <c r="Z184" s="3"/>
    </row>
    <row r="185" spans="1:26" ht="15.75" customHeight="1">
      <c r="A185" s="51"/>
      <c r="B185" s="51"/>
      <c r="C185" s="51"/>
      <c r="D185" s="51"/>
      <c r="E185" s="52"/>
      <c r="F185" s="52"/>
      <c r="G185" s="52"/>
      <c r="H185" s="52"/>
      <c r="I185" s="1"/>
      <c r="J185" s="3"/>
      <c r="K185" s="3"/>
      <c r="L185" s="3"/>
      <c r="M185" s="3"/>
      <c r="N185" s="3"/>
      <c r="O185" s="3"/>
      <c r="P185" s="3"/>
      <c r="Q185" s="3"/>
      <c r="R185" s="3"/>
      <c r="S185" s="3"/>
      <c r="T185" s="3"/>
      <c r="U185" s="3"/>
      <c r="V185" s="3"/>
      <c r="W185" s="3"/>
      <c r="X185" s="3"/>
      <c r="Y185" s="3"/>
      <c r="Z185" s="3"/>
    </row>
    <row r="186" spans="1:26" ht="15.75" customHeight="1">
      <c r="A186" s="51"/>
      <c r="B186" s="51"/>
      <c r="C186" s="51"/>
      <c r="D186" s="51"/>
      <c r="E186" s="52"/>
      <c r="F186" s="52"/>
      <c r="G186" s="52"/>
      <c r="H186" s="52"/>
      <c r="I186" s="1"/>
      <c r="J186" s="3"/>
      <c r="K186" s="3"/>
      <c r="L186" s="3"/>
      <c r="M186" s="3"/>
      <c r="N186" s="3"/>
      <c r="O186" s="3"/>
      <c r="P186" s="3"/>
      <c r="Q186" s="3"/>
      <c r="R186" s="3"/>
      <c r="S186" s="3"/>
      <c r="T186" s="3"/>
      <c r="U186" s="3"/>
      <c r="V186" s="3"/>
      <c r="W186" s="3"/>
      <c r="X186" s="3"/>
      <c r="Y186" s="3"/>
      <c r="Z186" s="3"/>
    </row>
    <row r="187" spans="1:26" ht="15.75" customHeight="1">
      <c r="A187" s="51"/>
      <c r="B187" s="51"/>
      <c r="C187" s="51"/>
      <c r="D187" s="51"/>
      <c r="E187" s="52"/>
      <c r="F187" s="52"/>
      <c r="G187" s="52"/>
      <c r="H187" s="52"/>
      <c r="I187" s="1"/>
      <c r="J187" s="3"/>
      <c r="K187" s="3"/>
      <c r="L187" s="3"/>
      <c r="M187" s="3"/>
      <c r="N187" s="3"/>
      <c r="O187" s="3"/>
      <c r="P187" s="3"/>
      <c r="Q187" s="3"/>
      <c r="R187" s="3"/>
      <c r="S187" s="3"/>
      <c r="T187" s="3"/>
      <c r="U187" s="3"/>
      <c r="V187" s="3"/>
      <c r="W187" s="3"/>
      <c r="X187" s="3"/>
      <c r="Y187" s="3"/>
      <c r="Z187" s="3"/>
    </row>
    <row r="188" spans="1:26" ht="15.75" customHeight="1">
      <c r="A188" s="51"/>
      <c r="B188" s="51"/>
      <c r="C188" s="51"/>
      <c r="D188" s="51"/>
      <c r="E188" s="52"/>
      <c r="F188" s="52"/>
      <c r="G188" s="52"/>
      <c r="H188" s="52"/>
      <c r="I188" s="1"/>
      <c r="J188" s="3"/>
      <c r="K188" s="3"/>
      <c r="L188" s="3"/>
      <c r="M188" s="3"/>
      <c r="N188" s="3"/>
      <c r="O188" s="3"/>
      <c r="P188" s="3"/>
      <c r="Q188" s="3"/>
      <c r="R188" s="3"/>
      <c r="S188" s="3"/>
      <c r="T188" s="3"/>
      <c r="U188" s="3"/>
      <c r="V188" s="3"/>
      <c r="W188" s="3"/>
      <c r="X188" s="3"/>
      <c r="Y188" s="3"/>
      <c r="Z188" s="3"/>
    </row>
    <row r="189" spans="1:26" ht="15.75" customHeight="1">
      <c r="A189" s="51"/>
      <c r="B189" s="51"/>
      <c r="C189" s="51"/>
      <c r="D189" s="51"/>
      <c r="E189" s="52"/>
      <c r="F189" s="52"/>
      <c r="G189" s="52"/>
      <c r="H189" s="52"/>
      <c r="I189" s="1"/>
      <c r="J189" s="3"/>
      <c r="K189" s="3"/>
      <c r="L189" s="3"/>
      <c r="M189" s="3"/>
      <c r="N189" s="3"/>
      <c r="O189" s="3"/>
      <c r="P189" s="3"/>
      <c r="Q189" s="3"/>
      <c r="R189" s="3"/>
      <c r="S189" s="3"/>
      <c r="T189" s="3"/>
      <c r="U189" s="3"/>
      <c r="V189" s="3"/>
      <c r="W189" s="3"/>
      <c r="X189" s="3"/>
      <c r="Y189" s="3"/>
      <c r="Z189" s="3"/>
    </row>
    <row r="190" spans="1:26" ht="15.75" customHeight="1">
      <c r="A190" s="51"/>
      <c r="B190" s="51"/>
      <c r="C190" s="51"/>
      <c r="D190" s="51"/>
      <c r="E190" s="52"/>
      <c r="F190" s="52"/>
      <c r="G190" s="52"/>
      <c r="H190" s="52"/>
      <c r="I190" s="1"/>
      <c r="J190" s="3"/>
      <c r="K190" s="3"/>
      <c r="L190" s="3"/>
      <c r="M190" s="3"/>
      <c r="N190" s="3"/>
      <c r="O190" s="3"/>
      <c r="P190" s="3"/>
      <c r="Q190" s="3"/>
      <c r="R190" s="3"/>
      <c r="S190" s="3"/>
      <c r="T190" s="3"/>
      <c r="U190" s="3"/>
      <c r="V190" s="3"/>
      <c r="W190" s="3"/>
      <c r="X190" s="3"/>
      <c r="Y190" s="3"/>
      <c r="Z190" s="3"/>
    </row>
    <row r="191" spans="1:26" ht="15.75" customHeight="1">
      <c r="A191" s="51"/>
      <c r="B191" s="51"/>
      <c r="C191" s="51"/>
      <c r="D191" s="51"/>
      <c r="E191" s="52"/>
      <c r="F191" s="52"/>
      <c r="G191" s="52"/>
      <c r="H191" s="52"/>
      <c r="I191" s="1"/>
      <c r="J191" s="3"/>
      <c r="K191" s="3"/>
      <c r="L191" s="3"/>
      <c r="M191" s="3"/>
      <c r="N191" s="3"/>
      <c r="O191" s="3"/>
      <c r="P191" s="3"/>
      <c r="Q191" s="3"/>
      <c r="R191" s="3"/>
      <c r="S191" s="3"/>
      <c r="T191" s="3"/>
      <c r="U191" s="3"/>
      <c r="V191" s="3"/>
      <c r="W191" s="3"/>
      <c r="X191" s="3"/>
      <c r="Y191" s="3"/>
      <c r="Z191" s="3"/>
    </row>
    <row r="192" spans="1:26" ht="15.75" customHeight="1">
      <c r="A192" s="51"/>
      <c r="B192" s="51"/>
      <c r="C192" s="51"/>
      <c r="D192" s="51"/>
      <c r="E192" s="52"/>
      <c r="F192" s="52"/>
      <c r="G192" s="52"/>
      <c r="H192" s="52"/>
      <c r="I192" s="1"/>
      <c r="J192" s="3"/>
      <c r="K192" s="3"/>
      <c r="L192" s="3"/>
      <c r="M192" s="3"/>
      <c r="N192" s="3"/>
      <c r="O192" s="3"/>
      <c r="P192" s="3"/>
      <c r="Q192" s="3"/>
      <c r="R192" s="3"/>
      <c r="S192" s="3"/>
      <c r="T192" s="3"/>
      <c r="U192" s="3"/>
      <c r="V192" s="3"/>
      <c r="W192" s="3"/>
      <c r="X192" s="3"/>
      <c r="Y192" s="3"/>
      <c r="Z192" s="3"/>
    </row>
    <row r="193" spans="1:26" ht="15.75" customHeight="1">
      <c r="A193" s="51"/>
      <c r="B193" s="51"/>
      <c r="C193" s="51"/>
      <c r="D193" s="51"/>
      <c r="E193" s="52"/>
      <c r="F193" s="52"/>
      <c r="G193" s="52"/>
      <c r="H193" s="52"/>
      <c r="I193" s="1"/>
      <c r="J193" s="3"/>
      <c r="K193" s="3"/>
      <c r="L193" s="3"/>
      <c r="M193" s="3"/>
      <c r="N193" s="3"/>
      <c r="O193" s="3"/>
      <c r="P193" s="3"/>
      <c r="Q193" s="3"/>
      <c r="R193" s="3"/>
      <c r="S193" s="3"/>
      <c r="T193" s="3"/>
      <c r="U193" s="3"/>
      <c r="V193" s="3"/>
      <c r="W193" s="3"/>
      <c r="X193" s="3"/>
      <c r="Y193" s="3"/>
      <c r="Z193" s="3"/>
    </row>
    <row r="194" spans="1:26" ht="15.75" customHeight="1">
      <c r="A194" s="51"/>
      <c r="B194" s="51"/>
      <c r="C194" s="51"/>
      <c r="D194" s="51"/>
      <c r="E194" s="52"/>
      <c r="F194" s="52"/>
      <c r="G194" s="52"/>
      <c r="H194" s="52"/>
      <c r="I194" s="1"/>
      <c r="J194" s="3"/>
      <c r="K194" s="3"/>
      <c r="L194" s="3"/>
      <c r="M194" s="3"/>
      <c r="N194" s="3"/>
      <c r="O194" s="3"/>
      <c r="P194" s="3"/>
      <c r="Q194" s="3"/>
      <c r="R194" s="3"/>
      <c r="S194" s="3"/>
      <c r="T194" s="3"/>
      <c r="U194" s="3"/>
      <c r="V194" s="3"/>
      <c r="W194" s="3"/>
      <c r="X194" s="3"/>
      <c r="Y194" s="3"/>
      <c r="Z194" s="3"/>
    </row>
    <row r="195" spans="1:26" ht="15.75" customHeight="1">
      <c r="A195" s="51"/>
      <c r="B195" s="51"/>
      <c r="C195" s="51"/>
      <c r="D195" s="51"/>
      <c r="E195" s="52"/>
      <c r="F195" s="52"/>
      <c r="G195" s="52"/>
      <c r="H195" s="52"/>
      <c r="I195" s="1"/>
      <c r="J195" s="3"/>
      <c r="K195" s="3"/>
      <c r="L195" s="3"/>
      <c r="M195" s="3"/>
      <c r="N195" s="3"/>
      <c r="O195" s="3"/>
      <c r="P195" s="3"/>
      <c r="Q195" s="3"/>
      <c r="R195" s="3"/>
      <c r="S195" s="3"/>
      <c r="T195" s="3"/>
      <c r="U195" s="3"/>
      <c r="V195" s="3"/>
      <c r="W195" s="3"/>
      <c r="X195" s="3"/>
      <c r="Y195" s="3"/>
      <c r="Z195" s="3"/>
    </row>
    <row r="196" spans="1:26" ht="15.75" customHeight="1">
      <c r="A196" s="51"/>
      <c r="B196" s="51"/>
      <c r="C196" s="51"/>
      <c r="D196" s="51"/>
      <c r="E196" s="52"/>
      <c r="F196" s="52"/>
      <c r="G196" s="52"/>
      <c r="H196" s="52"/>
      <c r="I196" s="1"/>
      <c r="J196" s="3"/>
      <c r="K196" s="3"/>
      <c r="L196" s="3"/>
      <c r="M196" s="3"/>
      <c r="N196" s="3"/>
      <c r="O196" s="3"/>
      <c r="P196" s="3"/>
      <c r="Q196" s="3"/>
      <c r="R196" s="3"/>
      <c r="S196" s="3"/>
      <c r="T196" s="3"/>
      <c r="U196" s="3"/>
      <c r="V196" s="3"/>
      <c r="W196" s="3"/>
      <c r="X196" s="3"/>
      <c r="Y196" s="3"/>
      <c r="Z196" s="3"/>
    </row>
    <row r="197" spans="1:26" ht="15.75" customHeight="1">
      <c r="A197" s="51"/>
      <c r="B197" s="51"/>
      <c r="C197" s="51"/>
      <c r="D197" s="51"/>
      <c r="E197" s="52"/>
      <c r="F197" s="52"/>
      <c r="G197" s="52"/>
      <c r="H197" s="52"/>
      <c r="I197" s="1"/>
      <c r="J197" s="3"/>
      <c r="K197" s="3"/>
      <c r="L197" s="3"/>
      <c r="M197" s="3"/>
      <c r="N197" s="3"/>
      <c r="O197" s="3"/>
      <c r="P197" s="3"/>
      <c r="Q197" s="3"/>
      <c r="R197" s="3"/>
      <c r="S197" s="3"/>
      <c r="T197" s="3"/>
      <c r="U197" s="3"/>
      <c r="V197" s="3"/>
      <c r="W197" s="3"/>
      <c r="X197" s="3"/>
      <c r="Y197" s="3"/>
      <c r="Z197" s="3"/>
    </row>
    <row r="198" spans="1:26" ht="15.75" customHeight="1">
      <c r="A198" s="51"/>
      <c r="B198" s="51"/>
      <c r="C198" s="51"/>
      <c r="D198" s="51"/>
      <c r="E198" s="52"/>
      <c r="F198" s="52"/>
      <c r="G198" s="52"/>
      <c r="H198" s="52"/>
      <c r="I198" s="1"/>
      <c r="J198" s="3"/>
      <c r="K198" s="3"/>
      <c r="L198" s="3"/>
      <c r="M198" s="3"/>
      <c r="N198" s="3"/>
      <c r="O198" s="3"/>
      <c r="P198" s="3"/>
      <c r="Q198" s="3"/>
      <c r="R198" s="3"/>
      <c r="S198" s="3"/>
      <c r="T198" s="3"/>
      <c r="U198" s="3"/>
      <c r="V198" s="3"/>
      <c r="W198" s="3"/>
      <c r="X198" s="3"/>
      <c r="Y198" s="3"/>
      <c r="Z198" s="3"/>
    </row>
    <row r="199" spans="1:26" ht="15.75" customHeight="1">
      <c r="A199" s="51"/>
      <c r="B199" s="51"/>
      <c r="C199" s="51"/>
      <c r="D199" s="51"/>
      <c r="E199" s="52"/>
      <c r="F199" s="52"/>
      <c r="G199" s="52"/>
      <c r="H199" s="52"/>
      <c r="I199" s="1"/>
      <c r="J199" s="3"/>
      <c r="K199" s="3"/>
      <c r="L199" s="3"/>
      <c r="M199" s="3"/>
      <c r="N199" s="3"/>
      <c r="O199" s="3"/>
      <c r="P199" s="3"/>
      <c r="Q199" s="3"/>
      <c r="R199" s="3"/>
      <c r="S199" s="3"/>
      <c r="T199" s="3"/>
      <c r="U199" s="3"/>
      <c r="V199" s="3"/>
      <c r="W199" s="3"/>
      <c r="X199" s="3"/>
      <c r="Y199" s="3"/>
      <c r="Z199" s="3"/>
    </row>
    <row r="200" spans="1:26" ht="15.75" customHeight="1">
      <c r="A200" s="51"/>
      <c r="B200" s="51"/>
      <c r="C200" s="51"/>
      <c r="D200" s="51"/>
      <c r="E200" s="52"/>
      <c r="F200" s="52"/>
      <c r="G200" s="52"/>
      <c r="H200" s="52"/>
      <c r="I200" s="1"/>
      <c r="J200" s="3"/>
      <c r="K200" s="3"/>
      <c r="L200" s="3"/>
      <c r="M200" s="3"/>
      <c r="N200" s="3"/>
      <c r="O200" s="3"/>
      <c r="P200" s="3"/>
      <c r="Q200" s="3"/>
      <c r="R200" s="3"/>
      <c r="S200" s="3"/>
      <c r="T200" s="3"/>
      <c r="U200" s="3"/>
      <c r="V200" s="3"/>
      <c r="W200" s="3"/>
      <c r="X200" s="3"/>
      <c r="Y200" s="3"/>
      <c r="Z200" s="3"/>
    </row>
    <row r="201" spans="1:26" ht="15.75" customHeight="1">
      <c r="A201" s="51"/>
      <c r="B201" s="51"/>
      <c r="C201" s="51"/>
      <c r="D201" s="51"/>
      <c r="E201" s="52"/>
      <c r="F201" s="52"/>
      <c r="G201" s="52"/>
      <c r="H201" s="52"/>
      <c r="I201" s="1"/>
      <c r="J201" s="3"/>
      <c r="K201" s="3"/>
      <c r="L201" s="3"/>
      <c r="M201" s="3"/>
      <c r="N201" s="3"/>
      <c r="O201" s="3"/>
      <c r="P201" s="3"/>
      <c r="Q201" s="3"/>
      <c r="R201" s="3"/>
      <c r="S201" s="3"/>
      <c r="T201" s="3"/>
      <c r="U201" s="3"/>
      <c r="V201" s="3"/>
      <c r="W201" s="3"/>
      <c r="X201" s="3"/>
      <c r="Y201" s="3"/>
      <c r="Z201" s="3"/>
    </row>
    <row r="202" spans="1:26" ht="15.75" customHeight="1">
      <c r="A202" s="51"/>
      <c r="B202" s="51"/>
      <c r="C202" s="51"/>
      <c r="D202" s="51"/>
      <c r="E202" s="52"/>
      <c r="F202" s="52"/>
      <c r="G202" s="52"/>
      <c r="H202" s="52"/>
      <c r="I202" s="1"/>
      <c r="J202" s="3"/>
      <c r="K202" s="3"/>
      <c r="L202" s="3"/>
      <c r="M202" s="3"/>
      <c r="N202" s="3"/>
      <c r="O202" s="3"/>
      <c r="P202" s="3"/>
      <c r="Q202" s="3"/>
      <c r="R202" s="3"/>
      <c r="S202" s="3"/>
      <c r="T202" s="3"/>
      <c r="U202" s="3"/>
      <c r="V202" s="3"/>
      <c r="W202" s="3"/>
      <c r="X202" s="3"/>
      <c r="Y202" s="3"/>
      <c r="Z202" s="3"/>
    </row>
    <row r="203" spans="1:26" ht="15.75" customHeight="1">
      <c r="A203" s="51"/>
      <c r="B203" s="51"/>
      <c r="C203" s="51"/>
      <c r="D203" s="51"/>
      <c r="E203" s="52"/>
      <c r="F203" s="52"/>
      <c r="G203" s="52"/>
      <c r="H203" s="52"/>
      <c r="I203" s="1"/>
      <c r="J203" s="3"/>
      <c r="K203" s="3"/>
      <c r="L203" s="3"/>
      <c r="M203" s="3"/>
      <c r="N203" s="3"/>
      <c r="O203" s="3"/>
      <c r="P203" s="3"/>
      <c r="Q203" s="3"/>
      <c r="R203" s="3"/>
      <c r="S203" s="3"/>
      <c r="T203" s="3"/>
      <c r="U203" s="3"/>
      <c r="V203" s="3"/>
      <c r="W203" s="3"/>
      <c r="X203" s="3"/>
      <c r="Y203" s="3"/>
      <c r="Z203" s="3"/>
    </row>
    <row r="204" spans="1:26" ht="15.75" customHeight="1">
      <c r="A204" s="51"/>
      <c r="B204" s="51"/>
      <c r="C204" s="51"/>
      <c r="D204" s="51"/>
      <c r="E204" s="52"/>
      <c r="F204" s="52"/>
      <c r="G204" s="52"/>
      <c r="H204" s="52"/>
      <c r="I204" s="1"/>
      <c r="J204" s="3"/>
      <c r="K204" s="3"/>
      <c r="L204" s="3"/>
      <c r="M204" s="3"/>
      <c r="N204" s="3"/>
      <c r="O204" s="3"/>
      <c r="P204" s="3"/>
      <c r="Q204" s="3"/>
      <c r="R204" s="3"/>
      <c r="S204" s="3"/>
      <c r="T204" s="3"/>
      <c r="U204" s="3"/>
      <c r="V204" s="3"/>
      <c r="W204" s="3"/>
      <c r="X204" s="3"/>
      <c r="Y204" s="3"/>
      <c r="Z204" s="3"/>
    </row>
    <row r="205" spans="1:26" ht="15.75" customHeight="1">
      <c r="A205" s="51"/>
      <c r="B205" s="51"/>
      <c r="C205" s="51"/>
      <c r="D205" s="51"/>
      <c r="E205" s="52"/>
      <c r="F205" s="52"/>
      <c r="G205" s="52"/>
      <c r="H205" s="52"/>
      <c r="I205" s="1"/>
      <c r="J205" s="3"/>
      <c r="K205" s="3"/>
      <c r="L205" s="3"/>
      <c r="M205" s="3"/>
      <c r="N205" s="3"/>
      <c r="O205" s="3"/>
      <c r="P205" s="3"/>
      <c r="Q205" s="3"/>
      <c r="R205" s="3"/>
      <c r="S205" s="3"/>
      <c r="T205" s="3"/>
      <c r="U205" s="3"/>
      <c r="V205" s="3"/>
      <c r="W205" s="3"/>
      <c r="X205" s="3"/>
      <c r="Y205" s="3"/>
      <c r="Z205" s="3"/>
    </row>
    <row r="206" spans="1:26" ht="15.75" customHeight="1">
      <c r="A206" s="51"/>
      <c r="B206" s="51"/>
      <c r="C206" s="51"/>
      <c r="D206" s="51"/>
      <c r="E206" s="52"/>
      <c r="F206" s="52"/>
      <c r="G206" s="52"/>
      <c r="H206" s="52"/>
      <c r="I206" s="1"/>
      <c r="J206" s="3"/>
      <c r="K206" s="3"/>
      <c r="L206" s="3"/>
      <c r="M206" s="3"/>
      <c r="N206" s="3"/>
      <c r="O206" s="3"/>
      <c r="P206" s="3"/>
      <c r="Q206" s="3"/>
      <c r="R206" s="3"/>
      <c r="S206" s="3"/>
      <c r="T206" s="3"/>
      <c r="U206" s="3"/>
      <c r="V206" s="3"/>
      <c r="W206" s="3"/>
      <c r="X206" s="3"/>
      <c r="Y206" s="3"/>
      <c r="Z206" s="3"/>
    </row>
    <row r="207" spans="1:26" ht="15.75" customHeight="1">
      <c r="A207" s="51"/>
      <c r="B207" s="51"/>
      <c r="C207" s="51"/>
      <c r="D207" s="51"/>
      <c r="E207" s="52"/>
      <c r="F207" s="52"/>
      <c r="G207" s="52"/>
      <c r="H207" s="52"/>
      <c r="I207" s="1"/>
      <c r="J207" s="3"/>
      <c r="K207" s="3"/>
      <c r="L207" s="3"/>
      <c r="M207" s="3"/>
      <c r="N207" s="3"/>
      <c r="O207" s="3"/>
      <c r="P207" s="3"/>
      <c r="Q207" s="3"/>
      <c r="R207" s="3"/>
      <c r="S207" s="3"/>
      <c r="T207" s="3"/>
      <c r="U207" s="3"/>
      <c r="V207" s="3"/>
      <c r="W207" s="3"/>
      <c r="X207" s="3"/>
      <c r="Y207" s="3"/>
      <c r="Z207" s="3"/>
    </row>
    <row r="208" spans="1:26" ht="15.75" customHeight="1">
      <c r="A208" s="51"/>
      <c r="B208" s="51"/>
      <c r="C208" s="51"/>
      <c r="D208" s="51"/>
      <c r="E208" s="52"/>
      <c r="F208" s="52"/>
      <c r="G208" s="52"/>
      <c r="H208" s="52"/>
      <c r="I208" s="1"/>
      <c r="J208" s="3"/>
      <c r="K208" s="3"/>
      <c r="L208" s="3"/>
      <c r="M208" s="3"/>
      <c r="N208" s="3"/>
      <c r="O208" s="3"/>
      <c r="P208" s="3"/>
      <c r="Q208" s="3"/>
      <c r="R208" s="3"/>
      <c r="S208" s="3"/>
      <c r="T208" s="3"/>
      <c r="U208" s="3"/>
      <c r="V208" s="3"/>
      <c r="W208" s="3"/>
      <c r="X208" s="3"/>
      <c r="Y208" s="3"/>
      <c r="Z208" s="3"/>
    </row>
    <row r="209" spans="1:26" ht="15.75" customHeight="1">
      <c r="A209" s="51"/>
      <c r="B209" s="51"/>
      <c r="C209" s="51"/>
      <c r="D209" s="51"/>
      <c r="E209" s="52"/>
      <c r="F209" s="52"/>
      <c r="G209" s="52"/>
      <c r="H209" s="52"/>
      <c r="I209" s="1"/>
      <c r="J209" s="3"/>
      <c r="K209" s="3"/>
      <c r="L209" s="3"/>
      <c r="M209" s="3"/>
      <c r="N209" s="3"/>
      <c r="O209" s="3"/>
      <c r="P209" s="3"/>
      <c r="Q209" s="3"/>
      <c r="R209" s="3"/>
      <c r="S209" s="3"/>
      <c r="T209" s="3"/>
      <c r="U209" s="3"/>
      <c r="V209" s="3"/>
      <c r="W209" s="3"/>
      <c r="X209" s="3"/>
      <c r="Y209" s="3"/>
      <c r="Z209" s="3"/>
    </row>
    <row r="210" spans="1:26" ht="15.75" customHeight="1">
      <c r="A210" s="51"/>
      <c r="B210" s="51"/>
      <c r="C210" s="51"/>
      <c r="D210" s="51"/>
      <c r="E210" s="52"/>
      <c r="F210" s="52"/>
      <c r="G210" s="52"/>
      <c r="H210" s="52"/>
      <c r="I210" s="1"/>
      <c r="J210" s="3"/>
      <c r="K210" s="3"/>
      <c r="L210" s="3"/>
      <c r="M210" s="3"/>
      <c r="N210" s="3"/>
      <c r="O210" s="3"/>
      <c r="P210" s="3"/>
      <c r="Q210" s="3"/>
      <c r="R210" s="3"/>
      <c r="S210" s="3"/>
      <c r="T210" s="3"/>
      <c r="U210" s="3"/>
      <c r="V210" s="3"/>
      <c r="W210" s="3"/>
      <c r="X210" s="3"/>
      <c r="Y210" s="3"/>
      <c r="Z210" s="3"/>
    </row>
    <row r="211" spans="1:26" ht="15.75" customHeight="1">
      <c r="A211" s="51"/>
      <c r="B211" s="51"/>
      <c r="C211" s="51"/>
      <c r="D211" s="51"/>
      <c r="E211" s="52"/>
      <c r="F211" s="52"/>
      <c r="G211" s="52"/>
      <c r="H211" s="52"/>
      <c r="I211" s="1"/>
      <c r="J211" s="3"/>
      <c r="K211" s="3"/>
      <c r="L211" s="3"/>
      <c r="M211" s="3"/>
      <c r="N211" s="3"/>
      <c r="O211" s="3"/>
      <c r="P211" s="3"/>
      <c r="Q211" s="3"/>
      <c r="R211" s="3"/>
      <c r="S211" s="3"/>
      <c r="T211" s="3"/>
      <c r="U211" s="3"/>
      <c r="V211" s="3"/>
      <c r="W211" s="3"/>
      <c r="X211" s="3"/>
      <c r="Y211" s="3"/>
      <c r="Z211" s="3"/>
    </row>
    <row r="212" spans="1:26" ht="15.75" customHeight="1">
      <c r="A212" s="51"/>
      <c r="B212" s="51"/>
      <c r="C212" s="51"/>
      <c r="D212" s="51"/>
      <c r="E212" s="52"/>
      <c r="F212" s="52"/>
      <c r="G212" s="52"/>
      <c r="H212" s="52"/>
      <c r="I212" s="1"/>
      <c r="J212" s="3"/>
      <c r="K212" s="3"/>
      <c r="L212" s="3"/>
      <c r="M212" s="3"/>
      <c r="N212" s="3"/>
      <c r="O212" s="3"/>
      <c r="P212" s="3"/>
      <c r="Q212" s="3"/>
      <c r="R212" s="3"/>
      <c r="S212" s="3"/>
      <c r="T212" s="3"/>
      <c r="U212" s="3"/>
      <c r="V212" s="3"/>
      <c r="W212" s="3"/>
      <c r="X212" s="3"/>
      <c r="Y212" s="3"/>
      <c r="Z212" s="3"/>
    </row>
    <row r="213" spans="1:26" ht="15.75" customHeight="1">
      <c r="A213" s="51"/>
      <c r="B213" s="51"/>
      <c r="C213" s="51"/>
      <c r="D213" s="51"/>
      <c r="E213" s="52"/>
      <c r="F213" s="52"/>
      <c r="G213" s="52"/>
      <c r="H213" s="52"/>
      <c r="I213" s="1"/>
      <c r="J213" s="3"/>
      <c r="K213" s="3"/>
      <c r="L213" s="3"/>
      <c r="M213" s="3"/>
      <c r="N213" s="3"/>
      <c r="O213" s="3"/>
      <c r="P213" s="3"/>
      <c r="Q213" s="3"/>
      <c r="R213" s="3"/>
      <c r="S213" s="3"/>
      <c r="T213" s="3"/>
      <c r="U213" s="3"/>
      <c r="V213" s="3"/>
      <c r="W213" s="3"/>
      <c r="X213" s="3"/>
      <c r="Y213" s="3"/>
      <c r="Z213" s="3"/>
    </row>
    <row r="214" spans="1:26" ht="15.75" customHeight="1">
      <c r="A214" s="51"/>
      <c r="B214" s="51"/>
      <c r="C214" s="51"/>
      <c r="D214" s="51"/>
      <c r="E214" s="52"/>
      <c r="F214" s="52"/>
      <c r="G214" s="52"/>
      <c r="H214" s="52"/>
      <c r="I214" s="1"/>
      <c r="J214" s="3"/>
      <c r="K214" s="3"/>
      <c r="L214" s="3"/>
      <c r="M214" s="3"/>
      <c r="N214" s="3"/>
      <c r="O214" s="3"/>
      <c r="P214" s="3"/>
      <c r="Q214" s="3"/>
      <c r="R214" s="3"/>
      <c r="S214" s="3"/>
      <c r="T214" s="3"/>
      <c r="U214" s="3"/>
      <c r="V214" s="3"/>
      <c r="W214" s="3"/>
      <c r="X214" s="3"/>
      <c r="Y214" s="3"/>
      <c r="Z214" s="3"/>
    </row>
    <row r="215" spans="1:26" ht="15.75" customHeight="1">
      <c r="A215" s="51"/>
      <c r="B215" s="51"/>
      <c r="C215" s="51"/>
      <c r="D215" s="51"/>
      <c r="E215" s="52"/>
      <c r="F215" s="52"/>
      <c r="G215" s="52"/>
      <c r="H215" s="52"/>
      <c r="I215" s="1"/>
      <c r="J215" s="3"/>
      <c r="K215" s="3"/>
      <c r="L215" s="3"/>
      <c r="M215" s="3"/>
      <c r="N215" s="3"/>
      <c r="O215" s="3"/>
      <c r="P215" s="3"/>
      <c r="Q215" s="3"/>
      <c r="R215" s="3"/>
      <c r="S215" s="3"/>
      <c r="T215" s="3"/>
      <c r="U215" s="3"/>
      <c r="V215" s="3"/>
      <c r="W215" s="3"/>
      <c r="X215" s="3"/>
      <c r="Y215" s="3"/>
      <c r="Z215" s="3"/>
    </row>
    <row r="216" spans="1:26" ht="15.75" customHeight="1">
      <c r="A216" s="51"/>
      <c r="B216" s="51"/>
      <c r="C216" s="51"/>
      <c r="D216" s="51"/>
      <c r="E216" s="52"/>
      <c r="F216" s="52"/>
      <c r="G216" s="52"/>
      <c r="H216" s="52"/>
      <c r="I216" s="1"/>
      <c r="J216" s="3"/>
      <c r="K216" s="3"/>
      <c r="L216" s="3"/>
      <c r="M216" s="3"/>
      <c r="N216" s="3"/>
      <c r="O216" s="3"/>
      <c r="P216" s="3"/>
      <c r="Q216" s="3"/>
      <c r="R216" s="3"/>
      <c r="S216" s="3"/>
      <c r="T216" s="3"/>
      <c r="U216" s="3"/>
      <c r="V216" s="3"/>
      <c r="W216" s="3"/>
      <c r="X216" s="3"/>
      <c r="Y216" s="3"/>
      <c r="Z216" s="3"/>
    </row>
    <row r="217" spans="1:26" ht="15.75" customHeight="1">
      <c r="A217" s="51"/>
      <c r="B217" s="51"/>
      <c r="C217" s="51"/>
      <c r="D217" s="51"/>
      <c r="E217" s="52"/>
      <c r="F217" s="52"/>
      <c r="G217" s="52"/>
      <c r="H217" s="52"/>
      <c r="I217" s="1"/>
      <c r="J217" s="3"/>
      <c r="K217" s="3"/>
      <c r="L217" s="3"/>
      <c r="M217" s="3"/>
      <c r="N217" s="3"/>
      <c r="O217" s="3"/>
      <c r="P217" s="3"/>
      <c r="Q217" s="3"/>
      <c r="R217" s="3"/>
      <c r="S217" s="3"/>
      <c r="T217" s="3"/>
      <c r="U217" s="3"/>
      <c r="V217" s="3"/>
      <c r="W217" s="3"/>
      <c r="X217" s="3"/>
      <c r="Y217" s="3"/>
      <c r="Z217" s="3"/>
    </row>
    <row r="218" spans="1:26" ht="15.75" customHeight="1">
      <c r="A218" s="51"/>
      <c r="B218" s="51"/>
      <c r="C218" s="51"/>
      <c r="D218" s="51"/>
      <c r="E218" s="52"/>
      <c r="F218" s="52"/>
      <c r="G218" s="52"/>
      <c r="H218" s="52"/>
      <c r="I218" s="1"/>
      <c r="J218" s="3"/>
      <c r="K218" s="3"/>
      <c r="L218" s="3"/>
      <c r="M218" s="3"/>
      <c r="N218" s="3"/>
      <c r="O218" s="3"/>
      <c r="P218" s="3"/>
      <c r="Q218" s="3"/>
      <c r="R218" s="3"/>
      <c r="S218" s="3"/>
      <c r="T218" s="3"/>
      <c r="U218" s="3"/>
      <c r="V218" s="3"/>
      <c r="W218" s="3"/>
      <c r="X218" s="3"/>
      <c r="Y218" s="3"/>
      <c r="Z218" s="3"/>
    </row>
    <row r="219" spans="1:26" ht="15.75" customHeight="1">
      <c r="A219" s="51"/>
      <c r="B219" s="51"/>
      <c r="C219" s="51"/>
      <c r="D219" s="51"/>
      <c r="E219" s="52"/>
      <c r="F219" s="52"/>
      <c r="G219" s="52"/>
      <c r="H219" s="52"/>
      <c r="I219" s="1"/>
      <c r="J219" s="3"/>
      <c r="K219" s="3"/>
      <c r="L219" s="3"/>
      <c r="M219" s="3"/>
      <c r="N219" s="3"/>
      <c r="O219" s="3"/>
      <c r="P219" s="3"/>
      <c r="Q219" s="3"/>
      <c r="R219" s="3"/>
      <c r="S219" s="3"/>
      <c r="T219" s="3"/>
      <c r="U219" s="3"/>
      <c r="V219" s="3"/>
      <c r="W219" s="3"/>
      <c r="X219" s="3"/>
      <c r="Y219" s="3"/>
      <c r="Z219" s="3"/>
    </row>
    <row r="220" spans="1:26" ht="15.75" customHeight="1">
      <c r="A220" s="51"/>
      <c r="B220" s="51"/>
      <c r="C220" s="51"/>
      <c r="D220" s="51"/>
      <c r="E220" s="52"/>
      <c r="F220" s="52"/>
      <c r="G220" s="52"/>
      <c r="H220" s="52"/>
      <c r="I220" s="1"/>
      <c r="J220" s="3"/>
      <c r="K220" s="3"/>
      <c r="L220" s="3"/>
      <c r="M220" s="3"/>
      <c r="N220" s="3"/>
      <c r="O220" s="3"/>
      <c r="P220" s="3"/>
      <c r="Q220" s="3"/>
      <c r="R220" s="3"/>
      <c r="S220" s="3"/>
      <c r="T220" s="3"/>
      <c r="U220" s="3"/>
      <c r="V220" s="3"/>
      <c r="W220" s="3"/>
      <c r="X220" s="3"/>
      <c r="Y220" s="3"/>
      <c r="Z220" s="3"/>
    </row>
    <row r="221" spans="1:26" ht="15.75" customHeight="1">
      <c r="A221" s="51"/>
      <c r="B221" s="51"/>
      <c r="C221" s="51"/>
      <c r="D221" s="51"/>
      <c r="E221" s="52"/>
      <c r="F221" s="52"/>
      <c r="G221" s="52"/>
      <c r="H221" s="52"/>
      <c r="I221" s="1"/>
      <c r="J221" s="3"/>
      <c r="K221" s="3"/>
      <c r="L221" s="3"/>
      <c r="M221" s="3"/>
      <c r="N221" s="3"/>
      <c r="O221" s="3"/>
      <c r="P221" s="3"/>
      <c r="Q221" s="3"/>
      <c r="R221" s="3"/>
      <c r="S221" s="3"/>
      <c r="T221" s="3"/>
      <c r="U221" s="3"/>
      <c r="V221" s="3"/>
      <c r="W221" s="3"/>
      <c r="X221" s="3"/>
      <c r="Y221" s="3"/>
      <c r="Z221" s="3"/>
    </row>
    <row r="222" spans="1:26" ht="15.75" customHeight="1">
      <c r="A222" s="51"/>
      <c r="B222" s="51"/>
      <c r="C222" s="51"/>
      <c r="D222" s="51"/>
      <c r="E222" s="52"/>
      <c r="F222" s="52"/>
      <c r="G222" s="52"/>
      <c r="H222" s="52"/>
      <c r="I222" s="1"/>
      <c r="J222" s="3"/>
      <c r="K222" s="3"/>
      <c r="L222" s="3"/>
      <c r="M222" s="3"/>
      <c r="N222" s="3"/>
      <c r="O222" s="3"/>
      <c r="P222" s="3"/>
      <c r="Q222" s="3"/>
      <c r="R222" s="3"/>
      <c r="S222" s="3"/>
      <c r="T222" s="3"/>
      <c r="U222" s="3"/>
      <c r="V222" s="3"/>
      <c r="W222" s="3"/>
      <c r="X222" s="3"/>
      <c r="Y222" s="3"/>
      <c r="Z222" s="3"/>
    </row>
    <row r="223" spans="1:26" ht="15.75" customHeight="1">
      <c r="A223" s="51"/>
      <c r="B223" s="51"/>
      <c r="C223" s="51"/>
      <c r="D223" s="51"/>
      <c r="E223" s="52"/>
      <c r="F223" s="52"/>
      <c r="G223" s="52"/>
      <c r="H223" s="52"/>
      <c r="I223" s="1"/>
      <c r="J223" s="3"/>
      <c r="K223" s="3"/>
      <c r="L223" s="3"/>
      <c r="M223" s="3"/>
      <c r="N223" s="3"/>
      <c r="O223" s="3"/>
      <c r="P223" s="3"/>
      <c r="Q223" s="3"/>
      <c r="R223" s="3"/>
      <c r="S223" s="3"/>
      <c r="T223" s="3"/>
      <c r="U223" s="3"/>
      <c r="V223" s="3"/>
      <c r="W223" s="3"/>
      <c r="X223" s="3"/>
      <c r="Y223" s="3"/>
      <c r="Z223" s="3"/>
    </row>
    <row r="224" spans="1:26" ht="15.75" customHeight="1">
      <c r="A224" s="51"/>
      <c r="B224" s="51"/>
      <c r="C224" s="51"/>
      <c r="D224" s="51"/>
      <c r="E224" s="52"/>
      <c r="F224" s="52"/>
      <c r="G224" s="52"/>
      <c r="H224" s="52"/>
      <c r="I224" s="1"/>
      <c r="J224" s="3"/>
      <c r="K224" s="3"/>
      <c r="L224" s="3"/>
      <c r="M224" s="3"/>
      <c r="N224" s="3"/>
      <c r="O224" s="3"/>
      <c r="P224" s="3"/>
      <c r="Q224" s="3"/>
      <c r="R224" s="3"/>
      <c r="S224" s="3"/>
      <c r="T224" s="3"/>
      <c r="U224" s="3"/>
      <c r="V224" s="3"/>
      <c r="W224" s="3"/>
      <c r="X224" s="3"/>
      <c r="Y224" s="3"/>
      <c r="Z224" s="3"/>
    </row>
    <row r="225" spans="1:26" ht="15.75" customHeight="1">
      <c r="A225" s="51"/>
      <c r="B225" s="51"/>
      <c r="C225" s="51"/>
      <c r="D225" s="51"/>
      <c r="E225" s="52"/>
      <c r="F225" s="52"/>
      <c r="G225" s="52"/>
      <c r="H225" s="52"/>
      <c r="I225" s="1"/>
      <c r="J225" s="3"/>
      <c r="K225" s="3"/>
      <c r="L225" s="3"/>
      <c r="M225" s="3"/>
      <c r="N225" s="3"/>
      <c r="O225" s="3"/>
      <c r="P225" s="3"/>
      <c r="Q225" s="3"/>
      <c r="R225" s="3"/>
      <c r="S225" s="3"/>
      <c r="T225" s="3"/>
      <c r="U225" s="3"/>
      <c r="V225" s="3"/>
      <c r="W225" s="3"/>
      <c r="X225" s="3"/>
      <c r="Y225" s="3"/>
      <c r="Z225" s="3"/>
    </row>
    <row r="226" spans="1:26" ht="15.75" customHeight="1"/>
    <row r="227" spans="1:26" ht="15.75" customHeight="1"/>
    <row r="228" spans="1:26" ht="15.75" customHeight="1"/>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I10"/>
    <mergeCell ref="A25:I25"/>
    <mergeCell ref="A2:I2"/>
    <mergeCell ref="A4:I4"/>
    <mergeCell ref="A5:I5"/>
    <mergeCell ref="A6:I6"/>
    <mergeCell ref="A7:I7"/>
    <mergeCell ref="A8:I8"/>
    <mergeCell ref="A9:I9"/>
  </mergeCells>
  <pageMargins left="0.75" right="0.75" top="1" bottom="1"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sheetPr>
  <dimension ref="A1:AE1000"/>
  <sheetViews>
    <sheetView workbookViewId="0"/>
  </sheetViews>
  <sheetFormatPr defaultColWidth="14.3984375" defaultRowHeight="15" customHeight="1"/>
  <cols>
    <col min="1" max="1" width="23.73046875" customWidth="1"/>
    <col min="2" max="2" width="20.86328125" customWidth="1"/>
    <col min="3" max="3" width="12" customWidth="1"/>
    <col min="4" max="4" width="16.265625" customWidth="1"/>
    <col min="5" max="5" width="13.1328125" customWidth="1"/>
    <col min="6" max="7" width="10.265625" customWidth="1"/>
    <col min="8" max="8" width="10" customWidth="1"/>
    <col min="9" max="9" width="14.265625" customWidth="1"/>
    <col min="10" max="10" width="6.265625" customWidth="1"/>
    <col min="11" max="11" width="8.1328125" customWidth="1"/>
    <col min="12" max="13" width="8.86328125" customWidth="1"/>
    <col min="14" max="14" width="13.3984375" customWidth="1"/>
    <col min="15" max="31" width="8" customWidth="1"/>
  </cols>
  <sheetData>
    <row r="1" spans="1:31" ht="9" customHeight="1">
      <c r="A1" s="51"/>
      <c r="B1" s="52"/>
      <c r="C1" s="52"/>
      <c r="D1" s="1"/>
      <c r="E1" s="1"/>
      <c r="F1" s="1"/>
      <c r="G1" s="1"/>
      <c r="H1" s="1"/>
      <c r="I1" s="1"/>
      <c r="J1" s="1"/>
      <c r="K1" s="1"/>
    </row>
    <row r="2" spans="1:31" ht="18" customHeight="1">
      <c r="A2" s="1143" t="s">
        <v>5965</v>
      </c>
      <c r="B2" s="1115"/>
      <c r="C2" s="1115"/>
      <c r="D2" s="1115"/>
      <c r="E2" s="1115"/>
      <c r="F2" s="1115"/>
      <c r="G2" s="1115"/>
      <c r="H2" s="1115"/>
      <c r="I2" s="1115"/>
      <c r="J2" s="1115"/>
      <c r="K2" s="1115"/>
      <c r="L2" s="1115"/>
      <c r="M2" s="1116"/>
      <c r="N2" s="54"/>
      <c r="O2" s="54"/>
      <c r="P2" s="54"/>
      <c r="Q2" s="54"/>
      <c r="R2" s="54"/>
      <c r="S2" s="54"/>
      <c r="T2" s="54"/>
      <c r="U2" s="54"/>
      <c r="V2" s="54"/>
      <c r="W2" s="54"/>
      <c r="X2" s="54"/>
      <c r="Y2" s="54"/>
      <c r="Z2" s="54"/>
      <c r="AA2" s="54"/>
      <c r="AB2" s="54"/>
      <c r="AC2" s="54"/>
      <c r="AD2" s="54"/>
      <c r="AE2" s="54"/>
    </row>
    <row r="3" spans="1:31" ht="15.4">
      <c r="A3" s="288"/>
      <c r="B3" s="288"/>
      <c r="C3" s="288"/>
      <c r="D3" s="288"/>
      <c r="E3" s="288"/>
      <c r="F3" s="288"/>
      <c r="G3" s="288"/>
      <c r="H3" s="288"/>
      <c r="I3" s="288"/>
      <c r="J3" s="288"/>
      <c r="K3" s="288"/>
      <c r="L3" s="53"/>
      <c r="M3" s="53"/>
      <c r="N3" s="54"/>
      <c r="O3" s="54"/>
      <c r="P3" s="54"/>
      <c r="Q3" s="54"/>
      <c r="R3" s="54"/>
      <c r="S3" s="54"/>
      <c r="T3" s="54"/>
      <c r="U3" s="54"/>
      <c r="V3" s="54"/>
      <c r="W3" s="54"/>
      <c r="X3" s="54"/>
      <c r="Y3" s="54"/>
      <c r="Z3" s="54"/>
      <c r="AA3" s="54"/>
      <c r="AB3" s="54"/>
      <c r="AC3" s="54"/>
      <c r="AD3" s="54"/>
      <c r="AE3" s="54"/>
    </row>
    <row r="4" spans="1:31" ht="15.75" customHeight="1">
      <c r="A4" s="1110" t="s">
        <v>5966</v>
      </c>
      <c r="B4" s="1111"/>
      <c r="C4" s="1111"/>
      <c r="D4" s="1111"/>
      <c r="E4" s="1111"/>
      <c r="F4" s="1111"/>
      <c r="G4" s="1111"/>
      <c r="H4" s="1111"/>
      <c r="I4" s="1111"/>
      <c r="J4" s="1111"/>
      <c r="K4" s="1111"/>
      <c r="L4" s="1111"/>
      <c r="M4" s="1112"/>
      <c r="N4" s="531"/>
      <c r="O4" s="531"/>
      <c r="P4" s="531"/>
      <c r="Q4" s="531"/>
      <c r="R4" s="531"/>
      <c r="S4" s="531"/>
      <c r="T4" s="531"/>
      <c r="U4" s="531"/>
      <c r="V4" s="531"/>
      <c r="W4" s="531"/>
      <c r="X4" s="531"/>
      <c r="Y4" s="531"/>
      <c r="Z4" s="531"/>
      <c r="AA4" s="531"/>
      <c r="AB4" s="531"/>
      <c r="AC4" s="531"/>
      <c r="AD4" s="531"/>
      <c r="AE4" s="531"/>
    </row>
    <row r="5" spans="1:31" ht="27.75" customHeight="1">
      <c r="A5" s="1110" t="s">
        <v>5967</v>
      </c>
      <c r="B5" s="1111"/>
      <c r="C5" s="1111"/>
      <c r="D5" s="1111"/>
      <c r="E5" s="1111"/>
      <c r="F5" s="1111"/>
      <c r="G5" s="1111"/>
      <c r="H5" s="1111"/>
      <c r="I5" s="1111"/>
      <c r="J5" s="1111"/>
      <c r="K5" s="1111"/>
      <c r="L5" s="1111"/>
      <c r="M5" s="1112"/>
      <c r="N5" s="531"/>
      <c r="O5" s="531"/>
      <c r="P5" s="531"/>
      <c r="Q5" s="531"/>
      <c r="R5" s="531"/>
      <c r="S5" s="531"/>
      <c r="T5" s="531"/>
      <c r="U5" s="531"/>
      <c r="V5" s="531"/>
      <c r="W5" s="531"/>
      <c r="X5" s="531"/>
      <c r="Y5" s="531"/>
      <c r="Z5" s="531"/>
      <c r="AA5" s="531"/>
      <c r="AB5" s="531"/>
      <c r="AC5" s="531"/>
      <c r="AD5" s="531"/>
      <c r="AE5" s="531"/>
    </row>
    <row r="6" spans="1:31" ht="51.75" customHeight="1">
      <c r="A6" s="1110" t="s">
        <v>5968</v>
      </c>
      <c r="B6" s="1111"/>
      <c r="C6" s="1111"/>
      <c r="D6" s="1111"/>
      <c r="E6" s="1111"/>
      <c r="F6" s="1111"/>
      <c r="G6" s="1111"/>
      <c r="H6" s="1111"/>
      <c r="I6" s="1111"/>
      <c r="J6" s="1111"/>
      <c r="K6" s="1111"/>
      <c r="L6" s="1111"/>
      <c r="M6" s="1112"/>
      <c r="N6" s="531"/>
      <c r="O6" s="531"/>
      <c r="P6" s="531"/>
      <c r="Q6" s="531"/>
      <c r="R6" s="531"/>
      <c r="S6" s="531"/>
      <c r="T6" s="531"/>
      <c r="U6" s="531"/>
      <c r="V6" s="531"/>
      <c r="W6" s="531"/>
      <c r="X6" s="531"/>
      <c r="Y6" s="531"/>
      <c r="Z6" s="531"/>
      <c r="AA6" s="531"/>
      <c r="AB6" s="531"/>
      <c r="AC6" s="531"/>
      <c r="AD6" s="531"/>
      <c r="AE6" s="531"/>
    </row>
    <row r="7" spans="1:31" ht="14.25" customHeight="1">
      <c r="A7" s="1110" t="s">
        <v>3116</v>
      </c>
      <c r="B7" s="1111"/>
      <c r="C7" s="1111"/>
      <c r="D7" s="1111"/>
      <c r="E7" s="1111"/>
      <c r="F7" s="1111"/>
      <c r="G7" s="1111"/>
      <c r="H7" s="1111"/>
      <c r="I7" s="1111"/>
      <c r="J7" s="1111"/>
      <c r="K7" s="1111"/>
      <c r="L7" s="1111"/>
      <c r="M7" s="1112"/>
      <c r="N7" s="531"/>
      <c r="O7" s="531"/>
      <c r="P7" s="531"/>
      <c r="Q7" s="531"/>
      <c r="R7" s="531"/>
      <c r="S7" s="531"/>
      <c r="T7" s="531"/>
      <c r="U7" s="531"/>
      <c r="V7" s="531"/>
      <c r="W7" s="531"/>
      <c r="X7" s="531"/>
      <c r="Y7" s="531"/>
      <c r="Z7" s="531"/>
      <c r="AA7" s="531"/>
      <c r="AB7" s="531"/>
      <c r="AC7" s="531"/>
      <c r="AD7" s="531"/>
      <c r="AE7" s="531"/>
    </row>
    <row r="8" spans="1:31" ht="26.25" customHeight="1">
      <c r="A8" s="1110" t="s">
        <v>5969</v>
      </c>
      <c r="B8" s="1111"/>
      <c r="C8" s="1111"/>
      <c r="D8" s="1111"/>
      <c r="E8" s="1111"/>
      <c r="F8" s="1111"/>
      <c r="G8" s="1111"/>
      <c r="H8" s="1111"/>
      <c r="I8" s="1111"/>
      <c r="J8" s="1111"/>
      <c r="K8" s="1111"/>
      <c r="L8" s="1111"/>
      <c r="M8" s="1112"/>
      <c r="N8" s="531"/>
      <c r="O8" s="531"/>
      <c r="P8" s="531"/>
      <c r="Q8" s="531"/>
      <c r="R8" s="531"/>
      <c r="S8" s="531"/>
      <c r="T8" s="531"/>
      <c r="U8" s="531"/>
      <c r="V8" s="531"/>
      <c r="W8" s="531"/>
      <c r="X8" s="531"/>
      <c r="Y8" s="531"/>
      <c r="Z8" s="531"/>
      <c r="AA8" s="531"/>
      <c r="AB8" s="531"/>
      <c r="AC8" s="531"/>
      <c r="AD8" s="531"/>
      <c r="AE8" s="531"/>
    </row>
    <row r="9" spans="1:31" ht="55.5" customHeight="1">
      <c r="A9" s="1113" t="s">
        <v>5970</v>
      </c>
      <c r="B9" s="1111"/>
      <c r="C9" s="1111"/>
      <c r="D9" s="1111"/>
      <c r="E9" s="1111"/>
      <c r="F9" s="1111"/>
      <c r="G9" s="1111"/>
      <c r="H9" s="1111"/>
      <c r="I9" s="1111"/>
      <c r="J9" s="1111"/>
      <c r="K9" s="1111"/>
      <c r="L9" s="1111"/>
      <c r="M9" s="1112"/>
      <c r="N9" s="54"/>
      <c r="O9" s="54"/>
      <c r="P9" s="54"/>
      <c r="Q9" s="54"/>
      <c r="R9" s="54"/>
      <c r="S9" s="54"/>
      <c r="T9" s="54"/>
      <c r="U9" s="54"/>
      <c r="V9" s="54"/>
      <c r="W9" s="54"/>
      <c r="X9" s="54"/>
      <c r="Y9" s="54"/>
      <c r="Z9" s="54"/>
      <c r="AA9" s="54"/>
      <c r="AB9" s="54"/>
      <c r="AC9" s="54"/>
      <c r="AD9" s="54"/>
      <c r="AE9" s="54"/>
    </row>
    <row r="10" spans="1:31" ht="14.25">
      <c r="A10" s="57"/>
      <c r="B10" s="58"/>
      <c r="C10" s="58"/>
      <c r="D10" s="57"/>
      <c r="E10" s="57"/>
      <c r="F10" s="57"/>
      <c r="G10" s="57"/>
      <c r="H10" s="57"/>
      <c r="I10" s="57"/>
      <c r="J10" s="57"/>
      <c r="K10" s="57"/>
      <c r="L10" s="1"/>
      <c r="M10" s="1"/>
    </row>
    <row r="11" spans="1:31" ht="14.25">
      <c r="A11" s="51"/>
      <c r="B11" s="52"/>
      <c r="C11" s="52"/>
      <c r="D11" s="1"/>
      <c r="E11" s="1"/>
      <c r="F11" s="1"/>
      <c r="G11" s="1"/>
      <c r="H11" s="1"/>
      <c r="I11" s="1"/>
      <c r="J11" s="1"/>
      <c r="K11" s="1"/>
    </row>
    <row r="12" spans="1:31" ht="51.75" customHeight="1">
      <c r="A12" s="258" t="s">
        <v>5971</v>
      </c>
      <c r="B12" s="290" t="s">
        <v>3121</v>
      </c>
      <c r="C12" s="61" t="s">
        <v>6</v>
      </c>
      <c r="D12" s="289" t="s">
        <v>3122</v>
      </c>
      <c r="E12" s="290" t="s">
        <v>3123</v>
      </c>
      <c r="F12" s="290" t="s">
        <v>214</v>
      </c>
      <c r="G12" s="290" t="s">
        <v>3124</v>
      </c>
      <c r="H12" s="290" t="s">
        <v>3125</v>
      </c>
      <c r="I12" s="60" t="s">
        <v>216</v>
      </c>
      <c r="J12" s="60" t="s">
        <v>217</v>
      </c>
      <c r="K12" s="60" t="s">
        <v>218</v>
      </c>
      <c r="L12" s="258" t="s">
        <v>219</v>
      </c>
      <c r="M12" s="258" t="s">
        <v>223</v>
      </c>
      <c r="N12" s="64" t="s">
        <v>224</v>
      </c>
    </row>
    <row r="13" spans="1:31" ht="14.25">
      <c r="A13" s="83"/>
      <c r="B13" s="83"/>
      <c r="C13" s="76"/>
      <c r="D13" s="126"/>
      <c r="E13" s="302"/>
      <c r="F13" s="77"/>
      <c r="G13" s="77"/>
      <c r="H13" s="904"/>
      <c r="I13" s="536"/>
      <c r="J13" s="536"/>
      <c r="K13" s="536"/>
      <c r="L13" s="314"/>
      <c r="M13" s="314"/>
    </row>
    <row r="14" spans="1:31" ht="14.25">
      <c r="A14" s="83"/>
      <c r="B14" s="83"/>
      <c r="C14" s="76"/>
      <c r="D14" s="126"/>
      <c r="E14" s="480"/>
      <c r="F14" s="86"/>
      <c r="G14" s="86"/>
      <c r="H14" s="539"/>
      <c r="I14" s="536"/>
      <c r="J14" s="536"/>
      <c r="K14" s="536"/>
      <c r="L14" s="314"/>
      <c r="M14" s="314"/>
    </row>
    <row r="15" spans="1:31" ht="14.25">
      <c r="A15" s="83"/>
      <c r="B15" s="83"/>
      <c r="C15" s="76"/>
      <c r="D15" s="126"/>
      <c r="E15" s="480"/>
      <c r="F15" s="77"/>
      <c r="G15" s="77"/>
      <c r="H15" s="539"/>
      <c r="I15" s="536"/>
      <c r="J15" s="536"/>
      <c r="K15" s="536"/>
      <c r="L15" s="314"/>
      <c r="M15" s="314"/>
    </row>
    <row r="16" spans="1:31" ht="14.25">
      <c r="A16" s="83"/>
      <c r="B16" s="83"/>
      <c r="C16" s="76"/>
      <c r="D16" s="126"/>
      <c r="E16" s="480"/>
      <c r="F16" s="86"/>
      <c r="G16" s="86"/>
      <c r="H16" s="539"/>
      <c r="I16" s="536"/>
      <c r="J16" s="536"/>
      <c r="K16" s="536"/>
      <c r="L16" s="314"/>
      <c r="M16" s="314"/>
    </row>
    <row r="17" spans="1:13" ht="14.25">
      <c r="A17" s="83"/>
      <c r="B17" s="83"/>
      <c r="C17" s="76"/>
      <c r="D17" s="126"/>
      <c r="E17" s="480"/>
      <c r="F17" s="86"/>
      <c r="G17" s="86"/>
      <c r="H17" s="539"/>
      <c r="I17" s="536"/>
      <c r="J17" s="536"/>
      <c r="K17" s="536"/>
      <c r="L17" s="314"/>
      <c r="M17" s="314"/>
    </row>
    <row r="18" spans="1:13" ht="14.25">
      <c r="A18" s="83"/>
      <c r="B18" s="83"/>
      <c r="C18" s="76"/>
      <c r="D18" s="126"/>
      <c r="E18" s="480"/>
      <c r="F18" s="86"/>
      <c r="G18" s="86"/>
      <c r="H18" s="539"/>
      <c r="I18" s="536"/>
      <c r="J18" s="536"/>
      <c r="K18" s="536"/>
      <c r="L18" s="314"/>
      <c r="M18" s="314"/>
    </row>
    <row r="19" spans="1:13" ht="14.25">
      <c r="A19" s="232" t="s">
        <v>183</v>
      </c>
      <c r="B19" s="52"/>
      <c r="C19" s="52"/>
      <c r="D19" s="52"/>
      <c r="E19" s="53"/>
      <c r="F19" s="568"/>
      <c r="G19" s="568"/>
      <c r="M19" s="568">
        <f>SUM(M13:M18)</f>
        <v>0</v>
      </c>
    </row>
    <row r="20" spans="1:13" ht="14.25">
      <c r="A20" s="51"/>
      <c r="B20" s="52"/>
      <c r="C20" s="52"/>
      <c r="D20" s="52"/>
      <c r="E20" s="52"/>
      <c r="F20" s="52"/>
      <c r="G20" s="52"/>
      <c r="H20" s="52"/>
      <c r="I20" s="52"/>
      <c r="J20" s="52"/>
      <c r="K20" s="52"/>
    </row>
    <row r="21" spans="1:13" ht="15.75" customHeight="1">
      <c r="A21" s="1142" t="s">
        <v>842</v>
      </c>
      <c r="B21" s="1115"/>
      <c r="C21" s="1115"/>
      <c r="D21" s="1115"/>
      <c r="E21" s="1115"/>
      <c r="F21" s="1115"/>
      <c r="G21" s="1115"/>
      <c r="H21" s="1116"/>
      <c r="I21" s="3"/>
      <c r="J21" s="3"/>
      <c r="K21" s="3"/>
    </row>
    <row r="22" spans="1:13" ht="15.75" customHeight="1">
      <c r="A22" s="51"/>
      <c r="B22" s="52"/>
      <c r="C22" s="52"/>
      <c r="D22" s="1"/>
      <c r="E22" s="1"/>
      <c r="F22" s="1"/>
      <c r="G22" s="1"/>
      <c r="H22" s="1"/>
      <c r="I22" s="1"/>
      <c r="J22" s="1"/>
      <c r="K22" s="1"/>
    </row>
    <row r="23" spans="1:13" ht="15.75" customHeight="1">
      <c r="A23" s="51"/>
      <c r="B23" s="52"/>
      <c r="C23" s="52"/>
      <c r="D23" s="1"/>
      <c r="E23" s="1"/>
      <c r="F23" s="1"/>
      <c r="G23" s="1"/>
      <c r="H23" s="1"/>
      <c r="I23" s="1"/>
      <c r="J23" s="1"/>
      <c r="K23" s="1"/>
    </row>
    <row r="24" spans="1:13" ht="15.75" customHeight="1">
      <c r="A24" s="51"/>
      <c r="B24" s="52"/>
      <c r="C24" s="52"/>
      <c r="D24" s="1"/>
      <c r="E24" s="1"/>
      <c r="F24" s="1"/>
      <c r="G24" s="1"/>
      <c r="H24" s="1"/>
      <c r="I24" s="1"/>
      <c r="J24" s="1"/>
      <c r="K24" s="1"/>
    </row>
    <row r="25" spans="1:13" ht="15.75" customHeight="1">
      <c r="A25" s="51"/>
      <c r="B25" s="52"/>
      <c r="C25" s="52"/>
      <c r="D25" s="1"/>
      <c r="E25" s="1"/>
      <c r="F25" s="1"/>
      <c r="G25" s="1"/>
      <c r="H25" s="1"/>
      <c r="I25" s="1"/>
      <c r="J25" s="1"/>
      <c r="K25" s="1"/>
    </row>
    <row r="26" spans="1:13" ht="15.75" customHeight="1">
      <c r="A26" s="51"/>
      <c r="B26" s="52"/>
      <c r="C26" s="52"/>
      <c r="D26" s="1"/>
      <c r="E26" s="1"/>
      <c r="F26" s="1"/>
      <c r="G26" s="1"/>
      <c r="H26" s="1"/>
      <c r="I26" s="1"/>
      <c r="J26" s="1"/>
      <c r="K26" s="1"/>
    </row>
    <row r="27" spans="1:13" ht="15.75" customHeight="1">
      <c r="A27" s="51"/>
      <c r="B27" s="52"/>
      <c r="C27" s="52"/>
      <c r="D27" s="1"/>
      <c r="E27" s="1"/>
      <c r="F27" s="1"/>
      <c r="G27" s="1"/>
      <c r="H27" s="1"/>
      <c r="I27" s="1"/>
      <c r="J27" s="1"/>
      <c r="K27" s="1"/>
    </row>
    <row r="28" spans="1:13" ht="15.75" customHeight="1">
      <c r="A28" s="51"/>
      <c r="B28" s="52"/>
      <c r="C28" s="52"/>
      <c r="D28" s="1"/>
      <c r="E28" s="1"/>
      <c r="F28" s="1"/>
      <c r="G28" s="1"/>
      <c r="H28" s="1"/>
      <c r="I28" s="1"/>
      <c r="J28" s="1"/>
      <c r="K28" s="1"/>
    </row>
    <row r="29" spans="1:13" ht="15.75" customHeight="1">
      <c r="A29" s="51"/>
      <c r="B29" s="52"/>
      <c r="C29" s="52"/>
      <c r="D29" s="1"/>
      <c r="E29" s="1"/>
      <c r="F29" s="1"/>
      <c r="G29" s="1"/>
      <c r="H29" s="1"/>
      <c r="I29" s="1"/>
      <c r="J29" s="1"/>
      <c r="K29" s="1"/>
    </row>
    <row r="30" spans="1:13" ht="15.75" customHeight="1">
      <c r="A30" s="51"/>
      <c r="B30" s="52"/>
      <c r="C30" s="52"/>
      <c r="D30" s="1"/>
      <c r="E30" s="1"/>
      <c r="F30" s="1"/>
      <c r="G30" s="1"/>
      <c r="H30" s="1"/>
      <c r="I30" s="1"/>
      <c r="J30" s="1"/>
      <c r="K30" s="1"/>
    </row>
    <row r="31" spans="1:13" ht="15.75" customHeight="1">
      <c r="A31" s="51"/>
      <c r="B31" s="52"/>
      <c r="C31" s="52"/>
      <c r="D31" s="1"/>
      <c r="E31" s="1"/>
      <c r="F31" s="1"/>
      <c r="G31" s="1"/>
      <c r="H31" s="1"/>
      <c r="I31" s="1"/>
      <c r="J31" s="1"/>
      <c r="K31" s="1"/>
    </row>
    <row r="32" spans="1:13" ht="15.75" customHeight="1">
      <c r="A32" s="51"/>
      <c r="B32" s="52"/>
      <c r="C32" s="52"/>
      <c r="D32" s="1"/>
      <c r="E32" s="1"/>
      <c r="F32" s="1"/>
      <c r="G32" s="1"/>
      <c r="H32" s="1"/>
      <c r="I32" s="1"/>
      <c r="J32" s="1"/>
      <c r="K32" s="1"/>
    </row>
    <row r="33" spans="1:11" ht="15.75" customHeight="1">
      <c r="A33" s="51"/>
      <c r="B33" s="52"/>
      <c r="C33" s="52"/>
      <c r="D33" s="1"/>
      <c r="E33" s="1"/>
      <c r="F33" s="1"/>
      <c r="G33" s="1"/>
      <c r="H33" s="1"/>
      <c r="I33" s="1"/>
      <c r="J33" s="1"/>
      <c r="K33" s="1"/>
    </row>
    <row r="34" spans="1:11" ht="15.75" customHeight="1">
      <c r="A34" s="51"/>
      <c r="B34" s="52"/>
      <c r="C34" s="52"/>
      <c r="D34" s="1"/>
      <c r="E34" s="1"/>
      <c r="F34" s="1"/>
      <c r="G34" s="1"/>
      <c r="H34" s="1"/>
      <c r="I34" s="1"/>
      <c r="J34" s="1"/>
      <c r="K34" s="1"/>
    </row>
    <row r="35" spans="1:11" ht="15.75" customHeight="1">
      <c r="A35" s="51"/>
      <c r="B35" s="52"/>
      <c r="C35" s="52"/>
      <c r="D35" s="1"/>
      <c r="E35" s="1"/>
      <c r="F35" s="1"/>
      <c r="G35" s="1"/>
      <c r="H35" s="1"/>
      <c r="I35" s="1"/>
      <c r="J35" s="1"/>
      <c r="K35" s="1"/>
    </row>
    <row r="36" spans="1:11" ht="15.75" customHeight="1">
      <c r="A36" s="51"/>
      <c r="B36" s="52"/>
      <c r="C36" s="52"/>
      <c r="D36" s="1"/>
      <c r="E36" s="1"/>
      <c r="F36" s="1"/>
      <c r="G36" s="1"/>
      <c r="H36" s="1"/>
      <c r="I36" s="1"/>
      <c r="J36" s="1"/>
      <c r="K36" s="1"/>
    </row>
    <row r="37" spans="1:11" ht="15.75" customHeight="1">
      <c r="A37" s="51"/>
      <c r="B37" s="52"/>
      <c r="C37" s="52"/>
      <c r="D37" s="1"/>
      <c r="E37" s="1"/>
      <c r="F37" s="1"/>
      <c r="G37" s="1"/>
      <c r="H37" s="1"/>
      <c r="I37" s="1"/>
      <c r="J37" s="1"/>
      <c r="K37" s="1"/>
    </row>
    <row r="38" spans="1:11" ht="15.75" customHeight="1">
      <c r="A38" s="51"/>
      <c r="B38" s="52"/>
      <c r="C38" s="52"/>
      <c r="D38" s="1"/>
      <c r="E38" s="1"/>
      <c r="F38" s="1"/>
      <c r="G38" s="1"/>
      <c r="H38" s="1"/>
      <c r="I38" s="1"/>
      <c r="J38" s="1"/>
      <c r="K38" s="1"/>
    </row>
    <row r="39" spans="1:11" ht="15.75" customHeight="1">
      <c r="A39" s="51"/>
      <c r="B39" s="52"/>
      <c r="C39" s="52"/>
      <c r="D39" s="1"/>
      <c r="E39" s="1"/>
      <c r="F39" s="1"/>
      <c r="G39" s="1"/>
      <c r="H39" s="1"/>
      <c r="I39" s="1"/>
      <c r="J39" s="1"/>
      <c r="K39" s="1"/>
    </row>
    <row r="40" spans="1:11" ht="15.75" customHeight="1">
      <c r="A40" s="51"/>
      <c r="B40" s="52"/>
      <c r="C40" s="52"/>
      <c r="D40" s="1"/>
      <c r="E40" s="1"/>
      <c r="F40" s="1"/>
      <c r="G40" s="1"/>
      <c r="H40" s="1"/>
      <c r="I40" s="1"/>
      <c r="J40" s="1"/>
      <c r="K40" s="1"/>
    </row>
    <row r="41" spans="1:11" ht="15.75" customHeight="1">
      <c r="A41" s="51"/>
      <c r="B41" s="52"/>
      <c r="C41" s="52"/>
      <c r="D41" s="1"/>
      <c r="E41" s="1"/>
      <c r="F41" s="1"/>
      <c r="G41" s="1"/>
      <c r="H41" s="1"/>
      <c r="I41" s="1"/>
      <c r="J41" s="1"/>
      <c r="K41" s="1"/>
    </row>
    <row r="42" spans="1:11" ht="15.75" customHeight="1">
      <c r="A42" s="51"/>
      <c r="B42" s="52"/>
      <c r="C42" s="52"/>
      <c r="D42" s="1"/>
      <c r="E42" s="1"/>
      <c r="F42" s="1"/>
      <c r="G42" s="1"/>
      <c r="H42" s="1"/>
      <c r="I42" s="1"/>
      <c r="J42" s="1"/>
      <c r="K42" s="1"/>
    </row>
    <row r="43" spans="1:11" ht="15.75" customHeight="1">
      <c r="A43" s="51"/>
      <c r="B43" s="52"/>
      <c r="C43" s="52"/>
      <c r="D43" s="1"/>
      <c r="E43" s="1"/>
      <c r="F43" s="1"/>
      <c r="G43" s="1"/>
      <c r="H43" s="1"/>
      <c r="I43" s="1"/>
      <c r="J43" s="1"/>
      <c r="K43" s="1"/>
    </row>
    <row r="44" spans="1:11" ht="15.75" customHeight="1">
      <c r="A44" s="51"/>
      <c r="B44" s="52"/>
      <c r="C44" s="52"/>
      <c r="D44" s="1"/>
      <c r="E44" s="1"/>
      <c r="F44" s="1"/>
      <c r="G44" s="1"/>
      <c r="H44" s="1"/>
      <c r="I44" s="1"/>
      <c r="J44" s="1"/>
      <c r="K44" s="1"/>
    </row>
    <row r="45" spans="1:11" ht="15.75" customHeight="1">
      <c r="A45" s="51"/>
      <c r="B45" s="52"/>
      <c r="C45" s="52"/>
      <c r="D45" s="1"/>
      <c r="E45" s="1"/>
      <c r="F45" s="1"/>
      <c r="G45" s="1"/>
      <c r="H45" s="1"/>
      <c r="I45" s="1"/>
      <c r="J45" s="1"/>
      <c r="K45" s="1"/>
    </row>
    <row r="46" spans="1:11" ht="15.75" customHeight="1">
      <c r="A46" s="51"/>
      <c r="B46" s="52"/>
      <c r="C46" s="52"/>
      <c r="D46" s="1"/>
      <c r="E46" s="1"/>
      <c r="F46" s="1"/>
      <c r="G46" s="1"/>
      <c r="H46" s="1"/>
      <c r="I46" s="1"/>
      <c r="J46" s="1"/>
      <c r="K46" s="1"/>
    </row>
    <row r="47" spans="1:11" ht="15.75" customHeight="1">
      <c r="A47" s="51"/>
      <c r="B47" s="52"/>
      <c r="C47" s="52"/>
      <c r="D47" s="1"/>
      <c r="E47" s="1"/>
      <c r="F47" s="1"/>
      <c r="G47" s="1"/>
      <c r="H47" s="1"/>
      <c r="I47" s="1"/>
      <c r="J47" s="1"/>
      <c r="K47" s="1"/>
    </row>
    <row r="48" spans="1:11" ht="15.75" customHeight="1">
      <c r="A48" s="51"/>
      <c r="B48" s="52"/>
      <c r="C48" s="52"/>
      <c r="D48" s="1"/>
      <c r="E48" s="1"/>
      <c r="F48" s="1"/>
      <c r="G48" s="1"/>
      <c r="H48" s="1"/>
      <c r="I48" s="1"/>
      <c r="J48" s="1"/>
      <c r="K48" s="1"/>
    </row>
    <row r="49" spans="1:11" ht="15.75" customHeight="1">
      <c r="A49" s="51"/>
      <c r="B49" s="52"/>
      <c r="C49" s="52"/>
      <c r="D49" s="1"/>
      <c r="E49" s="1"/>
      <c r="F49" s="1"/>
      <c r="G49" s="1"/>
      <c r="H49" s="1"/>
      <c r="I49" s="1"/>
      <c r="J49" s="1"/>
      <c r="K49" s="1"/>
    </row>
    <row r="50" spans="1:11" ht="15.75" customHeight="1">
      <c r="A50" s="51"/>
      <c r="B50" s="52"/>
      <c r="C50" s="52"/>
      <c r="D50" s="1"/>
      <c r="E50" s="1"/>
      <c r="F50" s="1"/>
      <c r="G50" s="1"/>
      <c r="H50" s="1"/>
      <c r="I50" s="1"/>
      <c r="J50" s="1"/>
      <c r="K50" s="1"/>
    </row>
    <row r="51" spans="1:11" ht="15.75" customHeight="1">
      <c r="A51" s="51"/>
      <c r="B51" s="52"/>
      <c r="C51" s="52"/>
      <c r="D51" s="1"/>
      <c r="E51" s="1"/>
      <c r="F51" s="1"/>
      <c r="G51" s="1"/>
      <c r="H51" s="1"/>
      <c r="I51" s="1"/>
      <c r="J51" s="1"/>
      <c r="K51" s="1"/>
    </row>
    <row r="52" spans="1:11" ht="15.75" customHeight="1">
      <c r="A52" s="51"/>
      <c r="B52" s="52"/>
      <c r="C52" s="52"/>
      <c r="D52" s="1"/>
      <c r="E52" s="1"/>
      <c r="F52" s="1"/>
      <c r="G52" s="1"/>
      <c r="H52" s="1"/>
      <c r="I52" s="1"/>
      <c r="J52" s="1"/>
      <c r="K52" s="1"/>
    </row>
    <row r="53" spans="1:11" ht="15.75" customHeight="1">
      <c r="A53" s="51"/>
      <c r="B53" s="52"/>
      <c r="C53" s="52"/>
      <c r="D53" s="1"/>
      <c r="E53" s="1"/>
      <c r="F53" s="1"/>
      <c r="G53" s="1"/>
      <c r="H53" s="1"/>
      <c r="I53" s="1"/>
      <c r="J53" s="1"/>
      <c r="K53" s="1"/>
    </row>
    <row r="54" spans="1:11" ht="15.75" customHeight="1">
      <c r="A54" s="51"/>
      <c r="B54" s="52"/>
      <c r="C54" s="52"/>
      <c r="D54" s="1"/>
      <c r="E54" s="1"/>
      <c r="F54" s="1"/>
      <c r="G54" s="1"/>
      <c r="H54" s="1"/>
      <c r="I54" s="1"/>
      <c r="J54" s="1"/>
      <c r="K54" s="1"/>
    </row>
    <row r="55" spans="1:11" ht="15.75" customHeight="1">
      <c r="A55" s="51"/>
      <c r="B55" s="52"/>
      <c r="C55" s="52"/>
      <c r="D55" s="1"/>
      <c r="E55" s="1"/>
      <c r="F55" s="1"/>
      <c r="G55" s="1"/>
      <c r="H55" s="1"/>
      <c r="I55" s="1"/>
      <c r="J55" s="1"/>
      <c r="K55" s="1"/>
    </row>
    <row r="56" spans="1:11" ht="15.75" customHeight="1">
      <c r="A56" s="51"/>
      <c r="B56" s="52"/>
      <c r="C56" s="52"/>
      <c r="D56" s="1"/>
      <c r="E56" s="1"/>
      <c r="F56" s="1"/>
      <c r="G56" s="1"/>
      <c r="H56" s="1"/>
      <c r="I56" s="1"/>
      <c r="J56" s="1"/>
      <c r="K56" s="1"/>
    </row>
    <row r="57" spans="1:11" ht="15.75" customHeight="1">
      <c r="A57" s="51"/>
      <c r="B57" s="52"/>
      <c r="C57" s="52"/>
      <c r="D57" s="1"/>
      <c r="E57" s="1"/>
      <c r="F57" s="1"/>
      <c r="G57" s="1"/>
      <c r="H57" s="1"/>
      <c r="I57" s="1"/>
      <c r="J57" s="1"/>
      <c r="K57" s="1"/>
    </row>
    <row r="58" spans="1:11" ht="15.75" customHeight="1">
      <c r="A58" s="51"/>
      <c r="B58" s="52"/>
      <c r="C58" s="52"/>
      <c r="D58" s="1"/>
      <c r="E58" s="1"/>
      <c r="F58" s="1"/>
      <c r="G58" s="1"/>
      <c r="H58" s="1"/>
      <c r="I58" s="1"/>
      <c r="J58" s="1"/>
      <c r="K58" s="1"/>
    </row>
    <row r="59" spans="1:11" ht="15.75" customHeight="1">
      <c r="A59" s="51"/>
      <c r="B59" s="52"/>
      <c r="C59" s="52"/>
      <c r="D59" s="1"/>
      <c r="E59" s="1"/>
      <c r="F59" s="1"/>
      <c r="G59" s="1"/>
      <c r="H59" s="1"/>
      <c r="I59" s="1"/>
      <c r="J59" s="1"/>
      <c r="K59" s="1"/>
    </row>
    <row r="60" spans="1:11" ht="15.75" customHeight="1">
      <c r="A60" s="51"/>
      <c r="B60" s="52"/>
      <c r="C60" s="52"/>
      <c r="D60" s="1"/>
      <c r="E60" s="1"/>
      <c r="F60" s="1"/>
      <c r="G60" s="1"/>
      <c r="H60" s="1"/>
      <c r="I60" s="1"/>
      <c r="J60" s="1"/>
      <c r="K60" s="1"/>
    </row>
    <row r="61" spans="1:11" ht="15.75" customHeight="1">
      <c r="A61" s="51"/>
      <c r="B61" s="52"/>
      <c r="C61" s="52"/>
      <c r="D61" s="1"/>
      <c r="E61" s="1"/>
      <c r="F61" s="1"/>
      <c r="G61" s="1"/>
      <c r="H61" s="1"/>
      <c r="I61" s="1"/>
      <c r="J61" s="1"/>
      <c r="K61" s="1"/>
    </row>
    <row r="62" spans="1:11" ht="15.75" customHeight="1">
      <c r="A62" s="51"/>
      <c r="B62" s="52"/>
      <c r="C62" s="52"/>
      <c r="D62" s="1"/>
      <c r="E62" s="1"/>
      <c r="F62" s="1"/>
      <c r="G62" s="1"/>
      <c r="H62" s="1"/>
      <c r="I62" s="1"/>
      <c r="J62" s="1"/>
      <c r="K62" s="1"/>
    </row>
    <row r="63" spans="1:11" ht="15.75" customHeight="1">
      <c r="A63" s="51"/>
      <c r="B63" s="52"/>
      <c r="C63" s="52"/>
      <c r="D63" s="1"/>
      <c r="E63" s="1"/>
      <c r="F63" s="1"/>
      <c r="G63" s="1"/>
      <c r="H63" s="1"/>
      <c r="I63" s="1"/>
      <c r="J63" s="1"/>
      <c r="K63" s="1"/>
    </row>
    <row r="64" spans="1:11" ht="15.75" customHeight="1">
      <c r="A64" s="51"/>
      <c r="B64" s="52"/>
      <c r="C64" s="52"/>
      <c r="D64" s="1"/>
      <c r="E64" s="1"/>
      <c r="F64" s="1"/>
      <c r="G64" s="1"/>
      <c r="H64" s="1"/>
      <c r="I64" s="1"/>
      <c r="J64" s="1"/>
      <c r="K64" s="1"/>
    </row>
    <row r="65" spans="1:11" ht="15.75" customHeight="1">
      <c r="A65" s="51"/>
      <c r="B65" s="52"/>
      <c r="C65" s="52"/>
      <c r="D65" s="1"/>
      <c r="E65" s="1"/>
      <c r="F65" s="1"/>
      <c r="G65" s="1"/>
      <c r="H65" s="1"/>
      <c r="I65" s="1"/>
      <c r="J65" s="1"/>
      <c r="K65" s="1"/>
    </row>
    <row r="66" spans="1:11" ht="15.75" customHeight="1">
      <c r="A66" s="51"/>
      <c r="B66" s="52"/>
      <c r="C66" s="52"/>
      <c r="D66" s="1"/>
      <c r="E66" s="1"/>
      <c r="F66" s="1"/>
      <c r="G66" s="1"/>
      <c r="H66" s="1"/>
      <c r="I66" s="1"/>
      <c r="J66" s="1"/>
      <c r="K66" s="1"/>
    </row>
    <row r="67" spans="1:11" ht="15.75" customHeight="1">
      <c r="A67" s="51"/>
      <c r="B67" s="52"/>
      <c r="C67" s="52"/>
      <c r="D67" s="1"/>
      <c r="E67" s="1"/>
      <c r="F67" s="1"/>
      <c r="G67" s="1"/>
      <c r="H67" s="1"/>
      <c r="I67" s="1"/>
      <c r="J67" s="1"/>
      <c r="K67" s="1"/>
    </row>
    <row r="68" spans="1:11" ht="15.75" customHeight="1">
      <c r="A68" s="51"/>
      <c r="B68" s="52"/>
      <c r="C68" s="52"/>
      <c r="D68" s="1"/>
      <c r="E68" s="1"/>
      <c r="F68" s="1"/>
      <c r="G68" s="1"/>
      <c r="H68" s="1"/>
      <c r="I68" s="1"/>
      <c r="J68" s="1"/>
      <c r="K68" s="1"/>
    </row>
    <row r="69" spans="1:11" ht="15.75" customHeight="1">
      <c r="A69" s="51"/>
      <c r="B69" s="52"/>
      <c r="C69" s="52"/>
      <c r="D69" s="1"/>
      <c r="E69" s="1"/>
      <c r="F69" s="1"/>
      <c r="G69" s="1"/>
      <c r="H69" s="1"/>
      <c r="I69" s="1"/>
      <c r="J69" s="1"/>
      <c r="K69" s="1"/>
    </row>
    <row r="70" spans="1:11" ht="15.75" customHeight="1">
      <c r="A70" s="51"/>
      <c r="B70" s="52"/>
      <c r="C70" s="52"/>
      <c r="D70" s="1"/>
      <c r="E70" s="1"/>
      <c r="F70" s="1"/>
      <c r="G70" s="1"/>
      <c r="H70" s="1"/>
      <c r="I70" s="1"/>
      <c r="J70" s="1"/>
      <c r="K70" s="1"/>
    </row>
    <row r="71" spans="1:11" ht="15.75" customHeight="1">
      <c r="A71" s="51"/>
      <c r="B71" s="52"/>
      <c r="C71" s="52"/>
      <c r="D71" s="1"/>
      <c r="E71" s="1"/>
      <c r="F71" s="1"/>
      <c r="G71" s="1"/>
      <c r="H71" s="1"/>
      <c r="I71" s="1"/>
      <c r="J71" s="1"/>
      <c r="K71" s="1"/>
    </row>
    <row r="72" spans="1:11" ht="15.75" customHeight="1">
      <c r="A72" s="51"/>
      <c r="B72" s="52"/>
      <c r="C72" s="52"/>
      <c r="D72" s="1"/>
      <c r="E72" s="1"/>
      <c r="F72" s="1"/>
      <c r="G72" s="1"/>
      <c r="H72" s="1"/>
      <c r="I72" s="1"/>
      <c r="J72" s="1"/>
      <c r="K72" s="1"/>
    </row>
    <row r="73" spans="1:11" ht="15.75" customHeight="1">
      <c r="A73" s="51"/>
      <c r="B73" s="52"/>
      <c r="C73" s="52"/>
      <c r="D73" s="1"/>
      <c r="E73" s="1"/>
      <c r="F73" s="1"/>
      <c r="G73" s="1"/>
      <c r="H73" s="1"/>
      <c r="I73" s="1"/>
      <c r="J73" s="1"/>
      <c r="K73" s="1"/>
    </row>
    <row r="74" spans="1:11" ht="15.75" customHeight="1">
      <c r="A74" s="51"/>
      <c r="B74" s="52"/>
      <c r="C74" s="52"/>
      <c r="D74" s="1"/>
      <c r="E74" s="1"/>
      <c r="F74" s="1"/>
      <c r="G74" s="1"/>
      <c r="H74" s="1"/>
      <c r="I74" s="1"/>
      <c r="J74" s="1"/>
      <c r="K74" s="1"/>
    </row>
    <row r="75" spans="1:11" ht="15.75" customHeight="1">
      <c r="A75" s="51"/>
      <c r="B75" s="52"/>
      <c r="C75" s="52"/>
      <c r="D75" s="1"/>
      <c r="E75" s="1"/>
      <c r="F75" s="1"/>
      <c r="G75" s="1"/>
      <c r="H75" s="1"/>
      <c r="I75" s="1"/>
      <c r="J75" s="1"/>
      <c r="K75" s="1"/>
    </row>
    <row r="76" spans="1:11" ht="15.75" customHeight="1">
      <c r="A76" s="51"/>
      <c r="B76" s="52"/>
      <c r="C76" s="52"/>
      <c r="D76" s="1"/>
      <c r="E76" s="1"/>
      <c r="F76" s="1"/>
      <c r="G76" s="1"/>
      <c r="H76" s="1"/>
      <c r="I76" s="1"/>
      <c r="J76" s="1"/>
      <c r="K76" s="1"/>
    </row>
    <row r="77" spans="1:11" ht="15.75" customHeight="1">
      <c r="A77" s="51"/>
      <c r="B77" s="52"/>
      <c r="C77" s="52"/>
      <c r="D77" s="1"/>
      <c r="E77" s="1"/>
      <c r="F77" s="1"/>
      <c r="G77" s="1"/>
      <c r="H77" s="1"/>
      <c r="I77" s="1"/>
      <c r="J77" s="1"/>
      <c r="K77" s="1"/>
    </row>
    <row r="78" spans="1:11" ht="15.75" customHeight="1">
      <c r="A78" s="51"/>
      <c r="B78" s="52"/>
      <c r="C78" s="52"/>
      <c r="D78" s="1"/>
      <c r="E78" s="1"/>
      <c r="F78" s="1"/>
      <c r="G78" s="1"/>
      <c r="H78" s="1"/>
      <c r="I78" s="1"/>
      <c r="J78" s="1"/>
      <c r="K78" s="1"/>
    </row>
    <row r="79" spans="1:11" ht="15.75" customHeight="1">
      <c r="A79" s="51"/>
      <c r="B79" s="52"/>
      <c r="C79" s="52"/>
      <c r="D79" s="1"/>
      <c r="E79" s="1"/>
      <c r="F79" s="1"/>
      <c r="G79" s="1"/>
      <c r="H79" s="1"/>
      <c r="I79" s="1"/>
      <c r="J79" s="1"/>
      <c r="K79" s="1"/>
    </row>
    <row r="80" spans="1:11" ht="15.75" customHeight="1">
      <c r="A80" s="51"/>
      <c r="B80" s="52"/>
      <c r="C80" s="52"/>
      <c r="D80" s="1"/>
      <c r="E80" s="1"/>
      <c r="F80" s="1"/>
      <c r="G80" s="1"/>
      <c r="H80" s="1"/>
      <c r="I80" s="1"/>
      <c r="J80" s="1"/>
      <c r="K80" s="1"/>
    </row>
    <row r="81" spans="1:11" ht="15.75" customHeight="1">
      <c r="A81" s="51"/>
      <c r="B81" s="52"/>
      <c r="C81" s="52"/>
      <c r="D81" s="1"/>
      <c r="E81" s="1"/>
      <c r="F81" s="1"/>
      <c r="G81" s="1"/>
      <c r="H81" s="1"/>
      <c r="I81" s="1"/>
      <c r="J81" s="1"/>
      <c r="K81" s="1"/>
    </row>
    <row r="82" spans="1:11" ht="15.75" customHeight="1">
      <c r="A82" s="51"/>
      <c r="B82" s="52"/>
      <c r="C82" s="52"/>
      <c r="D82" s="1"/>
      <c r="E82" s="1"/>
      <c r="F82" s="1"/>
      <c r="G82" s="1"/>
      <c r="H82" s="1"/>
      <c r="I82" s="1"/>
      <c r="J82" s="1"/>
      <c r="K82" s="1"/>
    </row>
    <row r="83" spans="1:11" ht="15.75" customHeight="1">
      <c r="A83" s="51"/>
      <c r="B83" s="52"/>
      <c r="C83" s="52"/>
      <c r="D83" s="1"/>
      <c r="E83" s="1"/>
      <c r="F83" s="1"/>
      <c r="G83" s="1"/>
      <c r="H83" s="1"/>
      <c r="I83" s="1"/>
      <c r="J83" s="1"/>
      <c r="K83" s="1"/>
    </row>
    <row r="84" spans="1:11" ht="15.75" customHeight="1">
      <c r="A84" s="51"/>
      <c r="B84" s="52"/>
      <c r="C84" s="52"/>
      <c r="D84" s="1"/>
      <c r="E84" s="1"/>
      <c r="F84" s="1"/>
      <c r="G84" s="1"/>
      <c r="H84" s="1"/>
      <c r="I84" s="1"/>
      <c r="J84" s="1"/>
      <c r="K84" s="1"/>
    </row>
    <row r="85" spans="1:11" ht="15.75" customHeight="1">
      <c r="A85" s="51"/>
      <c r="B85" s="52"/>
      <c r="C85" s="52"/>
      <c r="D85" s="1"/>
      <c r="E85" s="1"/>
      <c r="F85" s="1"/>
      <c r="G85" s="1"/>
      <c r="H85" s="1"/>
      <c r="I85" s="1"/>
      <c r="J85" s="1"/>
      <c r="K85" s="1"/>
    </row>
    <row r="86" spans="1:11" ht="15.75" customHeight="1">
      <c r="A86" s="51"/>
      <c r="B86" s="52"/>
      <c r="C86" s="52"/>
      <c r="D86" s="1"/>
      <c r="E86" s="1"/>
      <c r="F86" s="1"/>
      <c r="G86" s="1"/>
      <c r="H86" s="1"/>
      <c r="I86" s="1"/>
      <c r="J86" s="1"/>
      <c r="K86" s="1"/>
    </row>
    <row r="87" spans="1:11" ht="15.75" customHeight="1">
      <c r="A87" s="51"/>
      <c r="B87" s="52"/>
      <c r="C87" s="52"/>
      <c r="D87" s="1"/>
      <c r="E87" s="1"/>
      <c r="F87" s="1"/>
      <c r="G87" s="1"/>
      <c r="H87" s="1"/>
      <c r="I87" s="1"/>
      <c r="J87" s="1"/>
      <c r="K87" s="1"/>
    </row>
    <row r="88" spans="1:11" ht="15.75" customHeight="1">
      <c r="A88" s="51"/>
      <c r="B88" s="52"/>
      <c r="C88" s="52"/>
      <c r="D88" s="1"/>
      <c r="E88" s="1"/>
      <c r="F88" s="1"/>
      <c r="G88" s="1"/>
      <c r="H88" s="1"/>
      <c r="I88" s="1"/>
      <c r="J88" s="1"/>
      <c r="K88" s="1"/>
    </row>
    <row r="89" spans="1:11" ht="15.75" customHeight="1">
      <c r="A89" s="51"/>
      <c r="B89" s="52"/>
      <c r="C89" s="52"/>
      <c r="D89" s="1"/>
      <c r="E89" s="1"/>
      <c r="F89" s="1"/>
      <c r="G89" s="1"/>
      <c r="H89" s="1"/>
      <c r="I89" s="1"/>
      <c r="J89" s="1"/>
      <c r="K89" s="1"/>
    </row>
    <row r="90" spans="1:11" ht="15.75" customHeight="1">
      <c r="A90" s="51"/>
      <c r="B90" s="52"/>
      <c r="C90" s="52"/>
      <c r="D90" s="1"/>
      <c r="E90" s="1"/>
      <c r="F90" s="1"/>
      <c r="G90" s="1"/>
      <c r="H90" s="1"/>
      <c r="I90" s="1"/>
      <c r="J90" s="1"/>
      <c r="K90" s="1"/>
    </row>
    <row r="91" spans="1:11" ht="15.75" customHeight="1">
      <c r="A91" s="51"/>
      <c r="B91" s="52"/>
      <c r="C91" s="52"/>
      <c r="D91" s="1"/>
      <c r="E91" s="1"/>
      <c r="F91" s="1"/>
      <c r="G91" s="1"/>
      <c r="H91" s="1"/>
      <c r="I91" s="1"/>
      <c r="J91" s="1"/>
      <c r="K91" s="1"/>
    </row>
    <row r="92" spans="1:11" ht="15.75" customHeight="1">
      <c r="A92" s="51"/>
      <c r="B92" s="52"/>
      <c r="C92" s="52"/>
      <c r="D92" s="1"/>
      <c r="E92" s="1"/>
      <c r="F92" s="1"/>
      <c r="G92" s="1"/>
      <c r="H92" s="1"/>
      <c r="I92" s="1"/>
      <c r="J92" s="1"/>
      <c r="K92" s="1"/>
    </row>
    <row r="93" spans="1:11" ht="15.75" customHeight="1">
      <c r="A93" s="51"/>
      <c r="B93" s="52"/>
      <c r="C93" s="52"/>
      <c r="D93" s="1"/>
      <c r="E93" s="1"/>
      <c r="F93" s="1"/>
      <c r="G93" s="1"/>
      <c r="H93" s="1"/>
      <c r="I93" s="1"/>
      <c r="J93" s="1"/>
      <c r="K93" s="1"/>
    </row>
    <row r="94" spans="1:11" ht="15.75" customHeight="1">
      <c r="A94" s="51"/>
      <c r="B94" s="52"/>
      <c r="C94" s="52"/>
      <c r="D94" s="1"/>
      <c r="E94" s="1"/>
      <c r="F94" s="1"/>
      <c r="G94" s="1"/>
      <c r="H94" s="1"/>
      <c r="I94" s="1"/>
      <c r="J94" s="1"/>
      <c r="K94" s="1"/>
    </row>
    <row r="95" spans="1:11" ht="15.75" customHeight="1">
      <c r="A95" s="51"/>
      <c r="B95" s="52"/>
      <c r="C95" s="52"/>
      <c r="D95" s="1"/>
      <c r="E95" s="1"/>
      <c r="F95" s="1"/>
      <c r="G95" s="1"/>
      <c r="H95" s="1"/>
      <c r="I95" s="1"/>
      <c r="J95" s="1"/>
      <c r="K95" s="1"/>
    </row>
    <row r="96" spans="1:11" ht="15.75" customHeight="1">
      <c r="A96" s="51"/>
      <c r="B96" s="52"/>
      <c r="C96" s="52"/>
      <c r="D96" s="1"/>
      <c r="E96" s="1"/>
      <c r="F96" s="1"/>
      <c r="G96" s="1"/>
      <c r="H96" s="1"/>
      <c r="I96" s="1"/>
      <c r="J96" s="1"/>
      <c r="K96" s="1"/>
    </row>
    <row r="97" spans="1:11" ht="15.75" customHeight="1">
      <c r="A97" s="51"/>
      <c r="B97" s="52"/>
      <c r="C97" s="52"/>
      <c r="D97" s="1"/>
      <c r="E97" s="1"/>
      <c r="F97" s="1"/>
      <c r="G97" s="1"/>
      <c r="H97" s="1"/>
      <c r="I97" s="1"/>
      <c r="J97" s="1"/>
      <c r="K97" s="1"/>
    </row>
    <row r="98" spans="1:11" ht="15.75" customHeight="1">
      <c r="A98" s="51"/>
      <c r="B98" s="52"/>
      <c r="C98" s="52"/>
      <c r="D98" s="1"/>
      <c r="E98" s="1"/>
      <c r="F98" s="1"/>
      <c r="G98" s="1"/>
      <c r="H98" s="1"/>
      <c r="I98" s="1"/>
      <c r="J98" s="1"/>
      <c r="K98" s="1"/>
    </row>
    <row r="99" spans="1:11" ht="15.75" customHeight="1">
      <c r="A99" s="51"/>
      <c r="B99" s="52"/>
      <c r="C99" s="52"/>
      <c r="D99" s="1"/>
      <c r="E99" s="1"/>
      <c r="F99" s="1"/>
      <c r="G99" s="1"/>
      <c r="H99" s="1"/>
      <c r="I99" s="1"/>
      <c r="J99" s="1"/>
      <c r="K99" s="1"/>
    </row>
    <row r="100" spans="1:11" ht="15.75" customHeight="1">
      <c r="A100" s="51"/>
      <c r="B100" s="52"/>
      <c r="C100" s="52"/>
      <c r="D100" s="1"/>
      <c r="E100" s="1"/>
      <c r="F100" s="1"/>
      <c r="G100" s="1"/>
      <c r="H100" s="1"/>
      <c r="I100" s="1"/>
      <c r="J100" s="1"/>
      <c r="K100" s="1"/>
    </row>
    <row r="101" spans="1:11" ht="15.75" customHeight="1">
      <c r="A101" s="51"/>
      <c r="B101" s="52"/>
      <c r="C101" s="52"/>
      <c r="D101" s="1"/>
      <c r="E101" s="1"/>
      <c r="F101" s="1"/>
      <c r="G101" s="1"/>
      <c r="H101" s="1"/>
      <c r="I101" s="1"/>
      <c r="J101" s="1"/>
      <c r="K101" s="1"/>
    </row>
    <row r="102" spans="1:11" ht="15.75" customHeight="1">
      <c r="A102" s="51"/>
      <c r="B102" s="52"/>
      <c r="C102" s="52"/>
      <c r="D102" s="1"/>
      <c r="E102" s="1"/>
      <c r="F102" s="1"/>
      <c r="G102" s="1"/>
      <c r="H102" s="1"/>
      <c r="I102" s="1"/>
      <c r="J102" s="1"/>
      <c r="K102" s="1"/>
    </row>
    <row r="103" spans="1:11" ht="15.75" customHeight="1">
      <c r="A103" s="51"/>
      <c r="B103" s="52"/>
      <c r="C103" s="52"/>
      <c r="D103" s="1"/>
      <c r="E103" s="1"/>
      <c r="F103" s="1"/>
      <c r="G103" s="1"/>
      <c r="H103" s="1"/>
      <c r="I103" s="1"/>
      <c r="J103" s="1"/>
      <c r="K103" s="1"/>
    </row>
    <row r="104" spans="1:11" ht="15.75" customHeight="1">
      <c r="A104" s="51"/>
      <c r="B104" s="52"/>
      <c r="C104" s="52"/>
      <c r="D104" s="1"/>
      <c r="E104" s="1"/>
      <c r="F104" s="1"/>
      <c r="G104" s="1"/>
      <c r="H104" s="1"/>
      <c r="I104" s="1"/>
      <c r="J104" s="1"/>
      <c r="K104" s="1"/>
    </row>
    <row r="105" spans="1:11" ht="15.75" customHeight="1">
      <c r="A105" s="51"/>
      <c r="B105" s="52"/>
      <c r="C105" s="52"/>
      <c r="D105" s="1"/>
      <c r="E105" s="1"/>
      <c r="F105" s="1"/>
      <c r="G105" s="1"/>
      <c r="H105" s="1"/>
      <c r="I105" s="1"/>
      <c r="J105" s="1"/>
      <c r="K105" s="1"/>
    </row>
    <row r="106" spans="1:11" ht="15.75" customHeight="1">
      <c r="A106" s="51"/>
      <c r="B106" s="52"/>
      <c r="C106" s="52"/>
      <c r="D106" s="1"/>
      <c r="E106" s="1"/>
      <c r="F106" s="1"/>
      <c r="G106" s="1"/>
      <c r="H106" s="1"/>
      <c r="I106" s="1"/>
      <c r="J106" s="1"/>
      <c r="K106" s="1"/>
    </row>
    <row r="107" spans="1:11" ht="15.75" customHeight="1">
      <c r="A107" s="51"/>
      <c r="B107" s="52"/>
      <c r="C107" s="52"/>
      <c r="D107" s="1"/>
      <c r="E107" s="1"/>
      <c r="F107" s="1"/>
      <c r="G107" s="1"/>
      <c r="H107" s="1"/>
      <c r="I107" s="1"/>
      <c r="J107" s="1"/>
      <c r="K107" s="1"/>
    </row>
    <row r="108" spans="1:11" ht="15.75" customHeight="1">
      <c r="A108" s="51"/>
      <c r="B108" s="52"/>
      <c r="C108" s="52"/>
      <c r="D108" s="1"/>
      <c r="E108" s="1"/>
      <c r="F108" s="1"/>
      <c r="G108" s="1"/>
      <c r="H108" s="1"/>
      <c r="I108" s="1"/>
      <c r="J108" s="1"/>
      <c r="K108" s="1"/>
    </row>
    <row r="109" spans="1:11" ht="15.75" customHeight="1">
      <c r="A109" s="51"/>
      <c r="B109" s="52"/>
      <c r="C109" s="52"/>
      <c r="D109" s="1"/>
      <c r="E109" s="1"/>
      <c r="F109" s="1"/>
      <c r="G109" s="1"/>
      <c r="H109" s="1"/>
      <c r="I109" s="1"/>
      <c r="J109" s="1"/>
      <c r="K109" s="1"/>
    </row>
    <row r="110" spans="1:11" ht="15.75" customHeight="1">
      <c r="A110" s="51"/>
      <c r="B110" s="52"/>
      <c r="C110" s="52"/>
      <c r="D110" s="1"/>
      <c r="E110" s="1"/>
      <c r="F110" s="1"/>
      <c r="G110" s="1"/>
      <c r="H110" s="1"/>
      <c r="I110" s="1"/>
      <c r="J110" s="1"/>
      <c r="K110" s="1"/>
    </row>
    <row r="111" spans="1:11" ht="15.75" customHeight="1">
      <c r="A111" s="51"/>
      <c r="B111" s="52"/>
      <c r="C111" s="52"/>
      <c r="D111" s="1"/>
      <c r="E111" s="1"/>
      <c r="F111" s="1"/>
      <c r="G111" s="1"/>
      <c r="H111" s="1"/>
      <c r="I111" s="1"/>
      <c r="J111" s="1"/>
      <c r="K111" s="1"/>
    </row>
    <row r="112" spans="1:11" ht="15.75" customHeight="1">
      <c r="A112" s="51"/>
      <c r="B112" s="52"/>
      <c r="C112" s="52"/>
      <c r="D112" s="1"/>
      <c r="E112" s="1"/>
      <c r="F112" s="1"/>
      <c r="G112" s="1"/>
      <c r="H112" s="1"/>
      <c r="I112" s="1"/>
      <c r="J112" s="1"/>
      <c r="K112" s="1"/>
    </row>
    <row r="113" spans="1:11" ht="15.75" customHeight="1">
      <c r="A113" s="51"/>
      <c r="B113" s="52"/>
      <c r="C113" s="52"/>
      <c r="D113" s="1"/>
      <c r="E113" s="1"/>
      <c r="F113" s="1"/>
      <c r="G113" s="1"/>
      <c r="H113" s="1"/>
      <c r="I113" s="1"/>
      <c r="J113" s="1"/>
      <c r="K113" s="1"/>
    </row>
    <row r="114" spans="1:11" ht="15.75" customHeight="1">
      <c r="A114" s="51"/>
      <c r="B114" s="52"/>
      <c r="C114" s="52"/>
      <c r="D114" s="1"/>
      <c r="E114" s="1"/>
      <c r="F114" s="1"/>
      <c r="G114" s="1"/>
      <c r="H114" s="1"/>
      <c r="I114" s="1"/>
      <c r="J114" s="1"/>
      <c r="K114" s="1"/>
    </row>
    <row r="115" spans="1:11" ht="15.75" customHeight="1">
      <c r="A115" s="51"/>
      <c r="B115" s="52"/>
      <c r="C115" s="52"/>
      <c r="D115" s="1"/>
      <c r="E115" s="1"/>
      <c r="F115" s="1"/>
      <c r="G115" s="1"/>
      <c r="H115" s="1"/>
      <c r="I115" s="1"/>
      <c r="J115" s="1"/>
      <c r="K115" s="1"/>
    </row>
    <row r="116" spans="1:11" ht="15.75" customHeight="1">
      <c r="A116" s="51"/>
      <c r="B116" s="52"/>
      <c r="C116" s="52"/>
      <c r="D116" s="1"/>
      <c r="E116" s="1"/>
      <c r="F116" s="1"/>
      <c r="G116" s="1"/>
      <c r="H116" s="1"/>
      <c r="I116" s="1"/>
      <c r="J116" s="1"/>
      <c r="K116" s="1"/>
    </row>
    <row r="117" spans="1:11" ht="15.75" customHeight="1">
      <c r="A117" s="51"/>
      <c r="B117" s="52"/>
      <c r="C117" s="52"/>
      <c r="D117" s="1"/>
      <c r="E117" s="1"/>
      <c r="F117" s="1"/>
      <c r="G117" s="1"/>
      <c r="H117" s="1"/>
      <c r="I117" s="1"/>
      <c r="J117" s="1"/>
      <c r="K117" s="1"/>
    </row>
    <row r="118" spans="1:11" ht="15.75" customHeight="1">
      <c r="A118" s="51"/>
      <c r="B118" s="52"/>
      <c r="C118" s="52"/>
      <c r="D118" s="1"/>
      <c r="E118" s="1"/>
      <c r="F118" s="1"/>
      <c r="G118" s="1"/>
      <c r="H118" s="1"/>
      <c r="I118" s="1"/>
      <c r="J118" s="1"/>
      <c r="K118" s="1"/>
    </row>
    <row r="119" spans="1:11" ht="15.75" customHeight="1">
      <c r="A119" s="51"/>
      <c r="B119" s="52"/>
      <c r="C119" s="52"/>
      <c r="D119" s="1"/>
      <c r="E119" s="1"/>
      <c r="F119" s="1"/>
      <c r="G119" s="1"/>
      <c r="H119" s="1"/>
      <c r="I119" s="1"/>
      <c r="J119" s="1"/>
      <c r="K119" s="1"/>
    </row>
    <row r="120" spans="1:11" ht="15.75" customHeight="1">
      <c r="A120" s="51"/>
      <c r="B120" s="52"/>
      <c r="C120" s="52"/>
      <c r="D120" s="1"/>
      <c r="E120" s="1"/>
      <c r="F120" s="1"/>
      <c r="G120" s="1"/>
      <c r="H120" s="1"/>
      <c r="I120" s="1"/>
      <c r="J120" s="1"/>
      <c r="K120" s="1"/>
    </row>
    <row r="121" spans="1:11" ht="15.75" customHeight="1">
      <c r="A121" s="51"/>
      <c r="B121" s="52"/>
      <c r="C121" s="52"/>
      <c r="D121" s="1"/>
      <c r="E121" s="1"/>
      <c r="F121" s="1"/>
      <c r="G121" s="1"/>
      <c r="H121" s="1"/>
      <c r="I121" s="1"/>
      <c r="J121" s="1"/>
      <c r="K121" s="1"/>
    </row>
    <row r="122" spans="1:11" ht="15.75" customHeight="1">
      <c r="A122" s="51"/>
      <c r="B122" s="52"/>
      <c r="C122" s="52"/>
      <c r="D122" s="1"/>
      <c r="E122" s="1"/>
      <c r="F122" s="1"/>
      <c r="G122" s="1"/>
      <c r="H122" s="1"/>
      <c r="I122" s="1"/>
      <c r="J122" s="1"/>
      <c r="K122" s="1"/>
    </row>
    <row r="123" spans="1:11" ht="15.75" customHeight="1">
      <c r="A123" s="51"/>
      <c r="B123" s="52"/>
      <c r="C123" s="52"/>
      <c r="D123" s="1"/>
      <c r="E123" s="1"/>
      <c r="F123" s="1"/>
      <c r="G123" s="1"/>
      <c r="H123" s="1"/>
      <c r="I123" s="1"/>
      <c r="J123" s="1"/>
      <c r="K123" s="1"/>
    </row>
    <row r="124" spans="1:11" ht="15.75" customHeight="1">
      <c r="A124" s="51"/>
      <c r="B124" s="52"/>
      <c r="C124" s="52"/>
      <c r="D124" s="1"/>
      <c r="E124" s="1"/>
      <c r="F124" s="1"/>
      <c r="G124" s="1"/>
      <c r="H124" s="1"/>
      <c r="I124" s="1"/>
      <c r="J124" s="1"/>
      <c r="K124" s="1"/>
    </row>
    <row r="125" spans="1:11" ht="15.75" customHeight="1">
      <c r="A125" s="51"/>
      <c r="B125" s="52"/>
      <c r="C125" s="52"/>
      <c r="D125" s="1"/>
      <c r="E125" s="1"/>
      <c r="F125" s="1"/>
      <c r="G125" s="1"/>
      <c r="H125" s="1"/>
      <c r="I125" s="1"/>
      <c r="J125" s="1"/>
      <c r="K125" s="1"/>
    </row>
    <row r="126" spans="1:11" ht="15.75" customHeight="1">
      <c r="A126" s="51"/>
      <c r="B126" s="52"/>
      <c r="C126" s="52"/>
      <c r="D126" s="1"/>
      <c r="E126" s="1"/>
      <c r="F126" s="1"/>
      <c r="G126" s="1"/>
      <c r="H126" s="1"/>
      <c r="I126" s="1"/>
      <c r="J126" s="1"/>
      <c r="K126" s="1"/>
    </row>
    <row r="127" spans="1:11" ht="15.75" customHeight="1">
      <c r="A127" s="51"/>
      <c r="B127" s="52"/>
      <c r="C127" s="52"/>
      <c r="D127" s="1"/>
      <c r="E127" s="1"/>
      <c r="F127" s="1"/>
      <c r="G127" s="1"/>
      <c r="H127" s="1"/>
      <c r="I127" s="1"/>
      <c r="J127" s="1"/>
      <c r="K127" s="1"/>
    </row>
    <row r="128" spans="1:11" ht="15.75" customHeight="1">
      <c r="A128" s="51"/>
      <c r="B128" s="52"/>
      <c r="C128" s="52"/>
      <c r="D128" s="1"/>
      <c r="E128" s="1"/>
      <c r="F128" s="1"/>
      <c r="G128" s="1"/>
      <c r="H128" s="1"/>
      <c r="I128" s="1"/>
      <c r="J128" s="1"/>
      <c r="K128" s="1"/>
    </row>
    <row r="129" spans="1:11" ht="15.75" customHeight="1">
      <c r="A129" s="51"/>
      <c r="B129" s="52"/>
      <c r="C129" s="52"/>
      <c r="D129" s="1"/>
      <c r="E129" s="1"/>
      <c r="F129" s="1"/>
      <c r="G129" s="1"/>
      <c r="H129" s="1"/>
      <c r="I129" s="1"/>
      <c r="J129" s="1"/>
      <c r="K129" s="1"/>
    </row>
    <row r="130" spans="1:11" ht="15.75" customHeight="1">
      <c r="A130" s="51"/>
      <c r="B130" s="52"/>
      <c r="C130" s="52"/>
      <c r="D130" s="1"/>
      <c r="E130" s="1"/>
      <c r="F130" s="1"/>
      <c r="G130" s="1"/>
      <c r="H130" s="1"/>
      <c r="I130" s="1"/>
      <c r="J130" s="1"/>
      <c r="K130" s="1"/>
    </row>
    <row r="131" spans="1:11" ht="15.75" customHeight="1">
      <c r="A131" s="51"/>
      <c r="B131" s="52"/>
      <c r="C131" s="52"/>
      <c r="D131" s="1"/>
      <c r="E131" s="1"/>
      <c r="F131" s="1"/>
      <c r="G131" s="1"/>
      <c r="H131" s="1"/>
      <c r="I131" s="1"/>
      <c r="J131" s="1"/>
      <c r="K131" s="1"/>
    </row>
    <row r="132" spans="1:11" ht="15.75" customHeight="1">
      <c r="A132" s="51"/>
      <c r="B132" s="52"/>
      <c r="C132" s="52"/>
      <c r="D132" s="1"/>
      <c r="E132" s="1"/>
      <c r="F132" s="1"/>
      <c r="G132" s="1"/>
      <c r="H132" s="1"/>
      <c r="I132" s="1"/>
      <c r="J132" s="1"/>
      <c r="K132" s="1"/>
    </row>
    <row r="133" spans="1:11" ht="15.75" customHeight="1">
      <c r="A133" s="51"/>
      <c r="B133" s="52"/>
      <c r="C133" s="52"/>
      <c r="D133" s="1"/>
      <c r="E133" s="1"/>
      <c r="F133" s="1"/>
      <c r="G133" s="1"/>
      <c r="H133" s="1"/>
      <c r="I133" s="1"/>
      <c r="J133" s="1"/>
      <c r="K133" s="1"/>
    </row>
    <row r="134" spans="1:11" ht="15.75" customHeight="1">
      <c r="A134" s="51"/>
      <c r="B134" s="52"/>
      <c r="C134" s="52"/>
      <c r="D134" s="1"/>
      <c r="E134" s="1"/>
      <c r="F134" s="1"/>
      <c r="G134" s="1"/>
      <c r="H134" s="1"/>
      <c r="I134" s="1"/>
      <c r="J134" s="1"/>
      <c r="K134" s="1"/>
    </row>
    <row r="135" spans="1:11" ht="15.75" customHeight="1">
      <c r="A135" s="51"/>
      <c r="B135" s="52"/>
      <c r="C135" s="52"/>
      <c r="D135" s="1"/>
      <c r="E135" s="1"/>
      <c r="F135" s="1"/>
      <c r="G135" s="1"/>
      <c r="H135" s="1"/>
      <c r="I135" s="1"/>
      <c r="J135" s="1"/>
      <c r="K135" s="1"/>
    </row>
    <row r="136" spans="1:11" ht="15.75" customHeight="1">
      <c r="A136" s="51"/>
      <c r="B136" s="52"/>
      <c r="C136" s="52"/>
      <c r="D136" s="1"/>
      <c r="E136" s="1"/>
      <c r="F136" s="1"/>
      <c r="G136" s="1"/>
      <c r="H136" s="1"/>
      <c r="I136" s="1"/>
      <c r="J136" s="1"/>
      <c r="K136" s="1"/>
    </row>
    <row r="137" spans="1:11" ht="15.75" customHeight="1">
      <c r="A137" s="51"/>
      <c r="B137" s="52"/>
      <c r="C137" s="52"/>
      <c r="D137" s="1"/>
      <c r="E137" s="1"/>
      <c r="F137" s="1"/>
      <c r="G137" s="1"/>
      <c r="H137" s="1"/>
      <c r="I137" s="1"/>
      <c r="J137" s="1"/>
      <c r="K137" s="1"/>
    </row>
    <row r="138" spans="1:11" ht="15.75" customHeight="1">
      <c r="A138" s="51"/>
      <c r="B138" s="52"/>
      <c r="C138" s="52"/>
      <c r="D138" s="1"/>
      <c r="E138" s="1"/>
      <c r="F138" s="1"/>
      <c r="G138" s="1"/>
      <c r="H138" s="1"/>
      <c r="I138" s="1"/>
      <c r="J138" s="1"/>
      <c r="K138" s="1"/>
    </row>
    <row r="139" spans="1:11" ht="15.75" customHeight="1">
      <c r="A139" s="51"/>
      <c r="B139" s="52"/>
      <c r="C139" s="52"/>
      <c r="D139" s="1"/>
      <c r="E139" s="1"/>
      <c r="F139" s="1"/>
      <c r="G139" s="1"/>
      <c r="H139" s="1"/>
      <c r="I139" s="1"/>
      <c r="J139" s="1"/>
      <c r="K139" s="1"/>
    </row>
    <row r="140" spans="1:11" ht="15.75" customHeight="1">
      <c r="A140" s="51"/>
      <c r="B140" s="52"/>
      <c r="C140" s="52"/>
      <c r="D140" s="1"/>
      <c r="E140" s="1"/>
      <c r="F140" s="1"/>
      <c r="G140" s="1"/>
      <c r="H140" s="1"/>
      <c r="I140" s="1"/>
      <c r="J140" s="1"/>
      <c r="K140" s="1"/>
    </row>
    <row r="141" spans="1:11" ht="15.75" customHeight="1">
      <c r="A141" s="51"/>
      <c r="B141" s="52"/>
      <c r="C141" s="52"/>
      <c r="D141" s="1"/>
      <c r="E141" s="1"/>
      <c r="F141" s="1"/>
      <c r="G141" s="1"/>
      <c r="H141" s="1"/>
      <c r="I141" s="1"/>
      <c r="J141" s="1"/>
      <c r="K141" s="1"/>
    </row>
    <row r="142" spans="1:11" ht="15.75" customHeight="1">
      <c r="A142" s="51"/>
      <c r="B142" s="52"/>
      <c r="C142" s="52"/>
      <c r="D142" s="1"/>
      <c r="E142" s="1"/>
      <c r="F142" s="1"/>
      <c r="G142" s="1"/>
      <c r="H142" s="1"/>
      <c r="I142" s="1"/>
      <c r="J142" s="1"/>
      <c r="K142" s="1"/>
    </row>
    <row r="143" spans="1:11" ht="15.75" customHeight="1">
      <c r="A143" s="51"/>
      <c r="B143" s="52"/>
      <c r="C143" s="52"/>
      <c r="D143" s="1"/>
      <c r="E143" s="1"/>
      <c r="F143" s="1"/>
      <c r="G143" s="1"/>
      <c r="H143" s="1"/>
      <c r="I143" s="1"/>
      <c r="J143" s="1"/>
      <c r="K143" s="1"/>
    </row>
    <row r="144" spans="1:11" ht="15.75" customHeight="1">
      <c r="A144" s="51"/>
      <c r="B144" s="52"/>
      <c r="C144" s="52"/>
      <c r="D144" s="1"/>
      <c r="E144" s="1"/>
      <c r="F144" s="1"/>
      <c r="G144" s="1"/>
      <c r="H144" s="1"/>
      <c r="I144" s="1"/>
      <c r="J144" s="1"/>
      <c r="K144" s="1"/>
    </row>
    <row r="145" spans="1:11" ht="15.75" customHeight="1">
      <c r="A145" s="51"/>
      <c r="B145" s="52"/>
      <c r="C145" s="52"/>
      <c r="D145" s="1"/>
      <c r="E145" s="1"/>
      <c r="F145" s="1"/>
      <c r="G145" s="1"/>
      <c r="H145" s="1"/>
      <c r="I145" s="1"/>
      <c r="J145" s="1"/>
      <c r="K145" s="1"/>
    </row>
    <row r="146" spans="1:11" ht="15.75" customHeight="1">
      <c r="A146" s="51"/>
      <c r="B146" s="52"/>
      <c r="C146" s="52"/>
      <c r="D146" s="1"/>
      <c r="E146" s="1"/>
      <c r="F146" s="1"/>
      <c r="G146" s="1"/>
      <c r="H146" s="1"/>
      <c r="I146" s="1"/>
      <c r="J146" s="1"/>
      <c r="K146" s="1"/>
    </row>
    <row r="147" spans="1:11" ht="15.75" customHeight="1">
      <c r="A147" s="51"/>
      <c r="B147" s="52"/>
      <c r="C147" s="52"/>
      <c r="D147" s="1"/>
      <c r="E147" s="1"/>
      <c r="F147" s="1"/>
      <c r="G147" s="1"/>
      <c r="H147" s="1"/>
      <c r="I147" s="1"/>
      <c r="J147" s="1"/>
      <c r="K147" s="1"/>
    </row>
    <row r="148" spans="1:11" ht="15.75" customHeight="1">
      <c r="A148" s="51"/>
      <c r="B148" s="52"/>
      <c r="C148" s="52"/>
      <c r="D148" s="1"/>
      <c r="E148" s="1"/>
      <c r="F148" s="1"/>
      <c r="G148" s="1"/>
      <c r="H148" s="1"/>
      <c r="I148" s="1"/>
      <c r="J148" s="1"/>
      <c r="K148" s="1"/>
    </row>
    <row r="149" spans="1:11" ht="15.75" customHeight="1">
      <c r="A149" s="51"/>
      <c r="B149" s="52"/>
      <c r="C149" s="52"/>
      <c r="D149" s="1"/>
      <c r="E149" s="1"/>
      <c r="F149" s="1"/>
      <c r="G149" s="1"/>
      <c r="H149" s="1"/>
      <c r="I149" s="1"/>
      <c r="J149" s="1"/>
      <c r="K149" s="1"/>
    </row>
    <row r="150" spans="1:11" ht="15.75" customHeight="1">
      <c r="A150" s="51"/>
      <c r="B150" s="52"/>
      <c r="C150" s="52"/>
      <c r="D150" s="1"/>
      <c r="E150" s="1"/>
      <c r="F150" s="1"/>
      <c r="G150" s="1"/>
      <c r="H150" s="1"/>
      <c r="I150" s="1"/>
      <c r="J150" s="1"/>
      <c r="K150" s="1"/>
    </row>
    <row r="151" spans="1:11" ht="15.75" customHeight="1">
      <c r="A151" s="51"/>
      <c r="B151" s="52"/>
      <c r="C151" s="52"/>
      <c r="D151" s="1"/>
      <c r="E151" s="1"/>
      <c r="F151" s="1"/>
      <c r="G151" s="1"/>
      <c r="H151" s="1"/>
      <c r="I151" s="1"/>
      <c r="J151" s="1"/>
      <c r="K151" s="1"/>
    </row>
    <row r="152" spans="1:11" ht="15.75" customHeight="1">
      <c r="A152" s="51"/>
      <c r="B152" s="52"/>
      <c r="C152" s="52"/>
      <c r="D152" s="1"/>
      <c r="E152" s="1"/>
      <c r="F152" s="1"/>
      <c r="G152" s="1"/>
      <c r="H152" s="1"/>
      <c r="I152" s="1"/>
      <c r="J152" s="1"/>
      <c r="K152" s="1"/>
    </row>
    <row r="153" spans="1:11" ht="15.75" customHeight="1">
      <c r="A153" s="51"/>
      <c r="B153" s="52"/>
      <c r="C153" s="52"/>
      <c r="D153" s="1"/>
      <c r="E153" s="1"/>
      <c r="F153" s="1"/>
      <c r="G153" s="1"/>
      <c r="H153" s="1"/>
      <c r="I153" s="1"/>
      <c r="J153" s="1"/>
      <c r="K153" s="1"/>
    </row>
    <row r="154" spans="1:11" ht="15.75" customHeight="1">
      <c r="A154" s="51"/>
      <c r="B154" s="52"/>
      <c r="C154" s="52"/>
      <c r="D154" s="1"/>
      <c r="E154" s="1"/>
      <c r="F154" s="1"/>
      <c r="G154" s="1"/>
      <c r="H154" s="1"/>
      <c r="I154" s="1"/>
      <c r="J154" s="1"/>
      <c r="K154" s="1"/>
    </row>
    <row r="155" spans="1:11" ht="15.75" customHeight="1">
      <c r="A155" s="51"/>
      <c r="B155" s="52"/>
      <c r="C155" s="52"/>
      <c r="D155" s="1"/>
      <c r="E155" s="1"/>
      <c r="F155" s="1"/>
      <c r="G155" s="1"/>
      <c r="H155" s="1"/>
      <c r="I155" s="1"/>
      <c r="J155" s="1"/>
      <c r="K155" s="1"/>
    </row>
    <row r="156" spans="1:11" ht="15.75" customHeight="1">
      <c r="A156" s="51"/>
      <c r="B156" s="52"/>
      <c r="C156" s="52"/>
      <c r="D156" s="1"/>
      <c r="E156" s="1"/>
      <c r="F156" s="1"/>
      <c r="G156" s="1"/>
      <c r="H156" s="1"/>
      <c r="I156" s="1"/>
      <c r="J156" s="1"/>
      <c r="K156" s="1"/>
    </row>
    <row r="157" spans="1:11" ht="15.75" customHeight="1">
      <c r="A157" s="51"/>
      <c r="B157" s="52"/>
      <c r="C157" s="52"/>
      <c r="D157" s="1"/>
      <c r="E157" s="1"/>
      <c r="F157" s="1"/>
      <c r="G157" s="1"/>
      <c r="H157" s="1"/>
      <c r="I157" s="1"/>
      <c r="J157" s="1"/>
      <c r="K157" s="1"/>
    </row>
    <row r="158" spans="1:11" ht="15.75" customHeight="1">
      <c r="A158" s="51"/>
      <c r="B158" s="52"/>
      <c r="C158" s="52"/>
      <c r="D158" s="1"/>
      <c r="E158" s="1"/>
      <c r="F158" s="1"/>
      <c r="G158" s="1"/>
      <c r="H158" s="1"/>
      <c r="I158" s="1"/>
      <c r="J158" s="1"/>
      <c r="K158" s="1"/>
    </row>
    <row r="159" spans="1:11" ht="15.75" customHeight="1">
      <c r="A159" s="51"/>
      <c r="B159" s="52"/>
      <c r="C159" s="52"/>
      <c r="D159" s="1"/>
      <c r="E159" s="1"/>
      <c r="F159" s="1"/>
      <c r="G159" s="1"/>
      <c r="H159" s="1"/>
      <c r="I159" s="1"/>
      <c r="J159" s="1"/>
      <c r="K159" s="1"/>
    </row>
    <row r="160" spans="1:11" ht="15.75" customHeight="1">
      <c r="A160" s="51"/>
      <c r="B160" s="52"/>
      <c r="C160" s="52"/>
      <c r="D160" s="1"/>
      <c r="E160" s="1"/>
      <c r="F160" s="1"/>
      <c r="G160" s="1"/>
      <c r="H160" s="1"/>
      <c r="I160" s="1"/>
      <c r="J160" s="1"/>
      <c r="K160" s="1"/>
    </row>
    <row r="161" spans="1:11" ht="15.75" customHeight="1">
      <c r="A161" s="51"/>
      <c r="B161" s="52"/>
      <c r="C161" s="52"/>
      <c r="D161" s="1"/>
      <c r="E161" s="1"/>
      <c r="F161" s="1"/>
      <c r="G161" s="1"/>
      <c r="H161" s="1"/>
      <c r="I161" s="1"/>
      <c r="J161" s="1"/>
      <c r="K161" s="1"/>
    </row>
    <row r="162" spans="1:11" ht="15.75" customHeight="1">
      <c r="A162" s="51"/>
      <c r="B162" s="52"/>
      <c r="C162" s="52"/>
      <c r="D162" s="1"/>
      <c r="E162" s="1"/>
      <c r="F162" s="1"/>
      <c r="G162" s="1"/>
      <c r="H162" s="1"/>
      <c r="I162" s="1"/>
      <c r="J162" s="1"/>
      <c r="K162" s="1"/>
    </row>
    <row r="163" spans="1:11" ht="15.75" customHeight="1">
      <c r="A163" s="51"/>
      <c r="B163" s="52"/>
      <c r="C163" s="52"/>
      <c r="D163" s="1"/>
      <c r="E163" s="1"/>
      <c r="F163" s="1"/>
      <c r="G163" s="1"/>
      <c r="H163" s="1"/>
      <c r="I163" s="1"/>
      <c r="J163" s="1"/>
      <c r="K163" s="1"/>
    </row>
    <row r="164" spans="1:11" ht="15.75" customHeight="1">
      <c r="A164" s="51"/>
      <c r="B164" s="52"/>
      <c r="C164" s="52"/>
      <c r="D164" s="1"/>
      <c r="E164" s="1"/>
      <c r="F164" s="1"/>
      <c r="G164" s="1"/>
      <c r="H164" s="1"/>
      <c r="I164" s="1"/>
      <c r="J164" s="1"/>
      <c r="K164" s="1"/>
    </row>
    <row r="165" spans="1:11" ht="15.75" customHeight="1">
      <c r="A165" s="51"/>
      <c r="B165" s="52"/>
      <c r="C165" s="52"/>
      <c r="D165" s="1"/>
      <c r="E165" s="1"/>
      <c r="F165" s="1"/>
      <c r="G165" s="1"/>
      <c r="H165" s="1"/>
      <c r="I165" s="1"/>
      <c r="J165" s="1"/>
      <c r="K165" s="1"/>
    </row>
    <row r="166" spans="1:11" ht="15.75" customHeight="1">
      <c r="A166" s="51"/>
      <c r="B166" s="52"/>
      <c r="C166" s="52"/>
      <c r="D166" s="1"/>
      <c r="E166" s="1"/>
      <c r="F166" s="1"/>
      <c r="G166" s="1"/>
      <c r="H166" s="1"/>
      <c r="I166" s="1"/>
      <c r="J166" s="1"/>
      <c r="K166" s="1"/>
    </row>
    <row r="167" spans="1:11" ht="15.75" customHeight="1">
      <c r="A167" s="51"/>
      <c r="B167" s="52"/>
      <c r="C167" s="52"/>
      <c r="D167" s="1"/>
      <c r="E167" s="1"/>
      <c r="F167" s="1"/>
      <c r="G167" s="1"/>
      <c r="H167" s="1"/>
      <c r="I167" s="1"/>
      <c r="J167" s="1"/>
      <c r="K167" s="1"/>
    </row>
    <row r="168" spans="1:11" ht="15.75" customHeight="1">
      <c r="A168" s="51"/>
      <c r="B168" s="52"/>
      <c r="C168" s="52"/>
      <c r="D168" s="1"/>
      <c r="E168" s="1"/>
      <c r="F168" s="1"/>
      <c r="G168" s="1"/>
      <c r="H168" s="1"/>
      <c r="I168" s="1"/>
      <c r="J168" s="1"/>
      <c r="K168" s="1"/>
    </row>
    <row r="169" spans="1:11" ht="15.75" customHeight="1">
      <c r="A169" s="51"/>
      <c r="B169" s="52"/>
      <c r="C169" s="52"/>
      <c r="D169" s="1"/>
      <c r="E169" s="1"/>
      <c r="F169" s="1"/>
      <c r="G169" s="1"/>
      <c r="H169" s="1"/>
      <c r="I169" s="1"/>
      <c r="J169" s="1"/>
      <c r="K169" s="1"/>
    </row>
    <row r="170" spans="1:11" ht="15.75" customHeight="1">
      <c r="A170" s="51"/>
      <c r="B170" s="52"/>
      <c r="C170" s="52"/>
      <c r="D170" s="1"/>
      <c r="E170" s="1"/>
      <c r="F170" s="1"/>
      <c r="G170" s="1"/>
      <c r="H170" s="1"/>
      <c r="I170" s="1"/>
      <c r="J170" s="1"/>
      <c r="K170" s="1"/>
    </row>
    <row r="171" spans="1:11" ht="15.75" customHeight="1">
      <c r="A171" s="51"/>
      <c r="B171" s="52"/>
      <c r="C171" s="52"/>
      <c r="D171" s="1"/>
      <c r="E171" s="1"/>
      <c r="F171" s="1"/>
      <c r="G171" s="1"/>
      <c r="H171" s="1"/>
      <c r="I171" s="1"/>
      <c r="J171" s="1"/>
      <c r="K171" s="1"/>
    </row>
    <row r="172" spans="1:11" ht="15.75" customHeight="1">
      <c r="A172" s="51"/>
      <c r="B172" s="52"/>
      <c r="C172" s="52"/>
      <c r="D172" s="1"/>
      <c r="E172" s="1"/>
      <c r="F172" s="1"/>
      <c r="G172" s="1"/>
      <c r="H172" s="1"/>
      <c r="I172" s="1"/>
      <c r="J172" s="1"/>
      <c r="K172" s="1"/>
    </row>
    <row r="173" spans="1:11" ht="15.75" customHeight="1">
      <c r="A173" s="51"/>
      <c r="B173" s="52"/>
      <c r="C173" s="52"/>
      <c r="D173" s="1"/>
      <c r="E173" s="1"/>
      <c r="F173" s="1"/>
      <c r="G173" s="1"/>
      <c r="H173" s="1"/>
      <c r="I173" s="1"/>
      <c r="J173" s="1"/>
      <c r="K173" s="1"/>
    </row>
    <row r="174" spans="1:11" ht="15.75" customHeight="1">
      <c r="A174" s="51"/>
      <c r="B174" s="52"/>
      <c r="C174" s="52"/>
      <c r="D174" s="1"/>
      <c r="E174" s="1"/>
      <c r="F174" s="1"/>
      <c r="G174" s="1"/>
      <c r="H174" s="1"/>
      <c r="I174" s="1"/>
      <c r="J174" s="1"/>
      <c r="K174" s="1"/>
    </row>
    <row r="175" spans="1:11" ht="15.75" customHeight="1">
      <c r="A175" s="51"/>
      <c r="B175" s="52"/>
      <c r="C175" s="52"/>
      <c r="D175" s="1"/>
      <c r="E175" s="1"/>
      <c r="F175" s="1"/>
      <c r="G175" s="1"/>
      <c r="H175" s="1"/>
      <c r="I175" s="1"/>
      <c r="J175" s="1"/>
      <c r="K175" s="1"/>
    </row>
    <row r="176" spans="1:11" ht="15.75" customHeight="1">
      <c r="A176" s="51"/>
      <c r="B176" s="52"/>
      <c r="C176" s="52"/>
      <c r="D176" s="1"/>
      <c r="E176" s="1"/>
      <c r="F176" s="1"/>
      <c r="G176" s="1"/>
      <c r="H176" s="1"/>
      <c r="I176" s="1"/>
      <c r="J176" s="1"/>
      <c r="K176" s="1"/>
    </row>
    <row r="177" spans="1:11" ht="15.75" customHeight="1">
      <c r="A177" s="51"/>
      <c r="B177" s="52"/>
      <c r="C177" s="52"/>
      <c r="D177" s="1"/>
      <c r="E177" s="1"/>
      <c r="F177" s="1"/>
      <c r="G177" s="1"/>
      <c r="H177" s="1"/>
      <c r="I177" s="1"/>
      <c r="J177" s="1"/>
      <c r="K177" s="1"/>
    </row>
    <row r="178" spans="1:11" ht="15.75" customHeight="1">
      <c r="A178" s="51"/>
      <c r="B178" s="52"/>
      <c r="C178" s="52"/>
      <c r="D178" s="1"/>
      <c r="E178" s="1"/>
      <c r="F178" s="1"/>
      <c r="G178" s="1"/>
      <c r="H178" s="1"/>
      <c r="I178" s="1"/>
      <c r="J178" s="1"/>
      <c r="K178" s="1"/>
    </row>
    <row r="179" spans="1:11" ht="15.75" customHeight="1">
      <c r="A179" s="51"/>
      <c r="B179" s="52"/>
      <c r="C179" s="52"/>
      <c r="D179" s="1"/>
      <c r="E179" s="1"/>
      <c r="F179" s="1"/>
      <c r="G179" s="1"/>
      <c r="H179" s="1"/>
      <c r="I179" s="1"/>
      <c r="J179" s="1"/>
      <c r="K179" s="1"/>
    </row>
    <row r="180" spans="1:11" ht="15.75" customHeight="1">
      <c r="A180" s="51"/>
      <c r="B180" s="52"/>
      <c r="C180" s="52"/>
      <c r="D180" s="1"/>
      <c r="E180" s="1"/>
      <c r="F180" s="1"/>
      <c r="G180" s="1"/>
      <c r="H180" s="1"/>
      <c r="I180" s="1"/>
      <c r="J180" s="1"/>
      <c r="K180" s="1"/>
    </row>
    <row r="181" spans="1:11" ht="15.75" customHeight="1">
      <c r="A181" s="51"/>
      <c r="B181" s="52"/>
      <c r="C181" s="52"/>
      <c r="D181" s="1"/>
      <c r="E181" s="1"/>
      <c r="F181" s="1"/>
      <c r="G181" s="1"/>
      <c r="H181" s="1"/>
      <c r="I181" s="1"/>
      <c r="J181" s="1"/>
      <c r="K181" s="1"/>
    </row>
    <row r="182" spans="1:11" ht="15.75" customHeight="1">
      <c r="A182" s="51"/>
      <c r="B182" s="52"/>
      <c r="C182" s="52"/>
      <c r="D182" s="1"/>
      <c r="E182" s="1"/>
      <c r="F182" s="1"/>
      <c r="G182" s="1"/>
      <c r="H182" s="1"/>
      <c r="I182" s="1"/>
      <c r="J182" s="1"/>
      <c r="K182" s="1"/>
    </row>
    <row r="183" spans="1:11" ht="15.75" customHeight="1">
      <c r="A183" s="51"/>
      <c r="B183" s="52"/>
      <c r="C183" s="52"/>
      <c r="D183" s="1"/>
      <c r="E183" s="1"/>
      <c r="F183" s="1"/>
      <c r="G183" s="1"/>
      <c r="H183" s="1"/>
      <c r="I183" s="1"/>
      <c r="J183" s="1"/>
      <c r="K183" s="1"/>
    </row>
    <row r="184" spans="1:11" ht="15.75" customHeight="1">
      <c r="A184" s="51"/>
      <c r="B184" s="52"/>
      <c r="C184" s="52"/>
      <c r="D184" s="1"/>
      <c r="E184" s="1"/>
      <c r="F184" s="1"/>
      <c r="G184" s="1"/>
      <c r="H184" s="1"/>
      <c r="I184" s="1"/>
      <c r="J184" s="1"/>
      <c r="K184" s="1"/>
    </row>
    <row r="185" spans="1:11" ht="15.75" customHeight="1">
      <c r="A185" s="51"/>
      <c r="B185" s="52"/>
      <c r="C185" s="52"/>
      <c r="D185" s="1"/>
      <c r="E185" s="1"/>
      <c r="F185" s="1"/>
      <c r="G185" s="1"/>
      <c r="H185" s="1"/>
      <c r="I185" s="1"/>
      <c r="J185" s="1"/>
      <c r="K185" s="1"/>
    </row>
    <row r="186" spans="1:11" ht="15.75" customHeight="1">
      <c r="A186" s="51"/>
      <c r="B186" s="52"/>
      <c r="C186" s="52"/>
      <c r="D186" s="1"/>
      <c r="E186" s="1"/>
      <c r="F186" s="1"/>
      <c r="G186" s="1"/>
      <c r="H186" s="1"/>
      <c r="I186" s="1"/>
      <c r="J186" s="1"/>
      <c r="K186" s="1"/>
    </row>
    <row r="187" spans="1:11" ht="15.75" customHeight="1">
      <c r="A187" s="51"/>
      <c r="B187" s="52"/>
      <c r="C187" s="52"/>
      <c r="D187" s="1"/>
      <c r="E187" s="1"/>
      <c r="F187" s="1"/>
      <c r="G187" s="1"/>
      <c r="H187" s="1"/>
      <c r="I187" s="1"/>
      <c r="J187" s="1"/>
      <c r="K187" s="1"/>
    </row>
    <row r="188" spans="1:11" ht="15.75" customHeight="1">
      <c r="A188" s="51"/>
      <c r="B188" s="52"/>
      <c r="C188" s="52"/>
      <c r="D188" s="1"/>
      <c r="E188" s="1"/>
      <c r="F188" s="1"/>
      <c r="G188" s="1"/>
      <c r="H188" s="1"/>
      <c r="I188" s="1"/>
      <c r="J188" s="1"/>
      <c r="K188" s="1"/>
    </row>
    <row r="189" spans="1:11" ht="15.75" customHeight="1">
      <c r="A189" s="51"/>
      <c r="B189" s="52"/>
      <c r="C189" s="52"/>
      <c r="D189" s="1"/>
      <c r="E189" s="1"/>
      <c r="F189" s="1"/>
      <c r="G189" s="1"/>
      <c r="H189" s="1"/>
      <c r="I189" s="1"/>
      <c r="J189" s="1"/>
      <c r="K189" s="1"/>
    </row>
    <row r="190" spans="1:11" ht="15.75" customHeight="1">
      <c r="A190" s="51"/>
      <c r="B190" s="52"/>
      <c r="C190" s="52"/>
      <c r="D190" s="1"/>
      <c r="E190" s="1"/>
      <c r="F190" s="1"/>
      <c r="G190" s="1"/>
      <c r="H190" s="1"/>
      <c r="I190" s="1"/>
      <c r="J190" s="1"/>
      <c r="K190" s="1"/>
    </row>
    <row r="191" spans="1:11" ht="15.75" customHeight="1">
      <c r="A191" s="51"/>
      <c r="B191" s="52"/>
      <c r="C191" s="52"/>
      <c r="D191" s="1"/>
      <c r="E191" s="1"/>
      <c r="F191" s="1"/>
      <c r="G191" s="1"/>
      <c r="H191" s="1"/>
      <c r="I191" s="1"/>
      <c r="J191" s="1"/>
      <c r="K191" s="1"/>
    </row>
    <row r="192" spans="1:11" ht="15.75" customHeight="1">
      <c r="A192" s="51"/>
      <c r="B192" s="52"/>
      <c r="C192" s="52"/>
      <c r="D192" s="1"/>
      <c r="E192" s="1"/>
      <c r="F192" s="1"/>
      <c r="G192" s="1"/>
      <c r="H192" s="1"/>
      <c r="I192" s="1"/>
      <c r="J192" s="1"/>
      <c r="K192" s="1"/>
    </row>
    <row r="193" spans="1:11" ht="15.75" customHeight="1">
      <c r="A193" s="51"/>
      <c r="B193" s="52"/>
      <c r="C193" s="52"/>
      <c r="D193" s="1"/>
      <c r="E193" s="1"/>
      <c r="F193" s="1"/>
      <c r="G193" s="1"/>
      <c r="H193" s="1"/>
      <c r="I193" s="1"/>
      <c r="J193" s="1"/>
      <c r="K193" s="1"/>
    </row>
    <row r="194" spans="1:11" ht="15.75" customHeight="1">
      <c r="A194" s="51"/>
      <c r="B194" s="52"/>
      <c r="C194" s="52"/>
      <c r="D194" s="1"/>
      <c r="E194" s="1"/>
      <c r="F194" s="1"/>
      <c r="G194" s="1"/>
      <c r="H194" s="1"/>
      <c r="I194" s="1"/>
      <c r="J194" s="1"/>
      <c r="K194" s="1"/>
    </row>
    <row r="195" spans="1:11" ht="15.75" customHeight="1">
      <c r="A195" s="51"/>
      <c r="B195" s="52"/>
      <c r="C195" s="52"/>
      <c r="D195" s="1"/>
      <c r="E195" s="1"/>
      <c r="F195" s="1"/>
      <c r="G195" s="1"/>
      <c r="H195" s="1"/>
      <c r="I195" s="1"/>
      <c r="J195" s="1"/>
      <c r="K195" s="1"/>
    </row>
    <row r="196" spans="1:11" ht="15.75" customHeight="1">
      <c r="A196" s="51"/>
      <c r="B196" s="52"/>
      <c r="C196" s="52"/>
      <c r="D196" s="1"/>
      <c r="E196" s="1"/>
      <c r="F196" s="1"/>
      <c r="G196" s="1"/>
      <c r="H196" s="1"/>
      <c r="I196" s="1"/>
      <c r="J196" s="1"/>
      <c r="K196" s="1"/>
    </row>
    <row r="197" spans="1:11" ht="15.75" customHeight="1">
      <c r="A197" s="51"/>
      <c r="B197" s="52"/>
      <c r="C197" s="52"/>
      <c r="D197" s="1"/>
      <c r="E197" s="1"/>
      <c r="F197" s="1"/>
      <c r="G197" s="1"/>
      <c r="H197" s="1"/>
      <c r="I197" s="1"/>
      <c r="J197" s="1"/>
      <c r="K197" s="1"/>
    </row>
    <row r="198" spans="1:11" ht="15.75" customHeight="1">
      <c r="A198" s="51"/>
      <c r="B198" s="52"/>
      <c r="C198" s="52"/>
      <c r="D198" s="1"/>
      <c r="E198" s="1"/>
      <c r="F198" s="1"/>
      <c r="G198" s="1"/>
      <c r="H198" s="1"/>
      <c r="I198" s="1"/>
      <c r="J198" s="1"/>
      <c r="K198" s="1"/>
    </row>
    <row r="199" spans="1:11" ht="15.75" customHeight="1">
      <c r="A199" s="51"/>
      <c r="B199" s="52"/>
      <c r="C199" s="52"/>
      <c r="D199" s="1"/>
      <c r="E199" s="1"/>
      <c r="F199" s="1"/>
      <c r="G199" s="1"/>
      <c r="H199" s="1"/>
      <c r="I199" s="1"/>
      <c r="J199" s="1"/>
      <c r="K199" s="1"/>
    </row>
    <row r="200" spans="1:11" ht="15.75" customHeight="1">
      <c r="A200" s="51"/>
      <c r="B200" s="52"/>
      <c r="C200" s="52"/>
      <c r="D200" s="1"/>
      <c r="E200" s="1"/>
      <c r="F200" s="1"/>
      <c r="G200" s="1"/>
      <c r="H200" s="1"/>
      <c r="I200" s="1"/>
      <c r="J200" s="1"/>
      <c r="K200" s="1"/>
    </row>
    <row r="201" spans="1:11" ht="15.75" customHeight="1">
      <c r="A201" s="51"/>
      <c r="B201" s="52"/>
      <c r="C201" s="52"/>
      <c r="D201" s="1"/>
      <c r="E201" s="1"/>
      <c r="F201" s="1"/>
      <c r="G201" s="1"/>
      <c r="H201" s="1"/>
      <c r="I201" s="1"/>
      <c r="J201" s="1"/>
      <c r="K201" s="1"/>
    </row>
    <row r="202" spans="1:11" ht="15.75" customHeight="1">
      <c r="A202" s="51"/>
      <c r="B202" s="52"/>
      <c r="C202" s="52"/>
      <c r="D202" s="1"/>
      <c r="E202" s="1"/>
      <c r="F202" s="1"/>
      <c r="G202" s="1"/>
      <c r="H202" s="1"/>
      <c r="I202" s="1"/>
      <c r="J202" s="1"/>
      <c r="K202" s="1"/>
    </row>
    <row r="203" spans="1:11" ht="15.75" customHeight="1">
      <c r="A203" s="51"/>
      <c r="B203" s="52"/>
      <c r="C203" s="52"/>
      <c r="D203" s="1"/>
      <c r="E203" s="1"/>
      <c r="F203" s="1"/>
      <c r="G203" s="1"/>
      <c r="H203" s="1"/>
      <c r="I203" s="1"/>
      <c r="J203" s="1"/>
      <c r="K203" s="1"/>
    </row>
    <row r="204" spans="1:11" ht="15.75" customHeight="1">
      <c r="A204" s="51"/>
      <c r="B204" s="52"/>
      <c r="C204" s="52"/>
      <c r="D204" s="1"/>
      <c r="E204" s="1"/>
      <c r="F204" s="1"/>
      <c r="G204" s="1"/>
      <c r="H204" s="1"/>
      <c r="I204" s="1"/>
      <c r="J204" s="1"/>
      <c r="K204" s="1"/>
    </row>
    <row r="205" spans="1:11" ht="15.75" customHeight="1">
      <c r="A205" s="51"/>
      <c r="B205" s="52"/>
      <c r="C205" s="52"/>
      <c r="D205" s="1"/>
      <c r="E205" s="1"/>
      <c r="F205" s="1"/>
      <c r="G205" s="1"/>
      <c r="H205" s="1"/>
      <c r="I205" s="1"/>
      <c r="J205" s="1"/>
      <c r="K205" s="1"/>
    </row>
    <row r="206" spans="1:11" ht="15.75" customHeight="1">
      <c r="A206" s="51"/>
      <c r="B206" s="52"/>
      <c r="C206" s="52"/>
      <c r="D206" s="1"/>
      <c r="E206" s="1"/>
      <c r="F206" s="1"/>
      <c r="G206" s="1"/>
      <c r="H206" s="1"/>
      <c r="I206" s="1"/>
      <c r="J206" s="1"/>
      <c r="K206" s="1"/>
    </row>
    <row r="207" spans="1:11" ht="15.75" customHeight="1">
      <c r="A207" s="51"/>
      <c r="B207" s="52"/>
      <c r="C207" s="52"/>
      <c r="D207" s="1"/>
      <c r="E207" s="1"/>
      <c r="F207" s="1"/>
      <c r="G207" s="1"/>
      <c r="H207" s="1"/>
      <c r="I207" s="1"/>
      <c r="J207" s="1"/>
      <c r="K207" s="1"/>
    </row>
    <row r="208" spans="1:11" ht="15.75" customHeight="1">
      <c r="A208" s="51"/>
      <c r="B208" s="52"/>
      <c r="C208" s="52"/>
      <c r="D208" s="1"/>
      <c r="E208" s="1"/>
      <c r="F208" s="1"/>
      <c r="G208" s="1"/>
      <c r="H208" s="1"/>
      <c r="I208" s="1"/>
      <c r="J208" s="1"/>
      <c r="K208" s="1"/>
    </row>
    <row r="209" spans="1:11" ht="15.75" customHeight="1">
      <c r="A209" s="51"/>
      <c r="B209" s="52"/>
      <c r="C209" s="52"/>
      <c r="D209" s="1"/>
      <c r="E209" s="1"/>
      <c r="F209" s="1"/>
      <c r="G209" s="1"/>
      <c r="H209" s="1"/>
      <c r="I209" s="1"/>
      <c r="J209" s="1"/>
      <c r="K209" s="1"/>
    </row>
    <row r="210" spans="1:11" ht="15.75" customHeight="1">
      <c r="A210" s="51"/>
      <c r="B210" s="52"/>
      <c r="C210" s="52"/>
      <c r="D210" s="1"/>
      <c r="E210" s="1"/>
      <c r="F210" s="1"/>
      <c r="G210" s="1"/>
      <c r="H210" s="1"/>
      <c r="I210" s="1"/>
      <c r="J210" s="1"/>
      <c r="K210" s="1"/>
    </row>
    <row r="211" spans="1:11" ht="15.75" customHeight="1">
      <c r="A211" s="51"/>
      <c r="B211" s="52"/>
      <c r="C211" s="52"/>
      <c r="D211" s="1"/>
      <c r="E211" s="1"/>
      <c r="F211" s="1"/>
      <c r="G211" s="1"/>
      <c r="H211" s="1"/>
      <c r="I211" s="1"/>
      <c r="J211" s="1"/>
      <c r="K211" s="1"/>
    </row>
    <row r="212" spans="1:11" ht="15.75" customHeight="1">
      <c r="A212" s="51"/>
      <c r="B212" s="52"/>
      <c r="C212" s="52"/>
      <c r="D212" s="1"/>
      <c r="E212" s="1"/>
      <c r="F212" s="1"/>
      <c r="G212" s="1"/>
      <c r="H212" s="1"/>
      <c r="I212" s="1"/>
      <c r="J212" s="1"/>
      <c r="K212" s="1"/>
    </row>
    <row r="213" spans="1:11" ht="15.75" customHeight="1">
      <c r="A213" s="51"/>
      <c r="B213" s="52"/>
      <c r="C213" s="52"/>
      <c r="D213" s="1"/>
      <c r="E213" s="1"/>
      <c r="F213" s="1"/>
      <c r="G213" s="1"/>
      <c r="H213" s="1"/>
      <c r="I213" s="1"/>
      <c r="J213" s="1"/>
      <c r="K213" s="1"/>
    </row>
    <row r="214" spans="1:11" ht="15.75" customHeight="1">
      <c r="A214" s="51"/>
      <c r="B214" s="52"/>
      <c r="C214" s="52"/>
      <c r="D214" s="1"/>
      <c r="E214" s="1"/>
      <c r="F214" s="1"/>
      <c r="G214" s="1"/>
      <c r="H214" s="1"/>
      <c r="I214" s="1"/>
      <c r="J214" s="1"/>
      <c r="K214" s="1"/>
    </row>
    <row r="215" spans="1:11" ht="15.75" customHeight="1">
      <c r="A215" s="51"/>
      <c r="B215" s="52"/>
      <c r="C215" s="52"/>
      <c r="D215" s="1"/>
      <c r="E215" s="1"/>
      <c r="F215" s="1"/>
      <c r="G215" s="1"/>
      <c r="H215" s="1"/>
      <c r="I215" s="1"/>
      <c r="J215" s="1"/>
      <c r="K215" s="1"/>
    </row>
    <row r="216" spans="1:11" ht="15.75" customHeight="1">
      <c r="A216" s="51"/>
      <c r="B216" s="52"/>
      <c r="C216" s="52"/>
      <c r="D216" s="1"/>
      <c r="E216" s="1"/>
      <c r="F216" s="1"/>
      <c r="G216" s="1"/>
      <c r="H216" s="1"/>
      <c r="I216" s="1"/>
      <c r="J216" s="1"/>
      <c r="K216" s="1"/>
    </row>
    <row r="217" spans="1:11" ht="15.75" customHeight="1">
      <c r="A217" s="51"/>
      <c r="B217" s="52"/>
      <c r="C217" s="52"/>
      <c r="D217" s="1"/>
      <c r="E217" s="1"/>
      <c r="F217" s="1"/>
      <c r="G217" s="1"/>
      <c r="H217" s="1"/>
      <c r="I217" s="1"/>
      <c r="J217" s="1"/>
      <c r="K217" s="1"/>
    </row>
    <row r="218" spans="1:11" ht="15.75" customHeight="1">
      <c r="A218" s="51"/>
      <c r="B218" s="52"/>
      <c r="C218" s="52"/>
      <c r="D218" s="1"/>
      <c r="E218" s="1"/>
      <c r="F218" s="1"/>
      <c r="G218" s="1"/>
      <c r="H218" s="1"/>
      <c r="I218" s="1"/>
      <c r="J218" s="1"/>
      <c r="K218" s="1"/>
    </row>
    <row r="219" spans="1:11" ht="15.75" customHeight="1">
      <c r="A219" s="51"/>
      <c r="B219" s="52"/>
      <c r="C219" s="52"/>
      <c r="D219" s="1"/>
      <c r="E219" s="1"/>
      <c r="F219" s="1"/>
      <c r="G219" s="1"/>
      <c r="H219" s="1"/>
      <c r="I219" s="1"/>
      <c r="J219" s="1"/>
      <c r="K219" s="1"/>
    </row>
    <row r="220" spans="1:11" ht="15.75" customHeight="1">
      <c r="A220" s="51"/>
      <c r="B220" s="52"/>
      <c r="C220" s="52"/>
      <c r="D220" s="1"/>
      <c r="E220" s="1"/>
      <c r="F220" s="1"/>
      <c r="G220" s="1"/>
      <c r="H220" s="1"/>
      <c r="I220" s="1"/>
      <c r="J220" s="1"/>
      <c r="K220" s="1"/>
    </row>
    <row r="221" spans="1:11" ht="15.75" customHeight="1">
      <c r="A221" s="51"/>
      <c r="B221" s="52"/>
      <c r="C221" s="52"/>
      <c r="D221" s="1"/>
      <c r="E221" s="1"/>
      <c r="F221" s="1"/>
      <c r="G221" s="1"/>
      <c r="H221" s="1"/>
      <c r="I221" s="1"/>
      <c r="J221" s="1"/>
      <c r="K221" s="1"/>
    </row>
    <row r="222" spans="1:11" ht="15.75" customHeight="1"/>
    <row r="223" spans="1:11" ht="15.75" customHeight="1"/>
    <row r="224" spans="1:1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8:M8"/>
    <mergeCell ref="A9:M9"/>
    <mergeCell ref="A21:H21"/>
    <mergeCell ref="A2:M2"/>
    <mergeCell ref="A4:M4"/>
    <mergeCell ref="A5:M5"/>
    <mergeCell ref="A6:M6"/>
    <mergeCell ref="A7:M7"/>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AD1000"/>
  <sheetViews>
    <sheetView workbookViewId="0"/>
  </sheetViews>
  <sheetFormatPr defaultColWidth="14.3984375" defaultRowHeight="15" customHeight="1"/>
  <cols>
    <col min="1" max="1" width="13.86328125" customWidth="1"/>
    <col min="2" max="2" width="15" customWidth="1"/>
    <col min="3" max="3" width="10.3984375" customWidth="1"/>
    <col min="4" max="4" width="12.1328125" customWidth="1"/>
    <col min="5" max="5" width="5.73046875" customWidth="1"/>
    <col min="6" max="6" width="5.86328125" customWidth="1"/>
    <col min="7" max="7" width="6" customWidth="1"/>
    <col min="8" max="9" width="9.1328125" customWidth="1"/>
    <col min="10" max="11" width="10.1328125" customWidth="1"/>
    <col min="12" max="12" width="8.86328125" customWidth="1"/>
    <col min="13" max="13" width="8" customWidth="1"/>
    <col min="14" max="14" width="11.265625" customWidth="1"/>
    <col min="15" max="16" width="8" customWidth="1"/>
    <col min="17" max="19" width="8.73046875" customWidth="1"/>
    <col min="20" max="20" width="8.265625" customWidth="1"/>
    <col min="21" max="21" width="10.265625" customWidth="1"/>
    <col min="22" max="24" width="9.1328125" customWidth="1"/>
    <col min="25" max="30" width="8" customWidth="1"/>
  </cols>
  <sheetData>
    <row r="1" spans="1:30" ht="14.25">
      <c r="A1" s="51"/>
      <c r="B1" s="52"/>
      <c r="C1" s="52"/>
      <c r="D1" s="52"/>
      <c r="E1" s="52"/>
      <c r="F1" s="52"/>
      <c r="G1" s="1"/>
      <c r="H1" s="1"/>
      <c r="I1" s="1"/>
      <c r="J1" s="1"/>
      <c r="K1" s="1"/>
      <c r="L1" s="1"/>
      <c r="M1" s="1"/>
      <c r="N1" s="1"/>
      <c r="O1" s="1"/>
      <c r="P1" s="1"/>
      <c r="Q1" s="1"/>
      <c r="R1" s="1"/>
      <c r="S1" s="1"/>
      <c r="T1" s="1"/>
      <c r="U1" s="1"/>
      <c r="V1" s="1"/>
      <c r="W1" s="1"/>
      <c r="X1" s="1"/>
    </row>
    <row r="2" spans="1:30" ht="35.25" customHeight="1">
      <c r="A2" s="1117" t="s">
        <v>195</v>
      </c>
      <c r="B2" s="1111"/>
      <c r="C2" s="1111"/>
      <c r="D2" s="1111"/>
      <c r="E2" s="1111"/>
      <c r="F2" s="1111"/>
      <c r="G2" s="1111"/>
      <c r="H2" s="1111"/>
      <c r="I2" s="1111"/>
      <c r="J2" s="1111"/>
      <c r="K2" s="1111"/>
      <c r="L2" s="1111"/>
      <c r="M2" s="1111"/>
      <c r="N2" s="1111"/>
      <c r="O2" s="1111"/>
      <c r="P2" s="1111"/>
      <c r="Q2" s="1111"/>
      <c r="R2" s="1111"/>
      <c r="S2" s="1111"/>
      <c r="T2" s="1111"/>
      <c r="U2" s="1111"/>
      <c r="V2" s="1112"/>
      <c r="W2" s="53"/>
      <c r="X2" s="53"/>
      <c r="Y2" s="54"/>
      <c r="Z2" s="54"/>
      <c r="AA2" s="54"/>
      <c r="AB2" s="54"/>
      <c r="AC2" s="54"/>
      <c r="AD2" s="54"/>
    </row>
    <row r="3" spans="1:30" ht="14.25">
      <c r="A3" s="54"/>
      <c r="B3" s="54"/>
      <c r="C3" s="54"/>
      <c r="D3" s="54"/>
      <c r="E3" s="54"/>
      <c r="F3" s="54"/>
      <c r="G3" s="54"/>
      <c r="H3" s="53"/>
      <c r="I3" s="53"/>
      <c r="J3" s="54"/>
      <c r="K3" s="54"/>
      <c r="L3" s="54"/>
      <c r="M3" s="54"/>
      <c r="N3" s="54"/>
      <c r="O3" s="54"/>
      <c r="P3" s="54"/>
      <c r="Q3" s="54"/>
      <c r="R3" s="54"/>
      <c r="S3" s="54"/>
      <c r="T3" s="54"/>
      <c r="U3" s="53"/>
      <c r="V3" s="53"/>
      <c r="W3" s="53"/>
      <c r="X3" s="53"/>
      <c r="Y3" s="54"/>
      <c r="Z3" s="54"/>
      <c r="AA3" s="54"/>
      <c r="AB3" s="54"/>
      <c r="AC3" s="54"/>
      <c r="AD3" s="54"/>
    </row>
    <row r="4" spans="1:30" ht="22.5" customHeight="1">
      <c r="A4" s="1110" t="s">
        <v>196</v>
      </c>
      <c r="B4" s="1111"/>
      <c r="C4" s="1111"/>
      <c r="D4" s="1111"/>
      <c r="E4" s="1111"/>
      <c r="F4" s="1111"/>
      <c r="G4" s="1111"/>
      <c r="H4" s="1111"/>
      <c r="I4" s="1111"/>
      <c r="J4" s="1111"/>
      <c r="K4" s="1111"/>
      <c r="L4" s="1111"/>
      <c r="M4" s="1111"/>
      <c r="N4" s="1111"/>
      <c r="O4" s="1111"/>
      <c r="P4" s="1111"/>
      <c r="Q4" s="1111"/>
      <c r="R4" s="1111"/>
      <c r="S4" s="1111"/>
      <c r="T4" s="1111"/>
      <c r="U4" s="1111"/>
      <c r="V4" s="1112"/>
      <c r="W4" s="53"/>
      <c r="X4" s="53"/>
      <c r="Y4" s="54"/>
      <c r="Z4" s="54"/>
      <c r="AA4" s="54"/>
      <c r="AB4" s="54"/>
      <c r="AC4" s="54"/>
      <c r="AD4" s="54"/>
    </row>
    <row r="5" spans="1:30" ht="19.5" customHeight="1">
      <c r="A5" s="1110" t="s">
        <v>197</v>
      </c>
      <c r="B5" s="1111"/>
      <c r="C5" s="1111"/>
      <c r="D5" s="1111"/>
      <c r="E5" s="1111"/>
      <c r="F5" s="1111"/>
      <c r="G5" s="1111"/>
      <c r="H5" s="1111"/>
      <c r="I5" s="1111"/>
      <c r="J5" s="1111"/>
      <c r="K5" s="1111"/>
      <c r="L5" s="1111"/>
      <c r="M5" s="1111"/>
      <c r="N5" s="1111"/>
      <c r="O5" s="1111"/>
      <c r="P5" s="1111"/>
      <c r="Q5" s="1111"/>
      <c r="R5" s="1111"/>
      <c r="S5" s="1111"/>
      <c r="T5" s="1111"/>
      <c r="U5" s="1111"/>
      <c r="V5" s="1112"/>
      <c r="W5" s="53"/>
      <c r="X5" s="53"/>
      <c r="Y5" s="54"/>
      <c r="Z5" s="54"/>
      <c r="AA5" s="54"/>
      <c r="AB5" s="54"/>
      <c r="AC5" s="54"/>
      <c r="AD5" s="54"/>
    </row>
    <row r="6" spans="1:30" ht="14.25" customHeight="1">
      <c r="A6" s="1110" t="s">
        <v>198</v>
      </c>
      <c r="B6" s="1111"/>
      <c r="C6" s="1111"/>
      <c r="D6" s="1111"/>
      <c r="E6" s="1111"/>
      <c r="F6" s="1111"/>
      <c r="G6" s="1111"/>
      <c r="H6" s="1111"/>
      <c r="I6" s="1111"/>
      <c r="J6" s="1111"/>
      <c r="K6" s="1111"/>
      <c r="L6" s="1111"/>
      <c r="M6" s="1111"/>
      <c r="N6" s="1111"/>
      <c r="O6" s="1111"/>
      <c r="P6" s="1111"/>
      <c r="Q6" s="1111"/>
      <c r="R6" s="1111"/>
      <c r="S6" s="1111"/>
      <c r="T6" s="1111"/>
      <c r="U6" s="1111"/>
      <c r="V6" s="1112"/>
      <c r="W6" s="53"/>
      <c r="X6" s="53"/>
      <c r="Y6" s="54"/>
      <c r="Z6" s="54"/>
      <c r="AA6" s="54"/>
      <c r="AB6" s="54"/>
      <c r="AC6" s="54"/>
      <c r="AD6" s="54"/>
    </row>
    <row r="7" spans="1:30" ht="26.25" customHeight="1">
      <c r="A7" s="1110" t="s">
        <v>199</v>
      </c>
      <c r="B7" s="1111"/>
      <c r="C7" s="1111"/>
      <c r="D7" s="1111"/>
      <c r="E7" s="1111"/>
      <c r="F7" s="1111"/>
      <c r="G7" s="1111"/>
      <c r="H7" s="1111"/>
      <c r="I7" s="1111"/>
      <c r="J7" s="1111"/>
      <c r="K7" s="1111"/>
      <c r="L7" s="1111"/>
      <c r="M7" s="1111"/>
      <c r="N7" s="1111"/>
      <c r="O7" s="1111"/>
      <c r="P7" s="1111"/>
      <c r="Q7" s="1111"/>
      <c r="R7" s="1111"/>
      <c r="S7" s="1111"/>
      <c r="T7" s="1111"/>
      <c r="U7" s="1111"/>
      <c r="V7" s="1112"/>
      <c r="W7" s="55"/>
      <c r="X7" s="55"/>
      <c r="Y7" s="56"/>
      <c r="Z7" s="56"/>
      <c r="AA7" s="56"/>
      <c r="AB7" s="56"/>
      <c r="AC7" s="56"/>
      <c r="AD7" s="56"/>
    </row>
    <row r="8" spans="1:30" ht="14.25" customHeight="1">
      <c r="A8" s="1110" t="s">
        <v>200</v>
      </c>
      <c r="B8" s="1111"/>
      <c r="C8" s="1111"/>
      <c r="D8" s="1111"/>
      <c r="E8" s="1111"/>
      <c r="F8" s="1111"/>
      <c r="G8" s="1111"/>
      <c r="H8" s="1111"/>
      <c r="I8" s="1111"/>
      <c r="J8" s="1111"/>
      <c r="K8" s="1111"/>
      <c r="L8" s="1111"/>
      <c r="M8" s="1111"/>
      <c r="N8" s="1111"/>
      <c r="O8" s="1111"/>
      <c r="P8" s="1111"/>
      <c r="Q8" s="1111"/>
      <c r="R8" s="1111"/>
      <c r="S8" s="1111"/>
      <c r="T8" s="1111"/>
      <c r="U8" s="1111"/>
      <c r="V8" s="1112"/>
      <c r="W8" s="55"/>
      <c r="X8" s="55"/>
      <c r="Y8" s="56"/>
      <c r="Z8" s="56"/>
      <c r="AA8" s="56"/>
      <c r="AB8" s="56"/>
      <c r="AC8" s="56"/>
      <c r="AD8" s="56"/>
    </row>
    <row r="9" spans="1:30" ht="146.25" customHeight="1">
      <c r="A9" s="1113" t="s">
        <v>201</v>
      </c>
      <c r="B9" s="1111"/>
      <c r="C9" s="1111"/>
      <c r="D9" s="1111"/>
      <c r="E9" s="1111"/>
      <c r="F9" s="1111"/>
      <c r="G9" s="1111"/>
      <c r="H9" s="1111"/>
      <c r="I9" s="1111"/>
      <c r="J9" s="1111"/>
      <c r="K9" s="1111"/>
      <c r="L9" s="1111"/>
      <c r="M9" s="1111"/>
      <c r="N9" s="1111"/>
      <c r="O9" s="1111"/>
      <c r="P9" s="1111"/>
      <c r="Q9" s="1111"/>
      <c r="R9" s="1111"/>
      <c r="S9" s="1111"/>
      <c r="T9" s="1111"/>
      <c r="U9" s="1111"/>
      <c r="V9" s="1112"/>
      <c r="W9" s="55"/>
      <c r="X9" s="55"/>
      <c r="Y9" s="56"/>
      <c r="Z9" s="56"/>
      <c r="AA9" s="56"/>
      <c r="AB9" s="56"/>
      <c r="AC9" s="56"/>
      <c r="AD9" s="56"/>
    </row>
    <row r="10" spans="1:30" ht="14.25">
      <c r="A10" s="57"/>
      <c r="B10" s="58"/>
      <c r="C10" s="58"/>
      <c r="D10" s="58"/>
      <c r="E10" s="58"/>
      <c r="F10" s="58"/>
      <c r="G10" s="57"/>
      <c r="H10" s="54"/>
      <c r="I10" s="54"/>
      <c r="J10" s="57"/>
      <c r="K10" s="57"/>
      <c r="L10" s="57"/>
      <c r="M10" s="57"/>
      <c r="N10" s="57"/>
      <c r="O10" s="57"/>
      <c r="P10" s="57"/>
      <c r="Q10" s="57"/>
      <c r="R10" s="57"/>
      <c r="S10" s="57"/>
      <c r="T10" s="57"/>
      <c r="U10" s="53"/>
      <c r="V10" s="53"/>
      <c r="W10" s="53"/>
      <c r="X10" s="53"/>
      <c r="Y10" s="54"/>
      <c r="Z10" s="54"/>
      <c r="AA10" s="54"/>
      <c r="AB10" s="54"/>
      <c r="AC10" s="54"/>
      <c r="AD10" s="54"/>
    </row>
    <row r="11" spans="1:30" ht="101.25" customHeight="1">
      <c r="A11" s="59" t="s">
        <v>202</v>
      </c>
      <c r="B11" s="59" t="s">
        <v>203</v>
      </c>
      <c r="C11" s="59" t="s">
        <v>204</v>
      </c>
      <c r="D11" s="60" t="s">
        <v>205</v>
      </c>
      <c r="E11" s="60" t="s">
        <v>206</v>
      </c>
      <c r="F11" s="60" t="s">
        <v>207</v>
      </c>
      <c r="G11" s="59" t="s">
        <v>208</v>
      </c>
      <c r="H11" s="61" t="s">
        <v>209</v>
      </c>
      <c r="I11" s="61" t="s">
        <v>210</v>
      </c>
      <c r="J11" s="60" t="s">
        <v>211</v>
      </c>
      <c r="K11" s="60" t="s">
        <v>212</v>
      </c>
      <c r="L11" s="60" t="s">
        <v>213</v>
      </c>
      <c r="M11" s="60" t="s">
        <v>214</v>
      </c>
      <c r="N11" s="60" t="s">
        <v>215</v>
      </c>
      <c r="O11" s="60" t="s">
        <v>216</v>
      </c>
      <c r="P11" s="60" t="s">
        <v>217</v>
      </c>
      <c r="Q11" s="62" t="s">
        <v>218</v>
      </c>
      <c r="R11" s="63" t="s">
        <v>219</v>
      </c>
      <c r="S11" s="63" t="s">
        <v>220</v>
      </c>
      <c r="T11" s="60" t="s">
        <v>221</v>
      </c>
      <c r="U11" s="60" t="s">
        <v>222</v>
      </c>
      <c r="V11" s="63" t="s">
        <v>223</v>
      </c>
      <c r="W11" s="64" t="s">
        <v>224</v>
      </c>
      <c r="X11" s="65"/>
      <c r="Y11" s="66"/>
      <c r="Z11" s="66"/>
      <c r="AA11" s="66"/>
      <c r="AB11" s="66"/>
      <c r="AC11" s="66"/>
      <c r="AD11" s="66"/>
    </row>
    <row r="12" spans="1:30" ht="114.75">
      <c r="A12" s="67" t="s">
        <v>225</v>
      </c>
      <c r="B12" s="67" t="s">
        <v>226</v>
      </c>
      <c r="C12" s="68" t="s">
        <v>50</v>
      </c>
      <c r="D12" s="67" t="s">
        <v>227</v>
      </c>
      <c r="E12" s="69" t="s">
        <v>228</v>
      </c>
      <c r="F12" s="70"/>
      <c r="G12" s="71" t="s">
        <v>229</v>
      </c>
      <c r="H12" s="72"/>
      <c r="I12" s="73" t="s">
        <v>230</v>
      </c>
      <c r="J12" s="74"/>
      <c r="K12" s="74"/>
      <c r="L12" s="75" t="s">
        <v>231</v>
      </c>
      <c r="M12" s="76">
        <v>2022</v>
      </c>
      <c r="N12" s="76"/>
      <c r="O12" s="76"/>
      <c r="P12" s="77"/>
      <c r="Q12" s="77">
        <v>1</v>
      </c>
      <c r="R12" s="78">
        <v>300</v>
      </c>
      <c r="S12" s="79"/>
      <c r="T12" s="80"/>
      <c r="U12" s="80"/>
      <c r="V12" s="81">
        <v>300</v>
      </c>
      <c r="W12" s="82" t="s">
        <v>56</v>
      </c>
      <c r="X12" s="1"/>
    </row>
    <row r="13" spans="1:30" ht="99.75">
      <c r="A13" s="67" t="s">
        <v>232</v>
      </c>
      <c r="B13" s="67" t="s">
        <v>226</v>
      </c>
      <c r="C13" s="68" t="s">
        <v>50</v>
      </c>
      <c r="D13" s="67" t="s">
        <v>233</v>
      </c>
      <c r="E13" s="68" t="s">
        <v>234</v>
      </c>
      <c r="F13" s="68"/>
      <c r="G13" s="68" t="s">
        <v>235</v>
      </c>
      <c r="H13" s="83"/>
      <c r="I13" s="84" t="s">
        <v>236</v>
      </c>
      <c r="J13" s="67"/>
      <c r="K13" s="67"/>
      <c r="L13" s="85" t="s">
        <v>237</v>
      </c>
      <c r="M13" s="76">
        <v>2022</v>
      </c>
      <c r="N13" s="76"/>
      <c r="O13" s="76"/>
      <c r="P13" s="86"/>
      <c r="Q13" s="86">
        <v>1</v>
      </c>
      <c r="R13" s="87">
        <v>300</v>
      </c>
      <c r="S13" s="88"/>
      <c r="T13" s="80"/>
      <c r="U13" s="80"/>
      <c r="V13" s="81">
        <v>300</v>
      </c>
      <c r="W13" s="82" t="s">
        <v>56</v>
      </c>
      <c r="X13" s="1"/>
    </row>
    <row r="14" spans="1:30" ht="409.5">
      <c r="A14" s="67" t="s">
        <v>238</v>
      </c>
      <c r="B14" s="67" t="s">
        <v>239</v>
      </c>
      <c r="C14" s="68" t="s">
        <v>50</v>
      </c>
      <c r="D14" s="67" t="s">
        <v>240</v>
      </c>
      <c r="E14" s="69"/>
      <c r="F14" s="70">
        <v>8</v>
      </c>
      <c r="G14" s="68" t="s">
        <v>241</v>
      </c>
      <c r="H14" s="73" t="s">
        <v>242</v>
      </c>
      <c r="I14" s="73" t="s">
        <v>243</v>
      </c>
      <c r="J14" s="73" t="s">
        <v>244</v>
      </c>
      <c r="K14" s="74"/>
      <c r="L14" s="75" t="s">
        <v>245</v>
      </c>
      <c r="M14" s="76">
        <v>2022</v>
      </c>
      <c r="N14" s="76"/>
      <c r="O14" s="76"/>
      <c r="P14" s="77">
        <v>2</v>
      </c>
      <c r="Q14" s="77">
        <v>2</v>
      </c>
      <c r="R14" s="78">
        <v>300</v>
      </c>
      <c r="S14" s="79"/>
      <c r="T14" s="80"/>
      <c r="U14" s="80"/>
      <c r="V14" s="80">
        <v>150</v>
      </c>
      <c r="W14" s="82" t="s">
        <v>246</v>
      </c>
      <c r="X14" s="1"/>
    </row>
    <row r="15" spans="1:30" ht="409.5">
      <c r="A15" s="67" t="s">
        <v>247</v>
      </c>
      <c r="B15" s="67" t="s">
        <v>248</v>
      </c>
      <c r="C15" s="68" t="s">
        <v>50</v>
      </c>
      <c r="D15" s="67" t="s">
        <v>249</v>
      </c>
      <c r="E15" s="68" t="s">
        <v>228</v>
      </c>
      <c r="F15" s="68"/>
      <c r="G15" s="68" t="s">
        <v>229</v>
      </c>
      <c r="H15" s="89" t="s">
        <v>250</v>
      </c>
      <c r="I15" s="89" t="s">
        <v>251</v>
      </c>
      <c r="J15" s="67"/>
      <c r="K15" s="67"/>
      <c r="L15" s="85" t="s">
        <v>252</v>
      </c>
      <c r="M15" s="76">
        <v>2022</v>
      </c>
      <c r="N15" s="76"/>
      <c r="O15" s="76"/>
      <c r="P15" s="86">
        <v>2</v>
      </c>
      <c r="Q15" s="86">
        <v>2</v>
      </c>
      <c r="R15" s="87">
        <v>300</v>
      </c>
      <c r="S15" s="88"/>
      <c r="T15" s="80"/>
      <c r="U15" s="80"/>
      <c r="V15" s="80">
        <v>150</v>
      </c>
      <c r="W15" s="82" t="s">
        <v>246</v>
      </c>
      <c r="X15" s="1"/>
    </row>
    <row r="16" spans="1:30" ht="165.75">
      <c r="A16" s="67" t="s">
        <v>253</v>
      </c>
      <c r="B16" s="67" t="s">
        <v>254</v>
      </c>
      <c r="C16" s="68" t="s">
        <v>50</v>
      </c>
      <c r="D16" s="67" t="s">
        <v>255</v>
      </c>
      <c r="E16" s="69" t="s">
        <v>256</v>
      </c>
      <c r="F16" s="70"/>
      <c r="G16" s="68" t="s">
        <v>229</v>
      </c>
      <c r="H16" s="90" t="s">
        <v>257</v>
      </c>
      <c r="I16" s="90" t="s">
        <v>258</v>
      </c>
      <c r="J16" s="74"/>
      <c r="K16" s="74"/>
      <c r="L16" s="75" t="s">
        <v>259</v>
      </c>
      <c r="M16" s="76">
        <v>2022</v>
      </c>
      <c r="N16" s="76"/>
      <c r="O16" s="76">
        <v>1</v>
      </c>
      <c r="P16" s="77">
        <v>1</v>
      </c>
      <c r="Q16" s="77">
        <v>1</v>
      </c>
      <c r="R16" s="78">
        <v>300</v>
      </c>
      <c r="S16" s="79"/>
      <c r="T16" s="80"/>
      <c r="U16" s="80"/>
      <c r="V16" s="91">
        <v>300</v>
      </c>
      <c r="W16" s="82" t="s">
        <v>58</v>
      </c>
      <c r="X16" s="1"/>
    </row>
    <row r="17" spans="1:24" ht="255">
      <c r="A17" s="92" t="s">
        <v>260</v>
      </c>
      <c r="B17" s="67" t="s">
        <v>261</v>
      </c>
      <c r="C17" s="68" t="s">
        <v>50</v>
      </c>
      <c r="D17" s="93" t="s">
        <v>262</v>
      </c>
      <c r="E17" s="69"/>
      <c r="F17" s="70"/>
      <c r="G17" s="94" t="s">
        <v>263</v>
      </c>
      <c r="H17" s="73" t="s">
        <v>264</v>
      </c>
      <c r="I17" s="72" t="s">
        <v>265</v>
      </c>
      <c r="J17" s="95" t="s">
        <v>266</v>
      </c>
      <c r="K17" s="74"/>
      <c r="L17" s="75" t="s">
        <v>267</v>
      </c>
      <c r="M17" s="76">
        <v>2022</v>
      </c>
      <c r="N17" s="76"/>
      <c r="O17" s="76">
        <v>3</v>
      </c>
      <c r="P17" s="77">
        <v>1</v>
      </c>
      <c r="Q17" s="77">
        <v>3</v>
      </c>
      <c r="R17" s="96">
        <v>300</v>
      </c>
      <c r="S17" s="97"/>
      <c r="T17" s="98"/>
      <c r="U17" s="99"/>
      <c r="V17" s="71">
        <v>100</v>
      </c>
      <c r="W17" s="3" t="s">
        <v>59</v>
      </c>
      <c r="X17" s="1"/>
    </row>
    <row r="18" spans="1:24" ht="156.75">
      <c r="A18" s="67" t="s">
        <v>268</v>
      </c>
      <c r="B18" s="67" t="s">
        <v>269</v>
      </c>
      <c r="C18" s="68" t="s">
        <v>50</v>
      </c>
      <c r="D18" s="67" t="s">
        <v>270</v>
      </c>
      <c r="E18" s="69" t="s">
        <v>271</v>
      </c>
      <c r="F18" s="70">
        <v>2</v>
      </c>
      <c r="G18" s="68" t="s">
        <v>272</v>
      </c>
      <c r="H18" s="73" t="s">
        <v>273</v>
      </c>
      <c r="I18" s="73" t="s">
        <v>274</v>
      </c>
      <c r="J18" s="73" t="s">
        <v>275</v>
      </c>
      <c r="K18" s="74" t="s">
        <v>276</v>
      </c>
      <c r="L18" s="75" t="s">
        <v>277</v>
      </c>
      <c r="M18" s="76">
        <v>2022</v>
      </c>
      <c r="N18" s="76" t="s">
        <v>278</v>
      </c>
      <c r="O18" s="76">
        <v>1</v>
      </c>
      <c r="P18" s="77">
        <v>1</v>
      </c>
      <c r="Q18" s="77">
        <v>1</v>
      </c>
      <c r="R18" s="78">
        <v>1200</v>
      </c>
      <c r="S18" s="79"/>
      <c r="T18" s="80"/>
      <c r="U18" s="80"/>
      <c r="V18" s="80">
        <v>600</v>
      </c>
      <c r="W18" s="82" t="s">
        <v>61</v>
      </c>
      <c r="X18" s="1"/>
    </row>
    <row r="19" spans="1:24" ht="165.75">
      <c r="A19" s="67" t="s">
        <v>279</v>
      </c>
      <c r="B19" s="67" t="s">
        <v>280</v>
      </c>
      <c r="C19" s="68" t="s">
        <v>50</v>
      </c>
      <c r="D19" s="67" t="s">
        <v>281</v>
      </c>
      <c r="E19" s="68" t="s">
        <v>282</v>
      </c>
      <c r="F19" s="68" t="s">
        <v>283</v>
      </c>
      <c r="G19" s="68" t="s">
        <v>284</v>
      </c>
      <c r="H19" s="83"/>
      <c r="I19" s="83"/>
      <c r="J19" s="67"/>
      <c r="K19" s="67" t="s">
        <v>285</v>
      </c>
      <c r="L19" s="85" t="s">
        <v>286</v>
      </c>
      <c r="M19" s="76"/>
      <c r="N19" s="76" t="s">
        <v>278</v>
      </c>
      <c r="O19" s="76">
        <v>2</v>
      </c>
      <c r="P19" s="86">
        <v>2</v>
      </c>
      <c r="Q19" s="86">
        <v>2</v>
      </c>
      <c r="R19" s="86">
        <v>1200</v>
      </c>
      <c r="S19" s="100"/>
      <c r="T19" s="80"/>
      <c r="U19" s="80"/>
      <c r="V19" s="80">
        <v>600</v>
      </c>
      <c r="W19" s="82" t="s">
        <v>61</v>
      </c>
      <c r="X19" s="1"/>
    </row>
    <row r="20" spans="1:24" ht="409.5">
      <c r="A20" s="67" t="s">
        <v>287</v>
      </c>
      <c r="B20" s="67" t="s">
        <v>288</v>
      </c>
      <c r="C20" s="68" t="s">
        <v>50</v>
      </c>
      <c r="D20" s="67" t="s">
        <v>240</v>
      </c>
      <c r="E20" s="69">
        <v>2022</v>
      </c>
      <c r="F20" s="70">
        <v>8</v>
      </c>
      <c r="G20" s="68" t="s">
        <v>289</v>
      </c>
      <c r="H20" s="72" t="s">
        <v>290</v>
      </c>
      <c r="I20" s="72" t="s">
        <v>291</v>
      </c>
      <c r="J20" s="74" t="s">
        <v>292</v>
      </c>
      <c r="K20" s="74"/>
      <c r="L20" s="75" t="s">
        <v>293</v>
      </c>
      <c r="M20" s="76">
        <v>2022</v>
      </c>
      <c r="N20" s="76" t="s">
        <v>294</v>
      </c>
      <c r="O20" s="76">
        <v>0</v>
      </c>
      <c r="P20" s="77">
        <v>1</v>
      </c>
      <c r="Q20" s="77">
        <v>1</v>
      </c>
      <c r="R20" s="78">
        <v>300</v>
      </c>
      <c r="S20" s="79"/>
      <c r="T20" s="80"/>
      <c r="U20" s="80"/>
      <c r="V20" s="80">
        <v>300</v>
      </c>
      <c r="W20" s="82" t="s">
        <v>295</v>
      </c>
      <c r="X20" s="1"/>
    </row>
    <row r="21" spans="1:24" ht="15.75" customHeight="1">
      <c r="A21" s="101" t="s">
        <v>296</v>
      </c>
      <c r="B21" s="101" t="s">
        <v>297</v>
      </c>
      <c r="C21" s="101" t="s">
        <v>50</v>
      </c>
      <c r="D21" s="101" t="s">
        <v>298</v>
      </c>
      <c r="E21" s="102" t="s">
        <v>234</v>
      </c>
      <c r="F21" s="103"/>
      <c r="G21" s="104" t="s">
        <v>299</v>
      </c>
      <c r="H21" s="105"/>
      <c r="I21" s="106" t="s">
        <v>300</v>
      </c>
      <c r="J21" s="103"/>
      <c r="K21" s="103"/>
      <c r="L21" s="107" t="s">
        <v>301</v>
      </c>
      <c r="M21" s="108">
        <v>2022</v>
      </c>
      <c r="N21" s="108"/>
      <c r="O21" s="108">
        <v>1</v>
      </c>
      <c r="P21" s="109">
        <v>1</v>
      </c>
      <c r="Q21" s="109">
        <v>1</v>
      </c>
      <c r="R21" s="110"/>
      <c r="S21" s="111"/>
      <c r="T21" s="47"/>
      <c r="U21" s="47"/>
      <c r="V21" s="47">
        <v>300</v>
      </c>
      <c r="W21" s="82" t="s">
        <v>67</v>
      </c>
      <c r="X21" s="1"/>
    </row>
    <row r="22" spans="1:24" ht="15.75" customHeight="1">
      <c r="A22" s="101" t="s">
        <v>302</v>
      </c>
      <c r="B22" s="101" t="s">
        <v>297</v>
      </c>
      <c r="C22" s="101" t="s">
        <v>50</v>
      </c>
      <c r="D22" s="101" t="s">
        <v>249</v>
      </c>
      <c r="E22" s="101" t="s">
        <v>228</v>
      </c>
      <c r="F22" s="101"/>
      <c r="G22" s="101" t="s">
        <v>303</v>
      </c>
      <c r="H22" s="108"/>
      <c r="I22" s="112" t="s">
        <v>304</v>
      </c>
      <c r="J22" s="101"/>
      <c r="K22" s="101"/>
      <c r="L22" s="113" t="s">
        <v>305</v>
      </c>
      <c r="M22" s="108">
        <v>2022</v>
      </c>
      <c r="N22" s="108"/>
      <c r="O22" s="108">
        <v>1</v>
      </c>
      <c r="P22" s="114">
        <v>1</v>
      </c>
      <c r="Q22" s="114">
        <v>1</v>
      </c>
      <c r="R22" s="115"/>
      <c r="S22" s="116"/>
      <c r="T22" s="47"/>
      <c r="U22" s="47"/>
      <c r="V22" s="47">
        <v>300</v>
      </c>
      <c r="W22" s="82" t="s">
        <v>67</v>
      </c>
      <c r="X22" s="1"/>
    </row>
    <row r="23" spans="1:24" ht="15.75" customHeight="1">
      <c r="A23" s="117" t="s">
        <v>306</v>
      </c>
      <c r="B23" s="117" t="s">
        <v>307</v>
      </c>
      <c r="C23" s="118" t="s">
        <v>50</v>
      </c>
      <c r="D23" s="117" t="s">
        <v>240</v>
      </c>
      <c r="E23" s="119"/>
      <c r="F23" s="120">
        <v>8</v>
      </c>
      <c r="G23" s="118" t="s">
        <v>241</v>
      </c>
      <c r="H23" s="72"/>
      <c r="I23" s="72" t="s">
        <v>308</v>
      </c>
      <c r="J23" s="72" t="s">
        <v>309</v>
      </c>
      <c r="K23" s="72"/>
      <c r="L23" s="121" t="s">
        <v>310</v>
      </c>
      <c r="M23" s="122">
        <v>2022</v>
      </c>
      <c r="N23" s="122"/>
      <c r="O23" s="122">
        <v>2</v>
      </c>
      <c r="P23" s="123">
        <v>2</v>
      </c>
      <c r="Q23" s="123">
        <v>4</v>
      </c>
      <c r="R23" s="124">
        <v>300</v>
      </c>
      <c r="S23" s="125"/>
      <c r="T23" s="80"/>
      <c r="U23" s="80"/>
      <c r="V23" s="80">
        <v>150</v>
      </c>
      <c r="W23" s="82" t="s">
        <v>70</v>
      </c>
      <c r="X23" s="1"/>
    </row>
    <row r="24" spans="1:24" ht="15.75" customHeight="1">
      <c r="A24" s="67" t="s">
        <v>311</v>
      </c>
      <c r="B24" s="67" t="s">
        <v>312</v>
      </c>
      <c r="C24" s="68" t="s">
        <v>50</v>
      </c>
      <c r="D24" s="67" t="s">
        <v>313</v>
      </c>
      <c r="E24" s="69"/>
      <c r="F24" s="70" t="s">
        <v>314</v>
      </c>
      <c r="G24" s="68" t="s">
        <v>235</v>
      </c>
      <c r="H24" s="72"/>
      <c r="I24" s="73" t="s">
        <v>315</v>
      </c>
      <c r="J24" s="74"/>
      <c r="K24" s="74"/>
      <c r="L24" s="75"/>
      <c r="M24" s="76">
        <v>2022</v>
      </c>
      <c r="N24" s="76"/>
      <c r="O24" s="76"/>
      <c r="P24" s="77">
        <v>1</v>
      </c>
      <c r="Q24" s="77">
        <v>1</v>
      </c>
      <c r="R24" s="78">
        <v>300</v>
      </c>
      <c r="S24" s="79"/>
      <c r="T24" s="80"/>
      <c r="U24" s="80"/>
      <c r="V24" s="80">
        <v>300</v>
      </c>
      <c r="W24" s="3" t="s">
        <v>71</v>
      </c>
      <c r="X24" s="1"/>
    </row>
    <row r="25" spans="1:24" ht="15.75" customHeight="1">
      <c r="A25" s="67" t="s">
        <v>238</v>
      </c>
      <c r="B25" s="67" t="s">
        <v>239</v>
      </c>
      <c r="C25" s="68" t="s">
        <v>50</v>
      </c>
      <c r="D25" s="67" t="s">
        <v>240</v>
      </c>
      <c r="E25" s="69"/>
      <c r="F25" s="70">
        <v>8</v>
      </c>
      <c r="G25" s="68" t="s">
        <v>241</v>
      </c>
      <c r="H25" s="73" t="s">
        <v>242</v>
      </c>
      <c r="I25" s="73" t="s">
        <v>243</v>
      </c>
      <c r="J25" s="73" t="s">
        <v>244</v>
      </c>
      <c r="K25" s="74"/>
      <c r="L25" s="75" t="s">
        <v>245</v>
      </c>
      <c r="M25" s="76">
        <v>2022</v>
      </c>
      <c r="N25" s="76"/>
      <c r="O25" s="76"/>
      <c r="P25" s="77">
        <v>2</v>
      </c>
      <c r="Q25" s="77">
        <v>2</v>
      </c>
      <c r="R25" s="78">
        <v>300</v>
      </c>
      <c r="S25" s="79"/>
      <c r="T25" s="80"/>
      <c r="U25" s="80"/>
      <c r="V25" s="80">
        <v>150</v>
      </c>
      <c r="W25" s="82" t="s">
        <v>72</v>
      </c>
      <c r="X25" s="1"/>
    </row>
    <row r="26" spans="1:24" ht="15.75" customHeight="1">
      <c r="A26" s="67" t="s">
        <v>247</v>
      </c>
      <c r="B26" s="67" t="s">
        <v>248</v>
      </c>
      <c r="C26" s="68" t="s">
        <v>50</v>
      </c>
      <c r="D26" s="67" t="s">
        <v>249</v>
      </c>
      <c r="E26" s="68" t="s">
        <v>228</v>
      </c>
      <c r="F26" s="68"/>
      <c r="G26" s="68" t="s">
        <v>229</v>
      </c>
      <c r="H26" s="89" t="s">
        <v>250</v>
      </c>
      <c r="I26" s="89" t="s">
        <v>251</v>
      </c>
      <c r="J26" s="67"/>
      <c r="K26" s="67"/>
      <c r="L26" s="85" t="s">
        <v>252</v>
      </c>
      <c r="M26" s="76">
        <v>2022</v>
      </c>
      <c r="N26" s="76"/>
      <c r="O26" s="76"/>
      <c r="P26" s="86">
        <v>2</v>
      </c>
      <c r="Q26" s="86">
        <v>2</v>
      </c>
      <c r="R26" s="87">
        <v>300</v>
      </c>
      <c r="S26" s="88"/>
      <c r="T26" s="80"/>
      <c r="U26" s="80"/>
      <c r="V26" s="80">
        <v>150</v>
      </c>
      <c r="W26" s="82" t="s">
        <v>72</v>
      </c>
      <c r="X26" s="1"/>
    </row>
    <row r="27" spans="1:24" ht="15.75" customHeight="1">
      <c r="A27" s="67" t="s">
        <v>316</v>
      </c>
      <c r="B27" s="67" t="s">
        <v>317</v>
      </c>
      <c r="C27" s="68" t="s">
        <v>50</v>
      </c>
      <c r="D27" s="67" t="s">
        <v>318</v>
      </c>
      <c r="E27" s="69" t="s">
        <v>228</v>
      </c>
      <c r="F27" s="70"/>
      <c r="G27" s="68" t="s">
        <v>229</v>
      </c>
      <c r="H27" s="73" t="s">
        <v>319</v>
      </c>
      <c r="I27" s="73" t="s">
        <v>320</v>
      </c>
      <c r="J27" s="74"/>
      <c r="K27" s="74"/>
      <c r="L27" s="75" t="s">
        <v>321</v>
      </c>
      <c r="M27" s="76">
        <v>2022</v>
      </c>
      <c r="N27" s="76" t="s">
        <v>322</v>
      </c>
      <c r="O27" s="76">
        <v>2</v>
      </c>
      <c r="P27" s="77">
        <v>2</v>
      </c>
      <c r="Q27" s="77">
        <v>2</v>
      </c>
      <c r="R27" s="78">
        <v>300</v>
      </c>
      <c r="S27" s="79"/>
      <c r="T27" s="80"/>
      <c r="U27" s="80"/>
      <c r="V27" s="80">
        <v>150</v>
      </c>
      <c r="W27" s="82" t="s">
        <v>73</v>
      </c>
      <c r="X27" s="1"/>
    </row>
    <row r="28" spans="1:24" ht="15.75" customHeight="1">
      <c r="A28" s="83" t="s">
        <v>279</v>
      </c>
      <c r="B28" s="76" t="s">
        <v>323</v>
      </c>
      <c r="C28" s="76" t="s">
        <v>50</v>
      </c>
      <c r="D28" s="76" t="s">
        <v>281</v>
      </c>
      <c r="E28" s="76" t="s">
        <v>282</v>
      </c>
      <c r="F28" s="76">
        <v>4</v>
      </c>
      <c r="G28" s="76" t="s">
        <v>324</v>
      </c>
      <c r="H28" s="89" t="s">
        <v>325</v>
      </c>
      <c r="I28" s="89" t="s">
        <v>326</v>
      </c>
      <c r="J28" s="83"/>
      <c r="K28" s="83" t="s">
        <v>327</v>
      </c>
      <c r="L28" s="126" t="s">
        <v>328</v>
      </c>
      <c r="M28" s="76">
        <v>2022</v>
      </c>
      <c r="N28" s="76" t="s">
        <v>278</v>
      </c>
      <c r="O28" s="76">
        <v>2</v>
      </c>
      <c r="P28" s="77">
        <v>2</v>
      </c>
      <c r="Q28" s="77">
        <v>2</v>
      </c>
      <c r="R28" s="127">
        <v>1200</v>
      </c>
      <c r="S28" s="88"/>
      <c r="T28" s="80"/>
      <c r="U28" s="80"/>
      <c r="V28" s="128">
        <v>600</v>
      </c>
      <c r="W28" s="82" t="s">
        <v>74</v>
      </c>
      <c r="X28" s="1"/>
    </row>
    <row r="29" spans="1:24" ht="15.75" customHeight="1">
      <c r="A29" s="67" t="s">
        <v>329</v>
      </c>
      <c r="B29" s="67" t="s">
        <v>75</v>
      </c>
      <c r="C29" s="68" t="s">
        <v>50</v>
      </c>
      <c r="D29" s="67" t="s">
        <v>330</v>
      </c>
      <c r="E29" s="69" t="s">
        <v>256</v>
      </c>
      <c r="F29" s="70"/>
      <c r="G29" s="68" t="s">
        <v>229</v>
      </c>
      <c r="H29" s="72"/>
      <c r="I29" s="73" t="s">
        <v>331</v>
      </c>
      <c r="J29" s="74"/>
      <c r="K29" s="74"/>
      <c r="L29" s="75" t="s">
        <v>332</v>
      </c>
      <c r="M29" s="76">
        <v>2022</v>
      </c>
      <c r="N29" s="76" t="s">
        <v>333</v>
      </c>
      <c r="O29" s="76"/>
      <c r="P29" s="77">
        <v>1</v>
      </c>
      <c r="Q29" s="77">
        <v>1</v>
      </c>
      <c r="R29" s="78">
        <v>300</v>
      </c>
      <c r="S29" s="79"/>
      <c r="T29" s="80"/>
      <c r="U29" s="80"/>
      <c r="V29" s="80">
        <v>300</v>
      </c>
      <c r="W29" s="82" t="s">
        <v>75</v>
      </c>
      <c r="X29" s="1"/>
    </row>
    <row r="30" spans="1:24" ht="15.75" customHeight="1">
      <c r="A30" s="67" t="s">
        <v>334</v>
      </c>
      <c r="B30" s="67" t="s">
        <v>335</v>
      </c>
      <c r="C30" s="68" t="s">
        <v>336</v>
      </c>
      <c r="D30" s="67" t="s">
        <v>249</v>
      </c>
      <c r="E30" s="69" t="s">
        <v>228</v>
      </c>
      <c r="F30" s="70">
        <v>2022</v>
      </c>
      <c r="G30" s="68" t="s">
        <v>229</v>
      </c>
      <c r="H30" s="72" t="s">
        <v>319</v>
      </c>
      <c r="I30" s="72" t="s">
        <v>320</v>
      </c>
      <c r="J30" s="74"/>
      <c r="K30" s="74"/>
      <c r="L30" s="75" t="s">
        <v>337</v>
      </c>
      <c r="M30" s="76">
        <v>2022</v>
      </c>
      <c r="N30" s="76" t="s">
        <v>333</v>
      </c>
      <c r="O30" s="76">
        <v>2</v>
      </c>
      <c r="P30" s="77">
        <v>2</v>
      </c>
      <c r="Q30" s="77">
        <v>2</v>
      </c>
      <c r="R30" s="78">
        <v>300</v>
      </c>
      <c r="S30" s="79"/>
      <c r="T30" s="80"/>
      <c r="U30" s="80"/>
      <c r="V30" s="80">
        <v>150</v>
      </c>
      <c r="W30" s="82" t="s">
        <v>76</v>
      </c>
      <c r="X30" s="1"/>
    </row>
    <row r="31" spans="1:24" ht="15.75" customHeight="1">
      <c r="A31" s="129" t="s">
        <v>338</v>
      </c>
      <c r="B31" s="67" t="s">
        <v>339</v>
      </c>
      <c r="C31" s="68" t="s">
        <v>50</v>
      </c>
      <c r="D31" s="67" t="s">
        <v>340</v>
      </c>
      <c r="E31" s="69">
        <v>13</v>
      </c>
      <c r="F31" s="70">
        <v>7</v>
      </c>
      <c r="G31" s="130" t="s">
        <v>341</v>
      </c>
      <c r="H31" s="72"/>
      <c r="I31" s="72" t="s">
        <v>342</v>
      </c>
      <c r="J31" s="131" t="s">
        <v>343</v>
      </c>
      <c r="K31" s="74"/>
      <c r="L31" s="75" t="s">
        <v>344</v>
      </c>
      <c r="M31" s="76">
        <v>2022</v>
      </c>
      <c r="N31" s="129" t="s">
        <v>345</v>
      </c>
      <c r="O31" s="76">
        <v>1</v>
      </c>
      <c r="P31" s="77">
        <v>1</v>
      </c>
      <c r="Q31" s="77">
        <v>1</v>
      </c>
      <c r="R31" s="78">
        <v>1200</v>
      </c>
      <c r="S31" s="79"/>
      <c r="T31" s="80"/>
      <c r="U31" s="80"/>
      <c r="V31" s="132">
        <v>1200</v>
      </c>
      <c r="W31" s="3" t="s">
        <v>78</v>
      </c>
      <c r="X31" s="1"/>
    </row>
    <row r="32" spans="1:24" ht="15.75" customHeight="1">
      <c r="A32" s="67" t="s">
        <v>346</v>
      </c>
      <c r="B32" s="67" t="s">
        <v>347</v>
      </c>
      <c r="C32" s="68" t="s">
        <v>50</v>
      </c>
      <c r="D32" s="67" t="s">
        <v>348</v>
      </c>
      <c r="E32" s="69">
        <v>8</v>
      </c>
      <c r="F32" s="70">
        <v>4</v>
      </c>
      <c r="G32" s="68" t="s">
        <v>349</v>
      </c>
      <c r="H32" s="73" t="s">
        <v>350</v>
      </c>
      <c r="I32" s="73" t="s">
        <v>351</v>
      </c>
      <c r="J32" s="74" t="s">
        <v>352</v>
      </c>
      <c r="K32" s="73" t="s">
        <v>353</v>
      </c>
      <c r="L32" s="75" t="s">
        <v>354</v>
      </c>
      <c r="M32" s="76">
        <v>2022</v>
      </c>
      <c r="N32" s="76" t="s">
        <v>355</v>
      </c>
      <c r="O32" s="76">
        <v>2</v>
      </c>
      <c r="P32" s="76">
        <v>2</v>
      </c>
      <c r="Q32" s="77">
        <v>2</v>
      </c>
      <c r="R32" s="77">
        <v>500</v>
      </c>
      <c r="S32" s="77"/>
      <c r="T32" s="88"/>
      <c r="U32" s="80"/>
      <c r="V32" s="80">
        <v>250</v>
      </c>
      <c r="W32" s="3" t="s">
        <v>79</v>
      </c>
      <c r="X32" s="1"/>
    </row>
    <row r="33" spans="1:24" ht="15.75" customHeight="1">
      <c r="A33" s="133" t="s">
        <v>356</v>
      </c>
      <c r="B33" s="134" t="s">
        <v>357</v>
      </c>
      <c r="C33" s="134" t="s">
        <v>81</v>
      </c>
      <c r="D33" s="134" t="s">
        <v>358</v>
      </c>
      <c r="E33" s="134">
        <v>70</v>
      </c>
      <c r="F33" s="135">
        <v>5</v>
      </c>
      <c r="G33" s="134"/>
      <c r="H33" s="136"/>
      <c r="I33" s="137" t="s">
        <v>359</v>
      </c>
      <c r="J33" s="137" t="s">
        <v>360</v>
      </c>
      <c r="K33" s="135" t="s">
        <v>361</v>
      </c>
      <c r="L33" s="138" t="s">
        <v>362</v>
      </c>
      <c r="M33" s="135">
        <v>2022</v>
      </c>
      <c r="N33" s="135" t="s">
        <v>363</v>
      </c>
      <c r="O33" s="135">
        <v>6</v>
      </c>
      <c r="P33" s="135">
        <v>1</v>
      </c>
      <c r="Q33" s="139">
        <v>6</v>
      </c>
      <c r="R33" s="139">
        <v>1000</v>
      </c>
      <c r="S33" s="140"/>
      <c r="T33" s="128"/>
      <c r="U33" s="128"/>
      <c r="V33" s="128">
        <v>166.67</v>
      </c>
      <c r="W33" s="141" t="s">
        <v>80</v>
      </c>
      <c r="X33" s="1"/>
    </row>
    <row r="34" spans="1:24" ht="15.75" customHeight="1">
      <c r="A34" s="142" t="s">
        <v>364</v>
      </c>
      <c r="B34" s="143" t="s">
        <v>365</v>
      </c>
      <c r="C34" s="143" t="s">
        <v>81</v>
      </c>
      <c r="D34" s="143" t="s">
        <v>366</v>
      </c>
      <c r="E34" s="143">
        <v>6</v>
      </c>
      <c r="F34" s="144" t="s">
        <v>367</v>
      </c>
      <c r="G34" s="143" t="s">
        <v>368</v>
      </c>
      <c r="H34" s="145" t="s">
        <v>369</v>
      </c>
      <c r="I34" s="146" t="s">
        <v>370</v>
      </c>
      <c r="J34" s="146" t="s">
        <v>371</v>
      </c>
      <c r="K34" s="144" t="s">
        <v>372</v>
      </c>
      <c r="L34" s="147" t="s">
        <v>373</v>
      </c>
      <c r="M34" s="144">
        <v>2022</v>
      </c>
      <c r="N34" s="144" t="s">
        <v>374</v>
      </c>
      <c r="O34" s="144">
        <v>3</v>
      </c>
      <c r="P34" s="144">
        <v>1</v>
      </c>
      <c r="Q34" s="148">
        <v>270</v>
      </c>
      <c r="R34" s="148">
        <v>1500</v>
      </c>
      <c r="S34" s="149"/>
      <c r="T34" s="150"/>
      <c r="U34" s="150"/>
      <c r="V34" s="150">
        <f>R34/3</f>
        <v>500</v>
      </c>
      <c r="W34" s="151" t="s">
        <v>375</v>
      </c>
      <c r="X34" s="1"/>
    </row>
    <row r="35" spans="1:24" ht="15.75" customHeight="1">
      <c r="A35" s="133" t="s">
        <v>376</v>
      </c>
      <c r="B35" s="134" t="s">
        <v>377</v>
      </c>
      <c r="C35" s="134" t="s">
        <v>81</v>
      </c>
      <c r="D35" s="134" t="s">
        <v>378</v>
      </c>
      <c r="E35" s="134" t="s">
        <v>379</v>
      </c>
      <c r="F35" s="135" t="s">
        <v>380</v>
      </c>
      <c r="G35" s="134" t="s">
        <v>381</v>
      </c>
      <c r="H35" s="136" t="s">
        <v>382</v>
      </c>
      <c r="I35" s="137" t="s">
        <v>383</v>
      </c>
      <c r="J35" s="137" t="s">
        <v>384</v>
      </c>
      <c r="K35" s="135" t="s">
        <v>385</v>
      </c>
      <c r="L35" s="138"/>
      <c r="M35" s="135">
        <v>2022</v>
      </c>
      <c r="N35" s="135" t="s">
        <v>374</v>
      </c>
      <c r="O35" s="135">
        <v>1</v>
      </c>
      <c r="P35" s="135">
        <v>1</v>
      </c>
      <c r="Q35" s="139">
        <v>552</v>
      </c>
      <c r="R35" s="139">
        <v>1500</v>
      </c>
      <c r="S35" s="140"/>
      <c r="T35" s="128"/>
      <c r="U35" s="128"/>
      <c r="V35" s="128">
        <v>1500</v>
      </c>
      <c r="W35" s="141" t="s">
        <v>375</v>
      </c>
      <c r="X35" s="1"/>
    </row>
    <row r="36" spans="1:24" ht="15.75" customHeight="1">
      <c r="A36" s="133" t="s">
        <v>386</v>
      </c>
      <c r="B36" s="134" t="s">
        <v>387</v>
      </c>
      <c r="C36" s="134" t="s">
        <v>81</v>
      </c>
      <c r="D36" s="134" t="s">
        <v>388</v>
      </c>
      <c r="E36" s="134">
        <v>10</v>
      </c>
      <c r="F36" s="135">
        <v>22</v>
      </c>
      <c r="G36" s="134" t="s">
        <v>389</v>
      </c>
      <c r="H36" s="136" t="s">
        <v>390</v>
      </c>
      <c r="I36" s="137" t="s">
        <v>391</v>
      </c>
      <c r="J36" s="137" t="s">
        <v>392</v>
      </c>
      <c r="K36" s="135" t="s">
        <v>393</v>
      </c>
      <c r="L36" s="138" t="s">
        <v>394</v>
      </c>
      <c r="M36" s="135">
        <v>2022</v>
      </c>
      <c r="N36" s="135" t="s">
        <v>374</v>
      </c>
      <c r="O36" s="135">
        <v>3</v>
      </c>
      <c r="P36" s="135">
        <v>2</v>
      </c>
      <c r="Q36" s="139">
        <v>3</v>
      </c>
      <c r="R36" s="139">
        <v>1500</v>
      </c>
      <c r="S36" s="140"/>
      <c r="T36" s="128"/>
      <c r="U36" s="128"/>
      <c r="V36" s="128">
        <v>500</v>
      </c>
      <c r="W36" s="141" t="s">
        <v>395</v>
      </c>
      <c r="X36" s="1"/>
    </row>
    <row r="37" spans="1:24" ht="15.75" customHeight="1">
      <c r="A37" s="133" t="s">
        <v>386</v>
      </c>
      <c r="B37" s="134" t="s">
        <v>387</v>
      </c>
      <c r="C37" s="134" t="s">
        <v>81</v>
      </c>
      <c r="D37" s="134" t="s">
        <v>388</v>
      </c>
      <c r="E37" s="134">
        <v>10</v>
      </c>
      <c r="F37" s="135">
        <v>22</v>
      </c>
      <c r="G37" s="134" t="s">
        <v>389</v>
      </c>
      <c r="H37" s="136" t="s">
        <v>390</v>
      </c>
      <c r="I37" s="137" t="s">
        <v>391</v>
      </c>
      <c r="J37" s="137" t="s">
        <v>392</v>
      </c>
      <c r="K37" s="135" t="s">
        <v>393</v>
      </c>
      <c r="L37" s="138" t="s">
        <v>394</v>
      </c>
      <c r="M37" s="135">
        <v>2022</v>
      </c>
      <c r="N37" s="135" t="s">
        <v>374</v>
      </c>
      <c r="O37" s="135">
        <v>3</v>
      </c>
      <c r="P37" s="135">
        <v>2</v>
      </c>
      <c r="Q37" s="139">
        <v>3</v>
      </c>
      <c r="R37" s="139">
        <v>1500</v>
      </c>
      <c r="S37" s="140"/>
      <c r="T37" s="128"/>
      <c r="U37" s="128"/>
      <c r="V37" s="128">
        <v>500</v>
      </c>
      <c r="W37" s="141" t="s">
        <v>88</v>
      </c>
      <c r="X37" s="1"/>
    </row>
    <row r="38" spans="1:24" ht="15.75" customHeight="1">
      <c r="A38" s="133" t="s">
        <v>396</v>
      </c>
      <c r="B38" s="134" t="s">
        <v>397</v>
      </c>
      <c r="C38" s="134" t="s">
        <v>398</v>
      </c>
      <c r="D38" s="134" t="s">
        <v>399</v>
      </c>
      <c r="E38" s="134">
        <v>23</v>
      </c>
      <c r="F38" s="135">
        <v>3</v>
      </c>
      <c r="G38" s="134" t="s">
        <v>400</v>
      </c>
      <c r="H38" s="136" t="s">
        <v>401</v>
      </c>
      <c r="I38" s="137" t="s">
        <v>402</v>
      </c>
      <c r="J38" s="137" t="s">
        <v>403</v>
      </c>
      <c r="K38" s="135" t="s">
        <v>404</v>
      </c>
      <c r="L38" s="138" t="s">
        <v>405</v>
      </c>
      <c r="M38" s="135">
        <v>2022</v>
      </c>
      <c r="N38" s="135" t="s">
        <v>374</v>
      </c>
      <c r="O38" s="135">
        <v>2</v>
      </c>
      <c r="P38" s="135">
        <v>1</v>
      </c>
      <c r="Q38" s="139">
        <v>4</v>
      </c>
      <c r="R38" s="139">
        <v>1500</v>
      </c>
      <c r="S38" s="140"/>
      <c r="T38" s="128"/>
      <c r="U38" s="128"/>
      <c r="V38" s="128">
        <v>750</v>
      </c>
      <c r="W38" s="141" t="s">
        <v>406</v>
      </c>
      <c r="X38" s="1"/>
    </row>
    <row r="39" spans="1:24" ht="15.75" customHeight="1">
      <c r="A39" s="133" t="s">
        <v>407</v>
      </c>
      <c r="B39" s="134" t="s">
        <v>408</v>
      </c>
      <c r="C39" s="134" t="s">
        <v>398</v>
      </c>
      <c r="D39" s="134" t="s">
        <v>409</v>
      </c>
      <c r="E39" s="134">
        <v>192</v>
      </c>
      <c r="F39" s="135">
        <v>6</v>
      </c>
      <c r="G39" s="134" t="s">
        <v>410</v>
      </c>
      <c r="H39" s="136" t="s">
        <v>411</v>
      </c>
      <c r="I39" s="137" t="s">
        <v>412</v>
      </c>
      <c r="J39" s="137" t="s">
        <v>413</v>
      </c>
      <c r="K39" s="135" t="s">
        <v>414</v>
      </c>
      <c r="L39" s="138" t="s">
        <v>415</v>
      </c>
      <c r="M39" s="135" t="s">
        <v>416</v>
      </c>
      <c r="N39" s="135" t="s">
        <v>363</v>
      </c>
      <c r="O39" s="135">
        <v>3</v>
      </c>
      <c r="P39" s="135">
        <v>2</v>
      </c>
      <c r="Q39" s="139">
        <v>4</v>
      </c>
      <c r="R39" s="139">
        <v>500</v>
      </c>
      <c r="S39" s="140"/>
      <c r="T39" s="128"/>
      <c r="U39" s="128"/>
      <c r="V39" s="128">
        <v>166</v>
      </c>
      <c r="W39" s="141" t="s">
        <v>406</v>
      </c>
      <c r="X39" s="1"/>
    </row>
    <row r="40" spans="1:24" ht="15.75" customHeight="1">
      <c r="A40" s="133" t="s">
        <v>417</v>
      </c>
      <c r="B40" s="134" t="s">
        <v>418</v>
      </c>
      <c r="C40" s="134" t="s">
        <v>81</v>
      </c>
      <c r="D40" s="134" t="s">
        <v>419</v>
      </c>
      <c r="E40" s="134">
        <v>71</v>
      </c>
      <c r="F40" s="135">
        <v>71</v>
      </c>
      <c r="G40" s="134" t="s">
        <v>420</v>
      </c>
      <c r="H40" s="136" t="s">
        <v>421</v>
      </c>
      <c r="I40" s="137" t="s">
        <v>422</v>
      </c>
      <c r="J40" s="137" t="s">
        <v>423</v>
      </c>
      <c r="K40" s="135" t="s">
        <v>424</v>
      </c>
      <c r="L40" s="138" t="s">
        <v>425</v>
      </c>
      <c r="M40" s="135">
        <v>2022</v>
      </c>
      <c r="N40" s="135" t="s">
        <v>333</v>
      </c>
      <c r="O40" s="135">
        <v>1</v>
      </c>
      <c r="P40" s="135">
        <v>1</v>
      </c>
      <c r="Q40" s="139">
        <v>5</v>
      </c>
      <c r="R40" s="139">
        <v>300</v>
      </c>
      <c r="S40" s="140"/>
      <c r="T40" s="128"/>
      <c r="U40" s="128"/>
      <c r="V40" s="128">
        <v>300</v>
      </c>
      <c r="W40" s="141" t="s">
        <v>95</v>
      </c>
      <c r="X40" s="1"/>
    </row>
    <row r="41" spans="1:24" ht="15.75" customHeight="1">
      <c r="A41" s="133" t="s">
        <v>426</v>
      </c>
      <c r="B41" s="134" t="s">
        <v>427</v>
      </c>
      <c r="C41" s="134" t="s">
        <v>81</v>
      </c>
      <c r="D41" s="134" t="s">
        <v>428</v>
      </c>
      <c r="E41" s="134">
        <v>14</v>
      </c>
      <c r="F41" s="135">
        <v>5</v>
      </c>
      <c r="G41" s="134" t="s">
        <v>429</v>
      </c>
      <c r="H41" s="136" t="s">
        <v>430</v>
      </c>
      <c r="I41" s="137" t="s">
        <v>431</v>
      </c>
      <c r="J41" s="137" t="s">
        <v>432</v>
      </c>
      <c r="K41" s="135" t="s">
        <v>433</v>
      </c>
      <c r="L41" s="138" t="s">
        <v>434</v>
      </c>
      <c r="M41" s="135">
        <v>2022</v>
      </c>
      <c r="N41" s="135" t="s">
        <v>363</v>
      </c>
      <c r="O41" s="135">
        <v>3</v>
      </c>
      <c r="P41" s="135">
        <v>2</v>
      </c>
      <c r="Q41" s="139">
        <v>4</v>
      </c>
      <c r="R41" s="139">
        <v>1000</v>
      </c>
      <c r="S41" s="140"/>
      <c r="T41" s="128"/>
      <c r="U41" s="128"/>
      <c r="V41" s="128">
        <v>333.33</v>
      </c>
      <c r="W41" s="141" t="s">
        <v>95</v>
      </c>
      <c r="X41" s="1"/>
    </row>
    <row r="42" spans="1:24" ht="15.75" customHeight="1">
      <c r="A42" s="133" t="s">
        <v>435</v>
      </c>
      <c r="B42" s="134" t="s">
        <v>436</v>
      </c>
      <c r="C42" s="134" t="s">
        <v>81</v>
      </c>
      <c r="D42" s="134" t="s">
        <v>437</v>
      </c>
      <c r="E42" s="134">
        <v>6</v>
      </c>
      <c r="F42" s="135">
        <v>4</v>
      </c>
      <c r="G42" s="134" t="s">
        <v>438</v>
      </c>
      <c r="H42" s="136" t="s">
        <v>439</v>
      </c>
      <c r="I42" s="137" t="s">
        <v>440</v>
      </c>
      <c r="J42" s="137" t="s">
        <v>441</v>
      </c>
      <c r="K42" s="135"/>
      <c r="L42" s="138"/>
      <c r="M42" s="135">
        <v>2022</v>
      </c>
      <c r="N42" s="135" t="s">
        <v>322</v>
      </c>
      <c r="O42" s="135">
        <v>1</v>
      </c>
      <c r="P42" s="135">
        <v>1</v>
      </c>
      <c r="Q42" s="139">
        <v>6</v>
      </c>
      <c r="R42" s="139">
        <v>300</v>
      </c>
      <c r="S42" s="140"/>
      <c r="T42" s="128"/>
      <c r="U42" s="128"/>
      <c r="V42" s="128">
        <v>300</v>
      </c>
      <c r="W42" s="141"/>
      <c r="X42" s="1"/>
    </row>
    <row r="43" spans="1:24" ht="15.75" customHeight="1">
      <c r="A43" s="133" t="s">
        <v>442</v>
      </c>
      <c r="B43" s="134" t="s">
        <v>443</v>
      </c>
      <c r="C43" s="134" t="s">
        <v>81</v>
      </c>
      <c r="D43" s="134" t="s">
        <v>444</v>
      </c>
      <c r="E43" s="134">
        <v>71</v>
      </c>
      <c r="F43" s="135">
        <v>2</v>
      </c>
      <c r="G43" s="134" t="s">
        <v>445</v>
      </c>
      <c r="H43" s="136" t="s">
        <v>446</v>
      </c>
      <c r="I43" s="137" t="s">
        <v>447</v>
      </c>
      <c r="J43" s="137" t="s">
        <v>448</v>
      </c>
      <c r="K43" s="135" t="s">
        <v>449</v>
      </c>
      <c r="L43" s="138" t="s">
        <v>450</v>
      </c>
      <c r="M43" s="135">
        <v>2022</v>
      </c>
      <c r="N43" s="135" t="s">
        <v>363</v>
      </c>
      <c r="O43" s="135">
        <v>1</v>
      </c>
      <c r="P43" s="135">
        <v>1</v>
      </c>
      <c r="Q43" s="139">
        <v>6</v>
      </c>
      <c r="R43" s="139">
        <v>1000</v>
      </c>
      <c r="S43" s="140"/>
      <c r="T43" s="128"/>
      <c r="U43" s="128"/>
      <c r="V43" s="128">
        <v>1000</v>
      </c>
      <c r="W43" s="141"/>
      <c r="X43" s="1"/>
    </row>
    <row r="44" spans="1:24" ht="15.75" customHeight="1">
      <c r="A44" s="152" t="s">
        <v>451</v>
      </c>
      <c r="B44" s="153" t="s">
        <v>107</v>
      </c>
      <c r="C44" s="154" t="s">
        <v>452</v>
      </c>
      <c r="D44" s="153" t="s">
        <v>453</v>
      </c>
      <c r="E44" s="154">
        <v>67</v>
      </c>
      <c r="F44" s="155">
        <v>3</v>
      </c>
      <c r="G44" s="156" t="s">
        <v>454</v>
      </c>
      <c r="H44" s="157" t="s">
        <v>455</v>
      </c>
      <c r="I44" s="158" t="s">
        <v>456</v>
      </c>
      <c r="J44" s="158" t="s">
        <v>457</v>
      </c>
      <c r="K44" s="155" t="s">
        <v>458</v>
      </c>
      <c r="L44" s="155" t="s">
        <v>459</v>
      </c>
      <c r="M44" s="155">
        <v>2022</v>
      </c>
      <c r="N44" s="155" t="s">
        <v>460</v>
      </c>
      <c r="O44" s="155">
        <v>1</v>
      </c>
      <c r="P44" s="159">
        <v>1</v>
      </c>
      <c r="Q44" s="159">
        <v>1</v>
      </c>
      <c r="R44" s="159">
        <v>300</v>
      </c>
      <c r="S44" s="158"/>
      <c r="T44" s="160"/>
      <c r="U44" s="161"/>
      <c r="V44" s="162">
        <v>300</v>
      </c>
      <c r="W44" s="163" t="s">
        <v>461</v>
      </c>
      <c r="X44" s="1"/>
    </row>
    <row r="45" spans="1:24" ht="15.75" customHeight="1">
      <c r="A45" s="164" t="s">
        <v>462</v>
      </c>
      <c r="B45" s="153" t="s">
        <v>463</v>
      </c>
      <c r="C45" s="154" t="s">
        <v>101</v>
      </c>
      <c r="D45" s="153" t="s">
        <v>464</v>
      </c>
      <c r="E45" s="154" t="s">
        <v>465</v>
      </c>
      <c r="F45" s="155" t="s">
        <v>466</v>
      </c>
      <c r="G45" s="154" t="s">
        <v>467</v>
      </c>
      <c r="H45" s="158"/>
      <c r="I45" s="158"/>
      <c r="J45" s="158"/>
      <c r="K45" s="158" t="s">
        <v>468</v>
      </c>
      <c r="L45" s="155" t="s">
        <v>469</v>
      </c>
      <c r="M45" s="158"/>
      <c r="N45" s="158" t="s">
        <v>470</v>
      </c>
      <c r="O45" s="158"/>
      <c r="P45" s="158"/>
      <c r="Q45" s="158">
        <v>1</v>
      </c>
      <c r="R45" s="159">
        <v>1200</v>
      </c>
      <c r="S45" s="158"/>
      <c r="T45" s="165"/>
      <c r="U45" s="165"/>
      <c r="V45" s="166">
        <v>1200</v>
      </c>
      <c r="W45" s="163" t="s">
        <v>471</v>
      </c>
      <c r="X45" s="1"/>
    </row>
    <row r="46" spans="1:24" ht="15.75" customHeight="1">
      <c r="A46" s="164" t="s">
        <v>472</v>
      </c>
      <c r="B46" s="153" t="s">
        <v>473</v>
      </c>
      <c r="C46" s="154" t="s">
        <v>101</v>
      </c>
      <c r="D46" s="153" t="s">
        <v>474</v>
      </c>
      <c r="E46" s="167"/>
      <c r="F46" s="168"/>
      <c r="G46" s="154" t="s">
        <v>475</v>
      </c>
      <c r="H46" s="169" t="s">
        <v>476</v>
      </c>
      <c r="I46" s="169" t="s">
        <v>477</v>
      </c>
      <c r="J46" s="158" t="s">
        <v>478</v>
      </c>
      <c r="K46" s="158" t="s">
        <v>479</v>
      </c>
      <c r="L46" s="170">
        <v>12420</v>
      </c>
      <c r="M46" s="155">
        <v>2022</v>
      </c>
      <c r="N46" s="155" t="s">
        <v>374</v>
      </c>
      <c r="O46" s="155">
        <v>2</v>
      </c>
      <c r="P46" s="159">
        <v>2</v>
      </c>
      <c r="Q46" s="159">
        <v>2</v>
      </c>
      <c r="R46" s="159">
        <v>1500</v>
      </c>
      <c r="S46" s="168"/>
      <c r="T46" s="165"/>
      <c r="U46" s="165"/>
      <c r="V46" s="166">
        <v>750</v>
      </c>
      <c r="W46" s="163" t="s">
        <v>480</v>
      </c>
      <c r="X46" s="1"/>
    </row>
    <row r="47" spans="1:24" ht="15.75" customHeight="1">
      <c r="A47" s="164" t="s">
        <v>481</v>
      </c>
      <c r="B47" s="171" t="s">
        <v>482</v>
      </c>
      <c r="C47" s="172" t="s">
        <v>101</v>
      </c>
      <c r="D47" s="171" t="s">
        <v>483</v>
      </c>
      <c r="E47" s="172">
        <v>21</v>
      </c>
      <c r="F47" s="173">
        <v>62</v>
      </c>
      <c r="G47" s="172" t="s">
        <v>484</v>
      </c>
      <c r="H47" s="174"/>
      <c r="I47" s="174" t="s">
        <v>485</v>
      </c>
      <c r="J47" s="174"/>
      <c r="K47" s="174"/>
      <c r="L47" s="173" t="s">
        <v>486</v>
      </c>
      <c r="M47" s="173">
        <v>2022</v>
      </c>
      <c r="N47" s="173" t="s">
        <v>487</v>
      </c>
      <c r="O47" s="173">
        <v>4</v>
      </c>
      <c r="P47" s="173">
        <v>2</v>
      </c>
      <c r="Q47" s="173">
        <v>4</v>
      </c>
      <c r="R47" s="173">
        <v>1200</v>
      </c>
      <c r="S47" s="174"/>
      <c r="T47" s="174"/>
      <c r="U47" s="174"/>
      <c r="V47" s="175">
        <v>300</v>
      </c>
      <c r="W47" s="176" t="s">
        <v>488</v>
      </c>
      <c r="X47" s="1"/>
    </row>
    <row r="48" spans="1:24" ht="15.75" customHeight="1">
      <c r="A48" s="177" t="s">
        <v>489</v>
      </c>
      <c r="B48" s="178" t="s">
        <v>490</v>
      </c>
      <c r="C48" s="179" t="s">
        <v>491</v>
      </c>
      <c r="D48" s="178" t="s">
        <v>483</v>
      </c>
      <c r="E48" s="179">
        <v>21</v>
      </c>
      <c r="F48" s="179">
        <v>62</v>
      </c>
      <c r="G48" s="179" t="s">
        <v>484</v>
      </c>
      <c r="H48" s="180"/>
      <c r="I48" s="180" t="s">
        <v>492</v>
      </c>
      <c r="J48" s="178"/>
      <c r="K48" s="178"/>
      <c r="L48" s="179" t="s">
        <v>493</v>
      </c>
      <c r="M48" s="181">
        <v>2022</v>
      </c>
      <c r="N48" s="181" t="s">
        <v>487</v>
      </c>
      <c r="O48" s="181">
        <v>4</v>
      </c>
      <c r="P48" s="181">
        <v>1</v>
      </c>
      <c r="Q48" s="181">
        <v>4</v>
      </c>
      <c r="R48" s="181">
        <v>1200</v>
      </c>
      <c r="S48" s="180"/>
      <c r="T48" s="180"/>
      <c r="U48" s="180"/>
      <c r="V48" s="182">
        <v>300</v>
      </c>
      <c r="W48" s="176" t="s">
        <v>488</v>
      </c>
      <c r="X48" s="1"/>
    </row>
    <row r="49" spans="1:24" ht="15.75" customHeight="1">
      <c r="A49" s="164" t="s">
        <v>494</v>
      </c>
      <c r="B49" s="153" t="s">
        <v>495</v>
      </c>
      <c r="C49" s="154" t="s">
        <v>101</v>
      </c>
      <c r="D49" s="153" t="s">
        <v>496</v>
      </c>
      <c r="E49" s="167"/>
      <c r="F49" s="155" t="s">
        <v>234</v>
      </c>
      <c r="G49" s="154" t="s">
        <v>497</v>
      </c>
      <c r="H49" s="169" t="s">
        <v>236</v>
      </c>
      <c r="I49" s="169" t="s">
        <v>236</v>
      </c>
      <c r="J49" s="168"/>
      <c r="K49" s="168" t="s">
        <v>322</v>
      </c>
      <c r="L49" s="155" t="s">
        <v>498</v>
      </c>
      <c r="M49" s="155">
        <v>2022</v>
      </c>
      <c r="N49" s="155"/>
      <c r="O49" s="155"/>
      <c r="P49" s="159">
        <v>1</v>
      </c>
      <c r="Q49" s="159">
        <v>1</v>
      </c>
      <c r="R49" s="159">
        <v>300</v>
      </c>
      <c r="S49" s="168"/>
      <c r="T49" s="183"/>
      <c r="U49" s="183"/>
      <c r="V49" s="166">
        <v>300</v>
      </c>
      <c r="W49" s="176" t="s">
        <v>499</v>
      </c>
      <c r="X49" s="1"/>
    </row>
    <row r="50" spans="1:24" ht="15.75" customHeight="1">
      <c r="A50" s="164" t="s">
        <v>500</v>
      </c>
      <c r="B50" s="153" t="s">
        <v>501</v>
      </c>
      <c r="C50" s="155" t="s">
        <v>101</v>
      </c>
      <c r="D50" s="153" t="s">
        <v>502</v>
      </c>
      <c r="E50" s="154">
        <v>14</v>
      </c>
      <c r="F50" s="154" t="s">
        <v>503</v>
      </c>
      <c r="G50" s="154" t="s">
        <v>504</v>
      </c>
      <c r="H50" s="169" t="s">
        <v>505</v>
      </c>
      <c r="I50" s="169" t="s">
        <v>506</v>
      </c>
      <c r="J50" s="153" t="s">
        <v>507</v>
      </c>
      <c r="K50" s="153" t="s">
        <v>508</v>
      </c>
      <c r="L50" s="154" t="s">
        <v>509</v>
      </c>
      <c r="M50" s="155">
        <v>2022</v>
      </c>
      <c r="N50" s="155" t="s">
        <v>363</v>
      </c>
      <c r="O50" s="155">
        <v>4</v>
      </c>
      <c r="P50" s="155">
        <v>3</v>
      </c>
      <c r="Q50" s="155">
        <v>4</v>
      </c>
      <c r="R50" s="155">
        <v>1000</v>
      </c>
      <c r="S50" s="168"/>
      <c r="T50" s="183"/>
      <c r="U50" s="183"/>
      <c r="V50" s="155">
        <v>250</v>
      </c>
      <c r="W50" s="176" t="s">
        <v>510</v>
      </c>
      <c r="X50" s="1"/>
    </row>
    <row r="51" spans="1:24" ht="15.75" customHeight="1">
      <c r="A51" s="184" t="s">
        <v>511</v>
      </c>
      <c r="B51" s="185" t="s">
        <v>512</v>
      </c>
      <c r="C51" s="186" t="s">
        <v>134</v>
      </c>
      <c r="D51" s="155" t="s">
        <v>513</v>
      </c>
      <c r="E51" s="155">
        <v>15</v>
      </c>
      <c r="F51" s="155">
        <v>0.54027777777777775</v>
      </c>
      <c r="G51" s="155" t="s">
        <v>514</v>
      </c>
      <c r="H51" s="169" t="s">
        <v>515</v>
      </c>
      <c r="I51" s="169" t="s">
        <v>516</v>
      </c>
      <c r="J51" s="169" t="s">
        <v>517</v>
      </c>
      <c r="K51" s="158" t="s">
        <v>518</v>
      </c>
      <c r="L51" s="155" t="s">
        <v>519</v>
      </c>
      <c r="M51" s="155">
        <v>2022</v>
      </c>
      <c r="N51" s="155" t="s">
        <v>520</v>
      </c>
      <c r="O51" s="155">
        <v>2</v>
      </c>
      <c r="P51" s="159">
        <v>2</v>
      </c>
      <c r="Q51" s="155">
        <v>4</v>
      </c>
      <c r="R51" s="159">
        <v>500</v>
      </c>
      <c r="S51" s="155" t="s">
        <v>519</v>
      </c>
      <c r="T51" s="158" t="s">
        <v>519</v>
      </c>
      <c r="U51" s="184" t="s">
        <v>519</v>
      </c>
      <c r="V51" s="166">
        <v>250</v>
      </c>
      <c r="W51" s="3" t="s">
        <v>521</v>
      </c>
      <c r="X51" s="1"/>
    </row>
    <row r="52" spans="1:24" ht="15.75" customHeight="1">
      <c r="A52" s="177" t="s">
        <v>522</v>
      </c>
      <c r="B52" s="187" t="s">
        <v>523</v>
      </c>
      <c r="C52" s="188" t="s">
        <v>134</v>
      </c>
      <c r="D52" s="189" t="s">
        <v>502</v>
      </c>
      <c r="E52" s="190">
        <v>14</v>
      </c>
      <c r="F52" s="191" t="s">
        <v>524</v>
      </c>
      <c r="G52" s="190" t="s">
        <v>429</v>
      </c>
      <c r="H52" s="192" t="s">
        <v>525</v>
      </c>
      <c r="I52" s="192" t="s">
        <v>526</v>
      </c>
      <c r="J52" s="192" t="s">
        <v>527</v>
      </c>
      <c r="K52" s="152" t="s">
        <v>528</v>
      </c>
      <c r="L52" s="191" t="s">
        <v>519</v>
      </c>
      <c r="M52" s="191">
        <v>2022</v>
      </c>
      <c r="N52" s="191" t="s">
        <v>363</v>
      </c>
      <c r="O52" s="191">
        <v>4</v>
      </c>
      <c r="P52" s="193">
        <v>4</v>
      </c>
      <c r="Q52" s="191">
        <v>6</v>
      </c>
      <c r="R52" s="193">
        <v>1000</v>
      </c>
      <c r="S52" s="191" t="s">
        <v>519</v>
      </c>
      <c r="T52" s="152" t="s">
        <v>519</v>
      </c>
      <c r="U52" s="194" t="s">
        <v>519</v>
      </c>
      <c r="V52" s="195">
        <v>250</v>
      </c>
      <c r="W52" s="3" t="s">
        <v>521</v>
      </c>
      <c r="X52" s="1"/>
    </row>
    <row r="53" spans="1:24" ht="15.75" customHeight="1">
      <c r="A53" s="196" t="s">
        <v>529</v>
      </c>
      <c r="B53" s="67" t="s">
        <v>530</v>
      </c>
      <c r="C53" s="68" t="s">
        <v>134</v>
      </c>
      <c r="D53" s="67" t="s">
        <v>240</v>
      </c>
      <c r="E53" s="69"/>
      <c r="F53" s="70">
        <v>8</v>
      </c>
      <c r="G53" s="68" t="s">
        <v>241</v>
      </c>
      <c r="H53" s="72"/>
      <c r="I53" s="72" t="s">
        <v>531</v>
      </c>
      <c r="J53" s="74"/>
      <c r="K53" s="74"/>
      <c r="L53" s="75" t="s">
        <v>532</v>
      </c>
      <c r="M53" s="76">
        <v>2022</v>
      </c>
      <c r="N53" s="76" t="s">
        <v>322</v>
      </c>
      <c r="O53" s="76">
        <v>2</v>
      </c>
      <c r="P53" s="77">
        <v>2</v>
      </c>
      <c r="Q53" s="77">
        <v>2</v>
      </c>
      <c r="R53" s="78">
        <v>300</v>
      </c>
      <c r="S53" s="79"/>
      <c r="T53" s="80"/>
      <c r="U53" s="80"/>
      <c r="V53" s="80">
        <v>150</v>
      </c>
      <c r="W53" s="82" t="s">
        <v>135</v>
      </c>
      <c r="X53" s="1"/>
    </row>
    <row r="54" spans="1:24" ht="15.75" customHeight="1">
      <c r="A54" s="196" t="s">
        <v>529</v>
      </c>
      <c r="B54" s="67" t="s">
        <v>530</v>
      </c>
      <c r="C54" s="68" t="s">
        <v>134</v>
      </c>
      <c r="D54" s="67" t="s">
        <v>240</v>
      </c>
      <c r="E54" s="69"/>
      <c r="F54" s="70">
        <v>8</v>
      </c>
      <c r="G54" s="68" t="s">
        <v>241</v>
      </c>
      <c r="H54" s="72"/>
      <c r="I54" s="72" t="s">
        <v>531</v>
      </c>
      <c r="J54" s="74"/>
      <c r="K54" s="74"/>
      <c r="L54" s="75" t="s">
        <v>532</v>
      </c>
      <c r="M54" s="76">
        <v>2022</v>
      </c>
      <c r="N54" s="76" t="s">
        <v>322</v>
      </c>
      <c r="O54" s="76">
        <v>2</v>
      </c>
      <c r="P54" s="77">
        <v>2</v>
      </c>
      <c r="Q54" s="77">
        <v>2</v>
      </c>
      <c r="R54" s="78">
        <v>300</v>
      </c>
      <c r="S54" s="79"/>
      <c r="T54" s="80"/>
      <c r="U54" s="80"/>
      <c r="V54" s="80">
        <v>150</v>
      </c>
      <c r="W54" s="82" t="s">
        <v>137</v>
      </c>
      <c r="X54" s="1"/>
    </row>
    <row r="55" spans="1:24" ht="15.75" customHeight="1">
      <c r="A55" s="67" t="s">
        <v>522</v>
      </c>
      <c r="B55" s="67" t="s">
        <v>533</v>
      </c>
      <c r="C55" s="68" t="s">
        <v>134</v>
      </c>
      <c r="D55" s="68" t="s">
        <v>502</v>
      </c>
      <c r="E55" s="69">
        <v>14</v>
      </c>
      <c r="F55" s="70" t="s">
        <v>524</v>
      </c>
      <c r="G55" s="68" t="s">
        <v>429</v>
      </c>
      <c r="H55" s="197" t="s">
        <v>525</v>
      </c>
      <c r="I55" s="197" t="s">
        <v>526</v>
      </c>
      <c r="J55" s="197" t="s">
        <v>527</v>
      </c>
      <c r="K55" s="74" t="s">
        <v>534</v>
      </c>
      <c r="L55" s="75" t="s">
        <v>519</v>
      </c>
      <c r="M55" s="76">
        <v>2022</v>
      </c>
      <c r="N55" s="76" t="s">
        <v>363</v>
      </c>
      <c r="O55" s="76">
        <v>4</v>
      </c>
      <c r="P55" s="77">
        <v>4</v>
      </c>
      <c r="Q55" s="86">
        <v>6</v>
      </c>
      <c r="R55" s="78">
        <v>1000</v>
      </c>
      <c r="S55" s="198" t="s">
        <v>519</v>
      </c>
      <c r="T55" s="132" t="s">
        <v>519</v>
      </c>
      <c r="U55" s="132" t="s">
        <v>519</v>
      </c>
      <c r="V55" s="199">
        <v>250</v>
      </c>
      <c r="W55" s="82" t="s">
        <v>142</v>
      </c>
      <c r="X55" s="1"/>
    </row>
    <row r="56" spans="1:24" ht="15.75" customHeight="1">
      <c r="A56" s="67" t="s">
        <v>535</v>
      </c>
      <c r="B56" s="67" t="s">
        <v>536</v>
      </c>
      <c r="C56" s="68" t="s">
        <v>134</v>
      </c>
      <c r="D56" s="68" t="s">
        <v>502</v>
      </c>
      <c r="E56" s="68">
        <v>14</v>
      </c>
      <c r="F56" s="85" t="s">
        <v>537</v>
      </c>
      <c r="G56" s="68" t="s">
        <v>429</v>
      </c>
      <c r="H56" s="200" t="s">
        <v>538</v>
      </c>
      <c r="I56" s="200" t="s">
        <v>539</v>
      </c>
      <c r="J56" s="201" t="s">
        <v>540</v>
      </c>
      <c r="K56" s="67" t="s">
        <v>541</v>
      </c>
      <c r="L56" s="85" t="s">
        <v>519</v>
      </c>
      <c r="M56" s="76">
        <v>2022</v>
      </c>
      <c r="N56" s="76" t="s">
        <v>363</v>
      </c>
      <c r="O56" s="76">
        <v>2</v>
      </c>
      <c r="P56" s="77">
        <v>2</v>
      </c>
      <c r="Q56" s="86">
        <v>4</v>
      </c>
      <c r="R56" s="127">
        <v>1000</v>
      </c>
      <c r="S56" s="202" t="s">
        <v>519</v>
      </c>
      <c r="T56" s="132" t="s">
        <v>519</v>
      </c>
      <c r="U56" s="132" t="s">
        <v>519</v>
      </c>
      <c r="V56" s="199">
        <v>500</v>
      </c>
      <c r="W56" s="82" t="s">
        <v>142</v>
      </c>
      <c r="X56" s="1"/>
    </row>
    <row r="57" spans="1:24" ht="15.75" customHeight="1">
      <c r="A57" s="83" t="s">
        <v>511</v>
      </c>
      <c r="B57" s="203" t="s">
        <v>542</v>
      </c>
      <c r="C57" s="76" t="s">
        <v>134</v>
      </c>
      <c r="D57" s="76" t="s">
        <v>513</v>
      </c>
      <c r="E57" s="76">
        <v>15</v>
      </c>
      <c r="F57" s="126" t="s">
        <v>543</v>
      </c>
      <c r="G57" s="76" t="s">
        <v>514</v>
      </c>
      <c r="H57" s="200" t="s">
        <v>515</v>
      </c>
      <c r="I57" s="200" t="s">
        <v>516</v>
      </c>
      <c r="J57" s="200" t="s">
        <v>517</v>
      </c>
      <c r="K57" s="83" t="s">
        <v>544</v>
      </c>
      <c r="L57" s="126" t="s">
        <v>519</v>
      </c>
      <c r="M57" s="76">
        <v>2022</v>
      </c>
      <c r="N57" s="76" t="s">
        <v>520</v>
      </c>
      <c r="O57" s="76">
        <v>2</v>
      </c>
      <c r="P57" s="77">
        <v>2</v>
      </c>
      <c r="Q57" s="86">
        <v>4</v>
      </c>
      <c r="R57" s="127">
        <v>500</v>
      </c>
      <c r="S57" s="202" t="s">
        <v>519</v>
      </c>
      <c r="T57" s="132" t="s">
        <v>519</v>
      </c>
      <c r="U57" s="132" t="s">
        <v>519</v>
      </c>
      <c r="V57" s="199">
        <v>250</v>
      </c>
      <c r="W57" s="82" t="s">
        <v>142</v>
      </c>
      <c r="X57" s="1"/>
    </row>
    <row r="58" spans="1:24" ht="15.75" customHeight="1">
      <c r="A58" s="67" t="s">
        <v>545</v>
      </c>
      <c r="B58" s="67" t="s">
        <v>546</v>
      </c>
      <c r="C58" s="68" t="s">
        <v>134</v>
      </c>
      <c r="D58" s="67" t="s">
        <v>547</v>
      </c>
      <c r="E58" s="69"/>
      <c r="F58" s="70" t="s">
        <v>548</v>
      </c>
      <c r="G58" s="68" t="s">
        <v>549</v>
      </c>
      <c r="H58" s="73" t="s">
        <v>550</v>
      </c>
      <c r="I58" s="72"/>
      <c r="J58" s="74" t="s">
        <v>551</v>
      </c>
      <c r="K58" s="74" t="s">
        <v>552</v>
      </c>
      <c r="L58" s="75" t="s">
        <v>553</v>
      </c>
      <c r="M58" s="76">
        <v>2022</v>
      </c>
      <c r="N58" s="76" t="s">
        <v>554</v>
      </c>
      <c r="O58" s="76">
        <v>2</v>
      </c>
      <c r="P58" s="77">
        <v>2</v>
      </c>
      <c r="Q58" s="77">
        <v>2</v>
      </c>
      <c r="R58" s="78">
        <v>1200</v>
      </c>
      <c r="S58" s="79"/>
      <c r="T58" s="80"/>
      <c r="U58" s="80"/>
      <c r="V58" s="80">
        <v>600</v>
      </c>
      <c r="W58" s="82" t="s">
        <v>140</v>
      </c>
      <c r="X58" s="1"/>
    </row>
    <row r="59" spans="1:24" ht="15.75" customHeight="1">
      <c r="A59" s="67" t="s">
        <v>545</v>
      </c>
      <c r="B59" s="67" t="s">
        <v>546</v>
      </c>
      <c r="C59" s="68" t="s">
        <v>134</v>
      </c>
      <c r="D59" s="67" t="s">
        <v>547</v>
      </c>
      <c r="E59" s="69"/>
      <c r="F59" s="70" t="s">
        <v>548</v>
      </c>
      <c r="G59" s="68" t="s">
        <v>549</v>
      </c>
      <c r="H59" s="73" t="s">
        <v>550</v>
      </c>
      <c r="I59" s="72"/>
      <c r="J59" s="74" t="s">
        <v>551</v>
      </c>
      <c r="K59" s="74" t="s">
        <v>552</v>
      </c>
      <c r="L59" s="75" t="s">
        <v>553</v>
      </c>
      <c r="M59" s="76">
        <v>2022</v>
      </c>
      <c r="N59" s="76" t="s">
        <v>554</v>
      </c>
      <c r="O59" s="76">
        <v>2</v>
      </c>
      <c r="P59" s="77">
        <v>2</v>
      </c>
      <c r="Q59" s="77">
        <v>2</v>
      </c>
      <c r="R59" s="78">
        <v>1200</v>
      </c>
      <c r="S59" s="79"/>
      <c r="T59" s="80"/>
      <c r="U59" s="80"/>
      <c r="V59" s="80">
        <v>600</v>
      </c>
      <c r="W59" s="82" t="s">
        <v>143</v>
      </c>
      <c r="X59" s="1"/>
    </row>
    <row r="60" spans="1:24" ht="15.75" customHeight="1">
      <c r="A60" s="67" t="s">
        <v>555</v>
      </c>
      <c r="B60" s="67" t="s">
        <v>556</v>
      </c>
      <c r="C60" s="68" t="s">
        <v>134</v>
      </c>
      <c r="D60" s="67" t="s">
        <v>557</v>
      </c>
      <c r="E60" s="69">
        <v>33</v>
      </c>
      <c r="F60" s="70">
        <v>2</v>
      </c>
      <c r="G60" s="68"/>
      <c r="H60" s="72" t="s">
        <v>558</v>
      </c>
      <c r="I60" s="73" t="s">
        <v>559</v>
      </c>
      <c r="J60" s="74" t="s">
        <v>560</v>
      </c>
      <c r="K60" s="74" t="s">
        <v>561</v>
      </c>
      <c r="L60" s="75"/>
      <c r="M60" s="76">
        <v>2022</v>
      </c>
      <c r="N60" s="76" t="s">
        <v>278</v>
      </c>
      <c r="O60" s="76">
        <v>1</v>
      </c>
      <c r="P60" s="77">
        <v>1</v>
      </c>
      <c r="Q60" s="77">
        <v>1</v>
      </c>
      <c r="R60" s="78">
        <v>1200</v>
      </c>
      <c r="S60" s="79"/>
      <c r="T60" s="80"/>
      <c r="U60" s="80"/>
      <c r="V60" s="80">
        <v>1200</v>
      </c>
      <c r="W60" s="82" t="s">
        <v>562</v>
      </c>
      <c r="X60" s="1"/>
    </row>
    <row r="61" spans="1:24" ht="15.75" customHeight="1">
      <c r="A61" s="204" t="s">
        <v>563</v>
      </c>
      <c r="B61" s="67" t="s">
        <v>564</v>
      </c>
      <c r="C61" s="68" t="s">
        <v>134</v>
      </c>
      <c r="D61" s="67" t="s">
        <v>565</v>
      </c>
      <c r="E61" s="69">
        <v>17</v>
      </c>
      <c r="F61" s="70">
        <v>1</v>
      </c>
      <c r="G61" s="68" t="s">
        <v>566</v>
      </c>
      <c r="H61" s="205" t="s">
        <v>567</v>
      </c>
      <c r="I61" s="205" t="s">
        <v>568</v>
      </c>
      <c r="J61" s="205" t="s">
        <v>569</v>
      </c>
      <c r="K61" s="74" t="s">
        <v>570</v>
      </c>
      <c r="L61" s="75" t="s">
        <v>571</v>
      </c>
      <c r="M61" s="76">
        <v>2022</v>
      </c>
      <c r="N61" s="76" t="s">
        <v>572</v>
      </c>
      <c r="O61" s="76">
        <v>2</v>
      </c>
      <c r="P61" s="86">
        <v>1</v>
      </c>
      <c r="Q61" s="86">
        <v>33</v>
      </c>
      <c r="R61" s="206">
        <v>1500</v>
      </c>
      <c r="S61" s="79"/>
      <c r="T61" s="207"/>
      <c r="U61" s="207"/>
      <c r="V61" s="208">
        <v>750</v>
      </c>
      <c r="W61" s="82" t="s">
        <v>148</v>
      </c>
      <c r="X61" s="1"/>
    </row>
    <row r="62" spans="1:24" ht="15.75" customHeight="1">
      <c r="A62" s="67" t="s">
        <v>426</v>
      </c>
      <c r="B62" s="209" t="s">
        <v>573</v>
      </c>
      <c r="C62" s="68" t="s">
        <v>134</v>
      </c>
      <c r="D62" s="67" t="s">
        <v>574</v>
      </c>
      <c r="E62" s="68">
        <v>14</v>
      </c>
      <c r="F62" s="68">
        <v>5</v>
      </c>
      <c r="G62" s="210" t="s">
        <v>429</v>
      </c>
      <c r="H62" s="83" t="s">
        <v>430</v>
      </c>
      <c r="I62" s="211" t="s">
        <v>431</v>
      </c>
      <c r="J62" s="67" t="s">
        <v>575</v>
      </c>
      <c r="K62" s="67" t="s">
        <v>433</v>
      </c>
      <c r="L62" s="85" t="s">
        <v>434</v>
      </c>
      <c r="M62" s="76">
        <v>2022</v>
      </c>
      <c r="N62" s="76" t="s">
        <v>363</v>
      </c>
      <c r="O62" s="76">
        <v>3</v>
      </c>
      <c r="P62" s="86">
        <v>2</v>
      </c>
      <c r="Q62" s="86">
        <v>4</v>
      </c>
      <c r="R62" s="87">
        <v>1000</v>
      </c>
      <c r="S62" s="88"/>
      <c r="T62" s="207"/>
      <c r="U62" s="207"/>
      <c r="V62" s="208">
        <v>500</v>
      </c>
      <c r="W62" s="82" t="s">
        <v>148</v>
      </c>
      <c r="X62" s="1"/>
    </row>
    <row r="63" spans="1:24" ht="15.75" customHeight="1">
      <c r="A63" s="212" t="s">
        <v>576</v>
      </c>
      <c r="B63" s="213" t="s">
        <v>577</v>
      </c>
      <c r="C63" s="214" t="s">
        <v>134</v>
      </c>
      <c r="D63" s="212" t="s">
        <v>578</v>
      </c>
      <c r="E63" s="69" t="s">
        <v>579</v>
      </c>
      <c r="F63" s="70">
        <v>1</v>
      </c>
      <c r="G63" s="129" t="s">
        <v>580</v>
      </c>
      <c r="H63" s="197" t="s">
        <v>581</v>
      </c>
      <c r="I63" s="215" t="s">
        <v>582</v>
      </c>
      <c r="J63" s="74"/>
      <c r="K63" s="74"/>
      <c r="L63" s="75" t="s">
        <v>583</v>
      </c>
      <c r="M63" s="76">
        <v>2022</v>
      </c>
      <c r="N63" s="76" t="s">
        <v>584</v>
      </c>
      <c r="O63" s="76">
        <v>1</v>
      </c>
      <c r="P63" s="77">
        <v>1</v>
      </c>
      <c r="Q63" s="77">
        <v>1</v>
      </c>
      <c r="R63" s="78"/>
      <c r="S63" s="79"/>
      <c r="T63" s="80"/>
      <c r="U63" s="80"/>
      <c r="V63" s="132">
        <v>300</v>
      </c>
      <c r="W63" s="82" t="s">
        <v>585</v>
      </c>
      <c r="X63" s="1"/>
    </row>
    <row r="64" spans="1:24" ht="15.75" customHeight="1">
      <c r="A64" s="83" t="s">
        <v>586</v>
      </c>
      <c r="B64" s="203" t="s">
        <v>587</v>
      </c>
      <c r="C64" s="76" t="s">
        <v>153</v>
      </c>
      <c r="D64" s="76" t="s">
        <v>588</v>
      </c>
      <c r="E64" s="76">
        <v>0</v>
      </c>
      <c r="F64" s="76">
        <v>0</v>
      </c>
      <c r="G64" s="76" t="s">
        <v>589</v>
      </c>
      <c r="H64" s="216" t="s">
        <v>590</v>
      </c>
      <c r="I64" s="216" t="s">
        <v>591</v>
      </c>
      <c r="J64" s="216" t="s">
        <v>592</v>
      </c>
      <c r="K64" s="83" t="s">
        <v>593</v>
      </c>
      <c r="L64" s="75" t="s">
        <v>594</v>
      </c>
      <c r="M64" s="76">
        <v>2022</v>
      </c>
      <c r="N64" s="76" t="s">
        <v>595</v>
      </c>
      <c r="O64" s="76">
        <v>5</v>
      </c>
      <c r="P64" s="86">
        <v>5</v>
      </c>
      <c r="Q64" s="86">
        <v>5</v>
      </c>
      <c r="R64" s="87">
        <v>500</v>
      </c>
      <c r="S64" s="79"/>
      <c r="T64" s="80"/>
      <c r="U64" s="80"/>
      <c r="V64" s="80">
        <v>100</v>
      </c>
      <c r="W64" s="82" t="s">
        <v>152</v>
      </c>
      <c r="X64" s="1"/>
    </row>
    <row r="65" spans="1:24" ht="15.75" customHeight="1">
      <c r="A65" s="216" t="s">
        <v>596</v>
      </c>
      <c r="B65" s="203" t="s">
        <v>597</v>
      </c>
      <c r="C65" s="76" t="s">
        <v>153</v>
      </c>
      <c r="D65" s="76" t="s">
        <v>598</v>
      </c>
      <c r="E65" s="76">
        <v>48</v>
      </c>
      <c r="F65" s="76">
        <v>19</v>
      </c>
      <c r="G65" s="76" t="s">
        <v>599</v>
      </c>
      <c r="H65" s="83" t="s">
        <v>600</v>
      </c>
      <c r="I65" s="83" t="s">
        <v>601</v>
      </c>
      <c r="J65" s="83" t="s">
        <v>602</v>
      </c>
      <c r="K65" s="83" t="s">
        <v>603</v>
      </c>
      <c r="L65" s="217" t="s">
        <v>604</v>
      </c>
      <c r="M65" s="218">
        <v>2022</v>
      </c>
      <c r="N65" s="218" t="s">
        <v>374</v>
      </c>
      <c r="O65" s="218">
        <v>2</v>
      </c>
      <c r="P65" s="86">
        <v>1</v>
      </c>
      <c r="Q65" s="86">
        <v>7</v>
      </c>
      <c r="R65" s="87">
        <v>1500</v>
      </c>
      <c r="S65" s="219"/>
      <c r="T65" s="220"/>
      <c r="U65" s="220"/>
      <c r="V65" s="80">
        <v>750</v>
      </c>
      <c r="W65" s="82" t="s">
        <v>605</v>
      </c>
      <c r="X65" s="1"/>
    </row>
    <row r="66" spans="1:24" ht="15.75" customHeight="1">
      <c r="A66" s="216" t="s">
        <v>606</v>
      </c>
      <c r="B66" s="203" t="s">
        <v>607</v>
      </c>
      <c r="C66" s="76" t="s">
        <v>153</v>
      </c>
      <c r="D66" s="76" t="s">
        <v>608</v>
      </c>
      <c r="E66" s="76">
        <v>11</v>
      </c>
      <c r="F66" s="76">
        <v>2</v>
      </c>
      <c r="G66" s="76" t="s">
        <v>609</v>
      </c>
      <c r="H66" s="83"/>
      <c r="I66" s="83" t="s">
        <v>610</v>
      </c>
      <c r="J66" s="83" t="s">
        <v>611</v>
      </c>
      <c r="K66" s="83" t="s">
        <v>612</v>
      </c>
      <c r="L66" s="217" t="s">
        <v>613</v>
      </c>
      <c r="M66" s="218">
        <v>2022</v>
      </c>
      <c r="N66" s="218" t="s">
        <v>322</v>
      </c>
      <c r="O66" s="218">
        <v>1</v>
      </c>
      <c r="P66" s="86">
        <v>1</v>
      </c>
      <c r="Q66" s="86">
        <v>1</v>
      </c>
      <c r="R66" s="87">
        <v>300</v>
      </c>
      <c r="S66" s="221"/>
      <c r="T66" s="220"/>
      <c r="U66" s="220"/>
      <c r="V66" s="80">
        <v>300</v>
      </c>
      <c r="W66" s="82" t="s">
        <v>605</v>
      </c>
      <c r="X66" s="1"/>
    </row>
    <row r="67" spans="1:24" ht="15.75" customHeight="1">
      <c r="A67" s="216" t="s">
        <v>614</v>
      </c>
      <c r="B67" s="203" t="s">
        <v>597</v>
      </c>
      <c r="C67" s="76" t="s">
        <v>153</v>
      </c>
      <c r="D67" s="76" t="s">
        <v>608</v>
      </c>
      <c r="E67" s="76">
        <v>11</v>
      </c>
      <c r="F67" s="76">
        <v>2</v>
      </c>
      <c r="G67" s="76" t="s">
        <v>609</v>
      </c>
      <c r="H67" s="83"/>
      <c r="I67" s="83" t="s">
        <v>615</v>
      </c>
      <c r="J67" s="83" t="s">
        <v>616</v>
      </c>
      <c r="K67" s="83" t="s">
        <v>612</v>
      </c>
      <c r="L67" s="222" t="s">
        <v>617</v>
      </c>
      <c r="M67" s="218">
        <v>2022</v>
      </c>
      <c r="N67" s="218" t="s">
        <v>322</v>
      </c>
      <c r="O67" s="218">
        <v>2</v>
      </c>
      <c r="P67" s="86">
        <v>1</v>
      </c>
      <c r="Q67" s="86">
        <v>7</v>
      </c>
      <c r="R67" s="87">
        <v>300</v>
      </c>
      <c r="S67" s="221"/>
      <c r="T67" s="220"/>
      <c r="U67" s="220"/>
      <c r="V67" s="80">
        <v>150</v>
      </c>
      <c r="W67" s="82" t="s">
        <v>605</v>
      </c>
      <c r="X67" s="1"/>
    </row>
    <row r="68" spans="1:24" ht="15.75" customHeight="1">
      <c r="A68" s="83" t="s">
        <v>618</v>
      </c>
      <c r="B68" s="203" t="s">
        <v>619</v>
      </c>
      <c r="C68" s="76" t="s">
        <v>620</v>
      </c>
      <c r="D68" s="76" t="s">
        <v>621</v>
      </c>
      <c r="E68" s="76">
        <v>28</v>
      </c>
      <c r="F68" s="76">
        <v>2</v>
      </c>
      <c r="G68" s="76" t="s">
        <v>622</v>
      </c>
      <c r="H68" s="216" t="s">
        <v>623</v>
      </c>
      <c r="I68" s="216" t="s">
        <v>624</v>
      </c>
      <c r="J68" s="83" t="s">
        <v>625</v>
      </c>
      <c r="K68" s="83" t="s">
        <v>626</v>
      </c>
      <c r="L68" s="85" t="s">
        <v>627</v>
      </c>
      <c r="M68" s="68">
        <v>2022</v>
      </c>
      <c r="N68" s="68" t="s">
        <v>363</v>
      </c>
      <c r="O68" s="68">
        <v>2</v>
      </c>
      <c r="P68" s="86">
        <v>2</v>
      </c>
      <c r="Q68" s="86">
        <v>2</v>
      </c>
      <c r="R68" s="87">
        <v>1000</v>
      </c>
      <c r="S68" s="68"/>
      <c r="T68" s="68"/>
      <c r="U68" s="68"/>
      <c r="V68" s="80">
        <f>1000/2</f>
        <v>500</v>
      </c>
      <c r="W68" s="82" t="s">
        <v>160</v>
      </c>
      <c r="X68" s="1"/>
    </row>
    <row r="69" spans="1:24" ht="15.75" customHeight="1">
      <c r="A69" s="83" t="s">
        <v>628</v>
      </c>
      <c r="B69" s="203" t="s">
        <v>629</v>
      </c>
      <c r="C69" s="76" t="s">
        <v>620</v>
      </c>
      <c r="D69" s="76" t="s">
        <v>630</v>
      </c>
      <c r="E69" s="76">
        <v>83</v>
      </c>
      <c r="F69" s="76">
        <v>293</v>
      </c>
      <c r="G69" s="76" t="s">
        <v>631</v>
      </c>
      <c r="H69" s="216" t="s">
        <v>632</v>
      </c>
      <c r="I69" s="83" t="s">
        <v>633</v>
      </c>
      <c r="J69" s="83" t="s">
        <v>634</v>
      </c>
      <c r="K69" s="83" t="s">
        <v>635</v>
      </c>
      <c r="L69" s="85" t="s">
        <v>627</v>
      </c>
      <c r="M69" s="68">
        <v>2022</v>
      </c>
      <c r="N69" s="68" t="s">
        <v>460</v>
      </c>
      <c r="O69" s="68">
        <v>2</v>
      </c>
      <c r="P69" s="86">
        <v>1</v>
      </c>
      <c r="Q69" s="86">
        <v>2</v>
      </c>
      <c r="R69" s="87">
        <v>300</v>
      </c>
      <c r="S69" s="68"/>
      <c r="T69" s="68"/>
      <c r="U69" s="68"/>
      <c r="V69" s="80">
        <f>300/2</f>
        <v>150</v>
      </c>
      <c r="W69" s="82" t="s">
        <v>160</v>
      </c>
      <c r="X69" s="1"/>
    </row>
    <row r="70" spans="1:24" ht="15.75" customHeight="1">
      <c r="A70" s="83" t="s">
        <v>522</v>
      </c>
      <c r="B70" s="203" t="s">
        <v>636</v>
      </c>
      <c r="C70" s="76" t="s">
        <v>620</v>
      </c>
      <c r="D70" s="76" t="s">
        <v>637</v>
      </c>
      <c r="E70" s="76">
        <v>12</v>
      </c>
      <c r="F70" s="76">
        <v>24</v>
      </c>
      <c r="G70" s="76" t="s">
        <v>429</v>
      </c>
      <c r="H70" s="216" t="s">
        <v>638</v>
      </c>
      <c r="I70" s="83" t="s">
        <v>526</v>
      </c>
      <c r="J70" s="216" t="s">
        <v>527</v>
      </c>
      <c r="K70" s="83" t="s">
        <v>528</v>
      </c>
      <c r="L70" s="85" t="s">
        <v>639</v>
      </c>
      <c r="M70" s="68">
        <v>2022</v>
      </c>
      <c r="N70" s="68" t="s">
        <v>363</v>
      </c>
      <c r="O70" s="68">
        <v>4</v>
      </c>
      <c r="P70" s="86">
        <v>4</v>
      </c>
      <c r="Q70" s="86">
        <v>6</v>
      </c>
      <c r="R70" s="87">
        <v>1000</v>
      </c>
      <c r="S70" s="68"/>
      <c r="T70" s="68"/>
      <c r="U70" s="68"/>
      <c r="V70" s="80">
        <v>250</v>
      </c>
      <c r="W70" s="82" t="s">
        <v>160</v>
      </c>
      <c r="X70" s="1"/>
    </row>
    <row r="71" spans="1:24" ht="15.75" customHeight="1">
      <c r="A71" s="83" t="s">
        <v>640</v>
      </c>
      <c r="B71" s="203" t="s">
        <v>641</v>
      </c>
      <c r="C71" s="76" t="s">
        <v>153</v>
      </c>
      <c r="D71" s="76" t="s">
        <v>642</v>
      </c>
      <c r="E71" s="76" t="s">
        <v>643</v>
      </c>
      <c r="F71" s="76" t="s">
        <v>644</v>
      </c>
      <c r="G71" s="76" t="s">
        <v>645</v>
      </c>
      <c r="H71" s="216" t="s">
        <v>646</v>
      </c>
      <c r="I71" s="83" t="s">
        <v>647</v>
      </c>
      <c r="J71" s="83" t="s">
        <v>648</v>
      </c>
      <c r="K71" s="83" t="s">
        <v>649</v>
      </c>
      <c r="L71" s="75" t="s">
        <v>650</v>
      </c>
      <c r="M71" s="76">
        <v>2022</v>
      </c>
      <c r="N71" s="76" t="s">
        <v>363</v>
      </c>
      <c r="O71" s="76">
        <v>4</v>
      </c>
      <c r="P71" s="86">
        <v>4</v>
      </c>
      <c r="Q71" s="86">
        <v>4</v>
      </c>
      <c r="R71" s="87">
        <v>1000</v>
      </c>
      <c r="S71" s="79"/>
      <c r="T71" s="80"/>
      <c r="U71" s="80"/>
      <c r="V71" s="80">
        <v>250</v>
      </c>
      <c r="W71" s="82" t="s">
        <v>651</v>
      </c>
      <c r="X71" s="1"/>
    </row>
    <row r="72" spans="1:24" ht="15.75" customHeight="1">
      <c r="A72" s="83" t="s">
        <v>652</v>
      </c>
      <c r="B72" s="203" t="s">
        <v>653</v>
      </c>
      <c r="C72" s="76" t="s">
        <v>153</v>
      </c>
      <c r="D72" s="76" t="s">
        <v>654</v>
      </c>
      <c r="E72" s="76" t="s">
        <v>655</v>
      </c>
      <c r="F72" s="76" t="s">
        <v>656</v>
      </c>
      <c r="G72" s="76" t="s">
        <v>657</v>
      </c>
      <c r="H72" s="216" t="s">
        <v>658</v>
      </c>
      <c r="I72" s="83" t="s">
        <v>659</v>
      </c>
      <c r="J72" s="83" t="s">
        <v>660</v>
      </c>
      <c r="K72" s="83" t="s">
        <v>661</v>
      </c>
      <c r="L72" s="85" t="s">
        <v>662</v>
      </c>
      <c r="M72" s="76">
        <v>2022</v>
      </c>
      <c r="N72" s="76" t="s">
        <v>663</v>
      </c>
      <c r="O72" s="76">
        <v>2</v>
      </c>
      <c r="P72" s="86">
        <v>2</v>
      </c>
      <c r="Q72" s="86">
        <v>2</v>
      </c>
      <c r="R72" s="87">
        <v>300</v>
      </c>
      <c r="S72" s="88"/>
      <c r="T72" s="80"/>
      <c r="U72" s="80"/>
      <c r="V72" s="80">
        <v>150</v>
      </c>
      <c r="W72" s="82" t="s">
        <v>651</v>
      </c>
      <c r="X72" s="1"/>
    </row>
    <row r="73" spans="1:24" ht="15.75" customHeight="1">
      <c r="A73" s="83" t="s">
        <v>640</v>
      </c>
      <c r="B73" s="203" t="s">
        <v>664</v>
      </c>
      <c r="C73" s="76" t="s">
        <v>153</v>
      </c>
      <c r="D73" s="76" t="s">
        <v>665</v>
      </c>
      <c r="E73" s="76">
        <v>31</v>
      </c>
      <c r="F73" s="76">
        <v>1</v>
      </c>
      <c r="G73" s="76" t="s">
        <v>666</v>
      </c>
      <c r="H73" s="216" t="s">
        <v>667</v>
      </c>
      <c r="I73" s="216" t="s">
        <v>647</v>
      </c>
      <c r="J73" s="216" t="s">
        <v>668</v>
      </c>
      <c r="K73" s="83" t="s">
        <v>649</v>
      </c>
      <c r="L73" s="75"/>
      <c r="M73" s="76">
        <v>2022</v>
      </c>
      <c r="N73" s="76" t="s">
        <v>355</v>
      </c>
      <c r="O73" s="76">
        <v>4</v>
      </c>
      <c r="P73" s="86">
        <v>4</v>
      </c>
      <c r="Q73" s="86">
        <v>4</v>
      </c>
      <c r="R73" s="87">
        <v>1000</v>
      </c>
      <c r="S73" s="79"/>
      <c r="T73" s="80"/>
      <c r="U73" s="80"/>
      <c r="V73" s="80">
        <v>250</v>
      </c>
      <c r="W73" s="82" t="s">
        <v>163</v>
      </c>
      <c r="X73" s="1"/>
    </row>
    <row r="74" spans="1:24" ht="15.75" customHeight="1">
      <c r="A74" s="83" t="s">
        <v>669</v>
      </c>
      <c r="B74" s="203" t="s">
        <v>670</v>
      </c>
      <c r="C74" s="76" t="s">
        <v>153</v>
      </c>
      <c r="D74" s="76" t="s">
        <v>671</v>
      </c>
      <c r="E74" s="76">
        <v>75</v>
      </c>
      <c r="F74" s="76">
        <v>1</v>
      </c>
      <c r="G74" s="76" t="s">
        <v>672</v>
      </c>
      <c r="H74" s="83" t="s">
        <v>673</v>
      </c>
      <c r="I74" s="83" t="s">
        <v>674</v>
      </c>
      <c r="J74" s="83" t="s">
        <v>675</v>
      </c>
      <c r="K74" s="83" t="s">
        <v>676</v>
      </c>
      <c r="L74" s="75" t="s">
        <v>677</v>
      </c>
      <c r="M74" s="76" t="s">
        <v>678</v>
      </c>
      <c r="N74" s="76" t="s">
        <v>363</v>
      </c>
      <c r="O74" s="76">
        <v>2</v>
      </c>
      <c r="P74" s="86">
        <v>1</v>
      </c>
      <c r="Q74" s="86">
        <v>2</v>
      </c>
      <c r="R74" s="87">
        <v>1000</v>
      </c>
      <c r="S74" s="79"/>
      <c r="T74" s="80"/>
      <c r="U74" s="80"/>
      <c r="V74" s="80">
        <v>500</v>
      </c>
      <c r="W74" s="82" t="s">
        <v>164</v>
      </c>
      <c r="X74" s="1"/>
    </row>
    <row r="75" spans="1:24" ht="15.75" customHeight="1">
      <c r="A75" s="83" t="s">
        <v>679</v>
      </c>
      <c r="B75" s="203" t="s">
        <v>680</v>
      </c>
      <c r="C75" s="76" t="s">
        <v>153</v>
      </c>
      <c r="D75" s="76" t="s">
        <v>681</v>
      </c>
      <c r="E75" s="76">
        <v>31</v>
      </c>
      <c r="F75" s="76">
        <v>1</v>
      </c>
      <c r="G75" s="76" t="s">
        <v>682</v>
      </c>
      <c r="H75" s="83" t="s">
        <v>646</v>
      </c>
      <c r="I75" s="83" t="s">
        <v>647</v>
      </c>
      <c r="J75" s="83" t="s">
        <v>683</v>
      </c>
      <c r="K75" s="83" t="s">
        <v>649</v>
      </c>
      <c r="L75" s="75" t="s">
        <v>650</v>
      </c>
      <c r="M75" s="76">
        <v>2022</v>
      </c>
      <c r="N75" s="76" t="s">
        <v>684</v>
      </c>
      <c r="O75" s="76">
        <v>4</v>
      </c>
      <c r="P75" s="86">
        <v>4</v>
      </c>
      <c r="Q75" s="86">
        <v>4</v>
      </c>
      <c r="R75" s="87">
        <v>1000</v>
      </c>
      <c r="S75" s="79"/>
      <c r="T75" s="80"/>
      <c r="U75" s="80"/>
      <c r="V75" s="80">
        <v>250</v>
      </c>
      <c r="W75" s="82" t="s">
        <v>167</v>
      </c>
      <c r="X75" s="1"/>
    </row>
    <row r="76" spans="1:24" ht="15.75" customHeight="1">
      <c r="A76" s="83" t="s">
        <v>685</v>
      </c>
      <c r="B76" s="203" t="s">
        <v>686</v>
      </c>
      <c r="C76" s="76" t="s">
        <v>153</v>
      </c>
      <c r="D76" s="76" t="s">
        <v>687</v>
      </c>
      <c r="E76" s="76">
        <v>10</v>
      </c>
      <c r="F76" s="76">
        <v>1</v>
      </c>
      <c r="G76" s="76" t="s">
        <v>688</v>
      </c>
      <c r="H76" s="216" t="s">
        <v>689</v>
      </c>
      <c r="I76" s="216" t="s">
        <v>690</v>
      </c>
      <c r="J76" s="83"/>
      <c r="K76" s="83"/>
      <c r="L76" s="85" t="s">
        <v>691</v>
      </c>
      <c r="M76" s="76">
        <v>2022</v>
      </c>
      <c r="N76" s="76"/>
      <c r="O76" s="76">
        <v>1</v>
      </c>
      <c r="P76" s="86">
        <v>1</v>
      </c>
      <c r="Q76" s="86">
        <v>1</v>
      </c>
      <c r="R76" s="87">
        <v>300</v>
      </c>
      <c r="S76" s="86"/>
      <c r="T76" s="88"/>
      <c r="U76" s="1"/>
      <c r="V76" s="80">
        <v>300</v>
      </c>
      <c r="W76" s="82" t="s">
        <v>167</v>
      </c>
      <c r="X76" s="1"/>
    </row>
    <row r="77" spans="1:24" ht="15.75" customHeight="1">
      <c r="A77" s="83" t="s">
        <v>692</v>
      </c>
      <c r="B77" s="203" t="s">
        <v>693</v>
      </c>
      <c r="C77" s="76" t="s">
        <v>153</v>
      </c>
      <c r="D77" s="76" t="s">
        <v>694</v>
      </c>
      <c r="E77" s="76">
        <v>21</v>
      </c>
      <c r="F77" s="76">
        <v>2</v>
      </c>
      <c r="G77" s="76" t="s">
        <v>695</v>
      </c>
      <c r="H77" s="83"/>
      <c r="I77" s="83" t="s">
        <v>696</v>
      </c>
      <c r="J77" s="216" t="s">
        <v>697</v>
      </c>
      <c r="K77" s="83" t="s">
        <v>698</v>
      </c>
      <c r="L77" s="75" t="s">
        <v>699</v>
      </c>
      <c r="M77" s="76">
        <v>2021</v>
      </c>
      <c r="N77" s="76" t="s">
        <v>700</v>
      </c>
      <c r="O77" s="76">
        <v>1</v>
      </c>
      <c r="P77" s="86">
        <v>1</v>
      </c>
      <c r="Q77" s="86">
        <v>1</v>
      </c>
      <c r="R77" s="87">
        <v>500</v>
      </c>
      <c r="S77" s="79"/>
      <c r="T77" s="80"/>
      <c r="U77" s="80"/>
      <c r="V77" s="80">
        <v>500</v>
      </c>
      <c r="W77" s="82" t="s">
        <v>168</v>
      </c>
      <c r="X77" s="1"/>
    </row>
    <row r="78" spans="1:24" ht="15.75" customHeight="1">
      <c r="A78" s="83" t="s">
        <v>701</v>
      </c>
      <c r="B78" s="203" t="s">
        <v>702</v>
      </c>
      <c r="C78" s="76" t="s">
        <v>153</v>
      </c>
      <c r="D78" s="76" t="s">
        <v>703</v>
      </c>
      <c r="E78" s="76"/>
      <c r="F78" s="76"/>
      <c r="G78" s="76" t="s">
        <v>704</v>
      </c>
      <c r="H78" s="216" t="s">
        <v>476</v>
      </c>
      <c r="I78" s="216" t="s">
        <v>477</v>
      </c>
      <c r="J78" s="83" t="s">
        <v>478</v>
      </c>
      <c r="K78" s="83" t="s">
        <v>479</v>
      </c>
      <c r="L78" s="83"/>
      <c r="M78" s="76">
        <v>2022</v>
      </c>
      <c r="N78" s="76" t="s">
        <v>374</v>
      </c>
      <c r="O78" s="76">
        <v>2</v>
      </c>
      <c r="P78" s="86">
        <v>2</v>
      </c>
      <c r="Q78" s="86">
        <v>2</v>
      </c>
      <c r="R78" s="87">
        <v>1500</v>
      </c>
      <c r="S78" s="83"/>
      <c r="T78" s="83"/>
      <c r="U78" s="223"/>
      <c r="V78" s="80">
        <v>750</v>
      </c>
      <c r="W78" s="82" t="s">
        <v>705</v>
      </c>
      <c r="X78" s="1"/>
    </row>
    <row r="79" spans="1:24" ht="15.75" customHeight="1">
      <c r="A79" s="83" t="s">
        <v>706</v>
      </c>
      <c r="B79" s="203" t="s">
        <v>707</v>
      </c>
      <c r="C79" s="76" t="s">
        <v>153</v>
      </c>
      <c r="D79" s="76" t="s">
        <v>588</v>
      </c>
      <c r="E79" s="76"/>
      <c r="F79" s="76"/>
      <c r="G79" s="76" t="s">
        <v>708</v>
      </c>
      <c r="H79" s="216" t="s">
        <v>709</v>
      </c>
      <c r="I79" s="216" t="s">
        <v>710</v>
      </c>
      <c r="J79" s="83" t="s">
        <v>711</v>
      </c>
      <c r="K79" s="83" t="s">
        <v>712</v>
      </c>
      <c r="L79" s="1"/>
      <c r="M79" s="94">
        <v>2022</v>
      </c>
      <c r="N79" s="94" t="s">
        <v>520</v>
      </c>
      <c r="O79" s="94">
        <v>5</v>
      </c>
      <c r="P79" s="86">
        <v>5</v>
      </c>
      <c r="Q79" s="86">
        <v>5</v>
      </c>
      <c r="R79" s="87">
        <v>500</v>
      </c>
      <c r="S79" s="224"/>
      <c r="T79" s="224"/>
      <c r="U79" s="224"/>
      <c r="V79" s="80">
        <v>100</v>
      </c>
      <c r="W79" s="82" t="s">
        <v>705</v>
      </c>
      <c r="X79" s="1"/>
    </row>
    <row r="80" spans="1:24" ht="15.75" customHeight="1">
      <c r="A80" s="83" t="s">
        <v>522</v>
      </c>
      <c r="B80" s="203" t="s">
        <v>713</v>
      </c>
      <c r="C80" s="76" t="s">
        <v>153</v>
      </c>
      <c r="D80" s="76" t="s">
        <v>637</v>
      </c>
      <c r="E80" s="76">
        <v>14</v>
      </c>
      <c r="F80" s="76">
        <v>24</v>
      </c>
      <c r="G80" s="76" t="s">
        <v>429</v>
      </c>
      <c r="H80" s="216" t="s">
        <v>714</v>
      </c>
      <c r="I80" s="216" t="s">
        <v>527</v>
      </c>
      <c r="J80" s="83" t="s">
        <v>715</v>
      </c>
      <c r="K80" s="83" t="s">
        <v>528</v>
      </c>
      <c r="L80" s="225" t="s">
        <v>716</v>
      </c>
      <c r="M80" s="226">
        <v>2022</v>
      </c>
      <c r="N80" s="76" t="s">
        <v>363</v>
      </c>
      <c r="O80" s="76">
        <v>4</v>
      </c>
      <c r="P80" s="86">
        <v>4</v>
      </c>
      <c r="Q80" s="86">
        <v>6</v>
      </c>
      <c r="R80" s="87">
        <v>1000</v>
      </c>
      <c r="S80" s="80"/>
      <c r="T80" s="80"/>
      <c r="U80" s="80"/>
      <c r="V80" s="80">
        <v>250</v>
      </c>
      <c r="W80" s="82" t="s">
        <v>705</v>
      </c>
      <c r="X80" s="1"/>
    </row>
    <row r="81" spans="1:24" ht="15.75" customHeight="1">
      <c r="A81" s="83" t="s">
        <v>717</v>
      </c>
      <c r="B81" s="203" t="s">
        <v>718</v>
      </c>
      <c r="C81" s="76" t="s">
        <v>153</v>
      </c>
      <c r="D81" s="76" t="s">
        <v>719</v>
      </c>
      <c r="E81" s="76" t="s">
        <v>720</v>
      </c>
      <c r="F81" s="76">
        <v>1</v>
      </c>
      <c r="G81" s="76" t="s">
        <v>721</v>
      </c>
      <c r="H81" s="216" t="s">
        <v>722</v>
      </c>
      <c r="I81" s="216" t="s">
        <v>723</v>
      </c>
      <c r="J81" s="216" t="s">
        <v>724</v>
      </c>
      <c r="K81" s="83" t="s">
        <v>725</v>
      </c>
      <c r="L81" s="75" t="s">
        <v>726</v>
      </c>
      <c r="M81" s="76" t="s">
        <v>727</v>
      </c>
      <c r="N81" s="76" t="s">
        <v>363</v>
      </c>
      <c r="O81" s="76">
        <v>2</v>
      </c>
      <c r="P81" s="86">
        <v>2</v>
      </c>
      <c r="Q81" s="86">
        <v>2</v>
      </c>
      <c r="R81" s="87">
        <v>1000</v>
      </c>
      <c r="S81" s="79"/>
      <c r="T81" s="80"/>
      <c r="U81" s="80"/>
      <c r="V81" s="80">
        <v>500</v>
      </c>
      <c r="W81" s="82" t="s">
        <v>728</v>
      </c>
      <c r="X81" s="1"/>
    </row>
    <row r="82" spans="1:24" ht="15.75" customHeight="1">
      <c r="A82" s="83" t="s">
        <v>729</v>
      </c>
      <c r="B82" s="203" t="s">
        <v>730</v>
      </c>
      <c r="C82" s="76" t="s">
        <v>153</v>
      </c>
      <c r="D82" s="76" t="s">
        <v>731</v>
      </c>
      <c r="E82" s="76"/>
      <c r="F82" s="76">
        <v>5</v>
      </c>
      <c r="G82" s="76" t="s">
        <v>241</v>
      </c>
      <c r="H82" s="216" t="s">
        <v>732</v>
      </c>
      <c r="I82" s="216" t="s">
        <v>733</v>
      </c>
      <c r="J82" s="216" t="s">
        <v>734</v>
      </c>
      <c r="K82" s="83"/>
      <c r="L82" s="85" t="s">
        <v>735</v>
      </c>
      <c r="M82" s="76">
        <v>2022</v>
      </c>
      <c r="N82" s="76" t="s">
        <v>333</v>
      </c>
      <c r="O82" s="76">
        <v>1</v>
      </c>
      <c r="P82" s="86">
        <v>1</v>
      </c>
      <c r="Q82" s="86">
        <v>1</v>
      </c>
      <c r="R82" s="87">
        <v>300</v>
      </c>
      <c r="S82" s="88"/>
      <c r="T82" s="80"/>
      <c r="U82" s="80"/>
      <c r="V82" s="80">
        <v>300</v>
      </c>
      <c r="W82" s="82" t="s">
        <v>728</v>
      </c>
      <c r="X82" s="1"/>
    </row>
    <row r="83" spans="1:24" ht="15.75" customHeight="1">
      <c r="A83" s="83" t="s">
        <v>706</v>
      </c>
      <c r="B83" s="203" t="s">
        <v>736</v>
      </c>
      <c r="C83" s="76" t="s">
        <v>153</v>
      </c>
      <c r="D83" s="76" t="s">
        <v>588</v>
      </c>
      <c r="E83" s="76"/>
      <c r="F83" s="76"/>
      <c r="G83" s="76" t="s">
        <v>589</v>
      </c>
      <c r="H83" s="216" t="s">
        <v>737</v>
      </c>
      <c r="I83" s="216" t="s">
        <v>738</v>
      </c>
      <c r="J83" s="216" t="s">
        <v>739</v>
      </c>
      <c r="K83" s="83" t="s">
        <v>712</v>
      </c>
      <c r="L83" s="75"/>
      <c r="M83" s="76">
        <v>2022</v>
      </c>
      <c r="N83" s="76" t="s">
        <v>740</v>
      </c>
      <c r="O83" s="76">
        <v>2.2229999999999999</v>
      </c>
      <c r="P83" s="86">
        <v>5</v>
      </c>
      <c r="Q83" s="86">
        <v>5</v>
      </c>
      <c r="R83" s="87">
        <v>500</v>
      </c>
      <c r="S83" s="77"/>
      <c r="T83" s="88"/>
      <c r="U83" s="80"/>
      <c r="V83" s="80">
        <v>100</v>
      </c>
      <c r="W83" s="82" t="s">
        <v>741</v>
      </c>
      <c r="X83" s="1"/>
    </row>
    <row r="84" spans="1:24" ht="15.75" customHeight="1">
      <c r="A84" s="83" t="s">
        <v>742</v>
      </c>
      <c r="B84" s="203" t="s">
        <v>743</v>
      </c>
      <c r="C84" s="76" t="s">
        <v>153</v>
      </c>
      <c r="D84" s="76" t="s">
        <v>744</v>
      </c>
      <c r="E84" s="76">
        <v>72</v>
      </c>
      <c r="F84" s="76">
        <v>4</v>
      </c>
      <c r="G84" s="76" t="s">
        <v>745</v>
      </c>
      <c r="H84" s="216" t="s">
        <v>746</v>
      </c>
      <c r="I84" s="216" t="s">
        <v>747</v>
      </c>
      <c r="J84" s="83" t="s">
        <v>748</v>
      </c>
      <c r="K84" s="83" t="s">
        <v>749</v>
      </c>
      <c r="L84" s="227" t="s">
        <v>750</v>
      </c>
      <c r="M84" s="228">
        <v>2022</v>
      </c>
      <c r="N84" s="228" t="s">
        <v>751</v>
      </c>
      <c r="O84" s="228">
        <v>1</v>
      </c>
      <c r="P84" s="86">
        <v>1</v>
      </c>
      <c r="Q84" s="86">
        <v>1</v>
      </c>
      <c r="R84" s="87">
        <v>500</v>
      </c>
      <c r="S84" s="79"/>
      <c r="T84" s="80"/>
      <c r="U84" s="80"/>
      <c r="V84" s="80">
        <v>500</v>
      </c>
      <c r="W84" s="82" t="s">
        <v>752</v>
      </c>
      <c r="X84" s="1"/>
    </row>
    <row r="85" spans="1:24" ht="15.75" customHeight="1">
      <c r="A85" s="83" t="s">
        <v>753</v>
      </c>
      <c r="B85" s="203" t="s">
        <v>754</v>
      </c>
      <c r="C85" s="76" t="s">
        <v>153</v>
      </c>
      <c r="D85" s="76" t="s">
        <v>755</v>
      </c>
      <c r="E85" s="76"/>
      <c r="F85" s="76"/>
      <c r="G85" s="76" t="s">
        <v>756</v>
      </c>
      <c r="H85" s="83" t="s">
        <v>757</v>
      </c>
      <c r="I85" s="83"/>
      <c r="J85" s="83" t="s">
        <v>758</v>
      </c>
      <c r="K85" s="83" t="s">
        <v>759</v>
      </c>
      <c r="L85" s="229" t="s">
        <v>760</v>
      </c>
      <c r="M85" s="108">
        <v>2022</v>
      </c>
      <c r="N85" s="108" t="s">
        <v>374</v>
      </c>
      <c r="O85" s="108">
        <v>3</v>
      </c>
      <c r="P85" s="86">
        <v>1</v>
      </c>
      <c r="Q85" s="86">
        <v>3</v>
      </c>
      <c r="R85" s="87">
        <v>1500</v>
      </c>
      <c r="S85" s="230"/>
      <c r="T85" s="108"/>
      <c r="U85" s="108"/>
      <c r="V85" s="80">
        <f>R85/3/2</f>
        <v>250</v>
      </c>
      <c r="W85" s="82" t="s">
        <v>761</v>
      </c>
      <c r="X85" s="1"/>
    </row>
    <row r="86" spans="1:24" ht="15.75" customHeight="1">
      <c r="A86" s="83" t="s">
        <v>762</v>
      </c>
      <c r="B86" s="203" t="s">
        <v>763</v>
      </c>
      <c r="C86" s="76" t="s">
        <v>764</v>
      </c>
      <c r="D86" s="76" t="s">
        <v>765</v>
      </c>
      <c r="E86" s="76">
        <v>72</v>
      </c>
      <c r="F86" s="76">
        <v>2</v>
      </c>
      <c r="G86" s="76" t="s">
        <v>766</v>
      </c>
      <c r="H86" s="216" t="s">
        <v>767</v>
      </c>
      <c r="I86" s="216" t="s">
        <v>768</v>
      </c>
      <c r="J86" s="83" t="s">
        <v>769</v>
      </c>
      <c r="K86" s="83" t="s">
        <v>770</v>
      </c>
      <c r="L86" s="75" t="s">
        <v>771</v>
      </c>
      <c r="M86" s="76">
        <v>2022</v>
      </c>
      <c r="N86" s="76" t="s">
        <v>772</v>
      </c>
      <c r="O86" s="76">
        <v>1</v>
      </c>
      <c r="P86" s="86">
        <v>1</v>
      </c>
      <c r="Q86" s="86">
        <v>1</v>
      </c>
      <c r="R86" s="87">
        <v>1200</v>
      </c>
      <c r="S86" s="77" t="s">
        <v>773</v>
      </c>
      <c r="T86" s="88" t="s">
        <v>773</v>
      </c>
      <c r="U86" s="80"/>
      <c r="V86" s="80">
        <v>1200</v>
      </c>
      <c r="W86" s="82" t="s">
        <v>774</v>
      </c>
      <c r="X86" s="1"/>
    </row>
    <row r="87" spans="1:24" ht="15.75" customHeight="1">
      <c r="A87" s="83" t="s">
        <v>775</v>
      </c>
      <c r="B87" s="203" t="s">
        <v>763</v>
      </c>
      <c r="C87" s="76" t="s">
        <v>764</v>
      </c>
      <c r="D87" s="76" t="s">
        <v>776</v>
      </c>
      <c r="E87" s="76">
        <v>57</v>
      </c>
      <c r="F87" s="76">
        <v>3</v>
      </c>
      <c r="G87" s="76" t="s">
        <v>777</v>
      </c>
      <c r="H87" s="216" t="s">
        <v>778</v>
      </c>
      <c r="I87" s="216" t="s">
        <v>779</v>
      </c>
      <c r="J87" s="83" t="s">
        <v>780</v>
      </c>
      <c r="K87" s="83" t="s">
        <v>781</v>
      </c>
      <c r="L87" s="85" t="s">
        <v>782</v>
      </c>
      <c r="M87" s="76">
        <v>2022</v>
      </c>
      <c r="N87" s="76" t="s">
        <v>374</v>
      </c>
      <c r="O87" s="231">
        <v>1</v>
      </c>
      <c r="P87" s="86">
        <v>1</v>
      </c>
      <c r="Q87" s="86">
        <v>1</v>
      </c>
      <c r="R87" s="87">
        <v>1500</v>
      </c>
      <c r="S87" s="77" t="s">
        <v>773</v>
      </c>
      <c r="T87" s="88" t="s">
        <v>773</v>
      </c>
      <c r="U87" s="80"/>
      <c r="V87" s="80">
        <v>1500</v>
      </c>
      <c r="W87" s="82" t="s">
        <v>774</v>
      </c>
      <c r="X87" s="1"/>
    </row>
    <row r="88" spans="1:24" ht="15.75" customHeight="1">
      <c r="A88" s="83" t="s">
        <v>783</v>
      </c>
      <c r="B88" s="203" t="s">
        <v>763</v>
      </c>
      <c r="C88" s="76" t="s">
        <v>764</v>
      </c>
      <c r="D88" s="76" t="s">
        <v>240</v>
      </c>
      <c r="E88" s="76" t="s">
        <v>784</v>
      </c>
      <c r="F88" s="76" t="s">
        <v>773</v>
      </c>
      <c r="G88" s="76" t="s">
        <v>241</v>
      </c>
      <c r="H88" s="216" t="s">
        <v>785</v>
      </c>
      <c r="I88" s="216" t="s">
        <v>786</v>
      </c>
      <c r="J88" s="83" t="s">
        <v>787</v>
      </c>
      <c r="K88" s="83"/>
      <c r="L88" s="126" t="s">
        <v>788</v>
      </c>
      <c r="M88" s="76">
        <v>2022</v>
      </c>
      <c r="N88" s="76" t="s">
        <v>322</v>
      </c>
      <c r="O88" s="76">
        <v>1</v>
      </c>
      <c r="P88" s="86">
        <v>1</v>
      </c>
      <c r="Q88" s="86">
        <v>1</v>
      </c>
      <c r="R88" s="87">
        <v>300</v>
      </c>
      <c r="S88" s="86" t="s">
        <v>773</v>
      </c>
      <c r="T88" s="88" t="s">
        <v>773</v>
      </c>
      <c r="U88" s="80"/>
      <c r="V88" s="80">
        <v>300</v>
      </c>
      <c r="W88" s="82" t="s">
        <v>774</v>
      </c>
      <c r="X88" s="1"/>
    </row>
    <row r="89" spans="1:24" ht="15.75" customHeight="1">
      <c r="A89" s="83" t="s">
        <v>789</v>
      </c>
      <c r="B89" s="203" t="s">
        <v>790</v>
      </c>
      <c r="C89" s="76" t="s">
        <v>153</v>
      </c>
      <c r="D89" s="76" t="s">
        <v>719</v>
      </c>
      <c r="E89" s="76">
        <v>24</v>
      </c>
      <c r="F89" s="76">
        <v>1</v>
      </c>
      <c r="G89" s="76"/>
      <c r="H89" s="83" t="s">
        <v>725</v>
      </c>
      <c r="I89" s="216" t="s">
        <v>791</v>
      </c>
      <c r="J89" s="216" t="s">
        <v>724</v>
      </c>
      <c r="K89" s="83">
        <v>890388200001</v>
      </c>
      <c r="L89" s="75" t="s">
        <v>726</v>
      </c>
      <c r="M89" s="76">
        <v>2022</v>
      </c>
      <c r="N89" s="76" t="s">
        <v>363</v>
      </c>
      <c r="O89" s="76">
        <v>2</v>
      </c>
      <c r="P89" s="86">
        <v>2</v>
      </c>
      <c r="Q89" s="86">
        <v>2</v>
      </c>
      <c r="R89" s="87">
        <v>1000</v>
      </c>
      <c r="S89" s="79"/>
      <c r="T89" s="80"/>
      <c r="U89" s="80"/>
      <c r="V89" s="80">
        <v>500</v>
      </c>
      <c r="W89" s="82" t="s">
        <v>178</v>
      </c>
      <c r="X89" s="1"/>
    </row>
    <row r="90" spans="1:24" ht="15.75" customHeight="1">
      <c r="A90" s="83" t="s">
        <v>792</v>
      </c>
      <c r="B90" s="203" t="s">
        <v>793</v>
      </c>
      <c r="C90" s="76" t="s">
        <v>153</v>
      </c>
      <c r="D90" s="76" t="s">
        <v>240</v>
      </c>
      <c r="E90" s="76"/>
      <c r="F90" s="76">
        <v>5</v>
      </c>
      <c r="G90" s="76" t="s">
        <v>794</v>
      </c>
      <c r="H90" s="83"/>
      <c r="I90" s="216" t="s">
        <v>795</v>
      </c>
      <c r="J90" s="216" t="s">
        <v>796</v>
      </c>
      <c r="K90" s="83"/>
      <c r="L90" s="85" t="s">
        <v>797</v>
      </c>
      <c r="M90" s="76">
        <v>2022</v>
      </c>
      <c r="N90" s="76" t="s">
        <v>333</v>
      </c>
      <c r="O90" s="76">
        <v>1</v>
      </c>
      <c r="P90" s="86">
        <v>1</v>
      </c>
      <c r="Q90" s="86">
        <v>1</v>
      </c>
      <c r="R90" s="87">
        <v>300</v>
      </c>
      <c r="S90" s="88"/>
      <c r="T90" s="80"/>
      <c r="U90" s="80"/>
      <c r="V90" s="80">
        <v>300</v>
      </c>
      <c r="W90" s="82" t="s">
        <v>178</v>
      </c>
      <c r="X90" s="1"/>
    </row>
    <row r="91" spans="1:24" ht="15.75" customHeight="1">
      <c r="A91" s="83" t="s">
        <v>798</v>
      </c>
      <c r="B91" s="203" t="s">
        <v>793</v>
      </c>
      <c r="C91" s="76" t="s">
        <v>153</v>
      </c>
      <c r="D91" s="76" t="s">
        <v>240</v>
      </c>
      <c r="E91" s="76"/>
      <c r="F91" s="76">
        <v>8</v>
      </c>
      <c r="G91" s="76" t="s">
        <v>794</v>
      </c>
      <c r="H91" s="83"/>
      <c r="I91" s="216" t="s">
        <v>799</v>
      </c>
      <c r="J91" s="216" t="s">
        <v>800</v>
      </c>
      <c r="K91" s="83"/>
      <c r="L91" s="126" t="s">
        <v>801</v>
      </c>
      <c r="M91" s="76">
        <v>2022</v>
      </c>
      <c r="N91" s="76"/>
      <c r="O91" s="76">
        <v>1</v>
      </c>
      <c r="P91" s="86">
        <v>1</v>
      </c>
      <c r="Q91" s="86">
        <v>1</v>
      </c>
      <c r="R91" s="87">
        <v>300</v>
      </c>
      <c r="S91" s="88"/>
      <c r="T91" s="80"/>
      <c r="U91" s="80"/>
      <c r="V91" s="80">
        <v>300</v>
      </c>
      <c r="W91" s="82" t="s">
        <v>178</v>
      </c>
      <c r="X91" s="1"/>
    </row>
    <row r="92" spans="1:24" ht="15.75" customHeight="1">
      <c r="A92" s="83" t="s">
        <v>640</v>
      </c>
      <c r="B92" s="203" t="s">
        <v>802</v>
      </c>
      <c r="C92" s="76" t="s">
        <v>153</v>
      </c>
      <c r="D92" s="76" t="s">
        <v>642</v>
      </c>
      <c r="E92" s="76" t="s">
        <v>643</v>
      </c>
      <c r="F92" s="76" t="s">
        <v>644</v>
      </c>
      <c r="G92" s="76" t="s">
        <v>645</v>
      </c>
      <c r="H92" s="216" t="s">
        <v>646</v>
      </c>
      <c r="I92" s="83" t="s">
        <v>647</v>
      </c>
      <c r="J92" s="83" t="s">
        <v>648</v>
      </c>
      <c r="K92" s="83" t="s">
        <v>649</v>
      </c>
      <c r="L92" s="75" t="s">
        <v>650</v>
      </c>
      <c r="M92" s="76">
        <v>2022</v>
      </c>
      <c r="N92" s="76" t="s">
        <v>363</v>
      </c>
      <c r="O92" s="76">
        <v>4</v>
      </c>
      <c r="P92" s="86">
        <v>4</v>
      </c>
      <c r="Q92" s="86">
        <v>4</v>
      </c>
      <c r="R92" s="87">
        <v>1000</v>
      </c>
      <c r="S92" s="79"/>
      <c r="T92" s="80"/>
      <c r="U92" s="80"/>
      <c r="V92" s="80">
        <v>250</v>
      </c>
      <c r="W92" s="82" t="s">
        <v>180</v>
      </c>
      <c r="X92" s="1"/>
    </row>
    <row r="93" spans="1:24" ht="15.75" customHeight="1">
      <c r="A93" s="83" t="s">
        <v>652</v>
      </c>
      <c r="B93" s="203" t="s">
        <v>803</v>
      </c>
      <c r="C93" s="76" t="s">
        <v>153</v>
      </c>
      <c r="D93" s="76" t="s">
        <v>654</v>
      </c>
      <c r="E93" s="76" t="s">
        <v>655</v>
      </c>
      <c r="F93" s="76" t="s">
        <v>656</v>
      </c>
      <c r="G93" s="76" t="s">
        <v>657</v>
      </c>
      <c r="H93" s="216" t="s">
        <v>658</v>
      </c>
      <c r="I93" s="83" t="s">
        <v>659</v>
      </c>
      <c r="J93" s="83" t="s">
        <v>660</v>
      </c>
      <c r="K93" s="83" t="s">
        <v>661</v>
      </c>
      <c r="L93" s="85" t="s">
        <v>662</v>
      </c>
      <c r="M93" s="76">
        <v>2022</v>
      </c>
      <c r="N93" s="76" t="s">
        <v>663</v>
      </c>
      <c r="O93" s="76">
        <v>2</v>
      </c>
      <c r="P93" s="86">
        <v>2</v>
      </c>
      <c r="Q93" s="86">
        <v>2</v>
      </c>
      <c r="R93" s="87">
        <v>300</v>
      </c>
      <c r="S93" s="88"/>
      <c r="T93" s="80"/>
      <c r="U93" s="80"/>
      <c r="V93" s="80">
        <v>150</v>
      </c>
      <c r="W93" s="82" t="s">
        <v>180</v>
      </c>
      <c r="X93" s="1"/>
    </row>
    <row r="94" spans="1:24" ht="15.75" customHeight="1">
      <c r="A94" s="83" t="s">
        <v>618</v>
      </c>
      <c r="B94" s="203" t="s">
        <v>804</v>
      </c>
      <c r="C94" s="76" t="s">
        <v>153</v>
      </c>
      <c r="D94" s="76" t="s">
        <v>805</v>
      </c>
      <c r="E94" s="76">
        <v>28</v>
      </c>
      <c r="F94" s="76">
        <v>2</v>
      </c>
      <c r="G94" s="76" t="s">
        <v>806</v>
      </c>
      <c r="H94" s="83" t="s">
        <v>807</v>
      </c>
      <c r="I94" s="83" t="s">
        <v>624</v>
      </c>
      <c r="J94" s="83" t="s">
        <v>625</v>
      </c>
      <c r="K94" s="83" t="s">
        <v>626</v>
      </c>
      <c r="L94" s="75" t="s">
        <v>650</v>
      </c>
      <c r="M94" s="76">
        <v>2022</v>
      </c>
      <c r="N94" s="76" t="s">
        <v>363</v>
      </c>
      <c r="O94" s="76">
        <v>2</v>
      </c>
      <c r="P94" s="86">
        <v>2</v>
      </c>
      <c r="Q94" s="86">
        <v>2</v>
      </c>
      <c r="R94" s="87">
        <v>1000</v>
      </c>
      <c r="S94" s="79"/>
      <c r="T94" s="80"/>
      <c r="U94" s="80"/>
      <c r="V94" s="80">
        <v>500</v>
      </c>
      <c r="W94" s="82" t="s">
        <v>182</v>
      </c>
      <c r="X94" s="1"/>
    </row>
    <row r="95" spans="1:24" ht="15.75" customHeight="1">
      <c r="A95" s="83" t="s">
        <v>808</v>
      </c>
      <c r="B95" s="203" t="s">
        <v>809</v>
      </c>
      <c r="C95" s="76" t="s">
        <v>153</v>
      </c>
      <c r="D95" s="76" t="s">
        <v>810</v>
      </c>
      <c r="E95" s="76">
        <v>29</v>
      </c>
      <c r="F95" s="76">
        <v>5</v>
      </c>
      <c r="G95" s="76" t="s">
        <v>811</v>
      </c>
      <c r="H95" s="83" t="s">
        <v>812</v>
      </c>
      <c r="I95" s="83" t="s">
        <v>813</v>
      </c>
      <c r="J95" s="216" t="s">
        <v>814</v>
      </c>
      <c r="K95" s="83" t="s">
        <v>815</v>
      </c>
      <c r="L95" s="85" t="s">
        <v>816</v>
      </c>
      <c r="M95" s="76">
        <v>2022</v>
      </c>
      <c r="N95" s="76" t="s">
        <v>363</v>
      </c>
      <c r="O95" s="76">
        <v>2</v>
      </c>
      <c r="P95" s="86">
        <v>1</v>
      </c>
      <c r="Q95" s="86">
        <v>2</v>
      </c>
      <c r="R95" s="87">
        <v>1000</v>
      </c>
      <c r="S95" s="88"/>
      <c r="T95" s="80"/>
      <c r="U95" s="80"/>
      <c r="V95" s="80">
        <v>500</v>
      </c>
      <c r="W95" s="82" t="s">
        <v>182</v>
      </c>
      <c r="X95" s="1"/>
    </row>
    <row r="96" spans="1:24" ht="15.75" customHeight="1">
      <c r="A96" s="83" t="s">
        <v>817</v>
      </c>
      <c r="B96" s="203" t="s">
        <v>818</v>
      </c>
      <c r="C96" s="76" t="s">
        <v>153</v>
      </c>
      <c r="D96" s="76" t="s">
        <v>819</v>
      </c>
      <c r="E96" s="76"/>
      <c r="F96" s="76"/>
      <c r="G96" s="76"/>
      <c r="H96" s="216" t="s">
        <v>820</v>
      </c>
      <c r="I96" s="216" t="s">
        <v>821</v>
      </c>
      <c r="J96" s="83" t="s">
        <v>822</v>
      </c>
      <c r="K96" s="83"/>
      <c r="L96" s="75" t="s">
        <v>823</v>
      </c>
      <c r="M96" s="76">
        <v>2022</v>
      </c>
      <c r="N96" s="76"/>
      <c r="O96" s="76">
        <v>2</v>
      </c>
      <c r="P96" s="86">
        <v>1</v>
      </c>
      <c r="Q96" s="86">
        <v>2</v>
      </c>
      <c r="R96" s="87">
        <v>300</v>
      </c>
      <c r="S96" s="88"/>
      <c r="T96" s="80"/>
      <c r="U96" s="80"/>
      <c r="V96" s="80">
        <v>150</v>
      </c>
      <c r="W96" s="82" t="s">
        <v>182</v>
      </c>
      <c r="X96" s="1"/>
    </row>
    <row r="97" spans="1:24" ht="15.75" customHeight="1">
      <c r="A97" s="83" t="s">
        <v>824</v>
      </c>
      <c r="B97" s="76" t="s">
        <v>825</v>
      </c>
      <c r="C97" s="76" t="s">
        <v>620</v>
      </c>
      <c r="D97" s="76" t="s">
        <v>826</v>
      </c>
      <c r="E97" s="76">
        <v>11</v>
      </c>
      <c r="F97" s="76">
        <v>5</v>
      </c>
      <c r="G97" s="76" t="s">
        <v>827</v>
      </c>
      <c r="H97" s="83" t="s">
        <v>828</v>
      </c>
      <c r="I97" s="83" t="s">
        <v>829</v>
      </c>
      <c r="J97" s="83"/>
      <c r="K97" s="83" t="s">
        <v>830</v>
      </c>
      <c r="L97" s="126"/>
      <c r="M97" s="76">
        <v>2021</v>
      </c>
      <c r="N97" s="76" t="s">
        <v>460</v>
      </c>
      <c r="O97" s="76"/>
      <c r="P97" s="86">
        <v>1</v>
      </c>
      <c r="Q97" s="86">
        <v>6</v>
      </c>
      <c r="R97" s="87">
        <v>300</v>
      </c>
      <c r="S97" s="88"/>
      <c r="T97" s="80"/>
      <c r="U97" s="80"/>
      <c r="V97" s="80">
        <v>50</v>
      </c>
      <c r="W97" s="82" t="s">
        <v>179</v>
      </c>
      <c r="X97" s="1"/>
    </row>
    <row r="98" spans="1:24" ht="15.75" customHeight="1">
      <c r="A98" s="83" t="s">
        <v>831</v>
      </c>
      <c r="B98" s="76" t="s">
        <v>832</v>
      </c>
      <c r="C98" s="76" t="s">
        <v>620</v>
      </c>
      <c r="D98" s="76" t="s">
        <v>826</v>
      </c>
      <c r="E98" s="76">
        <v>11</v>
      </c>
      <c r="F98" s="76">
        <v>5</v>
      </c>
      <c r="G98" s="76" t="s">
        <v>827</v>
      </c>
      <c r="H98" s="83" t="s">
        <v>833</v>
      </c>
      <c r="I98" s="83" t="s">
        <v>834</v>
      </c>
      <c r="J98" s="83"/>
      <c r="K98" s="83" t="s">
        <v>835</v>
      </c>
      <c r="L98" s="126"/>
      <c r="M98" s="76">
        <v>2021</v>
      </c>
      <c r="N98" s="76" t="s">
        <v>460</v>
      </c>
      <c r="O98" s="76"/>
      <c r="P98" s="86">
        <v>1</v>
      </c>
      <c r="Q98" s="86">
        <v>4</v>
      </c>
      <c r="R98" s="87">
        <v>300</v>
      </c>
      <c r="S98" s="88"/>
      <c r="T98" s="80"/>
      <c r="U98" s="80"/>
      <c r="V98" s="80">
        <v>75</v>
      </c>
      <c r="W98" s="82" t="s">
        <v>179</v>
      </c>
      <c r="X98" s="1"/>
    </row>
    <row r="99" spans="1:24" ht="15.75" customHeight="1">
      <c r="A99" s="83" t="s">
        <v>836</v>
      </c>
      <c r="B99" s="76" t="s">
        <v>837</v>
      </c>
      <c r="C99" s="76" t="s">
        <v>620</v>
      </c>
      <c r="D99" s="76" t="s">
        <v>838</v>
      </c>
      <c r="E99" s="76">
        <v>19</v>
      </c>
      <c r="F99" s="76">
        <v>9</v>
      </c>
      <c r="G99" s="76" t="s">
        <v>839</v>
      </c>
      <c r="H99" s="83" t="s">
        <v>840</v>
      </c>
      <c r="I99" s="83"/>
      <c r="J99" s="83"/>
      <c r="K99" s="83" t="s">
        <v>841</v>
      </c>
      <c r="L99" s="126"/>
      <c r="M99" s="76">
        <v>2022</v>
      </c>
      <c r="N99" s="76" t="s">
        <v>363</v>
      </c>
      <c r="O99" s="76"/>
      <c r="P99" s="86">
        <v>1</v>
      </c>
      <c r="Q99" s="86">
        <v>8</v>
      </c>
      <c r="R99" s="87">
        <v>300</v>
      </c>
      <c r="S99" s="88"/>
      <c r="T99" s="80"/>
      <c r="U99" s="80"/>
      <c r="V99" s="80">
        <v>37.5</v>
      </c>
      <c r="W99" s="82" t="s">
        <v>179</v>
      </c>
      <c r="X99" s="1"/>
    </row>
    <row r="100" spans="1:24" ht="15.75" customHeight="1">
      <c r="A100" s="83"/>
      <c r="B100" s="76"/>
      <c r="C100" s="76"/>
      <c r="D100" s="76"/>
      <c r="E100" s="76"/>
      <c r="F100" s="76"/>
      <c r="G100" s="76"/>
      <c r="H100" s="83"/>
      <c r="I100" s="83"/>
      <c r="J100" s="83"/>
      <c r="K100" s="83"/>
      <c r="L100" s="126"/>
      <c r="M100" s="76"/>
      <c r="N100" s="76"/>
      <c r="O100" s="76"/>
      <c r="P100" s="86"/>
      <c r="Q100" s="86"/>
      <c r="R100" s="87"/>
      <c r="S100" s="88"/>
      <c r="T100" s="80"/>
      <c r="U100" s="80"/>
      <c r="V100" s="80"/>
      <c r="X100" s="1"/>
    </row>
    <row r="101" spans="1:24" ht="15.75" customHeight="1">
      <c r="A101" s="83"/>
      <c r="B101" s="76"/>
      <c r="C101" s="76"/>
      <c r="D101" s="76"/>
      <c r="E101" s="76"/>
      <c r="F101" s="76"/>
      <c r="G101" s="76"/>
      <c r="H101" s="83"/>
      <c r="I101" s="83"/>
      <c r="J101" s="83"/>
      <c r="K101" s="83"/>
      <c r="L101" s="126"/>
      <c r="M101" s="76"/>
      <c r="N101" s="76"/>
      <c r="O101" s="76"/>
      <c r="P101" s="86"/>
      <c r="Q101" s="86"/>
      <c r="R101" s="87"/>
      <c r="S101" s="88"/>
      <c r="T101" s="80"/>
      <c r="U101" s="80"/>
      <c r="V101" s="80"/>
      <c r="X101" s="1"/>
    </row>
    <row r="102" spans="1:24" ht="15.75" customHeight="1">
      <c r="A102" s="232" t="s">
        <v>183</v>
      </c>
      <c r="B102" s="52"/>
      <c r="C102" s="52"/>
      <c r="D102" s="52"/>
      <c r="E102" s="52"/>
      <c r="F102" s="52"/>
      <c r="G102" s="1"/>
      <c r="H102" s="1"/>
      <c r="I102" s="1"/>
      <c r="J102" s="1"/>
      <c r="K102" s="1"/>
      <c r="L102" s="1"/>
      <c r="M102" s="1"/>
      <c r="N102" s="1"/>
      <c r="O102" s="1"/>
      <c r="P102" s="53"/>
      <c r="Q102" s="53"/>
      <c r="R102" s="53"/>
      <c r="T102" s="1"/>
      <c r="U102" s="1"/>
      <c r="V102" s="233">
        <f>SUM(V12:V100)</f>
        <v>34928.5</v>
      </c>
      <c r="X102" s="1"/>
    </row>
    <row r="103" spans="1:24" ht="15.75" customHeight="1">
      <c r="A103" s="51"/>
      <c r="B103" s="52"/>
      <c r="C103" s="52"/>
      <c r="D103" s="52"/>
      <c r="E103" s="52"/>
      <c r="F103" s="52"/>
      <c r="G103" s="1"/>
      <c r="H103" s="1"/>
      <c r="I103" s="1"/>
      <c r="J103" s="1"/>
      <c r="K103" s="1"/>
      <c r="L103" s="1"/>
      <c r="M103" s="1"/>
      <c r="N103" s="1"/>
      <c r="O103" s="1"/>
      <c r="P103" s="1"/>
      <c r="Q103" s="1"/>
      <c r="R103" s="1"/>
      <c r="S103" s="1"/>
      <c r="T103" s="1"/>
      <c r="U103" s="1"/>
      <c r="V103" s="1"/>
      <c r="W103" s="1"/>
      <c r="X103" s="1"/>
    </row>
    <row r="104" spans="1:24" ht="15.75" customHeight="1">
      <c r="A104" s="1114" t="s">
        <v>842</v>
      </c>
      <c r="B104" s="1115"/>
      <c r="C104" s="1115"/>
      <c r="D104" s="1115"/>
      <c r="E104" s="1115"/>
      <c r="F104" s="1115"/>
      <c r="G104" s="1115"/>
      <c r="H104" s="1115"/>
      <c r="I104" s="1115"/>
      <c r="J104" s="1115"/>
      <c r="K104" s="1115"/>
      <c r="L104" s="1115"/>
      <c r="M104" s="1115"/>
      <c r="N104" s="1115"/>
      <c r="O104" s="1115"/>
      <c r="P104" s="1115"/>
      <c r="Q104" s="1115"/>
      <c r="R104" s="1115"/>
      <c r="S104" s="1115"/>
      <c r="T104" s="1116"/>
      <c r="U104" s="1"/>
      <c r="V104" s="1"/>
      <c r="W104" s="1"/>
      <c r="X104" s="1"/>
    </row>
    <row r="105" spans="1:24" ht="15.75" customHeight="1">
      <c r="A105" s="51"/>
      <c r="B105" s="52"/>
      <c r="C105" s="52"/>
      <c r="D105" s="52"/>
      <c r="E105" s="52"/>
      <c r="F105" s="52"/>
      <c r="G105" s="1"/>
      <c r="H105" s="1"/>
      <c r="I105" s="1"/>
      <c r="J105" s="1"/>
      <c r="K105" s="1"/>
      <c r="L105" s="1"/>
      <c r="M105" s="1"/>
      <c r="N105" s="1"/>
      <c r="O105" s="1"/>
      <c r="P105" s="1"/>
      <c r="Q105" s="1"/>
      <c r="R105" s="1"/>
      <c r="S105" s="1"/>
      <c r="T105" s="1"/>
      <c r="U105" s="1"/>
      <c r="V105" s="1"/>
      <c r="W105" s="1"/>
      <c r="X105" s="1"/>
    </row>
    <row r="106" spans="1:24" ht="15.75" customHeight="1">
      <c r="A106" s="51"/>
      <c r="B106" s="52"/>
      <c r="C106" s="52"/>
      <c r="D106" s="52"/>
      <c r="E106" s="52"/>
      <c r="F106" s="52"/>
      <c r="G106" s="1"/>
      <c r="H106" s="1"/>
      <c r="I106" s="1"/>
      <c r="J106" s="1"/>
      <c r="K106" s="1"/>
      <c r="L106" s="1"/>
      <c r="M106" s="1"/>
      <c r="N106" s="1"/>
      <c r="O106" s="1"/>
      <c r="P106" s="1"/>
      <c r="Q106" s="1"/>
      <c r="R106" s="1"/>
      <c r="S106" s="1"/>
      <c r="T106" s="1"/>
      <c r="U106" s="1"/>
      <c r="V106" s="1"/>
      <c r="W106" s="1"/>
      <c r="X106" s="1"/>
    </row>
    <row r="107" spans="1:24" ht="15.75" customHeight="1">
      <c r="A107" s="51"/>
      <c r="B107" s="52"/>
      <c r="C107" s="52"/>
      <c r="D107" s="52"/>
      <c r="E107" s="52"/>
      <c r="F107" s="52"/>
      <c r="G107" s="1"/>
      <c r="H107" s="1"/>
      <c r="I107" s="1"/>
      <c r="J107" s="1"/>
      <c r="K107" s="1"/>
      <c r="L107" s="1"/>
      <c r="M107" s="1"/>
      <c r="N107" s="1"/>
      <c r="O107" s="1"/>
      <c r="P107" s="1"/>
      <c r="Q107" s="1"/>
      <c r="R107" s="1"/>
      <c r="S107" s="1"/>
      <c r="T107" s="1"/>
      <c r="U107" s="1"/>
      <c r="V107" s="1"/>
      <c r="W107" s="1"/>
      <c r="X107" s="1"/>
    </row>
    <row r="108" spans="1:24" ht="15.75" customHeight="1">
      <c r="A108" s="51"/>
      <c r="B108" s="52"/>
      <c r="C108" s="52"/>
      <c r="D108" s="52"/>
      <c r="E108" s="52"/>
      <c r="F108" s="52"/>
      <c r="G108" s="1"/>
      <c r="H108" s="1"/>
      <c r="I108" s="1"/>
      <c r="J108" s="1"/>
      <c r="K108" s="1"/>
      <c r="L108" s="1"/>
      <c r="M108" s="1"/>
      <c r="N108" s="1"/>
      <c r="O108" s="1"/>
      <c r="P108" s="1"/>
      <c r="Q108" s="1"/>
      <c r="R108" s="1"/>
      <c r="S108" s="1"/>
      <c r="T108" s="1"/>
      <c r="U108" s="1"/>
      <c r="V108" s="1"/>
      <c r="W108" s="1"/>
      <c r="X108" s="1"/>
    </row>
    <row r="109" spans="1:24" ht="15.75" customHeight="1">
      <c r="A109" s="51"/>
      <c r="B109" s="52"/>
      <c r="C109" s="52"/>
      <c r="D109" s="52"/>
      <c r="E109" s="52"/>
      <c r="F109" s="52"/>
      <c r="G109" s="1"/>
      <c r="H109" s="1"/>
      <c r="I109" s="1"/>
      <c r="J109" s="1"/>
      <c r="K109" s="1"/>
      <c r="L109" s="1"/>
      <c r="M109" s="1"/>
      <c r="N109" s="1"/>
      <c r="O109" s="1"/>
      <c r="P109" s="1"/>
      <c r="Q109" s="1"/>
      <c r="R109" s="1"/>
      <c r="S109" s="1"/>
      <c r="T109" s="1"/>
      <c r="U109" s="1"/>
      <c r="V109" s="1"/>
      <c r="W109" s="1"/>
      <c r="X109" s="1"/>
    </row>
    <row r="110" spans="1:24" ht="15.75" customHeight="1">
      <c r="A110" s="51"/>
      <c r="B110" s="52"/>
      <c r="C110" s="52"/>
      <c r="D110" s="52"/>
      <c r="E110" s="52"/>
      <c r="F110" s="52"/>
      <c r="G110" s="1"/>
      <c r="H110" s="1"/>
      <c r="I110" s="1"/>
      <c r="J110" s="1"/>
      <c r="K110" s="1"/>
      <c r="L110" s="1"/>
      <c r="M110" s="1"/>
      <c r="N110" s="1"/>
      <c r="O110" s="1"/>
      <c r="P110" s="1"/>
      <c r="Q110" s="1"/>
      <c r="R110" s="1"/>
      <c r="S110" s="1"/>
      <c r="T110" s="1"/>
      <c r="U110" s="1"/>
      <c r="V110" s="1"/>
      <c r="W110" s="1"/>
      <c r="X110" s="1"/>
    </row>
    <row r="111" spans="1:24" ht="15.75" customHeight="1">
      <c r="A111" s="51"/>
      <c r="B111" s="52"/>
      <c r="C111" s="52"/>
      <c r="D111" s="52"/>
      <c r="E111" s="52"/>
      <c r="F111" s="52"/>
      <c r="G111" s="1"/>
      <c r="H111" s="1"/>
      <c r="I111" s="1"/>
      <c r="J111" s="1"/>
      <c r="K111" s="1"/>
      <c r="L111" s="1"/>
      <c r="M111" s="1"/>
      <c r="N111" s="1"/>
      <c r="O111" s="1"/>
      <c r="P111" s="1"/>
      <c r="Q111" s="1"/>
      <c r="R111" s="1"/>
      <c r="S111" s="1"/>
      <c r="T111" s="1"/>
      <c r="U111" s="1"/>
      <c r="V111" s="1"/>
      <c r="W111" s="1"/>
      <c r="X111" s="1"/>
    </row>
    <row r="112" spans="1:24" ht="15.75" customHeight="1">
      <c r="A112" s="51"/>
      <c r="B112" s="52"/>
      <c r="C112" s="52"/>
      <c r="D112" s="52"/>
      <c r="E112" s="52"/>
      <c r="F112" s="52"/>
      <c r="G112" s="1"/>
      <c r="H112" s="1"/>
      <c r="I112" s="1"/>
      <c r="J112" s="1"/>
      <c r="K112" s="1"/>
      <c r="L112" s="1"/>
      <c r="M112" s="1"/>
      <c r="N112" s="1"/>
      <c r="O112" s="1"/>
      <c r="P112" s="1"/>
      <c r="Q112" s="1"/>
      <c r="R112" s="1"/>
      <c r="S112" s="1"/>
      <c r="T112" s="1"/>
      <c r="U112" s="1"/>
      <c r="V112" s="1"/>
      <c r="W112" s="1"/>
      <c r="X112" s="1"/>
    </row>
    <row r="113" spans="1:24" ht="15.75" customHeight="1">
      <c r="A113" s="51"/>
      <c r="B113" s="52"/>
      <c r="C113" s="52"/>
      <c r="D113" s="52"/>
      <c r="E113" s="52"/>
      <c r="F113" s="52"/>
      <c r="G113" s="1"/>
      <c r="H113" s="1"/>
      <c r="I113" s="1"/>
      <c r="J113" s="1"/>
      <c r="K113" s="1"/>
      <c r="L113" s="1"/>
      <c r="M113" s="1"/>
      <c r="N113" s="1"/>
      <c r="O113" s="1"/>
      <c r="P113" s="1"/>
      <c r="Q113" s="1"/>
      <c r="R113" s="1"/>
      <c r="S113" s="1"/>
      <c r="T113" s="1"/>
      <c r="U113" s="1"/>
      <c r="V113" s="1"/>
      <c r="W113" s="1"/>
      <c r="X113" s="1"/>
    </row>
    <row r="114" spans="1:24" ht="15.75" customHeight="1">
      <c r="A114" s="51"/>
      <c r="B114" s="52"/>
      <c r="C114" s="52"/>
      <c r="D114" s="52"/>
      <c r="E114" s="52"/>
      <c r="F114" s="52"/>
      <c r="G114" s="1"/>
      <c r="H114" s="1"/>
      <c r="I114" s="1"/>
      <c r="J114" s="1"/>
      <c r="K114" s="1"/>
      <c r="L114" s="1"/>
      <c r="M114" s="1"/>
      <c r="N114" s="1"/>
      <c r="O114" s="1"/>
      <c r="P114" s="1"/>
      <c r="Q114" s="1"/>
      <c r="R114" s="1"/>
      <c r="S114" s="1"/>
      <c r="T114" s="1"/>
      <c r="U114" s="1"/>
      <c r="V114" s="1"/>
      <c r="W114" s="1"/>
      <c r="X114" s="1"/>
    </row>
    <row r="115" spans="1:24" ht="15.75" customHeight="1">
      <c r="A115" s="51"/>
      <c r="B115" s="52"/>
      <c r="C115" s="52"/>
      <c r="D115" s="52"/>
      <c r="E115" s="52"/>
      <c r="F115" s="52"/>
      <c r="G115" s="1"/>
      <c r="H115" s="1"/>
      <c r="I115" s="1"/>
      <c r="J115" s="1"/>
      <c r="K115" s="1"/>
      <c r="L115" s="1"/>
      <c r="M115" s="1"/>
      <c r="N115" s="1"/>
      <c r="O115" s="1"/>
      <c r="P115" s="1"/>
      <c r="Q115" s="1"/>
      <c r="R115" s="1"/>
      <c r="S115" s="1"/>
      <c r="T115" s="1"/>
      <c r="U115" s="1"/>
      <c r="V115" s="1"/>
      <c r="W115" s="1"/>
      <c r="X115" s="1"/>
    </row>
    <row r="116" spans="1:24" ht="15.75" customHeight="1">
      <c r="A116" s="51"/>
      <c r="B116" s="52"/>
      <c r="C116" s="52"/>
      <c r="D116" s="52"/>
      <c r="E116" s="52"/>
      <c r="F116" s="52"/>
      <c r="G116" s="1"/>
      <c r="H116" s="1"/>
      <c r="I116" s="1"/>
      <c r="J116" s="1"/>
      <c r="K116" s="1"/>
      <c r="L116" s="1"/>
      <c r="M116" s="1"/>
      <c r="N116" s="1"/>
      <c r="O116" s="1"/>
      <c r="P116" s="1"/>
      <c r="Q116" s="1"/>
      <c r="R116" s="1"/>
      <c r="S116" s="1"/>
      <c r="T116" s="1"/>
      <c r="U116" s="1"/>
      <c r="V116" s="1"/>
      <c r="W116" s="1"/>
      <c r="X116" s="1"/>
    </row>
    <row r="117" spans="1:24" ht="15.75" customHeight="1">
      <c r="A117" s="51"/>
      <c r="B117" s="52"/>
      <c r="C117" s="52"/>
      <c r="D117" s="52"/>
      <c r="E117" s="52"/>
      <c r="F117" s="52"/>
      <c r="G117" s="1"/>
      <c r="H117" s="1"/>
      <c r="I117" s="1"/>
      <c r="J117" s="1"/>
      <c r="K117" s="1"/>
      <c r="L117" s="1"/>
      <c r="M117" s="1"/>
      <c r="N117" s="1"/>
      <c r="O117" s="1"/>
      <c r="P117" s="1"/>
      <c r="Q117" s="1"/>
      <c r="R117" s="1"/>
      <c r="S117" s="1"/>
      <c r="T117" s="1"/>
      <c r="U117" s="1"/>
      <c r="V117" s="1"/>
      <c r="W117" s="1"/>
      <c r="X117" s="1"/>
    </row>
    <row r="118" spans="1:24" ht="15.75" customHeight="1">
      <c r="A118" s="51"/>
      <c r="B118" s="52"/>
      <c r="C118" s="52"/>
      <c r="D118" s="52"/>
      <c r="E118" s="52"/>
      <c r="F118" s="52"/>
      <c r="G118" s="1"/>
      <c r="H118" s="1"/>
      <c r="I118" s="1"/>
      <c r="J118" s="1"/>
      <c r="K118" s="1"/>
      <c r="L118" s="1"/>
      <c r="M118" s="1"/>
      <c r="N118" s="1"/>
      <c r="O118" s="1"/>
      <c r="P118" s="1"/>
      <c r="Q118" s="1"/>
      <c r="R118" s="1"/>
      <c r="S118" s="1"/>
      <c r="T118" s="1"/>
      <c r="U118" s="1"/>
      <c r="V118" s="1"/>
      <c r="W118" s="1"/>
      <c r="X118" s="1"/>
    </row>
    <row r="119" spans="1:24" ht="15.75" customHeight="1">
      <c r="A119" s="51"/>
      <c r="B119" s="52"/>
      <c r="C119" s="52"/>
      <c r="D119" s="52"/>
      <c r="E119" s="52"/>
      <c r="F119" s="52"/>
      <c r="G119" s="1"/>
      <c r="H119" s="1"/>
      <c r="I119" s="1"/>
      <c r="J119" s="1"/>
      <c r="K119" s="1"/>
      <c r="L119" s="1"/>
      <c r="M119" s="1"/>
      <c r="N119" s="1"/>
      <c r="O119" s="1"/>
      <c r="P119" s="1"/>
      <c r="Q119" s="1"/>
      <c r="R119" s="1"/>
      <c r="S119" s="1"/>
      <c r="T119" s="1"/>
      <c r="U119" s="1"/>
      <c r="V119" s="1"/>
      <c r="W119" s="1"/>
      <c r="X119" s="1"/>
    </row>
    <row r="120" spans="1:24" ht="15.75" customHeight="1">
      <c r="A120" s="51"/>
      <c r="B120" s="52"/>
      <c r="C120" s="52"/>
      <c r="D120" s="52"/>
      <c r="E120" s="52"/>
      <c r="F120" s="52"/>
      <c r="G120" s="1"/>
      <c r="H120" s="1"/>
      <c r="I120" s="1"/>
      <c r="J120" s="1"/>
      <c r="K120" s="1"/>
      <c r="L120" s="1"/>
      <c r="M120" s="1"/>
      <c r="N120" s="1"/>
      <c r="O120" s="1"/>
      <c r="P120" s="1"/>
      <c r="Q120" s="1"/>
      <c r="R120" s="1"/>
      <c r="S120" s="1"/>
      <c r="T120" s="1"/>
      <c r="U120" s="1"/>
      <c r="V120" s="1"/>
      <c r="W120" s="1"/>
      <c r="X120" s="1"/>
    </row>
    <row r="121" spans="1:24" ht="15.75" customHeight="1">
      <c r="A121" s="51"/>
      <c r="B121" s="52"/>
      <c r="C121" s="52"/>
      <c r="D121" s="52"/>
      <c r="E121" s="52"/>
      <c r="F121" s="52"/>
      <c r="G121" s="1"/>
      <c r="H121" s="1"/>
      <c r="I121" s="1"/>
      <c r="J121" s="1"/>
      <c r="K121" s="1"/>
      <c r="L121" s="1"/>
      <c r="M121" s="1"/>
      <c r="N121" s="1"/>
      <c r="O121" s="1"/>
      <c r="P121" s="1"/>
      <c r="Q121" s="1"/>
      <c r="R121" s="1"/>
      <c r="S121" s="1"/>
      <c r="T121" s="1"/>
      <c r="U121" s="1"/>
      <c r="V121" s="1"/>
      <c r="W121" s="1"/>
      <c r="X121" s="1"/>
    </row>
    <row r="122" spans="1:24" ht="15.75" customHeight="1">
      <c r="A122" s="51"/>
      <c r="B122" s="52"/>
      <c r="C122" s="52"/>
      <c r="D122" s="52"/>
      <c r="E122" s="52"/>
      <c r="F122" s="52"/>
      <c r="G122" s="1"/>
      <c r="H122" s="1"/>
      <c r="I122" s="1"/>
      <c r="J122" s="1"/>
      <c r="K122" s="1"/>
      <c r="L122" s="1"/>
      <c r="M122" s="1"/>
      <c r="N122" s="1"/>
      <c r="O122" s="1"/>
      <c r="P122" s="1"/>
      <c r="Q122" s="1"/>
      <c r="R122" s="1"/>
      <c r="S122" s="1"/>
      <c r="T122" s="1"/>
      <c r="U122" s="1"/>
      <c r="V122" s="1"/>
      <c r="W122" s="1"/>
      <c r="X122" s="1"/>
    </row>
    <row r="123" spans="1:24" ht="15.75" customHeight="1">
      <c r="A123" s="51"/>
      <c r="B123" s="52"/>
      <c r="C123" s="52"/>
      <c r="D123" s="52"/>
      <c r="E123" s="52"/>
      <c r="F123" s="52"/>
      <c r="G123" s="1"/>
      <c r="H123" s="1"/>
      <c r="I123" s="1"/>
      <c r="J123" s="1"/>
      <c r="K123" s="1"/>
      <c r="L123" s="1"/>
      <c r="M123" s="1"/>
      <c r="N123" s="1"/>
      <c r="O123" s="1"/>
      <c r="P123" s="1"/>
      <c r="Q123" s="1"/>
      <c r="R123" s="1"/>
      <c r="S123" s="1"/>
      <c r="T123" s="1"/>
      <c r="U123" s="1"/>
      <c r="V123" s="1"/>
      <c r="W123" s="1"/>
      <c r="X123" s="1"/>
    </row>
    <row r="124" spans="1:24" ht="15.75" customHeight="1">
      <c r="A124" s="51"/>
      <c r="B124" s="52"/>
      <c r="C124" s="52"/>
      <c r="D124" s="52"/>
      <c r="E124" s="52"/>
      <c r="F124" s="52"/>
      <c r="G124" s="1"/>
      <c r="H124" s="1"/>
      <c r="I124" s="1"/>
      <c r="J124" s="1"/>
      <c r="K124" s="1"/>
      <c r="L124" s="1"/>
      <c r="M124" s="1"/>
      <c r="N124" s="1"/>
      <c r="O124" s="1"/>
      <c r="P124" s="1"/>
      <c r="Q124" s="1"/>
      <c r="R124" s="1"/>
      <c r="S124" s="1"/>
      <c r="T124" s="1"/>
      <c r="U124" s="1"/>
      <c r="V124" s="1"/>
      <c r="W124" s="1"/>
      <c r="X124" s="1"/>
    </row>
    <row r="125" spans="1:24" ht="15.75" customHeight="1">
      <c r="A125" s="51"/>
      <c r="B125" s="52"/>
      <c r="C125" s="52"/>
      <c r="D125" s="52"/>
      <c r="E125" s="52"/>
      <c r="F125" s="52"/>
      <c r="G125" s="1"/>
      <c r="H125" s="1"/>
      <c r="I125" s="1"/>
      <c r="J125" s="1"/>
      <c r="K125" s="1"/>
      <c r="L125" s="1"/>
      <c r="M125" s="1"/>
      <c r="N125" s="1"/>
      <c r="O125" s="1"/>
      <c r="P125" s="1"/>
      <c r="Q125" s="1"/>
      <c r="R125" s="1"/>
      <c r="S125" s="1"/>
      <c r="T125" s="1"/>
      <c r="U125" s="1"/>
      <c r="V125" s="1"/>
      <c r="W125" s="1"/>
      <c r="X125" s="1"/>
    </row>
    <row r="126" spans="1:24" ht="15.75" customHeight="1">
      <c r="A126" s="51"/>
      <c r="B126" s="52"/>
      <c r="C126" s="52"/>
      <c r="D126" s="52"/>
      <c r="E126" s="52"/>
      <c r="F126" s="52"/>
      <c r="G126" s="1"/>
      <c r="H126" s="1"/>
      <c r="I126" s="1"/>
      <c r="J126" s="1"/>
      <c r="K126" s="1"/>
      <c r="L126" s="1"/>
      <c r="M126" s="1"/>
      <c r="N126" s="1"/>
      <c r="O126" s="1"/>
      <c r="P126" s="1"/>
      <c r="Q126" s="1"/>
      <c r="R126" s="1"/>
      <c r="S126" s="1"/>
      <c r="T126" s="1"/>
      <c r="U126" s="1"/>
      <c r="V126" s="1"/>
      <c r="W126" s="1"/>
      <c r="X126" s="1"/>
    </row>
    <row r="127" spans="1:24" ht="15.75" customHeight="1">
      <c r="A127" s="51"/>
      <c r="B127" s="52"/>
      <c r="C127" s="52"/>
      <c r="D127" s="52"/>
      <c r="E127" s="52"/>
      <c r="F127" s="52"/>
      <c r="G127" s="1"/>
      <c r="H127" s="1"/>
      <c r="I127" s="1"/>
      <c r="J127" s="1"/>
      <c r="K127" s="1"/>
      <c r="L127" s="1"/>
      <c r="M127" s="1"/>
      <c r="N127" s="1"/>
      <c r="O127" s="1"/>
      <c r="P127" s="1"/>
      <c r="Q127" s="1"/>
      <c r="R127" s="1"/>
      <c r="S127" s="1"/>
      <c r="T127" s="1"/>
      <c r="U127" s="1"/>
      <c r="V127" s="1"/>
      <c r="W127" s="1"/>
      <c r="X127" s="1"/>
    </row>
    <row r="128" spans="1:24" ht="15.75" customHeight="1">
      <c r="A128" s="51"/>
      <c r="B128" s="52"/>
      <c r="C128" s="52"/>
      <c r="D128" s="52"/>
      <c r="E128" s="52"/>
      <c r="F128" s="52"/>
      <c r="G128" s="1"/>
      <c r="H128" s="1"/>
      <c r="I128" s="1"/>
      <c r="J128" s="1"/>
      <c r="K128" s="1"/>
      <c r="L128" s="1"/>
      <c r="M128" s="1"/>
      <c r="N128" s="1"/>
      <c r="O128" s="1"/>
      <c r="P128" s="1"/>
      <c r="Q128" s="1"/>
      <c r="R128" s="1"/>
      <c r="S128" s="1"/>
      <c r="T128" s="1"/>
      <c r="U128" s="1"/>
      <c r="V128" s="1"/>
      <c r="W128" s="1"/>
      <c r="X128" s="1"/>
    </row>
    <row r="129" spans="1:24" ht="15.75" customHeight="1">
      <c r="A129" s="51"/>
      <c r="B129" s="52"/>
      <c r="C129" s="52"/>
      <c r="D129" s="52"/>
      <c r="E129" s="52"/>
      <c r="F129" s="52"/>
      <c r="G129" s="1"/>
      <c r="H129" s="1"/>
      <c r="I129" s="1"/>
      <c r="J129" s="1"/>
      <c r="K129" s="1"/>
      <c r="L129" s="1"/>
      <c r="M129" s="1"/>
      <c r="N129" s="1"/>
      <c r="O129" s="1"/>
      <c r="P129" s="1"/>
      <c r="Q129" s="1"/>
      <c r="R129" s="1"/>
      <c r="S129" s="1"/>
      <c r="T129" s="1"/>
      <c r="U129" s="1"/>
      <c r="V129" s="1"/>
      <c r="W129" s="1"/>
      <c r="X129" s="1"/>
    </row>
    <row r="130" spans="1:24" ht="15.75" customHeight="1">
      <c r="A130" s="51"/>
      <c r="B130" s="52"/>
      <c r="C130" s="52"/>
      <c r="D130" s="52"/>
      <c r="E130" s="52"/>
      <c r="F130" s="52"/>
      <c r="G130" s="1"/>
      <c r="H130" s="1"/>
      <c r="I130" s="1"/>
      <c r="J130" s="1"/>
      <c r="K130" s="1"/>
      <c r="L130" s="1"/>
      <c r="M130" s="1"/>
      <c r="N130" s="1"/>
      <c r="O130" s="1"/>
      <c r="P130" s="1"/>
      <c r="Q130" s="1"/>
      <c r="R130" s="1"/>
      <c r="S130" s="1"/>
      <c r="T130" s="1"/>
      <c r="U130" s="1"/>
      <c r="V130" s="1"/>
      <c r="W130" s="1"/>
      <c r="X130" s="1"/>
    </row>
    <row r="131" spans="1:24" ht="15.75" customHeight="1">
      <c r="A131" s="51"/>
      <c r="B131" s="52"/>
      <c r="C131" s="52"/>
      <c r="D131" s="52"/>
      <c r="E131" s="52"/>
      <c r="F131" s="52"/>
      <c r="G131" s="1"/>
      <c r="H131" s="1"/>
      <c r="I131" s="1"/>
      <c r="J131" s="1"/>
      <c r="K131" s="1"/>
      <c r="L131" s="1"/>
      <c r="M131" s="1"/>
      <c r="N131" s="1"/>
      <c r="O131" s="1"/>
      <c r="P131" s="1"/>
      <c r="Q131" s="1"/>
      <c r="R131" s="1"/>
      <c r="S131" s="1"/>
      <c r="T131" s="1"/>
      <c r="U131" s="1"/>
      <c r="V131" s="1"/>
      <c r="W131" s="1"/>
      <c r="X131" s="1"/>
    </row>
    <row r="132" spans="1:24" ht="15.75" customHeight="1">
      <c r="A132" s="51"/>
      <c r="B132" s="52"/>
      <c r="C132" s="52"/>
      <c r="D132" s="52"/>
      <c r="E132" s="52"/>
      <c r="F132" s="52"/>
      <c r="G132" s="1"/>
      <c r="H132" s="1"/>
      <c r="I132" s="1"/>
      <c r="J132" s="1"/>
      <c r="K132" s="1"/>
      <c r="L132" s="1"/>
      <c r="M132" s="1"/>
      <c r="N132" s="1"/>
      <c r="O132" s="1"/>
      <c r="P132" s="1"/>
      <c r="Q132" s="1"/>
      <c r="R132" s="1"/>
      <c r="S132" s="1"/>
      <c r="T132" s="1"/>
      <c r="U132" s="1"/>
      <c r="V132" s="1"/>
      <c r="W132" s="1"/>
      <c r="X132" s="1"/>
    </row>
    <row r="133" spans="1:24" ht="15.75" customHeight="1">
      <c r="A133" s="51"/>
      <c r="B133" s="52"/>
      <c r="C133" s="52"/>
      <c r="D133" s="52"/>
      <c r="E133" s="52"/>
      <c r="F133" s="52"/>
      <c r="G133" s="1"/>
      <c r="H133" s="1"/>
      <c r="I133" s="1"/>
      <c r="J133" s="1"/>
      <c r="K133" s="1"/>
      <c r="L133" s="1"/>
      <c r="M133" s="1"/>
      <c r="N133" s="1"/>
      <c r="O133" s="1"/>
      <c r="P133" s="1"/>
      <c r="Q133" s="1"/>
      <c r="R133" s="1"/>
      <c r="S133" s="1"/>
      <c r="T133" s="1"/>
      <c r="U133" s="1"/>
      <c r="V133" s="1"/>
      <c r="W133" s="1"/>
      <c r="X133" s="1"/>
    </row>
    <row r="134" spans="1:24" ht="15.75" customHeight="1">
      <c r="A134" s="51"/>
      <c r="B134" s="52"/>
      <c r="C134" s="52"/>
      <c r="D134" s="52"/>
      <c r="E134" s="52"/>
      <c r="F134" s="52"/>
      <c r="G134" s="1"/>
      <c r="H134" s="1"/>
      <c r="I134" s="1"/>
      <c r="J134" s="1"/>
      <c r="K134" s="1"/>
      <c r="L134" s="1"/>
      <c r="M134" s="1"/>
      <c r="N134" s="1"/>
      <c r="O134" s="1"/>
      <c r="P134" s="1"/>
      <c r="Q134" s="1"/>
      <c r="R134" s="1"/>
      <c r="S134" s="1"/>
      <c r="T134" s="1"/>
      <c r="U134" s="1"/>
      <c r="V134" s="1"/>
      <c r="W134" s="1"/>
      <c r="X134" s="1"/>
    </row>
    <row r="135" spans="1:24" ht="15.75" customHeight="1">
      <c r="A135" s="51"/>
      <c r="B135" s="52"/>
      <c r="C135" s="52"/>
      <c r="D135" s="52"/>
      <c r="E135" s="52"/>
      <c r="F135" s="52"/>
      <c r="G135" s="1"/>
      <c r="H135" s="1"/>
      <c r="I135" s="1"/>
      <c r="J135" s="1"/>
      <c r="K135" s="1"/>
      <c r="L135" s="1"/>
      <c r="M135" s="1"/>
      <c r="N135" s="1"/>
      <c r="O135" s="1"/>
      <c r="P135" s="1"/>
      <c r="Q135" s="1"/>
      <c r="R135" s="1"/>
      <c r="S135" s="1"/>
      <c r="T135" s="1"/>
      <c r="U135" s="1"/>
      <c r="V135" s="1"/>
      <c r="W135" s="1"/>
      <c r="X135" s="1"/>
    </row>
    <row r="136" spans="1:24" ht="15.75" customHeight="1">
      <c r="A136" s="51"/>
      <c r="B136" s="52"/>
      <c r="C136" s="52"/>
      <c r="D136" s="52"/>
      <c r="E136" s="52"/>
      <c r="F136" s="52"/>
      <c r="G136" s="1"/>
      <c r="H136" s="1"/>
      <c r="I136" s="1"/>
      <c r="J136" s="1"/>
      <c r="K136" s="1"/>
      <c r="L136" s="1"/>
      <c r="M136" s="1"/>
      <c r="N136" s="1"/>
      <c r="O136" s="1"/>
      <c r="P136" s="1"/>
      <c r="Q136" s="1"/>
      <c r="R136" s="1"/>
      <c r="S136" s="1"/>
      <c r="T136" s="1"/>
      <c r="U136" s="1"/>
      <c r="V136" s="1"/>
      <c r="W136" s="1"/>
      <c r="X136" s="1"/>
    </row>
    <row r="137" spans="1:24" ht="15.75" customHeight="1">
      <c r="A137" s="51"/>
      <c r="B137" s="52"/>
      <c r="C137" s="52"/>
      <c r="D137" s="52"/>
      <c r="E137" s="52"/>
      <c r="F137" s="52"/>
      <c r="G137" s="1"/>
      <c r="H137" s="1"/>
      <c r="I137" s="1"/>
      <c r="J137" s="1"/>
      <c r="K137" s="1"/>
      <c r="L137" s="1"/>
      <c r="M137" s="1"/>
      <c r="N137" s="1"/>
      <c r="O137" s="1"/>
      <c r="P137" s="1"/>
      <c r="Q137" s="1"/>
      <c r="R137" s="1"/>
      <c r="S137" s="1"/>
      <c r="T137" s="1"/>
      <c r="U137" s="1"/>
      <c r="V137" s="1"/>
      <c r="W137" s="1"/>
      <c r="X137" s="1"/>
    </row>
    <row r="138" spans="1:24" ht="15.75" customHeight="1">
      <c r="A138" s="51"/>
      <c r="B138" s="52"/>
      <c r="C138" s="52"/>
      <c r="D138" s="52"/>
      <c r="E138" s="52"/>
      <c r="F138" s="52"/>
      <c r="G138" s="1"/>
      <c r="H138" s="1"/>
      <c r="I138" s="1"/>
      <c r="J138" s="1"/>
      <c r="K138" s="1"/>
      <c r="L138" s="1"/>
      <c r="M138" s="1"/>
      <c r="N138" s="1"/>
      <c r="O138" s="1"/>
      <c r="P138" s="1"/>
      <c r="Q138" s="1"/>
      <c r="R138" s="1"/>
      <c r="S138" s="1"/>
      <c r="T138" s="1"/>
      <c r="U138" s="1"/>
      <c r="V138" s="1"/>
      <c r="W138" s="1"/>
      <c r="X138" s="1"/>
    </row>
    <row r="139" spans="1:24" ht="15.75" customHeight="1">
      <c r="A139" s="51"/>
      <c r="B139" s="52"/>
      <c r="C139" s="52"/>
      <c r="D139" s="52"/>
      <c r="E139" s="52"/>
      <c r="F139" s="52"/>
      <c r="G139" s="1"/>
      <c r="H139" s="1"/>
      <c r="I139" s="1"/>
      <c r="J139" s="1"/>
      <c r="K139" s="1"/>
      <c r="L139" s="1"/>
      <c r="M139" s="1"/>
      <c r="N139" s="1"/>
      <c r="O139" s="1"/>
      <c r="P139" s="1"/>
      <c r="Q139" s="1"/>
      <c r="R139" s="1"/>
      <c r="S139" s="1"/>
      <c r="T139" s="1"/>
      <c r="U139" s="1"/>
      <c r="V139" s="1"/>
      <c r="W139" s="1"/>
      <c r="X139" s="1"/>
    </row>
    <row r="140" spans="1:24" ht="15.75" customHeight="1">
      <c r="A140" s="51"/>
      <c r="B140" s="52"/>
      <c r="C140" s="52"/>
      <c r="D140" s="52"/>
      <c r="E140" s="52"/>
      <c r="F140" s="52"/>
      <c r="G140" s="1"/>
      <c r="H140" s="1"/>
      <c r="I140" s="1"/>
      <c r="J140" s="1"/>
      <c r="K140" s="1"/>
      <c r="L140" s="1"/>
      <c r="M140" s="1"/>
      <c r="N140" s="1"/>
      <c r="O140" s="1"/>
      <c r="P140" s="1"/>
      <c r="Q140" s="1"/>
      <c r="R140" s="1"/>
      <c r="S140" s="1"/>
      <c r="T140" s="1"/>
      <c r="U140" s="1"/>
      <c r="V140" s="1"/>
      <c r="W140" s="1"/>
      <c r="X140" s="1"/>
    </row>
    <row r="141" spans="1:24" ht="15.75" customHeight="1">
      <c r="A141" s="51"/>
      <c r="B141" s="52"/>
      <c r="C141" s="52"/>
      <c r="D141" s="52"/>
      <c r="E141" s="52"/>
      <c r="F141" s="52"/>
      <c r="G141" s="1"/>
      <c r="H141" s="1"/>
      <c r="I141" s="1"/>
      <c r="J141" s="1"/>
      <c r="K141" s="1"/>
      <c r="L141" s="1"/>
      <c r="M141" s="1"/>
      <c r="N141" s="1"/>
      <c r="O141" s="1"/>
      <c r="P141" s="1"/>
      <c r="Q141" s="1"/>
      <c r="R141" s="1"/>
      <c r="S141" s="1"/>
      <c r="T141" s="1"/>
      <c r="U141" s="1"/>
      <c r="V141" s="1"/>
      <c r="W141" s="1"/>
      <c r="X141" s="1"/>
    </row>
    <row r="142" spans="1:24" ht="15.75" customHeight="1">
      <c r="A142" s="51"/>
      <c r="B142" s="52"/>
      <c r="C142" s="52"/>
      <c r="D142" s="52"/>
      <c r="E142" s="52"/>
      <c r="F142" s="52"/>
      <c r="G142" s="1"/>
      <c r="H142" s="1"/>
      <c r="I142" s="1"/>
      <c r="J142" s="1"/>
      <c r="K142" s="1"/>
      <c r="L142" s="1"/>
      <c r="M142" s="1"/>
      <c r="N142" s="1"/>
      <c r="O142" s="1"/>
      <c r="P142" s="1"/>
      <c r="Q142" s="1"/>
      <c r="R142" s="1"/>
      <c r="S142" s="1"/>
      <c r="T142" s="1"/>
      <c r="U142" s="1"/>
      <c r="V142" s="1"/>
      <c r="W142" s="1"/>
      <c r="X142" s="1"/>
    </row>
    <row r="143" spans="1:24" ht="15.75" customHeight="1">
      <c r="A143" s="51"/>
      <c r="B143" s="52"/>
      <c r="C143" s="52"/>
      <c r="D143" s="52"/>
      <c r="E143" s="52"/>
      <c r="F143" s="52"/>
      <c r="G143" s="1"/>
      <c r="H143" s="1"/>
      <c r="I143" s="1"/>
      <c r="J143" s="1"/>
      <c r="K143" s="1"/>
      <c r="L143" s="1"/>
      <c r="M143" s="1"/>
      <c r="N143" s="1"/>
      <c r="O143" s="1"/>
      <c r="P143" s="1"/>
      <c r="Q143" s="1"/>
      <c r="R143" s="1"/>
      <c r="S143" s="1"/>
      <c r="T143" s="1"/>
      <c r="U143" s="1"/>
      <c r="V143" s="1"/>
      <c r="W143" s="1"/>
      <c r="X143" s="1"/>
    </row>
    <row r="144" spans="1:24" ht="15.75" customHeight="1">
      <c r="A144" s="51"/>
      <c r="B144" s="52"/>
      <c r="C144" s="52"/>
      <c r="D144" s="52"/>
      <c r="E144" s="52"/>
      <c r="F144" s="52"/>
      <c r="G144" s="1"/>
      <c r="H144" s="1"/>
      <c r="I144" s="1"/>
      <c r="J144" s="1"/>
      <c r="K144" s="1"/>
      <c r="L144" s="1"/>
      <c r="M144" s="1"/>
      <c r="N144" s="1"/>
      <c r="O144" s="1"/>
      <c r="P144" s="1"/>
      <c r="Q144" s="1"/>
      <c r="R144" s="1"/>
      <c r="S144" s="1"/>
      <c r="T144" s="1"/>
      <c r="U144" s="1"/>
      <c r="V144" s="1"/>
      <c r="W144" s="1"/>
      <c r="X144" s="1"/>
    </row>
    <row r="145" spans="1:24" ht="15.75" customHeight="1">
      <c r="A145" s="51"/>
      <c r="B145" s="52"/>
      <c r="C145" s="52"/>
      <c r="D145" s="52"/>
      <c r="E145" s="52"/>
      <c r="F145" s="52"/>
      <c r="G145" s="1"/>
      <c r="H145" s="1"/>
      <c r="I145" s="1"/>
      <c r="J145" s="1"/>
      <c r="K145" s="1"/>
      <c r="L145" s="1"/>
      <c r="M145" s="1"/>
      <c r="N145" s="1"/>
      <c r="O145" s="1"/>
      <c r="P145" s="1"/>
      <c r="Q145" s="1"/>
      <c r="R145" s="1"/>
      <c r="S145" s="1"/>
      <c r="T145" s="1"/>
      <c r="U145" s="1"/>
      <c r="V145" s="1"/>
      <c r="W145" s="1"/>
      <c r="X145" s="1"/>
    </row>
    <row r="146" spans="1:24" ht="15.75" customHeight="1">
      <c r="A146" s="51"/>
      <c r="B146" s="52"/>
      <c r="C146" s="52"/>
      <c r="D146" s="52"/>
      <c r="E146" s="52"/>
      <c r="F146" s="52"/>
      <c r="G146" s="1"/>
      <c r="H146" s="1"/>
      <c r="I146" s="1"/>
      <c r="J146" s="1"/>
      <c r="K146" s="1"/>
      <c r="L146" s="1"/>
      <c r="M146" s="1"/>
      <c r="N146" s="1"/>
      <c r="O146" s="1"/>
      <c r="P146" s="1"/>
      <c r="Q146" s="1"/>
      <c r="R146" s="1"/>
      <c r="S146" s="1"/>
      <c r="T146" s="1"/>
      <c r="U146" s="1"/>
      <c r="V146" s="1"/>
      <c r="W146" s="1"/>
      <c r="X146" s="1"/>
    </row>
    <row r="147" spans="1:24" ht="15.75" customHeight="1">
      <c r="A147" s="51"/>
      <c r="B147" s="52"/>
      <c r="C147" s="52"/>
      <c r="D147" s="52"/>
      <c r="E147" s="52"/>
      <c r="F147" s="52"/>
      <c r="G147" s="1"/>
      <c r="H147" s="1"/>
      <c r="I147" s="1"/>
      <c r="J147" s="1"/>
      <c r="K147" s="1"/>
      <c r="L147" s="1"/>
      <c r="M147" s="1"/>
      <c r="N147" s="1"/>
      <c r="O147" s="1"/>
      <c r="P147" s="1"/>
      <c r="Q147" s="1"/>
      <c r="R147" s="1"/>
      <c r="S147" s="1"/>
      <c r="T147" s="1"/>
      <c r="U147" s="1"/>
      <c r="V147" s="1"/>
      <c r="W147" s="1"/>
      <c r="X147" s="1"/>
    </row>
    <row r="148" spans="1:24" ht="15.75" customHeight="1">
      <c r="A148" s="51"/>
      <c r="B148" s="52"/>
      <c r="C148" s="52"/>
      <c r="D148" s="52"/>
      <c r="E148" s="52"/>
      <c r="F148" s="52"/>
      <c r="G148" s="1"/>
      <c r="H148" s="1"/>
      <c r="I148" s="1"/>
      <c r="J148" s="1"/>
      <c r="K148" s="1"/>
      <c r="L148" s="1"/>
      <c r="M148" s="1"/>
      <c r="N148" s="1"/>
      <c r="O148" s="1"/>
      <c r="P148" s="1"/>
      <c r="Q148" s="1"/>
      <c r="R148" s="1"/>
      <c r="S148" s="1"/>
      <c r="T148" s="1"/>
      <c r="U148" s="1"/>
      <c r="V148" s="1"/>
      <c r="W148" s="1"/>
      <c r="X148" s="1"/>
    </row>
    <row r="149" spans="1:24" ht="15.75" customHeight="1">
      <c r="A149" s="51"/>
      <c r="B149" s="52"/>
      <c r="C149" s="52"/>
      <c r="D149" s="52"/>
      <c r="E149" s="52"/>
      <c r="F149" s="52"/>
      <c r="G149" s="1"/>
      <c r="H149" s="1"/>
      <c r="I149" s="1"/>
      <c r="J149" s="1"/>
      <c r="K149" s="1"/>
      <c r="L149" s="1"/>
      <c r="M149" s="1"/>
      <c r="N149" s="1"/>
      <c r="O149" s="1"/>
      <c r="P149" s="1"/>
      <c r="Q149" s="1"/>
      <c r="R149" s="1"/>
      <c r="S149" s="1"/>
      <c r="T149" s="1"/>
      <c r="U149" s="1"/>
      <c r="V149" s="1"/>
      <c r="W149" s="1"/>
      <c r="X149" s="1"/>
    </row>
    <row r="150" spans="1:24" ht="15.75" customHeight="1">
      <c r="A150" s="51"/>
      <c r="B150" s="52"/>
      <c r="C150" s="52"/>
      <c r="D150" s="52"/>
      <c r="E150" s="52"/>
      <c r="F150" s="52"/>
      <c r="G150" s="1"/>
      <c r="H150" s="1"/>
      <c r="I150" s="1"/>
      <c r="J150" s="1"/>
      <c r="K150" s="1"/>
      <c r="L150" s="1"/>
      <c r="M150" s="1"/>
      <c r="N150" s="1"/>
      <c r="O150" s="1"/>
      <c r="P150" s="1"/>
      <c r="Q150" s="1"/>
      <c r="R150" s="1"/>
      <c r="S150" s="1"/>
      <c r="T150" s="1"/>
      <c r="U150" s="1"/>
      <c r="V150" s="1"/>
      <c r="W150" s="1"/>
      <c r="X150" s="1"/>
    </row>
    <row r="151" spans="1:24" ht="15.75" customHeight="1">
      <c r="A151" s="51"/>
      <c r="B151" s="52"/>
      <c r="C151" s="52"/>
      <c r="D151" s="52"/>
      <c r="E151" s="52"/>
      <c r="F151" s="52"/>
      <c r="G151" s="1"/>
      <c r="H151" s="1"/>
      <c r="I151" s="1"/>
      <c r="J151" s="1"/>
      <c r="K151" s="1"/>
      <c r="L151" s="1"/>
      <c r="M151" s="1"/>
      <c r="N151" s="1"/>
      <c r="O151" s="1"/>
      <c r="P151" s="1"/>
      <c r="Q151" s="1"/>
      <c r="R151" s="1"/>
      <c r="S151" s="1"/>
      <c r="T151" s="1"/>
      <c r="U151" s="1"/>
      <c r="V151" s="1"/>
      <c r="W151" s="1"/>
      <c r="X151" s="1"/>
    </row>
    <row r="152" spans="1:24" ht="15.75" customHeight="1">
      <c r="A152" s="51"/>
      <c r="B152" s="52"/>
      <c r="C152" s="52"/>
      <c r="D152" s="52"/>
      <c r="E152" s="52"/>
      <c r="F152" s="52"/>
      <c r="G152" s="1"/>
      <c r="H152" s="1"/>
      <c r="I152" s="1"/>
      <c r="J152" s="1"/>
      <c r="K152" s="1"/>
      <c r="L152" s="1"/>
      <c r="M152" s="1"/>
      <c r="N152" s="1"/>
      <c r="O152" s="1"/>
      <c r="P152" s="1"/>
      <c r="Q152" s="1"/>
      <c r="R152" s="1"/>
      <c r="S152" s="1"/>
      <c r="T152" s="1"/>
      <c r="U152" s="1"/>
      <c r="V152" s="1"/>
      <c r="W152" s="1"/>
      <c r="X152" s="1"/>
    </row>
    <row r="153" spans="1:24" ht="15.75" customHeight="1">
      <c r="A153" s="51"/>
      <c r="B153" s="52"/>
      <c r="C153" s="52"/>
      <c r="D153" s="52"/>
      <c r="E153" s="52"/>
      <c r="F153" s="52"/>
      <c r="G153" s="1"/>
      <c r="H153" s="1"/>
      <c r="I153" s="1"/>
      <c r="J153" s="1"/>
      <c r="K153" s="1"/>
      <c r="L153" s="1"/>
      <c r="M153" s="1"/>
      <c r="N153" s="1"/>
      <c r="O153" s="1"/>
      <c r="P153" s="1"/>
      <c r="Q153" s="1"/>
      <c r="R153" s="1"/>
      <c r="S153" s="1"/>
      <c r="T153" s="1"/>
      <c r="U153" s="1"/>
      <c r="V153" s="1"/>
      <c r="W153" s="1"/>
      <c r="X153" s="1"/>
    </row>
    <row r="154" spans="1:24" ht="15.75" customHeight="1">
      <c r="A154" s="51"/>
      <c r="B154" s="52"/>
      <c r="C154" s="52"/>
      <c r="D154" s="52"/>
      <c r="E154" s="52"/>
      <c r="F154" s="52"/>
      <c r="G154" s="1"/>
      <c r="H154" s="1"/>
      <c r="I154" s="1"/>
      <c r="J154" s="1"/>
      <c r="K154" s="1"/>
      <c r="L154" s="1"/>
      <c r="M154" s="1"/>
      <c r="N154" s="1"/>
      <c r="O154" s="1"/>
      <c r="P154" s="1"/>
      <c r="Q154" s="1"/>
      <c r="R154" s="1"/>
      <c r="S154" s="1"/>
      <c r="T154" s="1"/>
      <c r="U154" s="1"/>
      <c r="V154" s="1"/>
      <c r="W154" s="1"/>
      <c r="X154" s="1"/>
    </row>
    <row r="155" spans="1:24" ht="15.75" customHeight="1">
      <c r="A155" s="51"/>
      <c r="B155" s="52"/>
      <c r="C155" s="52"/>
      <c r="D155" s="52"/>
      <c r="E155" s="52"/>
      <c r="F155" s="52"/>
      <c r="G155" s="1"/>
      <c r="H155" s="1"/>
      <c r="I155" s="1"/>
      <c r="J155" s="1"/>
      <c r="K155" s="1"/>
      <c r="L155" s="1"/>
      <c r="M155" s="1"/>
      <c r="N155" s="1"/>
      <c r="O155" s="1"/>
      <c r="P155" s="1"/>
      <c r="Q155" s="1"/>
      <c r="R155" s="1"/>
      <c r="S155" s="1"/>
      <c r="T155" s="1"/>
      <c r="U155" s="1"/>
      <c r="V155" s="1"/>
      <c r="W155" s="1"/>
      <c r="X155" s="1"/>
    </row>
    <row r="156" spans="1:24" ht="15.75" customHeight="1">
      <c r="A156" s="51"/>
      <c r="B156" s="52"/>
      <c r="C156" s="52"/>
      <c r="D156" s="52"/>
      <c r="E156" s="52"/>
      <c r="F156" s="52"/>
      <c r="G156" s="1"/>
      <c r="H156" s="1"/>
      <c r="I156" s="1"/>
      <c r="J156" s="1"/>
      <c r="K156" s="1"/>
      <c r="L156" s="1"/>
      <c r="M156" s="1"/>
      <c r="N156" s="1"/>
      <c r="O156" s="1"/>
      <c r="P156" s="1"/>
      <c r="Q156" s="1"/>
      <c r="R156" s="1"/>
      <c r="S156" s="1"/>
      <c r="T156" s="1"/>
      <c r="U156" s="1"/>
      <c r="V156" s="1"/>
      <c r="W156" s="1"/>
      <c r="X156" s="1"/>
    </row>
    <row r="157" spans="1:24" ht="15.75" customHeight="1">
      <c r="A157" s="51"/>
      <c r="B157" s="52"/>
      <c r="C157" s="52"/>
      <c r="D157" s="52"/>
      <c r="E157" s="52"/>
      <c r="F157" s="52"/>
      <c r="G157" s="1"/>
      <c r="H157" s="1"/>
      <c r="I157" s="1"/>
      <c r="J157" s="1"/>
      <c r="K157" s="1"/>
      <c r="L157" s="1"/>
      <c r="M157" s="1"/>
      <c r="N157" s="1"/>
      <c r="O157" s="1"/>
      <c r="P157" s="1"/>
      <c r="Q157" s="1"/>
      <c r="R157" s="1"/>
      <c r="S157" s="1"/>
      <c r="T157" s="1"/>
      <c r="U157" s="1"/>
      <c r="V157" s="1"/>
      <c r="W157" s="1"/>
      <c r="X157" s="1"/>
    </row>
    <row r="158" spans="1:24" ht="15.75" customHeight="1">
      <c r="A158" s="51"/>
      <c r="B158" s="52"/>
      <c r="C158" s="52"/>
      <c r="D158" s="52"/>
      <c r="E158" s="52"/>
      <c r="F158" s="52"/>
      <c r="G158" s="1"/>
      <c r="H158" s="1"/>
      <c r="I158" s="1"/>
      <c r="J158" s="1"/>
      <c r="K158" s="1"/>
      <c r="L158" s="1"/>
      <c r="M158" s="1"/>
      <c r="N158" s="1"/>
      <c r="O158" s="1"/>
      <c r="P158" s="1"/>
      <c r="Q158" s="1"/>
      <c r="R158" s="1"/>
      <c r="S158" s="1"/>
      <c r="T158" s="1"/>
      <c r="U158" s="1"/>
      <c r="V158" s="1"/>
      <c r="W158" s="1"/>
      <c r="X158" s="1"/>
    </row>
    <row r="159" spans="1:24" ht="15.75" customHeight="1">
      <c r="A159" s="51"/>
      <c r="B159" s="52"/>
      <c r="C159" s="52"/>
      <c r="D159" s="52"/>
      <c r="E159" s="52"/>
      <c r="F159" s="52"/>
      <c r="G159" s="1"/>
      <c r="H159" s="1"/>
      <c r="I159" s="1"/>
      <c r="J159" s="1"/>
      <c r="K159" s="1"/>
      <c r="L159" s="1"/>
      <c r="M159" s="1"/>
      <c r="N159" s="1"/>
      <c r="O159" s="1"/>
      <c r="P159" s="1"/>
      <c r="Q159" s="1"/>
      <c r="R159" s="1"/>
      <c r="S159" s="1"/>
      <c r="T159" s="1"/>
      <c r="U159" s="1"/>
      <c r="V159" s="1"/>
      <c r="W159" s="1"/>
      <c r="X159" s="1"/>
    </row>
    <row r="160" spans="1:24" ht="15.75" customHeight="1">
      <c r="A160" s="51"/>
      <c r="B160" s="52"/>
      <c r="C160" s="52"/>
      <c r="D160" s="52"/>
      <c r="E160" s="52"/>
      <c r="F160" s="52"/>
      <c r="G160" s="1"/>
      <c r="H160" s="1"/>
      <c r="I160" s="1"/>
      <c r="J160" s="1"/>
      <c r="K160" s="1"/>
      <c r="L160" s="1"/>
      <c r="M160" s="1"/>
      <c r="N160" s="1"/>
      <c r="O160" s="1"/>
      <c r="P160" s="1"/>
      <c r="Q160" s="1"/>
      <c r="R160" s="1"/>
      <c r="S160" s="1"/>
      <c r="T160" s="1"/>
      <c r="U160" s="1"/>
      <c r="V160" s="1"/>
      <c r="W160" s="1"/>
      <c r="X160" s="1"/>
    </row>
    <row r="161" spans="1:24" ht="15.75" customHeight="1">
      <c r="A161" s="51"/>
      <c r="B161" s="52"/>
      <c r="C161" s="52"/>
      <c r="D161" s="52"/>
      <c r="E161" s="52"/>
      <c r="F161" s="52"/>
      <c r="G161" s="1"/>
      <c r="H161" s="1"/>
      <c r="I161" s="1"/>
      <c r="J161" s="1"/>
      <c r="K161" s="1"/>
      <c r="L161" s="1"/>
      <c r="M161" s="1"/>
      <c r="N161" s="1"/>
      <c r="O161" s="1"/>
      <c r="P161" s="1"/>
      <c r="Q161" s="1"/>
      <c r="R161" s="1"/>
      <c r="S161" s="1"/>
      <c r="T161" s="1"/>
      <c r="U161" s="1"/>
      <c r="V161" s="1"/>
      <c r="W161" s="1"/>
      <c r="X161" s="1"/>
    </row>
    <row r="162" spans="1:24" ht="15.75" customHeight="1">
      <c r="A162" s="51"/>
      <c r="B162" s="52"/>
      <c r="C162" s="52"/>
      <c r="D162" s="52"/>
      <c r="E162" s="52"/>
      <c r="F162" s="52"/>
      <c r="G162" s="1"/>
      <c r="H162" s="1"/>
      <c r="I162" s="1"/>
      <c r="J162" s="1"/>
      <c r="K162" s="1"/>
      <c r="L162" s="1"/>
      <c r="M162" s="1"/>
      <c r="N162" s="1"/>
      <c r="O162" s="1"/>
      <c r="P162" s="1"/>
      <c r="Q162" s="1"/>
      <c r="R162" s="1"/>
      <c r="S162" s="1"/>
      <c r="T162" s="1"/>
      <c r="U162" s="1"/>
      <c r="V162" s="1"/>
      <c r="W162" s="1"/>
      <c r="X162" s="1"/>
    </row>
    <row r="163" spans="1:24" ht="15.75" customHeight="1">
      <c r="A163" s="51"/>
      <c r="B163" s="52"/>
      <c r="C163" s="52"/>
      <c r="D163" s="52"/>
      <c r="E163" s="52"/>
      <c r="F163" s="52"/>
      <c r="G163" s="1"/>
      <c r="H163" s="1"/>
      <c r="I163" s="1"/>
      <c r="J163" s="1"/>
      <c r="K163" s="1"/>
      <c r="L163" s="1"/>
      <c r="M163" s="1"/>
      <c r="N163" s="1"/>
      <c r="O163" s="1"/>
      <c r="P163" s="1"/>
      <c r="Q163" s="1"/>
      <c r="R163" s="1"/>
      <c r="S163" s="1"/>
      <c r="T163" s="1"/>
      <c r="U163" s="1"/>
      <c r="V163" s="1"/>
      <c r="W163" s="1"/>
      <c r="X163" s="1"/>
    </row>
    <row r="164" spans="1:24" ht="15.75" customHeight="1">
      <c r="A164" s="51"/>
      <c r="B164" s="52"/>
      <c r="C164" s="52"/>
      <c r="D164" s="52"/>
      <c r="E164" s="52"/>
      <c r="F164" s="52"/>
      <c r="G164" s="1"/>
      <c r="H164" s="1"/>
      <c r="I164" s="1"/>
      <c r="J164" s="1"/>
      <c r="K164" s="1"/>
      <c r="L164" s="1"/>
      <c r="M164" s="1"/>
      <c r="N164" s="1"/>
      <c r="O164" s="1"/>
      <c r="P164" s="1"/>
      <c r="Q164" s="1"/>
      <c r="R164" s="1"/>
      <c r="S164" s="1"/>
      <c r="T164" s="1"/>
      <c r="U164" s="1"/>
      <c r="V164" s="1"/>
      <c r="W164" s="1"/>
      <c r="X164" s="1"/>
    </row>
    <row r="165" spans="1:24" ht="15.75" customHeight="1">
      <c r="A165" s="51"/>
      <c r="B165" s="52"/>
      <c r="C165" s="52"/>
      <c r="D165" s="52"/>
      <c r="E165" s="52"/>
      <c r="F165" s="52"/>
      <c r="G165" s="1"/>
      <c r="H165" s="1"/>
      <c r="I165" s="1"/>
      <c r="J165" s="1"/>
      <c r="K165" s="1"/>
      <c r="L165" s="1"/>
      <c r="M165" s="1"/>
      <c r="N165" s="1"/>
      <c r="O165" s="1"/>
      <c r="P165" s="1"/>
      <c r="Q165" s="1"/>
      <c r="R165" s="1"/>
      <c r="S165" s="1"/>
      <c r="T165" s="1"/>
      <c r="U165" s="1"/>
      <c r="V165" s="1"/>
      <c r="W165" s="1"/>
      <c r="X165" s="1"/>
    </row>
    <row r="166" spans="1:24" ht="15.75" customHeight="1">
      <c r="A166" s="51"/>
      <c r="B166" s="52"/>
      <c r="C166" s="52"/>
      <c r="D166" s="52"/>
      <c r="E166" s="52"/>
      <c r="F166" s="52"/>
      <c r="G166" s="1"/>
      <c r="H166" s="1"/>
      <c r="I166" s="1"/>
      <c r="J166" s="1"/>
      <c r="K166" s="1"/>
      <c r="L166" s="1"/>
      <c r="M166" s="1"/>
      <c r="N166" s="1"/>
      <c r="O166" s="1"/>
      <c r="P166" s="1"/>
      <c r="Q166" s="1"/>
      <c r="R166" s="1"/>
      <c r="S166" s="1"/>
      <c r="T166" s="1"/>
      <c r="U166" s="1"/>
      <c r="V166" s="1"/>
      <c r="W166" s="1"/>
      <c r="X166" s="1"/>
    </row>
    <row r="167" spans="1:24" ht="15.75" customHeight="1">
      <c r="A167" s="51"/>
      <c r="B167" s="52"/>
      <c r="C167" s="52"/>
      <c r="D167" s="52"/>
      <c r="E167" s="52"/>
      <c r="F167" s="52"/>
      <c r="G167" s="1"/>
      <c r="H167" s="1"/>
      <c r="I167" s="1"/>
      <c r="J167" s="1"/>
      <c r="K167" s="1"/>
      <c r="L167" s="1"/>
      <c r="M167" s="1"/>
      <c r="N167" s="1"/>
      <c r="O167" s="1"/>
      <c r="P167" s="1"/>
      <c r="Q167" s="1"/>
      <c r="R167" s="1"/>
      <c r="S167" s="1"/>
      <c r="T167" s="1"/>
      <c r="U167" s="1"/>
      <c r="V167" s="1"/>
      <c r="W167" s="1"/>
      <c r="X167" s="1"/>
    </row>
    <row r="168" spans="1:24" ht="15.75" customHeight="1">
      <c r="A168" s="51"/>
      <c r="B168" s="52"/>
      <c r="C168" s="52"/>
      <c r="D168" s="52"/>
      <c r="E168" s="52"/>
      <c r="F168" s="52"/>
      <c r="G168" s="1"/>
      <c r="H168" s="1"/>
      <c r="I168" s="1"/>
      <c r="J168" s="1"/>
      <c r="K168" s="1"/>
      <c r="L168" s="1"/>
      <c r="M168" s="1"/>
      <c r="N168" s="1"/>
      <c r="O168" s="1"/>
      <c r="P168" s="1"/>
      <c r="Q168" s="1"/>
      <c r="R168" s="1"/>
      <c r="S168" s="1"/>
      <c r="T168" s="1"/>
      <c r="U168" s="1"/>
      <c r="V168" s="1"/>
      <c r="W168" s="1"/>
      <c r="X168" s="1"/>
    </row>
    <row r="169" spans="1:24" ht="15.75" customHeight="1">
      <c r="A169" s="51"/>
      <c r="B169" s="52"/>
      <c r="C169" s="52"/>
      <c r="D169" s="52"/>
      <c r="E169" s="52"/>
      <c r="F169" s="52"/>
      <c r="G169" s="1"/>
      <c r="H169" s="1"/>
      <c r="I169" s="1"/>
      <c r="J169" s="1"/>
      <c r="K169" s="1"/>
      <c r="L169" s="1"/>
      <c r="M169" s="1"/>
      <c r="N169" s="1"/>
      <c r="O169" s="1"/>
      <c r="P169" s="1"/>
      <c r="Q169" s="1"/>
      <c r="R169" s="1"/>
      <c r="S169" s="1"/>
      <c r="T169" s="1"/>
      <c r="U169" s="1"/>
      <c r="V169" s="1"/>
      <c r="W169" s="1"/>
      <c r="X169" s="1"/>
    </row>
    <row r="170" spans="1:24" ht="15.75" customHeight="1">
      <c r="A170" s="51"/>
      <c r="B170" s="52"/>
      <c r="C170" s="52"/>
      <c r="D170" s="52"/>
      <c r="E170" s="52"/>
      <c r="F170" s="52"/>
      <c r="G170" s="1"/>
      <c r="H170" s="1"/>
      <c r="I170" s="1"/>
      <c r="J170" s="1"/>
      <c r="K170" s="1"/>
      <c r="L170" s="1"/>
      <c r="M170" s="1"/>
      <c r="N170" s="1"/>
      <c r="O170" s="1"/>
      <c r="P170" s="1"/>
      <c r="Q170" s="1"/>
      <c r="R170" s="1"/>
      <c r="S170" s="1"/>
      <c r="T170" s="1"/>
      <c r="U170" s="1"/>
      <c r="V170" s="1"/>
      <c r="W170" s="1"/>
      <c r="X170" s="1"/>
    </row>
    <row r="171" spans="1:24" ht="15.75" customHeight="1">
      <c r="A171" s="51"/>
      <c r="B171" s="52"/>
      <c r="C171" s="52"/>
      <c r="D171" s="52"/>
      <c r="E171" s="52"/>
      <c r="F171" s="52"/>
      <c r="G171" s="1"/>
      <c r="H171" s="1"/>
      <c r="I171" s="1"/>
      <c r="J171" s="1"/>
      <c r="K171" s="1"/>
      <c r="L171" s="1"/>
      <c r="M171" s="1"/>
      <c r="N171" s="1"/>
      <c r="O171" s="1"/>
      <c r="P171" s="1"/>
      <c r="Q171" s="1"/>
      <c r="R171" s="1"/>
      <c r="S171" s="1"/>
      <c r="T171" s="1"/>
      <c r="U171" s="1"/>
      <c r="V171" s="1"/>
      <c r="W171" s="1"/>
      <c r="X171" s="1"/>
    </row>
    <row r="172" spans="1:24" ht="15.75" customHeight="1">
      <c r="A172" s="51"/>
      <c r="B172" s="52"/>
      <c r="C172" s="52"/>
      <c r="D172" s="52"/>
      <c r="E172" s="52"/>
      <c r="F172" s="52"/>
      <c r="G172" s="1"/>
      <c r="H172" s="1"/>
      <c r="I172" s="1"/>
      <c r="J172" s="1"/>
      <c r="K172" s="1"/>
      <c r="L172" s="1"/>
      <c r="M172" s="1"/>
      <c r="N172" s="1"/>
      <c r="O172" s="1"/>
      <c r="P172" s="1"/>
      <c r="Q172" s="1"/>
      <c r="R172" s="1"/>
      <c r="S172" s="1"/>
      <c r="T172" s="1"/>
      <c r="U172" s="1"/>
      <c r="V172" s="1"/>
      <c r="W172" s="1"/>
      <c r="X172" s="1"/>
    </row>
    <row r="173" spans="1:24" ht="15.75" customHeight="1">
      <c r="A173" s="51"/>
      <c r="B173" s="52"/>
      <c r="C173" s="52"/>
      <c r="D173" s="52"/>
      <c r="E173" s="52"/>
      <c r="F173" s="52"/>
      <c r="G173" s="1"/>
      <c r="H173" s="1"/>
      <c r="I173" s="1"/>
      <c r="J173" s="1"/>
      <c r="K173" s="1"/>
      <c r="L173" s="1"/>
      <c r="M173" s="1"/>
      <c r="N173" s="1"/>
      <c r="O173" s="1"/>
      <c r="P173" s="1"/>
      <c r="Q173" s="1"/>
      <c r="R173" s="1"/>
      <c r="S173" s="1"/>
      <c r="T173" s="1"/>
      <c r="U173" s="1"/>
      <c r="V173" s="1"/>
      <c r="W173" s="1"/>
      <c r="X173" s="1"/>
    </row>
    <row r="174" spans="1:24" ht="15.75" customHeight="1">
      <c r="A174" s="51"/>
      <c r="B174" s="52"/>
      <c r="C174" s="52"/>
      <c r="D174" s="52"/>
      <c r="E174" s="52"/>
      <c r="F174" s="52"/>
      <c r="G174" s="1"/>
      <c r="H174" s="1"/>
      <c r="I174" s="1"/>
      <c r="J174" s="1"/>
      <c r="K174" s="1"/>
      <c r="L174" s="1"/>
      <c r="M174" s="1"/>
      <c r="N174" s="1"/>
      <c r="O174" s="1"/>
      <c r="P174" s="1"/>
      <c r="Q174" s="1"/>
      <c r="R174" s="1"/>
      <c r="S174" s="1"/>
      <c r="T174" s="1"/>
      <c r="U174" s="1"/>
      <c r="V174" s="1"/>
      <c r="W174" s="1"/>
      <c r="X174" s="1"/>
    </row>
    <row r="175" spans="1:24" ht="15.75" customHeight="1">
      <c r="A175" s="51"/>
      <c r="B175" s="52"/>
      <c r="C175" s="52"/>
      <c r="D175" s="52"/>
      <c r="E175" s="52"/>
      <c r="F175" s="52"/>
      <c r="G175" s="1"/>
      <c r="H175" s="1"/>
      <c r="I175" s="1"/>
      <c r="J175" s="1"/>
      <c r="K175" s="1"/>
      <c r="L175" s="1"/>
      <c r="M175" s="1"/>
      <c r="N175" s="1"/>
      <c r="O175" s="1"/>
      <c r="P175" s="1"/>
      <c r="Q175" s="1"/>
      <c r="R175" s="1"/>
      <c r="S175" s="1"/>
      <c r="T175" s="1"/>
      <c r="U175" s="1"/>
      <c r="V175" s="1"/>
      <c r="W175" s="1"/>
      <c r="X175" s="1"/>
    </row>
    <row r="176" spans="1:24" ht="15.75" customHeight="1">
      <c r="A176" s="51"/>
      <c r="B176" s="52"/>
      <c r="C176" s="52"/>
      <c r="D176" s="52"/>
      <c r="E176" s="52"/>
      <c r="F176" s="52"/>
      <c r="G176" s="1"/>
      <c r="H176" s="1"/>
      <c r="I176" s="1"/>
      <c r="J176" s="1"/>
      <c r="K176" s="1"/>
      <c r="L176" s="1"/>
      <c r="M176" s="1"/>
      <c r="N176" s="1"/>
      <c r="O176" s="1"/>
      <c r="P176" s="1"/>
      <c r="Q176" s="1"/>
      <c r="R176" s="1"/>
      <c r="S176" s="1"/>
      <c r="T176" s="1"/>
      <c r="U176" s="1"/>
      <c r="V176" s="1"/>
      <c r="W176" s="1"/>
      <c r="X176" s="1"/>
    </row>
    <row r="177" spans="1:24" ht="15.75" customHeight="1">
      <c r="A177" s="51"/>
      <c r="B177" s="52"/>
      <c r="C177" s="52"/>
      <c r="D177" s="52"/>
      <c r="E177" s="52"/>
      <c r="F177" s="52"/>
      <c r="G177" s="1"/>
      <c r="H177" s="1"/>
      <c r="I177" s="1"/>
      <c r="J177" s="1"/>
      <c r="K177" s="1"/>
      <c r="L177" s="1"/>
      <c r="M177" s="1"/>
      <c r="N177" s="1"/>
      <c r="O177" s="1"/>
      <c r="P177" s="1"/>
      <c r="Q177" s="1"/>
      <c r="R177" s="1"/>
      <c r="S177" s="1"/>
      <c r="T177" s="1"/>
      <c r="U177" s="1"/>
      <c r="V177" s="1"/>
      <c r="W177" s="1"/>
      <c r="X177" s="1"/>
    </row>
    <row r="178" spans="1:24" ht="15.75" customHeight="1">
      <c r="A178" s="51"/>
      <c r="B178" s="52"/>
      <c r="C178" s="52"/>
      <c r="D178" s="52"/>
      <c r="E178" s="52"/>
      <c r="F178" s="52"/>
      <c r="G178" s="1"/>
      <c r="H178" s="1"/>
      <c r="I178" s="1"/>
      <c r="J178" s="1"/>
      <c r="K178" s="1"/>
      <c r="L178" s="1"/>
      <c r="M178" s="1"/>
      <c r="N178" s="1"/>
      <c r="O178" s="1"/>
      <c r="P178" s="1"/>
      <c r="Q178" s="1"/>
      <c r="R178" s="1"/>
      <c r="S178" s="1"/>
      <c r="T178" s="1"/>
      <c r="U178" s="1"/>
      <c r="V178" s="1"/>
      <c r="W178" s="1"/>
      <c r="X178" s="1"/>
    </row>
    <row r="179" spans="1:24" ht="15.75" customHeight="1">
      <c r="A179" s="51"/>
      <c r="B179" s="52"/>
      <c r="C179" s="52"/>
      <c r="D179" s="52"/>
      <c r="E179" s="52"/>
      <c r="F179" s="52"/>
      <c r="G179" s="1"/>
      <c r="H179" s="1"/>
      <c r="I179" s="1"/>
      <c r="J179" s="1"/>
      <c r="K179" s="1"/>
      <c r="L179" s="1"/>
      <c r="M179" s="1"/>
      <c r="N179" s="1"/>
      <c r="O179" s="1"/>
      <c r="P179" s="1"/>
      <c r="Q179" s="1"/>
      <c r="R179" s="1"/>
      <c r="S179" s="1"/>
      <c r="T179" s="1"/>
      <c r="U179" s="1"/>
      <c r="V179" s="1"/>
      <c r="W179" s="1"/>
      <c r="X179" s="1"/>
    </row>
    <row r="180" spans="1:24" ht="15.75" customHeight="1">
      <c r="A180" s="51"/>
      <c r="B180" s="52"/>
      <c r="C180" s="52"/>
      <c r="D180" s="52"/>
      <c r="E180" s="52"/>
      <c r="F180" s="52"/>
      <c r="G180" s="1"/>
      <c r="H180" s="1"/>
      <c r="I180" s="1"/>
      <c r="J180" s="1"/>
      <c r="K180" s="1"/>
      <c r="L180" s="1"/>
      <c r="M180" s="1"/>
      <c r="N180" s="1"/>
      <c r="O180" s="1"/>
      <c r="P180" s="1"/>
      <c r="Q180" s="1"/>
      <c r="R180" s="1"/>
      <c r="S180" s="1"/>
      <c r="T180" s="1"/>
      <c r="U180" s="1"/>
      <c r="V180" s="1"/>
      <c r="W180" s="1"/>
      <c r="X180" s="1"/>
    </row>
    <row r="181" spans="1:24" ht="15.75" customHeight="1">
      <c r="A181" s="51"/>
      <c r="B181" s="52"/>
      <c r="C181" s="52"/>
      <c r="D181" s="52"/>
      <c r="E181" s="52"/>
      <c r="F181" s="52"/>
      <c r="G181" s="1"/>
      <c r="H181" s="1"/>
      <c r="I181" s="1"/>
      <c r="J181" s="1"/>
      <c r="K181" s="1"/>
      <c r="L181" s="1"/>
      <c r="M181" s="1"/>
      <c r="N181" s="1"/>
      <c r="O181" s="1"/>
      <c r="P181" s="1"/>
      <c r="Q181" s="1"/>
      <c r="R181" s="1"/>
      <c r="S181" s="1"/>
      <c r="T181" s="1"/>
      <c r="U181" s="1"/>
      <c r="V181" s="1"/>
      <c r="W181" s="1"/>
      <c r="X181" s="1"/>
    </row>
    <row r="182" spans="1:24" ht="15.75" customHeight="1">
      <c r="A182" s="51"/>
      <c r="B182" s="52"/>
      <c r="C182" s="52"/>
      <c r="D182" s="52"/>
      <c r="E182" s="52"/>
      <c r="F182" s="52"/>
      <c r="G182" s="1"/>
      <c r="H182" s="1"/>
      <c r="I182" s="1"/>
      <c r="J182" s="1"/>
      <c r="K182" s="1"/>
      <c r="L182" s="1"/>
      <c r="M182" s="1"/>
      <c r="N182" s="1"/>
      <c r="O182" s="1"/>
      <c r="P182" s="1"/>
      <c r="Q182" s="1"/>
      <c r="R182" s="1"/>
      <c r="S182" s="1"/>
      <c r="T182" s="1"/>
      <c r="U182" s="1"/>
      <c r="V182" s="1"/>
      <c r="W182" s="1"/>
      <c r="X182" s="1"/>
    </row>
    <row r="183" spans="1:24" ht="15.75" customHeight="1">
      <c r="A183" s="51"/>
      <c r="B183" s="52"/>
      <c r="C183" s="52"/>
      <c r="D183" s="52"/>
      <c r="E183" s="52"/>
      <c r="F183" s="52"/>
      <c r="G183" s="1"/>
      <c r="H183" s="1"/>
      <c r="I183" s="1"/>
      <c r="J183" s="1"/>
      <c r="K183" s="1"/>
      <c r="L183" s="1"/>
      <c r="M183" s="1"/>
      <c r="N183" s="1"/>
      <c r="O183" s="1"/>
      <c r="P183" s="1"/>
      <c r="Q183" s="1"/>
      <c r="R183" s="1"/>
      <c r="S183" s="1"/>
      <c r="T183" s="1"/>
      <c r="U183" s="1"/>
      <c r="V183" s="1"/>
      <c r="W183" s="1"/>
      <c r="X183" s="1"/>
    </row>
    <row r="184" spans="1:24" ht="15.75" customHeight="1">
      <c r="A184" s="51"/>
      <c r="B184" s="52"/>
      <c r="C184" s="52"/>
      <c r="D184" s="52"/>
      <c r="E184" s="52"/>
      <c r="F184" s="52"/>
      <c r="G184" s="1"/>
      <c r="H184" s="1"/>
      <c r="I184" s="1"/>
      <c r="J184" s="1"/>
      <c r="K184" s="1"/>
      <c r="L184" s="1"/>
      <c r="M184" s="1"/>
      <c r="N184" s="1"/>
      <c r="O184" s="1"/>
      <c r="P184" s="1"/>
      <c r="Q184" s="1"/>
      <c r="R184" s="1"/>
      <c r="S184" s="1"/>
      <c r="T184" s="1"/>
      <c r="U184" s="1"/>
      <c r="V184" s="1"/>
      <c r="W184" s="1"/>
      <c r="X184" s="1"/>
    </row>
    <row r="185" spans="1:24" ht="15.75" customHeight="1">
      <c r="A185" s="51"/>
      <c r="B185" s="52"/>
      <c r="C185" s="52"/>
      <c r="D185" s="52"/>
      <c r="E185" s="52"/>
      <c r="F185" s="52"/>
      <c r="G185" s="1"/>
      <c r="H185" s="1"/>
      <c r="I185" s="1"/>
      <c r="J185" s="1"/>
      <c r="K185" s="1"/>
      <c r="L185" s="1"/>
      <c r="M185" s="1"/>
      <c r="N185" s="1"/>
      <c r="O185" s="1"/>
      <c r="P185" s="1"/>
      <c r="Q185" s="1"/>
      <c r="R185" s="1"/>
      <c r="S185" s="1"/>
      <c r="T185" s="1"/>
      <c r="U185" s="1"/>
      <c r="V185" s="1"/>
      <c r="W185" s="1"/>
      <c r="X185" s="1"/>
    </row>
    <row r="186" spans="1:24" ht="15.75" customHeight="1">
      <c r="A186" s="51"/>
      <c r="B186" s="52"/>
      <c r="C186" s="52"/>
      <c r="D186" s="52"/>
      <c r="E186" s="52"/>
      <c r="F186" s="52"/>
      <c r="G186" s="1"/>
      <c r="H186" s="1"/>
      <c r="I186" s="1"/>
      <c r="J186" s="1"/>
      <c r="K186" s="1"/>
      <c r="L186" s="1"/>
      <c r="M186" s="1"/>
      <c r="N186" s="1"/>
      <c r="O186" s="1"/>
      <c r="P186" s="1"/>
      <c r="Q186" s="1"/>
      <c r="R186" s="1"/>
      <c r="S186" s="1"/>
      <c r="T186" s="1"/>
      <c r="U186" s="1"/>
      <c r="V186" s="1"/>
      <c r="W186" s="1"/>
      <c r="X186" s="1"/>
    </row>
    <row r="187" spans="1:24" ht="15.75" customHeight="1">
      <c r="A187" s="51"/>
      <c r="B187" s="52"/>
      <c r="C187" s="52"/>
      <c r="D187" s="52"/>
      <c r="E187" s="52"/>
      <c r="F187" s="52"/>
      <c r="G187" s="1"/>
      <c r="H187" s="1"/>
      <c r="I187" s="1"/>
      <c r="J187" s="1"/>
      <c r="K187" s="1"/>
      <c r="L187" s="1"/>
      <c r="M187" s="1"/>
      <c r="N187" s="1"/>
      <c r="O187" s="1"/>
      <c r="P187" s="1"/>
      <c r="Q187" s="1"/>
      <c r="R187" s="1"/>
      <c r="S187" s="1"/>
      <c r="T187" s="1"/>
      <c r="U187" s="1"/>
      <c r="V187" s="1"/>
      <c r="W187" s="1"/>
      <c r="X187" s="1"/>
    </row>
    <row r="188" spans="1:24" ht="15.75" customHeight="1">
      <c r="A188" s="51"/>
      <c r="B188" s="52"/>
      <c r="C188" s="52"/>
      <c r="D188" s="52"/>
      <c r="E188" s="52"/>
      <c r="F188" s="52"/>
      <c r="G188" s="1"/>
      <c r="H188" s="1"/>
      <c r="I188" s="1"/>
      <c r="J188" s="1"/>
      <c r="K188" s="1"/>
      <c r="L188" s="1"/>
      <c r="M188" s="1"/>
      <c r="N188" s="1"/>
      <c r="O188" s="1"/>
      <c r="P188" s="1"/>
      <c r="Q188" s="1"/>
      <c r="R188" s="1"/>
      <c r="S188" s="1"/>
      <c r="T188" s="1"/>
      <c r="U188" s="1"/>
      <c r="V188" s="1"/>
      <c r="W188" s="1"/>
      <c r="X188" s="1"/>
    </row>
    <row r="189" spans="1:24" ht="15.75" customHeight="1">
      <c r="A189" s="51"/>
      <c r="B189" s="52"/>
      <c r="C189" s="52"/>
      <c r="D189" s="52"/>
      <c r="E189" s="52"/>
      <c r="F189" s="52"/>
      <c r="G189" s="1"/>
      <c r="H189" s="1"/>
      <c r="I189" s="1"/>
      <c r="J189" s="1"/>
      <c r="K189" s="1"/>
      <c r="L189" s="1"/>
      <c r="M189" s="1"/>
      <c r="N189" s="1"/>
      <c r="O189" s="1"/>
      <c r="P189" s="1"/>
      <c r="Q189" s="1"/>
      <c r="R189" s="1"/>
      <c r="S189" s="1"/>
      <c r="T189" s="1"/>
      <c r="U189" s="1"/>
      <c r="V189" s="1"/>
      <c r="W189" s="1"/>
      <c r="X189" s="1"/>
    </row>
    <row r="190" spans="1:24" ht="15.75" customHeight="1">
      <c r="A190" s="51"/>
      <c r="B190" s="52"/>
      <c r="C190" s="52"/>
      <c r="D190" s="52"/>
      <c r="E190" s="52"/>
      <c r="F190" s="52"/>
      <c r="G190" s="1"/>
      <c r="H190" s="1"/>
      <c r="I190" s="1"/>
      <c r="J190" s="1"/>
      <c r="K190" s="1"/>
      <c r="L190" s="1"/>
      <c r="M190" s="1"/>
      <c r="N190" s="1"/>
      <c r="O190" s="1"/>
      <c r="P190" s="1"/>
      <c r="Q190" s="1"/>
      <c r="R190" s="1"/>
      <c r="S190" s="1"/>
      <c r="T190" s="1"/>
      <c r="U190" s="1"/>
      <c r="V190" s="1"/>
      <c r="W190" s="1"/>
      <c r="X190" s="1"/>
    </row>
    <row r="191" spans="1:24" ht="15.75" customHeight="1">
      <c r="A191" s="51"/>
      <c r="B191" s="52"/>
      <c r="C191" s="52"/>
      <c r="D191" s="52"/>
      <c r="E191" s="52"/>
      <c r="F191" s="52"/>
      <c r="G191" s="1"/>
      <c r="H191" s="1"/>
      <c r="I191" s="1"/>
      <c r="J191" s="1"/>
      <c r="K191" s="1"/>
      <c r="L191" s="1"/>
      <c r="M191" s="1"/>
      <c r="N191" s="1"/>
      <c r="O191" s="1"/>
      <c r="P191" s="1"/>
      <c r="Q191" s="1"/>
      <c r="R191" s="1"/>
      <c r="S191" s="1"/>
      <c r="T191" s="1"/>
      <c r="U191" s="1"/>
      <c r="V191" s="1"/>
      <c r="W191" s="1"/>
      <c r="X191" s="1"/>
    </row>
    <row r="192" spans="1:24" ht="15.75" customHeight="1">
      <c r="A192" s="51"/>
      <c r="B192" s="52"/>
      <c r="C192" s="52"/>
      <c r="D192" s="52"/>
      <c r="E192" s="52"/>
      <c r="F192" s="52"/>
      <c r="G192" s="1"/>
      <c r="H192" s="1"/>
      <c r="I192" s="1"/>
      <c r="J192" s="1"/>
      <c r="K192" s="1"/>
      <c r="L192" s="1"/>
      <c r="M192" s="1"/>
      <c r="N192" s="1"/>
      <c r="O192" s="1"/>
      <c r="P192" s="1"/>
      <c r="Q192" s="1"/>
      <c r="R192" s="1"/>
      <c r="S192" s="1"/>
      <c r="T192" s="1"/>
      <c r="U192" s="1"/>
      <c r="V192" s="1"/>
      <c r="W192" s="1"/>
      <c r="X192" s="1"/>
    </row>
    <row r="193" spans="1:24" ht="15.75" customHeight="1">
      <c r="A193" s="51"/>
      <c r="B193" s="52"/>
      <c r="C193" s="52"/>
      <c r="D193" s="52"/>
      <c r="E193" s="52"/>
      <c r="F193" s="52"/>
      <c r="G193" s="1"/>
      <c r="H193" s="1"/>
      <c r="I193" s="1"/>
      <c r="J193" s="1"/>
      <c r="K193" s="1"/>
      <c r="L193" s="1"/>
      <c r="M193" s="1"/>
      <c r="N193" s="1"/>
      <c r="O193" s="1"/>
      <c r="P193" s="1"/>
      <c r="Q193" s="1"/>
      <c r="R193" s="1"/>
      <c r="S193" s="1"/>
      <c r="T193" s="1"/>
      <c r="U193" s="1"/>
      <c r="V193" s="1"/>
      <c r="W193" s="1"/>
      <c r="X193" s="1"/>
    </row>
    <row r="194" spans="1:24" ht="15.75" customHeight="1">
      <c r="A194" s="51"/>
      <c r="B194" s="52"/>
      <c r="C194" s="52"/>
      <c r="D194" s="52"/>
      <c r="E194" s="52"/>
      <c r="F194" s="52"/>
      <c r="G194" s="1"/>
      <c r="H194" s="1"/>
      <c r="I194" s="1"/>
      <c r="J194" s="1"/>
      <c r="K194" s="1"/>
      <c r="L194" s="1"/>
      <c r="M194" s="1"/>
      <c r="N194" s="1"/>
      <c r="O194" s="1"/>
      <c r="P194" s="1"/>
      <c r="Q194" s="1"/>
      <c r="R194" s="1"/>
      <c r="S194" s="1"/>
      <c r="T194" s="1"/>
      <c r="U194" s="1"/>
      <c r="V194" s="1"/>
      <c r="W194" s="1"/>
      <c r="X194" s="1"/>
    </row>
    <row r="195" spans="1:24" ht="15.75" customHeight="1">
      <c r="A195" s="51"/>
      <c r="B195" s="52"/>
      <c r="C195" s="52"/>
      <c r="D195" s="52"/>
      <c r="E195" s="52"/>
      <c r="F195" s="52"/>
      <c r="G195" s="1"/>
      <c r="H195" s="1"/>
      <c r="I195" s="1"/>
      <c r="J195" s="1"/>
      <c r="K195" s="1"/>
      <c r="L195" s="1"/>
      <c r="M195" s="1"/>
      <c r="N195" s="1"/>
      <c r="O195" s="1"/>
      <c r="P195" s="1"/>
      <c r="Q195" s="1"/>
      <c r="R195" s="1"/>
      <c r="S195" s="1"/>
      <c r="T195" s="1"/>
      <c r="U195" s="1"/>
      <c r="V195" s="1"/>
      <c r="W195" s="1"/>
      <c r="X195" s="1"/>
    </row>
    <row r="196" spans="1:24" ht="15.75" customHeight="1">
      <c r="A196" s="51"/>
      <c r="B196" s="52"/>
      <c r="C196" s="52"/>
      <c r="D196" s="52"/>
      <c r="E196" s="52"/>
      <c r="F196" s="52"/>
      <c r="G196" s="1"/>
      <c r="H196" s="1"/>
      <c r="I196" s="1"/>
      <c r="J196" s="1"/>
      <c r="K196" s="1"/>
      <c r="L196" s="1"/>
      <c r="M196" s="1"/>
      <c r="N196" s="1"/>
      <c r="O196" s="1"/>
      <c r="P196" s="1"/>
      <c r="Q196" s="1"/>
      <c r="R196" s="1"/>
      <c r="S196" s="1"/>
      <c r="T196" s="1"/>
      <c r="U196" s="1"/>
      <c r="V196" s="1"/>
      <c r="W196" s="1"/>
      <c r="X196" s="1"/>
    </row>
    <row r="197" spans="1:24" ht="15.75" customHeight="1">
      <c r="A197" s="51"/>
      <c r="B197" s="52"/>
      <c r="C197" s="52"/>
      <c r="D197" s="52"/>
      <c r="E197" s="52"/>
      <c r="F197" s="52"/>
      <c r="G197" s="1"/>
      <c r="H197" s="1"/>
      <c r="I197" s="1"/>
      <c r="J197" s="1"/>
      <c r="K197" s="1"/>
      <c r="L197" s="1"/>
      <c r="M197" s="1"/>
      <c r="N197" s="1"/>
      <c r="O197" s="1"/>
      <c r="P197" s="1"/>
      <c r="Q197" s="1"/>
      <c r="R197" s="1"/>
      <c r="S197" s="1"/>
      <c r="T197" s="1"/>
      <c r="U197" s="1"/>
      <c r="V197" s="1"/>
      <c r="W197" s="1"/>
      <c r="X197" s="1"/>
    </row>
    <row r="198" spans="1:24" ht="15.75" customHeight="1">
      <c r="A198" s="51"/>
      <c r="B198" s="52"/>
      <c r="C198" s="52"/>
      <c r="D198" s="52"/>
      <c r="E198" s="52"/>
      <c r="F198" s="52"/>
      <c r="G198" s="1"/>
      <c r="H198" s="1"/>
      <c r="I198" s="1"/>
      <c r="J198" s="1"/>
      <c r="K198" s="1"/>
      <c r="L198" s="1"/>
      <c r="M198" s="1"/>
      <c r="N198" s="1"/>
      <c r="O198" s="1"/>
      <c r="P198" s="1"/>
      <c r="Q198" s="1"/>
      <c r="R198" s="1"/>
      <c r="S198" s="1"/>
      <c r="T198" s="1"/>
      <c r="U198" s="1"/>
      <c r="V198" s="1"/>
      <c r="W198" s="1"/>
      <c r="X198" s="1"/>
    </row>
    <row r="199" spans="1:24" ht="15.75" customHeight="1">
      <c r="A199" s="51"/>
      <c r="B199" s="52"/>
      <c r="C199" s="52"/>
      <c r="D199" s="52"/>
      <c r="E199" s="52"/>
      <c r="F199" s="52"/>
      <c r="G199" s="1"/>
      <c r="H199" s="1"/>
      <c r="I199" s="1"/>
      <c r="J199" s="1"/>
      <c r="K199" s="1"/>
      <c r="L199" s="1"/>
      <c r="M199" s="1"/>
      <c r="N199" s="1"/>
      <c r="O199" s="1"/>
      <c r="P199" s="1"/>
      <c r="Q199" s="1"/>
      <c r="R199" s="1"/>
      <c r="S199" s="1"/>
      <c r="T199" s="1"/>
      <c r="U199" s="1"/>
      <c r="V199" s="1"/>
      <c r="W199" s="1"/>
      <c r="X199" s="1"/>
    </row>
    <row r="200" spans="1:24" ht="15.75" customHeight="1">
      <c r="A200" s="51"/>
      <c r="B200" s="52"/>
      <c r="C200" s="52"/>
      <c r="D200" s="52"/>
      <c r="E200" s="52"/>
      <c r="F200" s="52"/>
      <c r="G200" s="1"/>
      <c r="H200" s="1"/>
      <c r="I200" s="1"/>
      <c r="J200" s="1"/>
      <c r="K200" s="1"/>
      <c r="L200" s="1"/>
      <c r="M200" s="1"/>
      <c r="N200" s="1"/>
      <c r="O200" s="1"/>
      <c r="P200" s="1"/>
      <c r="Q200" s="1"/>
      <c r="R200" s="1"/>
      <c r="S200" s="1"/>
      <c r="T200" s="1"/>
      <c r="U200" s="1"/>
      <c r="V200" s="1"/>
      <c r="W200" s="1"/>
      <c r="X200" s="1"/>
    </row>
    <row r="201" spans="1:24" ht="15.75" customHeight="1">
      <c r="A201" s="51"/>
      <c r="B201" s="52"/>
      <c r="C201" s="52"/>
      <c r="D201" s="52"/>
      <c r="E201" s="52"/>
      <c r="F201" s="52"/>
      <c r="G201" s="1"/>
      <c r="H201" s="1"/>
      <c r="I201" s="1"/>
      <c r="J201" s="1"/>
      <c r="K201" s="1"/>
      <c r="L201" s="1"/>
      <c r="M201" s="1"/>
      <c r="N201" s="1"/>
      <c r="O201" s="1"/>
      <c r="P201" s="1"/>
      <c r="Q201" s="1"/>
      <c r="R201" s="1"/>
      <c r="S201" s="1"/>
      <c r="T201" s="1"/>
      <c r="U201" s="1"/>
      <c r="V201" s="1"/>
      <c r="W201" s="1"/>
      <c r="X201" s="1"/>
    </row>
    <row r="202" spans="1:24" ht="15.75" customHeight="1">
      <c r="A202" s="51"/>
      <c r="B202" s="52"/>
      <c r="C202" s="52"/>
      <c r="D202" s="52"/>
      <c r="E202" s="52"/>
      <c r="F202" s="52"/>
      <c r="G202" s="1"/>
      <c r="H202" s="1"/>
      <c r="I202" s="1"/>
      <c r="J202" s="1"/>
      <c r="K202" s="1"/>
      <c r="L202" s="1"/>
      <c r="M202" s="1"/>
      <c r="N202" s="1"/>
      <c r="O202" s="1"/>
      <c r="P202" s="1"/>
      <c r="Q202" s="1"/>
      <c r="R202" s="1"/>
      <c r="S202" s="1"/>
      <c r="T202" s="1"/>
      <c r="U202" s="1"/>
      <c r="V202" s="1"/>
      <c r="W202" s="1"/>
      <c r="X202" s="1"/>
    </row>
    <row r="203" spans="1:24" ht="15.75" customHeight="1">
      <c r="A203" s="51"/>
      <c r="B203" s="52"/>
      <c r="C203" s="52"/>
      <c r="D203" s="52"/>
      <c r="E203" s="52"/>
      <c r="F203" s="52"/>
      <c r="G203" s="1"/>
      <c r="H203" s="1"/>
      <c r="I203" s="1"/>
      <c r="J203" s="1"/>
      <c r="K203" s="1"/>
      <c r="L203" s="1"/>
      <c r="M203" s="1"/>
      <c r="N203" s="1"/>
      <c r="O203" s="1"/>
      <c r="P203" s="1"/>
      <c r="Q203" s="1"/>
      <c r="R203" s="1"/>
      <c r="S203" s="1"/>
      <c r="T203" s="1"/>
      <c r="U203" s="1"/>
      <c r="V203" s="1"/>
      <c r="W203" s="1"/>
      <c r="X203" s="1"/>
    </row>
    <row r="204" spans="1:24" ht="15.75" customHeight="1">
      <c r="A204" s="51"/>
      <c r="B204" s="52"/>
      <c r="C204" s="52"/>
      <c r="D204" s="52"/>
      <c r="E204" s="52"/>
      <c r="F204" s="52"/>
      <c r="G204" s="1"/>
      <c r="H204" s="1"/>
      <c r="I204" s="1"/>
      <c r="J204" s="1"/>
      <c r="K204" s="1"/>
      <c r="L204" s="1"/>
      <c r="M204" s="1"/>
      <c r="N204" s="1"/>
      <c r="O204" s="1"/>
      <c r="P204" s="1"/>
      <c r="Q204" s="1"/>
      <c r="R204" s="1"/>
      <c r="S204" s="1"/>
      <c r="T204" s="1"/>
      <c r="U204" s="1"/>
      <c r="V204" s="1"/>
      <c r="W204" s="1"/>
      <c r="X204" s="1"/>
    </row>
    <row r="205" spans="1:24" ht="15.75" customHeight="1">
      <c r="A205" s="51"/>
      <c r="B205" s="52"/>
      <c r="C205" s="52"/>
      <c r="D205" s="52"/>
      <c r="E205" s="52"/>
      <c r="F205" s="52"/>
      <c r="G205" s="1"/>
      <c r="H205" s="1"/>
      <c r="I205" s="1"/>
      <c r="J205" s="1"/>
      <c r="K205" s="1"/>
      <c r="L205" s="1"/>
      <c r="M205" s="1"/>
      <c r="N205" s="1"/>
      <c r="O205" s="1"/>
      <c r="P205" s="1"/>
      <c r="Q205" s="1"/>
      <c r="R205" s="1"/>
      <c r="S205" s="1"/>
      <c r="T205" s="1"/>
      <c r="U205" s="1"/>
      <c r="V205" s="1"/>
      <c r="W205" s="1"/>
      <c r="X205" s="1"/>
    </row>
    <row r="206" spans="1:24" ht="15.75" customHeight="1">
      <c r="A206" s="51"/>
      <c r="B206" s="52"/>
      <c r="C206" s="52"/>
      <c r="D206" s="52"/>
      <c r="E206" s="52"/>
      <c r="F206" s="52"/>
      <c r="G206" s="1"/>
      <c r="H206" s="1"/>
      <c r="I206" s="1"/>
      <c r="J206" s="1"/>
      <c r="K206" s="1"/>
      <c r="L206" s="1"/>
      <c r="M206" s="1"/>
      <c r="N206" s="1"/>
      <c r="O206" s="1"/>
      <c r="P206" s="1"/>
      <c r="Q206" s="1"/>
      <c r="R206" s="1"/>
      <c r="S206" s="1"/>
      <c r="T206" s="1"/>
      <c r="U206" s="1"/>
      <c r="V206" s="1"/>
      <c r="W206" s="1"/>
      <c r="X206" s="1"/>
    </row>
    <row r="207" spans="1:24" ht="15.75" customHeight="1">
      <c r="A207" s="51"/>
      <c r="B207" s="52"/>
      <c r="C207" s="52"/>
      <c r="D207" s="52"/>
      <c r="E207" s="52"/>
      <c r="F207" s="52"/>
      <c r="G207" s="1"/>
      <c r="H207" s="1"/>
      <c r="I207" s="1"/>
      <c r="J207" s="1"/>
      <c r="K207" s="1"/>
      <c r="L207" s="1"/>
      <c r="M207" s="1"/>
      <c r="N207" s="1"/>
      <c r="O207" s="1"/>
      <c r="P207" s="1"/>
      <c r="Q207" s="1"/>
      <c r="R207" s="1"/>
      <c r="S207" s="1"/>
      <c r="T207" s="1"/>
      <c r="U207" s="1"/>
      <c r="V207" s="1"/>
      <c r="W207" s="1"/>
      <c r="X207" s="1"/>
    </row>
    <row r="208" spans="1:24" ht="15.75" customHeight="1">
      <c r="A208" s="51"/>
      <c r="B208" s="52"/>
      <c r="C208" s="52"/>
      <c r="D208" s="52"/>
      <c r="E208" s="52"/>
      <c r="F208" s="52"/>
      <c r="G208" s="1"/>
      <c r="H208" s="1"/>
      <c r="I208" s="1"/>
      <c r="J208" s="1"/>
      <c r="K208" s="1"/>
      <c r="L208" s="1"/>
      <c r="M208" s="1"/>
      <c r="N208" s="1"/>
      <c r="O208" s="1"/>
      <c r="P208" s="1"/>
      <c r="Q208" s="1"/>
      <c r="R208" s="1"/>
      <c r="S208" s="1"/>
      <c r="T208" s="1"/>
      <c r="U208" s="1"/>
      <c r="V208" s="1"/>
      <c r="W208" s="1"/>
      <c r="X208" s="1"/>
    </row>
    <row r="209" spans="1:24" ht="15.75" customHeight="1">
      <c r="A209" s="51"/>
      <c r="B209" s="52"/>
      <c r="C209" s="52"/>
      <c r="D209" s="52"/>
      <c r="E209" s="52"/>
      <c r="F209" s="52"/>
      <c r="G209" s="1"/>
      <c r="H209" s="1"/>
      <c r="I209" s="1"/>
      <c r="J209" s="1"/>
      <c r="K209" s="1"/>
      <c r="L209" s="1"/>
      <c r="M209" s="1"/>
      <c r="N209" s="1"/>
      <c r="O209" s="1"/>
      <c r="P209" s="1"/>
      <c r="Q209" s="1"/>
      <c r="R209" s="1"/>
      <c r="S209" s="1"/>
      <c r="T209" s="1"/>
      <c r="U209" s="1"/>
      <c r="V209" s="1"/>
      <c r="W209" s="1"/>
      <c r="X209" s="1"/>
    </row>
    <row r="210" spans="1:24" ht="15.75" customHeight="1">
      <c r="A210" s="51"/>
      <c r="B210" s="52"/>
      <c r="C210" s="52"/>
      <c r="D210" s="52"/>
      <c r="E210" s="52"/>
      <c r="F210" s="52"/>
      <c r="G210" s="1"/>
      <c r="H210" s="1"/>
      <c r="I210" s="1"/>
      <c r="J210" s="1"/>
      <c r="K210" s="1"/>
      <c r="L210" s="1"/>
      <c r="M210" s="1"/>
      <c r="N210" s="1"/>
      <c r="O210" s="1"/>
      <c r="P210" s="1"/>
      <c r="Q210" s="1"/>
      <c r="R210" s="1"/>
      <c r="S210" s="1"/>
      <c r="T210" s="1"/>
      <c r="U210" s="1"/>
      <c r="V210" s="1"/>
      <c r="W210" s="1"/>
      <c r="X210" s="1"/>
    </row>
    <row r="211" spans="1:24" ht="15.75" customHeight="1">
      <c r="A211" s="51"/>
      <c r="B211" s="52"/>
      <c r="C211" s="52"/>
      <c r="D211" s="52"/>
      <c r="E211" s="52"/>
      <c r="F211" s="52"/>
      <c r="G211" s="1"/>
      <c r="H211" s="1"/>
      <c r="I211" s="1"/>
      <c r="J211" s="1"/>
      <c r="K211" s="1"/>
      <c r="L211" s="1"/>
      <c r="M211" s="1"/>
      <c r="N211" s="1"/>
      <c r="O211" s="1"/>
      <c r="P211" s="1"/>
      <c r="Q211" s="1"/>
      <c r="R211" s="1"/>
      <c r="S211" s="1"/>
      <c r="T211" s="1"/>
      <c r="U211" s="1"/>
      <c r="V211" s="1"/>
      <c r="W211" s="1"/>
      <c r="X211" s="1"/>
    </row>
    <row r="212" spans="1:24" ht="15.75" customHeight="1">
      <c r="A212" s="51"/>
      <c r="B212" s="52"/>
      <c r="C212" s="52"/>
      <c r="D212" s="52"/>
      <c r="E212" s="52"/>
      <c r="F212" s="52"/>
      <c r="G212" s="1"/>
      <c r="H212" s="1"/>
      <c r="I212" s="1"/>
      <c r="J212" s="1"/>
      <c r="K212" s="1"/>
      <c r="L212" s="1"/>
      <c r="M212" s="1"/>
      <c r="N212" s="1"/>
      <c r="O212" s="1"/>
      <c r="P212" s="1"/>
      <c r="Q212" s="1"/>
      <c r="R212" s="1"/>
      <c r="S212" s="1"/>
      <c r="T212" s="1"/>
      <c r="U212" s="1"/>
      <c r="V212" s="1"/>
      <c r="W212" s="1"/>
      <c r="X212" s="1"/>
    </row>
    <row r="213" spans="1:24" ht="15.75" customHeight="1">
      <c r="A213" s="51"/>
      <c r="B213" s="52"/>
      <c r="C213" s="52"/>
      <c r="D213" s="52"/>
      <c r="E213" s="52"/>
      <c r="F213" s="52"/>
      <c r="G213" s="1"/>
      <c r="H213" s="1"/>
      <c r="I213" s="1"/>
      <c r="J213" s="1"/>
      <c r="K213" s="1"/>
      <c r="L213" s="1"/>
      <c r="M213" s="1"/>
      <c r="N213" s="1"/>
      <c r="O213" s="1"/>
      <c r="P213" s="1"/>
      <c r="Q213" s="1"/>
      <c r="R213" s="1"/>
      <c r="S213" s="1"/>
      <c r="T213" s="1"/>
      <c r="U213" s="1"/>
      <c r="V213" s="1"/>
      <c r="W213" s="1"/>
      <c r="X213" s="1"/>
    </row>
    <row r="214" spans="1:24" ht="15.75" customHeight="1">
      <c r="A214" s="51"/>
      <c r="B214" s="52"/>
      <c r="C214" s="52"/>
      <c r="D214" s="52"/>
      <c r="E214" s="52"/>
      <c r="F214" s="52"/>
      <c r="G214" s="1"/>
      <c r="H214" s="1"/>
      <c r="I214" s="1"/>
      <c r="J214" s="1"/>
      <c r="K214" s="1"/>
      <c r="L214" s="1"/>
      <c r="M214" s="1"/>
      <c r="N214" s="1"/>
      <c r="O214" s="1"/>
      <c r="P214" s="1"/>
      <c r="Q214" s="1"/>
      <c r="R214" s="1"/>
      <c r="S214" s="1"/>
      <c r="T214" s="1"/>
      <c r="U214" s="1"/>
      <c r="V214" s="1"/>
      <c r="W214" s="1"/>
      <c r="X214" s="1"/>
    </row>
    <row r="215" spans="1:24" ht="15.75" customHeight="1">
      <c r="A215" s="51"/>
      <c r="B215" s="52"/>
      <c r="C215" s="52"/>
      <c r="D215" s="52"/>
      <c r="E215" s="52"/>
      <c r="F215" s="52"/>
      <c r="G215" s="1"/>
      <c r="H215" s="1"/>
      <c r="I215" s="1"/>
      <c r="J215" s="1"/>
      <c r="K215" s="1"/>
      <c r="L215" s="1"/>
      <c r="M215" s="1"/>
      <c r="N215" s="1"/>
      <c r="O215" s="1"/>
      <c r="P215" s="1"/>
      <c r="Q215" s="1"/>
      <c r="R215" s="1"/>
      <c r="S215" s="1"/>
      <c r="T215" s="1"/>
      <c r="U215" s="1"/>
      <c r="V215" s="1"/>
      <c r="W215" s="1"/>
      <c r="X215" s="1"/>
    </row>
    <row r="216" spans="1:24" ht="15.75" customHeight="1">
      <c r="A216" s="51"/>
      <c r="B216" s="52"/>
      <c r="C216" s="52"/>
      <c r="D216" s="52"/>
      <c r="E216" s="52"/>
      <c r="F216" s="52"/>
      <c r="G216" s="1"/>
      <c r="H216" s="1"/>
      <c r="I216" s="1"/>
      <c r="J216" s="1"/>
      <c r="K216" s="1"/>
      <c r="L216" s="1"/>
      <c r="M216" s="1"/>
      <c r="N216" s="1"/>
      <c r="O216" s="1"/>
      <c r="P216" s="1"/>
      <c r="Q216" s="1"/>
      <c r="R216" s="1"/>
      <c r="S216" s="1"/>
      <c r="T216" s="1"/>
      <c r="U216" s="1"/>
      <c r="V216" s="1"/>
      <c r="W216" s="1"/>
      <c r="X216" s="1"/>
    </row>
    <row r="217" spans="1:24" ht="15.75" customHeight="1">
      <c r="A217" s="51"/>
      <c r="B217" s="52"/>
      <c r="C217" s="52"/>
      <c r="D217" s="52"/>
      <c r="E217" s="52"/>
      <c r="F217" s="52"/>
      <c r="G217" s="1"/>
      <c r="H217" s="1"/>
      <c r="I217" s="1"/>
      <c r="J217" s="1"/>
      <c r="K217" s="1"/>
      <c r="L217" s="1"/>
      <c r="M217" s="1"/>
      <c r="N217" s="1"/>
      <c r="O217" s="1"/>
      <c r="P217" s="1"/>
      <c r="Q217" s="1"/>
      <c r="R217" s="1"/>
      <c r="S217" s="1"/>
      <c r="T217" s="1"/>
      <c r="U217" s="1"/>
      <c r="V217" s="1"/>
      <c r="W217" s="1"/>
      <c r="X217" s="1"/>
    </row>
    <row r="218" spans="1:24" ht="15.75" customHeight="1">
      <c r="A218" s="51"/>
      <c r="B218" s="52"/>
      <c r="C218" s="52"/>
      <c r="D218" s="52"/>
      <c r="E218" s="52"/>
      <c r="F218" s="52"/>
      <c r="G218" s="1"/>
      <c r="H218" s="1"/>
      <c r="I218" s="1"/>
      <c r="J218" s="1"/>
      <c r="K218" s="1"/>
      <c r="L218" s="1"/>
      <c r="M218" s="1"/>
      <c r="N218" s="1"/>
      <c r="O218" s="1"/>
      <c r="P218" s="1"/>
      <c r="Q218" s="1"/>
      <c r="R218" s="1"/>
      <c r="S218" s="1"/>
      <c r="T218" s="1"/>
      <c r="U218" s="1"/>
      <c r="V218" s="1"/>
      <c r="W218" s="1"/>
      <c r="X218" s="1"/>
    </row>
    <row r="219" spans="1:24" ht="15.75" customHeight="1">
      <c r="A219" s="51"/>
      <c r="B219" s="52"/>
      <c r="C219" s="52"/>
      <c r="D219" s="52"/>
      <c r="E219" s="52"/>
      <c r="F219" s="52"/>
      <c r="G219" s="1"/>
      <c r="H219" s="1"/>
      <c r="I219" s="1"/>
      <c r="J219" s="1"/>
      <c r="K219" s="1"/>
      <c r="L219" s="1"/>
      <c r="M219" s="1"/>
      <c r="N219" s="1"/>
      <c r="O219" s="1"/>
      <c r="P219" s="1"/>
      <c r="Q219" s="1"/>
      <c r="R219" s="1"/>
      <c r="S219" s="1"/>
      <c r="T219" s="1"/>
      <c r="U219" s="1"/>
      <c r="V219" s="1"/>
      <c r="W219" s="1"/>
      <c r="X219" s="1"/>
    </row>
    <row r="220" spans="1:24" ht="15.75" customHeight="1">
      <c r="A220" s="51"/>
      <c r="B220" s="52"/>
      <c r="C220" s="52"/>
      <c r="D220" s="52"/>
      <c r="E220" s="52"/>
      <c r="F220" s="52"/>
      <c r="G220" s="1"/>
      <c r="H220" s="1"/>
      <c r="I220" s="1"/>
      <c r="J220" s="1"/>
      <c r="K220" s="1"/>
      <c r="L220" s="1"/>
      <c r="M220" s="1"/>
      <c r="N220" s="1"/>
      <c r="O220" s="1"/>
      <c r="P220" s="1"/>
      <c r="Q220" s="1"/>
      <c r="R220" s="1"/>
      <c r="S220" s="1"/>
      <c r="T220" s="1"/>
      <c r="U220" s="1"/>
      <c r="V220" s="1"/>
      <c r="W220" s="1"/>
      <c r="X220" s="1"/>
    </row>
    <row r="221" spans="1:24" ht="15.75" customHeight="1">
      <c r="A221" s="51"/>
      <c r="B221" s="52"/>
      <c r="C221" s="52"/>
      <c r="D221" s="52"/>
      <c r="E221" s="52"/>
      <c r="F221" s="52"/>
      <c r="G221" s="1"/>
      <c r="H221" s="1"/>
      <c r="I221" s="1"/>
      <c r="J221" s="1"/>
      <c r="K221" s="1"/>
      <c r="L221" s="1"/>
      <c r="M221" s="1"/>
      <c r="N221" s="1"/>
      <c r="O221" s="1"/>
      <c r="P221" s="1"/>
      <c r="Q221" s="1"/>
      <c r="R221" s="1"/>
      <c r="S221" s="1"/>
      <c r="T221" s="1"/>
      <c r="U221" s="1"/>
      <c r="V221" s="1"/>
      <c r="W221" s="1"/>
      <c r="X221" s="1"/>
    </row>
    <row r="222" spans="1:24" ht="15.75" customHeight="1">
      <c r="A222" s="51"/>
      <c r="B222" s="52"/>
      <c r="C222" s="52"/>
      <c r="D222" s="52"/>
      <c r="E222" s="52"/>
      <c r="F222" s="52"/>
      <c r="G222" s="1"/>
      <c r="H222" s="1"/>
      <c r="I222" s="1"/>
      <c r="J222" s="1"/>
      <c r="K222" s="1"/>
      <c r="L222" s="1"/>
      <c r="M222" s="1"/>
      <c r="N222" s="1"/>
      <c r="O222" s="1"/>
      <c r="P222" s="1"/>
      <c r="Q222" s="1"/>
      <c r="R222" s="1"/>
      <c r="S222" s="1"/>
      <c r="T222" s="1"/>
      <c r="U222" s="1"/>
      <c r="V222" s="1"/>
      <c r="W222" s="1"/>
      <c r="X222" s="1"/>
    </row>
    <row r="223" spans="1:24" ht="15.75" customHeight="1">
      <c r="A223" s="51"/>
      <c r="B223" s="52"/>
      <c r="C223" s="52"/>
      <c r="D223" s="52"/>
      <c r="E223" s="52"/>
      <c r="F223" s="52"/>
      <c r="G223" s="1"/>
      <c r="H223" s="1"/>
      <c r="I223" s="1"/>
      <c r="J223" s="1"/>
      <c r="K223" s="1"/>
      <c r="L223" s="1"/>
      <c r="M223" s="1"/>
      <c r="N223" s="1"/>
      <c r="O223" s="1"/>
      <c r="P223" s="1"/>
      <c r="Q223" s="1"/>
      <c r="R223" s="1"/>
      <c r="S223" s="1"/>
      <c r="T223" s="1"/>
      <c r="U223" s="1"/>
      <c r="V223" s="1"/>
      <c r="W223" s="1"/>
      <c r="X223" s="1"/>
    </row>
    <row r="224" spans="1:24" ht="15.75" customHeight="1">
      <c r="A224" s="51"/>
      <c r="B224" s="52"/>
      <c r="C224" s="52"/>
      <c r="D224" s="52"/>
      <c r="E224" s="52"/>
      <c r="F224" s="52"/>
      <c r="G224" s="1"/>
      <c r="H224" s="1"/>
      <c r="I224" s="1"/>
      <c r="J224" s="1"/>
      <c r="K224" s="1"/>
      <c r="L224" s="1"/>
      <c r="M224" s="1"/>
      <c r="N224" s="1"/>
      <c r="O224" s="1"/>
      <c r="P224" s="1"/>
      <c r="Q224" s="1"/>
      <c r="R224" s="1"/>
      <c r="S224" s="1"/>
      <c r="T224" s="1"/>
      <c r="U224" s="1"/>
      <c r="V224" s="1"/>
      <c r="W224" s="1"/>
      <c r="X224" s="1"/>
    </row>
    <row r="225" spans="1:24" ht="15.75" customHeight="1">
      <c r="A225" s="51"/>
      <c r="B225" s="52"/>
      <c r="C225" s="52"/>
      <c r="D225" s="52"/>
      <c r="E225" s="52"/>
      <c r="F225" s="52"/>
      <c r="G225" s="1"/>
      <c r="H225" s="1"/>
      <c r="I225" s="1"/>
      <c r="J225" s="1"/>
      <c r="K225" s="1"/>
      <c r="L225" s="1"/>
      <c r="M225" s="1"/>
      <c r="N225" s="1"/>
      <c r="O225" s="1"/>
      <c r="P225" s="1"/>
      <c r="Q225" s="1"/>
      <c r="R225" s="1"/>
      <c r="S225" s="1"/>
      <c r="T225" s="1"/>
      <c r="U225" s="1"/>
      <c r="V225" s="1"/>
      <c r="W225" s="1"/>
      <c r="X225" s="1"/>
    </row>
    <row r="226" spans="1:24" ht="15.75" customHeight="1">
      <c r="A226" s="51"/>
      <c r="B226" s="52"/>
      <c r="C226" s="52"/>
      <c r="D226" s="52"/>
      <c r="E226" s="52"/>
      <c r="F226" s="52"/>
      <c r="G226" s="1"/>
      <c r="H226" s="1"/>
      <c r="I226" s="1"/>
      <c r="J226" s="1"/>
      <c r="K226" s="1"/>
      <c r="L226" s="1"/>
      <c r="M226" s="1"/>
      <c r="N226" s="1"/>
      <c r="O226" s="1"/>
      <c r="P226" s="1"/>
      <c r="Q226" s="1"/>
      <c r="R226" s="1"/>
      <c r="S226" s="1"/>
      <c r="T226" s="1"/>
      <c r="U226" s="1"/>
      <c r="V226" s="1"/>
      <c r="W226" s="1"/>
      <c r="X226" s="1"/>
    </row>
    <row r="227" spans="1:24" ht="15.75" customHeight="1">
      <c r="A227" s="51"/>
      <c r="B227" s="52"/>
      <c r="C227" s="52"/>
      <c r="D227" s="52"/>
      <c r="E227" s="52"/>
      <c r="F227" s="52"/>
      <c r="G227" s="1"/>
      <c r="H227" s="1"/>
      <c r="I227" s="1"/>
      <c r="J227" s="1"/>
      <c r="K227" s="1"/>
      <c r="L227" s="1"/>
      <c r="M227" s="1"/>
      <c r="N227" s="1"/>
      <c r="O227" s="1"/>
      <c r="P227" s="1"/>
      <c r="Q227" s="1"/>
      <c r="R227" s="1"/>
      <c r="S227" s="1"/>
      <c r="T227" s="1"/>
      <c r="U227" s="1"/>
      <c r="V227" s="1"/>
      <c r="W227" s="1"/>
      <c r="X227" s="1"/>
    </row>
    <row r="228" spans="1:24" ht="15.75" customHeight="1">
      <c r="A228" s="51"/>
      <c r="B228" s="52"/>
      <c r="C228" s="52"/>
      <c r="D228" s="52"/>
      <c r="E228" s="52"/>
      <c r="F228" s="52"/>
      <c r="G228" s="1"/>
      <c r="H228" s="1"/>
      <c r="I228" s="1"/>
      <c r="J228" s="1"/>
      <c r="K228" s="1"/>
      <c r="L228" s="1"/>
      <c r="M228" s="1"/>
      <c r="N228" s="1"/>
      <c r="O228" s="1"/>
      <c r="P228" s="1"/>
      <c r="Q228" s="1"/>
      <c r="R228" s="1"/>
      <c r="S228" s="1"/>
      <c r="T228" s="1"/>
      <c r="U228" s="1"/>
      <c r="V228" s="1"/>
      <c r="W228" s="1"/>
      <c r="X228" s="1"/>
    </row>
    <row r="229" spans="1:24" ht="15.75" customHeight="1">
      <c r="A229" s="51"/>
      <c r="B229" s="52"/>
      <c r="C229" s="52"/>
      <c r="D229" s="52"/>
      <c r="E229" s="52"/>
      <c r="F229" s="52"/>
      <c r="G229" s="1"/>
      <c r="H229" s="1"/>
      <c r="I229" s="1"/>
      <c r="J229" s="1"/>
      <c r="K229" s="1"/>
      <c r="L229" s="1"/>
      <c r="M229" s="1"/>
      <c r="N229" s="1"/>
      <c r="O229" s="1"/>
      <c r="P229" s="1"/>
      <c r="Q229" s="1"/>
      <c r="R229" s="1"/>
      <c r="S229" s="1"/>
      <c r="T229" s="1"/>
      <c r="U229" s="1"/>
      <c r="V229" s="1"/>
      <c r="W229" s="1"/>
      <c r="X229" s="1"/>
    </row>
    <row r="230" spans="1:24" ht="15.75" customHeight="1">
      <c r="A230" s="51"/>
      <c r="B230" s="52"/>
      <c r="C230" s="52"/>
      <c r="D230" s="52"/>
      <c r="E230" s="52"/>
      <c r="F230" s="52"/>
      <c r="G230" s="1"/>
      <c r="H230" s="1"/>
      <c r="I230" s="1"/>
      <c r="J230" s="1"/>
      <c r="K230" s="1"/>
      <c r="L230" s="1"/>
      <c r="M230" s="1"/>
      <c r="N230" s="1"/>
      <c r="O230" s="1"/>
      <c r="P230" s="1"/>
      <c r="Q230" s="1"/>
      <c r="R230" s="1"/>
      <c r="S230" s="1"/>
      <c r="T230" s="1"/>
      <c r="U230" s="1"/>
      <c r="V230" s="1"/>
      <c r="W230" s="1"/>
      <c r="X230" s="1"/>
    </row>
    <row r="231" spans="1:24" ht="15.75" customHeight="1">
      <c r="A231" s="51"/>
      <c r="B231" s="52"/>
      <c r="C231" s="52"/>
      <c r="D231" s="52"/>
      <c r="E231" s="52"/>
      <c r="F231" s="52"/>
      <c r="G231" s="1"/>
      <c r="H231" s="1"/>
      <c r="I231" s="1"/>
      <c r="J231" s="1"/>
      <c r="K231" s="1"/>
      <c r="L231" s="1"/>
      <c r="M231" s="1"/>
      <c r="N231" s="1"/>
      <c r="O231" s="1"/>
      <c r="P231" s="1"/>
      <c r="Q231" s="1"/>
      <c r="R231" s="1"/>
      <c r="S231" s="1"/>
      <c r="T231" s="1"/>
      <c r="U231" s="1"/>
      <c r="V231" s="1"/>
      <c r="W231" s="1"/>
      <c r="X231" s="1"/>
    </row>
    <row r="232" spans="1:24" ht="15.75" customHeight="1">
      <c r="A232" s="51"/>
      <c r="B232" s="52"/>
      <c r="C232" s="52"/>
      <c r="D232" s="52"/>
      <c r="E232" s="52"/>
      <c r="F232" s="52"/>
      <c r="G232" s="1"/>
      <c r="H232" s="1"/>
      <c r="I232" s="1"/>
      <c r="J232" s="1"/>
      <c r="K232" s="1"/>
      <c r="L232" s="1"/>
      <c r="M232" s="1"/>
      <c r="N232" s="1"/>
      <c r="O232" s="1"/>
      <c r="P232" s="1"/>
      <c r="Q232" s="1"/>
      <c r="R232" s="1"/>
      <c r="S232" s="1"/>
      <c r="T232" s="1"/>
      <c r="U232" s="1"/>
      <c r="V232" s="1"/>
      <c r="W232" s="1"/>
      <c r="X232" s="1"/>
    </row>
    <row r="233" spans="1:24" ht="15.75" customHeight="1">
      <c r="A233" s="51"/>
      <c r="B233" s="52"/>
      <c r="C233" s="52"/>
      <c r="D233" s="52"/>
      <c r="E233" s="52"/>
      <c r="F233" s="52"/>
      <c r="G233" s="1"/>
      <c r="H233" s="1"/>
      <c r="I233" s="1"/>
      <c r="J233" s="1"/>
      <c r="K233" s="1"/>
      <c r="L233" s="1"/>
      <c r="M233" s="1"/>
      <c r="N233" s="1"/>
      <c r="O233" s="1"/>
      <c r="P233" s="1"/>
      <c r="Q233" s="1"/>
      <c r="R233" s="1"/>
      <c r="S233" s="1"/>
      <c r="T233" s="1"/>
      <c r="U233" s="1"/>
      <c r="V233" s="1"/>
      <c r="W233" s="1"/>
      <c r="X233" s="1"/>
    </row>
    <row r="234" spans="1:24" ht="15.75" customHeight="1">
      <c r="A234" s="51"/>
      <c r="B234" s="52"/>
      <c r="C234" s="52"/>
      <c r="D234" s="52"/>
      <c r="E234" s="52"/>
      <c r="F234" s="52"/>
      <c r="G234" s="1"/>
      <c r="H234" s="1"/>
      <c r="I234" s="1"/>
      <c r="J234" s="1"/>
      <c r="K234" s="1"/>
      <c r="L234" s="1"/>
      <c r="M234" s="1"/>
      <c r="N234" s="1"/>
      <c r="O234" s="1"/>
      <c r="P234" s="1"/>
      <c r="Q234" s="1"/>
      <c r="R234" s="1"/>
      <c r="S234" s="1"/>
      <c r="T234" s="1"/>
      <c r="U234" s="1"/>
      <c r="V234" s="1"/>
      <c r="W234" s="1"/>
      <c r="X234" s="1"/>
    </row>
    <row r="235" spans="1:24" ht="15.75" customHeight="1">
      <c r="A235" s="51"/>
      <c r="B235" s="52"/>
      <c r="C235" s="52"/>
      <c r="D235" s="52"/>
      <c r="E235" s="52"/>
      <c r="F235" s="52"/>
      <c r="G235" s="1"/>
      <c r="H235" s="1"/>
      <c r="I235" s="1"/>
      <c r="J235" s="1"/>
      <c r="K235" s="1"/>
      <c r="L235" s="1"/>
      <c r="M235" s="1"/>
      <c r="N235" s="1"/>
      <c r="O235" s="1"/>
      <c r="P235" s="1"/>
      <c r="Q235" s="1"/>
      <c r="R235" s="1"/>
      <c r="S235" s="1"/>
      <c r="T235" s="1"/>
      <c r="U235" s="1"/>
      <c r="V235" s="1"/>
      <c r="W235" s="1"/>
      <c r="X235" s="1"/>
    </row>
    <row r="236" spans="1:24" ht="15.75" customHeight="1">
      <c r="A236" s="51"/>
      <c r="B236" s="52"/>
      <c r="C236" s="52"/>
      <c r="D236" s="52"/>
      <c r="E236" s="52"/>
      <c r="F236" s="52"/>
      <c r="G236" s="1"/>
      <c r="H236" s="1"/>
      <c r="I236" s="1"/>
      <c r="J236" s="1"/>
      <c r="K236" s="1"/>
      <c r="L236" s="1"/>
      <c r="M236" s="1"/>
      <c r="N236" s="1"/>
      <c r="O236" s="1"/>
      <c r="P236" s="1"/>
      <c r="Q236" s="1"/>
      <c r="R236" s="1"/>
      <c r="S236" s="1"/>
      <c r="T236" s="1"/>
      <c r="U236" s="1"/>
      <c r="V236" s="1"/>
      <c r="W236" s="1"/>
      <c r="X236" s="1"/>
    </row>
    <row r="237" spans="1:24" ht="15.75" customHeight="1">
      <c r="A237" s="51"/>
      <c r="B237" s="52"/>
      <c r="C237" s="52"/>
      <c r="D237" s="52"/>
      <c r="E237" s="52"/>
      <c r="F237" s="52"/>
      <c r="G237" s="1"/>
      <c r="H237" s="1"/>
      <c r="I237" s="1"/>
      <c r="J237" s="1"/>
      <c r="K237" s="1"/>
      <c r="L237" s="1"/>
      <c r="M237" s="1"/>
      <c r="N237" s="1"/>
      <c r="O237" s="1"/>
      <c r="P237" s="1"/>
      <c r="Q237" s="1"/>
      <c r="R237" s="1"/>
      <c r="S237" s="1"/>
      <c r="T237" s="1"/>
      <c r="U237" s="1"/>
      <c r="V237" s="1"/>
      <c r="W237" s="1"/>
      <c r="X237" s="1"/>
    </row>
    <row r="238" spans="1:24" ht="15.75" customHeight="1">
      <c r="A238" s="51"/>
      <c r="B238" s="52"/>
      <c r="C238" s="52"/>
      <c r="D238" s="52"/>
      <c r="E238" s="52"/>
      <c r="F238" s="52"/>
      <c r="G238" s="1"/>
      <c r="H238" s="1"/>
      <c r="I238" s="1"/>
      <c r="J238" s="1"/>
      <c r="K238" s="1"/>
      <c r="L238" s="1"/>
      <c r="M238" s="1"/>
      <c r="N238" s="1"/>
      <c r="O238" s="1"/>
      <c r="P238" s="1"/>
      <c r="Q238" s="1"/>
      <c r="R238" s="1"/>
      <c r="S238" s="1"/>
      <c r="T238" s="1"/>
      <c r="U238" s="1"/>
      <c r="V238" s="1"/>
      <c r="W238" s="1"/>
      <c r="X238" s="1"/>
    </row>
    <row r="239" spans="1:24" ht="15.75" customHeight="1">
      <c r="A239" s="51"/>
      <c r="B239" s="52"/>
      <c r="C239" s="52"/>
      <c r="D239" s="52"/>
      <c r="E239" s="52"/>
      <c r="F239" s="52"/>
      <c r="G239" s="1"/>
      <c r="H239" s="1"/>
      <c r="I239" s="1"/>
      <c r="J239" s="1"/>
      <c r="K239" s="1"/>
      <c r="L239" s="1"/>
      <c r="M239" s="1"/>
      <c r="N239" s="1"/>
      <c r="O239" s="1"/>
      <c r="P239" s="1"/>
      <c r="Q239" s="1"/>
      <c r="R239" s="1"/>
      <c r="S239" s="1"/>
      <c r="T239" s="1"/>
      <c r="U239" s="1"/>
      <c r="V239" s="1"/>
      <c r="W239" s="1"/>
      <c r="X239" s="1"/>
    </row>
    <row r="240" spans="1:24" ht="15.75" customHeight="1">
      <c r="A240" s="51"/>
      <c r="B240" s="52"/>
      <c r="C240" s="52"/>
      <c r="D240" s="52"/>
      <c r="E240" s="52"/>
      <c r="F240" s="52"/>
      <c r="G240" s="1"/>
      <c r="H240" s="1"/>
      <c r="I240" s="1"/>
      <c r="J240" s="1"/>
      <c r="K240" s="1"/>
      <c r="L240" s="1"/>
      <c r="M240" s="1"/>
      <c r="N240" s="1"/>
      <c r="O240" s="1"/>
      <c r="P240" s="1"/>
      <c r="Q240" s="1"/>
      <c r="R240" s="1"/>
      <c r="S240" s="1"/>
      <c r="T240" s="1"/>
      <c r="U240" s="1"/>
      <c r="V240" s="1"/>
      <c r="W240" s="1"/>
      <c r="X240" s="1"/>
    </row>
    <row r="241" spans="1:24" ht="15.75" customHeight="1">
      <c r="A241" s="51"/>
      <c r="B241" s="52"/>
      <c r="C241" s="52"/>
      <c r="D241" s="52"/>
      <c r="E241" s="52"/>
      <c r="F241" s="52"/>
      <c r="G241" s="1"/>
      <c r="H241" s="1"/>
      <c r="I241" s="1"/>
      <c r="J241" s="1"/>
      <c r="K241" s="1"/>
      <c r="L241" s="1"/>
      <c r="M241" s="1"/>
      <c r="N241" s="1"/>
      <c r="O241" s="1"/>
      <c r="P241" s="1"/>
      <c r="Q241" s="1"/>
      <c r="R241" s="1"/>
      <c r="S241" s="1"/>
      <c r="T241" s="1"/>
      <c r="U241" s="1"/>
      <c r="V241" s="1"/>
      <c r="W241" s="1"/>
      <c r="X241" s="1"/>
    </row>
    <row r="242" spans="1:24" ht="15.75" customHeight="1">
      <c r="A242" s="51"/>
      <c r="B242" s="52"/>
      <c r="C242" s="52"/>
      <c r="D242" s="52"/>
      <c r="E242" s="52"/>
      <c r="F242" s="52"/>
      <c r="G242" s="1"/>
      <c r="H242" s="1"/>
      <c r="I242" s="1"/>
      <c r="J242" s="1"/>
      <c r="K242" s="1"/>
      <c r="L242" s="1"/>
      <c r="M242" s="1"/>
      <c r="N242" s="1"/>
      <c r="O242" s="1"/>
      <c r="P242" s="1"/>
      <c r="Q242" s="1"/>
      <c r="R242" s="1"/>
      <c r="S242" s="1"/>
      <c r="T242" s="1"/>
      <c r="U242" s="1"/>
      <c r="V242" s="1"/>
      <c r="W242" s="1"/>
      <c r="X242" s="1"/>
    </row>
    <row r="243" spans="1:24" ht="15.75" customHeight="1">
      <c r="A243" s="51"/>
      <c r="B243" s="52"/>
      <c r="C243" s="52"/>
      <c r="D243" s="52"/>
      <c r="E243" s="52"/>
      <c r="F243" s="52"/>
      <c r="G243" s="1"/>
      <c r="H243" s="1"/>
      <c r="I243" s="1"/>
      <c r="J243" s="1"/>
      <c r="K243" s="1"/>
      <c r="L243" s="1"/>
      <c r="M243" s="1"/>
      <c r="N243" s="1"/>
      <c r="O243" s="1"/>
      <c r="P243" s="1"/>
      <c r="Q243" s="1"/>
      <c r="R243" s="1"/>
      <c r="S243" s="1"/>
      <c r="T243" s="1"/>
      <c r="U243" s="1"/>
      <c r="V243" s="1"/>
      <c r="W243" s="1"/>
      <c r="X243" s="1"/>
    </row>
    <row r="244" spans="1:24" ht="15.75" customHeight="1">
      <c r="A244" s="51"/>
      <c r="B244" s="52"/>
      <c r="C244" s="52"/>
      <c r="D244" s="52"/>
      <c r="E244" s="52"/>
      <c r="F244" s="52"/>
      <c r="G244" s="1"/>
      <c r="H244" s="1"/>
      <c r="I244" s="1"/>
      <c r="J244" s="1"/>
      <c r="K244" s="1"/>
      <c r="L244" s="1"/>
      <c r="M244" s="1"/>
      <c r="N244" s="1"/>
      <c r="O244" s="1"/>
      <c r="P244" s="1"/>
      <c r="Q244" s="1"/>
      <c r="R244" s="1"/>
      <c r="S244" s="1"/>
      <c r="T244" s="1"/>
      <c r="U244" s="1"/>
      <c r="V244" s="1"/>
      <c r="W244" s="1"/>
      <c r="X244" s="1"/>
    </row>
    <row r="245" spans="1:24" ht="15.75" customHeight="1">
      <c r="A245" s="51"/>
      <c r="B245" s="52"/>
      <c r="C245" s="52"/>
      <c r="D245" s="52"/>
      <c r="E245" s="52"/>
      <c r="F245" s="52"/>
      <c r="G245" s="1"/>
      <c r="H245" s="1"/>
      <c r="I245" s="1"/>
      <c r="J245" s="1"/>
      <c r="K245" s="1"/>
      <c r="L245" s="1"/>
      <c r="M245" s="1"/>
      <c r="N245" s="1"/>
      <c r="O245" s="1"/>
      <c r="P245" s="1"/>
      <c r="Q245" s="1"/>
      <c r="R245" s="1"/>
      <c r="S245" s="1"/>
      <c r="T245" s="1"/>
      <c r="U245" s="1"/>
      <c r="V245" s="1"/>
      <c r="W245" s="1"/>
      <c r="X245" s="1"/>
    </row>
    <row r="246" spans="1:24" ht="15.75" customHeight="1">
      <c r="A246" s="51"/>
      <c r="B246" s="52"/>
      <c r="C246" s="52"/>
      <c r="D246" s="52"/>
      <c r="E246" s="52"/>
      <c r="F246" s="52"/>
      <c r="G246" s="1"/>
      <c r="H246" s="1"/>
      <c r="I246" s="1"/>
      <c r="J246" s="1"/>
      <c r="K246" s="1"/>
      <c r="L246" s="1"/>
      <c r="M246" s="1"/>
      <c r="N246" s="1"/>
      <c r="O246" s="1"/>
      <c r="P246" s="1"/>
      <c r="Q246" s="1"/>
      <c r="R246" s="1"/>
      <c r="S246" s="1"/>
      <c r="T246" s="1"/>
      <c r="U246" s="1"/>
      <c r="V246" s="1"/>
      <c r="W246" s="1"/>
      <c r="X246" s="1"/>
    </row>
    <row r="247" spans="1:24" ht="15.75" customHeight="1">
      <c r="A247" s="51"/>
      <c r="B247" s="52"/>
      <c r="C247" s="52"/>
      <c r="D247" s="52"/>
      <c r="E247" s="52"/>
      <c r="F247" s="52"/>
      <c r="G247" s="1"/>
      <c r="H247" s="1"/>
      <c r="I247" s="1"/>
      <c r="J247" s="1"/>
      <c r="K247" s="1"/>
      <c r="L247" s="1"/>
      <c r="M247" s="1"/>
      <c r="N247" s="1"/>
      <c r="O247" s="1"/>
      <c r="P247" s="1"/>
      <c r="Q247" s="1"/>
      <c r="R247" s="1"/>
      <c r="S247" s="1"/>
      <c r="T247" s="1"/>
      <c r="U247" s="1"/>
      <c r="V247" s="1"/>
      <c r="W247" s="1"/>
      <c r="X247" s="1"/>
    </row>
    <row r="248" spans="1:24" ht="15.75" customHeight="1">
      <c r="A248" s="51"/>
      <c r="B248" s="52"/>
      <c r="C248" s="52"/>
      <c r="D248" s="52"/>
      <c r="E248" s="52"/>
      <c r="F248" s="52"/>
      <c r="G248" s="1"/>
      <c r="H248" s="1"/>
      <c r="I248" s="1"/>
      <c r="J248" s="1"/>
      <c r="K248" s="1"/>
      <c r="L248" s="1"/>
      <c r="M248" s="1"/>
      <c r="N248" s="1"/>
      <c r="O248" s="1"/>
      <c r="P248" s="1"/>
      <c r="Q248" s="1"/>
      <c r="R248" s="1"/>
      <c r="S248" s="1"/>
      <c r="T248" s="1"/>
      <c r="U248" s="1"/>
      <c r="V248" s="1"/>
      <c r="W248" s="1"/>
      <c r="X248" s="1"/>
    </row>
    <row r="249" spans="1:24" ht="15.75" customHeight="1">
      <c r="A249" s="51"/>
      <c r="B249" s="52"/>
      <c r="C249" s="52"/>
      <c r="D249" s="52"/>
      <c r="E249" s="52"/>
      <c r="F249" s="52"/>
      <c r="G249" s="1"/>
      <c r="H249" s="1"/>
      <c r="I249" s="1"/>
      <c r="J249" s="1"/>
      <c r="K249" s="1"/>
      <c r="L249" s="1"/>
      <c r="M249" s="1"/>
      <c r="N249" s="1"/>
      <c r="O249" s="1"/>
      <c r="P249" s="1"/>
      <c r="Q249" s="1"/>
      <c r="R249" s="1"/>
      <c r="S249" s="1"/>
      <c r="T249" s="1"/>
      <c r="U249" s="1"/>
      <c r="V249" s="1"/>
      <c r="W249" s="1"/>
      <c r="X249" s="1"/>
    </row>
    <row r="250" spans="1:24" ht="15.75" customHeight="1">
      <c r="A250" s="51"/>
      <c r="B250" s="52"/>
      <c r="C250" s="52"/>
      <c r="D250" s="52"/>
      <c r="E250" s="52"/>
      <c r="F250" s="52"/>
      <c r="G250" s="1"/>
      <c r="H250" s="1"/>
      <c r="I250" s="1"/>
      <c r="J250" s="1"/>
      <c r="K250" s="1"/>
      <c r="L250" s="1"/>
      <c r="M250" s="1"/>
      <c r="N250" s="1"/>
      <c r="O250" s="1"/>
      <c r="P250" s="1"/>
      <c r="Q250" s="1"/>
      <c r="R250" s="1"/>
      <c r="S250" s="1"/>
      <c r="T250" s="1"/>
      <c r="U250" s="1"/>
      <c r="V250" s="1"/>
      <c r="W250" s="1"/>
      <c r="X250" s="1"/>
    </row>
    <row r="251" spans="1:24" ht="15.75" customHeight="1">
      <c r="A251" s="51"/>
      <c r="B251" s="52"/>
      <c r="C251" s="52"/>
      <c r="D251" s="52"/>
      <c r="E251" s="52"/>
      <c r="F251" s="52"/>
      <c r="G251" s="1"/>
      <c r="H251" s="1"/>
      <c r="I251" s="1"/>
      <c r="J251" s="1"/>
      <c r="K251" s="1"/>
      <c r="L251" s="1"/>
      <c r="M251" s="1"/>
      <c r="N251" s="1"/>
      <c r="O251" s="1"/>
      <c r="P251" s="1"/>
      <c r="Q251" s="1"/>
      <c r="R251" s="1"/>
      <c r="S251" s="1"/>
      <c r="T251" s="1"/>
      <c r="U251" s="1"/>
      <c r="V251" s="1"/>
      <c r="W251" s="1"/>
      <c r="X251" s="1"/>
    </row>
    <row r="252" spans="1:24" ht="15.75" customHeight="1">
      <c r="A252" s="51"/>
      <c r="B252" s="52"/>
      <c r="C252" s="52"/>
      <c r="D252" s="52"/>
      <c r="E252" s="52"/>
      <c r="F252" s="52"/>
      <c r="G252" s="1"/>
      <c r="H252" s="1"/>
      <c r="I252" s="1"/>
      <c r="J252" s="1"/>
      <c r="K252" s="1"/>
      <c r="L252" s="1"/>
      <c r="M252" s="1"/>
      <c r="N252" s="1"/>
      <c r="O252" s="1"/>
      <c r="P252" s="1"/>
      <c r="Q252" s="1"/>
      <c r="R252" s="1"/>
      <c r="S252" s="1"/>
      <c r="T252" s="1"/>
      <c r="U252" s="1"/>
      <c r="V252" s="1"/>
      <c r="W252" s="1"/>
      <c r="X252" s="1"/>
    </row>
    <row r="253" spans="1:24" ht="15.75" customHeight="1">
      <c r="A253" s="51"/>
      <c r="B253" s="52"/>
      <c r="C253" s="52"/>
      <c r="D253" s="52"/>
      <c r="E253" s="52"/>
      <c r="F253" s="52"/>
      <c r="G253" s="1"/>
      <c r="H253" s="1"/>
      <c r="I253" s="1"/>
      <c r="J253" s="1"/>
      <c r="K253" s="1"/>
      <c r="L253" s="1"/>
      <c r="M253" s="1"/>
      <c r="N253" s="1"/>
      <c r="O253" s="1"/>
      <c r="P253" s="1"/>
      <c r="Q253" s="1"/>
      <c r="R253" s="1"/>
      <c r="S253" s="1"/>
      <c r="T253" s="1"/>
      <c r="U253" s="1"/>
      <c r="V253" s="1"/>
      <c r="W253" s="1"/>
      <c r="X253" s="1"/>
    </row>
    <row r="254" spans="1:24" ht="15.75" customHeight="1">
      <c r="A254" s="51"/>
      <c r="B254" s="52"/>
      <c r="C254" s="52"/>
      <c r="D254" s="52"/>
      <c r="E254" s="52"/>
      <c r="F254" s="52"/>
      <c r="G254" s="1"/>
      <c r="H254" s="1"/>
      <c r="I254" s="1"/>
      <c r="J254" s="1"/>
      <c r="K254" s="1"/>
      <c r="L254" s="1"/>
      <c r="M254" s="1"/>
      <c r="N254" s="1"/>
      <c r="O254" s="1"/>
      <c r="P254" s="1"/>
      <c r="Q254" s="1"/>
      <c r="R254" s="1"/>
      <c r="S254" s="1"/>
      <c r="T254" s="1"/>
      <c r="U254" s="1"/>
      <c r="V254" s="1"/>
      <c r="W254" s="1"/>
      <c r="X254" s="1"/>
    </row>
    <row r="255" spans="1:24" ht="15.75" customHeight="1">
      <c r="A255" s="51"/>
      <c r="B255" s="52"/>
      <c r="C255" s="52"/>
      <c r="D255" s="52"/>
      <c r="E255" s="52"/>
      <c r="F255" s="52"/>
      <c r="G255" s="1"/>
      <c r="H255" s="1"/>
      <c r="I255" s="1"/>
      <c r="J255" s="1"/>
      <c r="K255" s="1"/>
      <c r="L255" s="1"/>
      <c r="M255" s="1"/>
      <c r="N255" s="1"/>
      <c r="O255" s="1"/>
      <c r="P255" s="1"/>
      <c r="Q255" s="1"/>
      <c r="R255" s="1"/>
      <c r="S255" s="1"/>
      <c r="T255" s="1"/>
      <c r="U255" s="1"/>
      <c r="V255" s="1"/>
      <c r="W255" s="1"/>
      <c r="X255" s="1"/>
    </row>
    <row r="256" spans="1:24" ht="15.75" customHeight="1">
      <c r="A256" s="51"/>
      <c r="B256" s="52"/>
      <c r="C256" s="52"/>
      <c r="D256" s="52"/>
      <c r="E256" s="52"/>
      <c r="F256" s="52"/>
      <c r="G256" s="1"/>
      <c r="H256" s="1"/>
      <c r="I256" s="1"/>
      <c r="J256" s="1"/>
      <c r="K256" s="1"/>
      <c r="L256" s="1"/>
      <c r="M256" s="1"/>
      <c r="N256" s="1"/>
      <c r="O256" s="1"/>
      <c r="P256" s="1"/>
      <c r="Q256" s="1"/>
      <c r="R256" s="1"/>
      <c r="S256" s="1"/>
      <c r="T256" s="1"/>
      <c r="U256" s="1"/>
      <c r="V256" s="1"/>
      <c r="W256" s="1"/>
      <c r="X256" s="1"/>
    </row>
    <row r="257" spans="1:24" ht="15.75" customHeight="1">
      <c r="A257" s="51"/>
      <c r="B257" s="52"/>
      <c r="C257" s="52"/>
      <c r="D257" s="52"/>
      <c r="E257" s="52"/>
      <c r="F257" s="52"/>
      <c r="G257" s="1"/>
      <c r="H257" s="1"/>
      <c r="I257" s="1"/>
      <c r="J257" s="1"/>
      <c r="K257" s="1"/>
      <c r="L257" s="1"/>
      <c r="M257" s="1"/>
      <c r="N257" s="1"/>
      <c r="O257" s="1"/>
      <c r="P257" s="1"/>
      <c r="Q257" s="1"/>
      <c r="R257" s="1"/>
      <c r="S257" s="1"/>
      <c r="T257" s="1"/>
      <c r="U257" s="1"/>
      <c r="V257" s="1"/>
      <c r="W257" s="1"/>
      <c r="X257" s="1"/>
    </row>
    <row r="258" spans="1:24" ht="15.75" customHeight="1">
      <c r="A258" s="51"/>
      <c r="B258" s="52"/>
      <c r="C258" s="52"/>
      <c r="D258" s="52"/>
      <c r="E258" s="52"/>
      <c r="F258" s="52"/>
      <c r="G258" s="1"/>
      <c r="H258" s="1"/>
      <c r="I258" s="1"/>
      <c r="J258" s="1"/>
      <c r="K258" s="1"/>
      <c r="L258" s="1"/>
      <c r="M258" s="1"/>
      <c r="N258" s="1"/>
      <c r="O258" s="1"/>
      <c r="P258" s="1"/>
      <c r="Q258" s="1"/>
      <c r="R258" s="1"/>
      <c r="S258" s="1"/>
      <c r="T258" s="1"/>
      <c r="U258" s="1"/>
      <c r="V258" s="1"/>
      <c r="W258" s="1"/>
      <c r="X258" s="1"/>
    </row>
    <row r="259" spans="1:24" ht="15.75" customHeight="1">
      <c r="A259" s="51"/>
      <c r="B259" s="52"/>
      <c r="C259" s="52"/>
      <c r="D259" s="52"/>
      <c r="E259" s="52"/>
      <c r="F259" s="52"/>
      <c r="G259" s="1"/>
      <c r="H259" s="1"/>
      <c r="I259" s="1"/>
      <c r="J259" s="1"/>
      <c r="K259" s="1"/>
      <c r="L259" s="1"/>
      <c r="M259" s="1"/>
      <c r="N259" s="1"/>
      <c r="O259" s="1"/>
      <c r="P259" s="1"/>
      <c r="Q259" s="1"/>
      <c r="R259" s="1"/>
      <c r="S259" s="1"/>
      <c r="T259" s="1"/>
      <c r="U259" s="1"/>
      <c r="V259" s="1"/>
      <c r="W259" s="1"/>
      <c r="X259" s="1"/>
    </row>
    <row r="260" spans="1:24" ht="15.75" customHeight="1">
      <c r="A260" s="51"/>
      <c r="B260" s="52"/>
      <c r="C260" s="52"/>
      <c r="D260" s="52"/>
      <c r="E260" s="52"/>
      <c r="F260" s="52"/>
      <c r="G260" s="1"/>
      <c r="H260" s="1"/>
      <c r="I260" s="1"/>
      <c r="J260" s="1"/>
      <c r="K260" s="1"/>
      <c r="L260" s="1"/>
      <c r="M260" s="1"/>
      <c r="N260" s="1"/>
      <c r="O260" s="1"/>
      <c r="P260" s="1"/>
      <c r="Q260" s="1"/>
      <c r="R260" s="1"/>
      <c r="S260" s="1"/>
      <c r="T260" s="1"/>
      <c r="U260" s="1"/>
      <c r="V260" s="1"/>
      <c r="W260" s="1"/>
      <c r="X260" s="1"/>
    </row>
    <row r="261" spans="1:24" ht="15.75" customHeight="1">
      <c r="A261" s="51"/>
      <c r="B261" s="52"/>
      <c r="C261" s="52"/>
      <c r="D261" s="52"/>
      <c r="E261" s="52"/>
      <c r="F261" s="52"/>
      <c r="G261" s="1"/>
      <c r="H261" s="1"/>
      <c r="I261" s="1"/>
      <c r="J261" s="1"/>
      <c r="K261" s="1"/>
      <c r="L261" s="1"/>
      <c r="M261" s="1"/>
      <c r="N261" s="1"/>
      <c r="O261" s="1"/>
      <c r="P261" s="1"/>
      <c r="Q261" s="1"/>
      <c r="R261" s="1"/>
      <c r="S261" s="1"/>
      <c r="T261" s="1"/>
      <c r="U261" s="1"/>
      <c r="V261" s="1"/>
      <c r="W261" s="1"/>
      <c r="X261" s="1"/>
    </row>
    <row r="262" spans="1:24" ht="15.75" customHeight="1">
      <c r="A262" s="51"/>
      <c r="B262" s="52"/>
      <c r="C262" s="52"/>
      <c r="D262" s="52"/>
      <c r="E262" s="52"/>
      <c r="F262" s="52"/>
      <c r="G262" s="1"/>
      <c r="H262" s="1"/>
      <c r="I262" s="1"/>
      <c r="J262" s="1"/>
      <c r="K262" s="1"/>
      <c r="L262" s="1"/>
      <c r="M262" s="1"/>
      <c r="N262" s="1"/>
      <c r="O262" s="1"/>
      <c r="P262" s="1"/>
      <c r="Q262" s="1"/>
      <c r="R262" s="1"/>
      <c r="S262" s="1"/>
      <c r="T262" s="1"/>
      <c r="U262" s="1"/>
      <c r="V262" s="1"/>
      <c r="W262" s="1"/>
      <c r="X262" s="1"/>
    </row>
    <row r="263" spans="1:24" ht="15.75" customHeight="1">
      <c r="A263" s="51"/>
      <c r="B263" s="52"/>
      <c r="C263" s="52"/>
      <c r="D263" s="52"/>
      <c r="E263" s="52"/>
      <c r="F263" s="52"/>
      <c r="G263" s="1"/>
      <c r="H263" s="1"/>
      <c r="I263" s="1"/>
      <c r="J263" s="1"/>
      <c r="K263" s="1"/>
      <c r="L263" s="1"/>
      <c r="M263" s="1"/>
      <c r="N263" s="1"/>
      <c r="O263" s="1"/>
      <c r="P263" s="1"/>
      <c r="Q263" s="1"/>
      <c r="R263" s="1"/>
      <c r="S263" s="1"/>
      <c r="T263" s="1"/>
      <c r="U263" s="1"/>
      <c r="V263" s="1"/>
      <c r="W263" s="1"/>
      <c r="X263" s="1"/>
    </row>
    <row r="264" spans="1:24" ht="15.75" customHeight="1">
      <c r="A264" s="51"/>
      <c r="B264" s="52"/>
      <c r="C264" s="52"/>
      <c r="D264" s="52"/>
      <c r="E264" s="52"/>
      <c r="F264" s="52"/>
      <c r="G264" s="1"/>
      <c r="H264" s="1"/>
      <c r="I264" s="1"/>
      <c r="J264" s="1"/>
      <c r="K264" s="1"/>
      <c r="L264" s="1"/>
      <c r="M264" s="1"/>
      <c r="N264" s="1"/>
      <c r="O264" s="1"/>
      <c r="P264" s="1"/>
      <c r="Q264" s="1"/>
      <c r="R264" s="1"/>
      <c r="S264" s="1"/>
      <c r="T264" s="1"/>
      <c r="U264" s="1"/>
      <c r="V264" s="1"/>
      <c r="W264" s="1"/>
      <c r="X264" s="1"/>
    </row>
    <row r="265" spans="1:24" ht="15.75" customHeight="1">
      <c r="A265" s="51"/>
      <c r="B265" s="52"/>
      <c r="C265" s="52"/>
      <c r="D265" s="52"/>
      <c r="E265" s="52"/>
      <c r="F265" s="52"/>
      <c r="G265" s="1"/>
      <c r="H265" s="1"/>
      <c r="I265" s="1"/>
      <c r="J265" s="1"/>
      <c r="K265" s="1"/>
      <c r="L265" s="1"/>
      <c r="M265" s="1"/>
      <c r="N265" s="1"/>
      <c r="O265" s="1"/>
      <c r="P265" s="1"/>
      <c r="Q265" s="1"/>
      <c r="R265" s="1"/>
      <c r="S265" s="1"/>
      <c r="T265" s="1"/>
      <c r="U265" s="1"/>
      <c r="V265" s="1"/>
      <c r="W265" s="1"/>
      <c r="X265" s="1"/>
    </row>
    <row r="266" spans="1:24" ht="15.75" customHeight="1">
      <c r="A266" s="51"/>
      <c r="B266" s="52"/>
      <c r="C266" s="52"/>
      <c r="D266" s="52"/>
      <c r="E266" s="52"/>
      <c r="F266" s="52"/>
      <c r="G266" s="1"/>
      <c r="H266" s="1"/>
      <c r="I266" s="1"/>
      <c r="J266" s="1"/>
      <c r="K266" s="1"/>
      <c r="L266" s="1"/>
      <c r="M266" s="1"/>
      <c r="N266" s="1"/>
      <c r="O266" s="1"/>
      <c r="P266" s="1"/>
      <c r="Q266" s="1"/>
      <c r="R266" s="1"/>
      <c r="S266" s="1"/>
      <c r="T266" s="1"/>
      <c r="U266" s="1"/>
      <c r="V266" s="1"/>
      <c r="W266" s="1"/>
      <c r="X266" s="1"/>
    </row>
    <row r="267" spans="1:24" ht="15.75" customHeight="1">
      <c r="A267" s="51"/>
      <c r="B267" s="52"/>
      <c r="C267" s="52"/>
      <c r="D267" s="52"/>
      <c r="E267" s="52"/>
      <c r="F267" s="52"/>
      <c r="G267" s="1"/>
      <c r="H267" s="1"/>
      <c r="I267" s="1"/>
      <c r="J267" s="1"/>
      <c r="K267" s="1"/>
      <c r="L267" s="1"/>
      <c r="M267" s="1"/>
      <c r="N267" s="1"/>
      <c r="O267" s="1"/>
      <c r="P267" s="1"/>
      <c r="Q267" s="1"/>
      <c r="R267" s="1"/>
      <c r="S267" s="1"/>
      <c r="T267" s="1"/>
      <c r="U267" s="1"/>
      <c r="V267" s="1"/>
      <c r="W267" s="1"/>
      <c r="X267" s="1"/>
    </row>
    <row r="268" spans="1:24" ht="15.75" customHeight="1">
      <c r="A268" s="51"/>
      <c r="B268" s="52"/>
      <c r="C268" s="52"/>
      <c r="D268" s="52"/>
      <c r="E268" s="52"/>
      <c r="F268" s="52"/>
      <c r="G268" s="1"/>
      <c r="H268" s="1"/>
      <c r="I268" s="1"/>
      <c r="J268" s="1"/>
      <c r="K268" s="1"/>
      <c r="L268" s="1"/>
      <c r="M268" s="1"/>
      <c r="N268" s="1"/>
      <c r="O268" s="1"/>
      <c r="P268" s="1"/>
      <c r="Q268" s="1"/>
      <c r="R268" s="1"/>
      <c r="S268" s="1"/>
      <c r="T268" s="1"/>
      <c r="U268" s="1"/>
      <c r="V268" s="1"/>
      <c r="W268" s="1"/>
      <c r="X268" s="1"/>
    </row>
    <row r="269" spans="1:24" ht="15.75" customHeight="1">
      <c r="A269" s="51"/>
      <c r="B269" s="52"/>
      <c r="C269" s="52"/>
      <c r="D269" s="52"/>
      <c r="E269" s="52"/>
      <c r="F269" s="52"/>
      <c r="G269" s="1"/>
      <c r="H269" s="1"/>
      <c r="I269" s="1"/>
      <c r="J269" s="1"/>
      <c r="K269" s="1"/>
      <c r="L269" s="1"/>
      <c r="M269" s="1"/>
      <c r="N269" s="1"/>
      <c r="O269" s="1"/>
      <c r="P269" s="1"/>
      <c r="Q269" s="1"/>
      <c r="R269" s="1"/>
      <c r="S269" s="1"/>
      <c r="T269" s="1"/>
      <c r="U269" s="1"/>
      <c r="V269" s="1"/>
      <c r="W269" s="1"/>
      <c r="X269" s="1"/>
    </row>
    <row r="270" spans="1:24" ht="15.75" customHeight="1">
      <c r="A270" s="51"/>
      <c r="B270" s="52"/>
      <c r="C270" s="52"/>
      <c r="D270" s="52"/>
      <c r="E270" s="52"/>
      <c r="F270" s="52"/>
      <c r="G270" s="1"/>
      <c r="H270" s="1"/>
      <c r="I270" s="1"/>
      <c r="J270" s="1"/>
      <c r="K270" s="1"/>
      <c r="L270" s="1"/>
      <c r="M270" s="1"/>
      <c r="N270" s="1"/>
      <c r="O270" s="1"/>
      <c r="P270" s="1"/>
      <c r="Q270" s="1"/>
      <c r="R270" s="1"/>
      <c r="S270" s="1"/>
      <c r="T270" s="1"/>
      <c r="U270" s="1"/>
      <c r="V270" s="1"/>
      <c r="W270" s="1"/>
      <c r="X270" s="1"/>
    </row>
    <row r="271" spans="1:24" ht="15.75" customHeight="1">
      <c r="A271" s="51"/>
      <c r="B271" s="52"/>
      <c r="C271" s="52"/>
      <c r="D271" s="52"/>
      <c r="E271" s="52"/>
      <c r="F271" s="52"/>
      <c r="G271" s="1"/>
      <c r="H271" s="1"/>
      <c r="I271" s="1"/>
      <c r="J271" s="1"/>
      <c r="K271" s="1"/>
      <c r="L271" s="1"/>
      <c r="M271" s="1"/>
      <c r="N271" s="1"/>
      <c r="O271" s="1"/>
      <c r="P271" s="1"/>
      <c r="Q271" s="1"/>
      <c r="R271" s="1"/>
      <c r="S271" s="1"/>
      <c r="T271" s="1"/>
      <c r="U271" s="1"/>
      <c r="V271" s="1"/>
      <c r="W271" s="1"/>
      <c r="X271" s="1"/>
    </row>
    <row r="272" spans="1:24" ht="15.75" customHeight="1">
      <c r="A272" s="51"/>
      <c r="B272" s="52"/>
      <c r="C272" s="52"/>
      <c r="D272" s="52"/>
      <c r="E272" s="52"/>
      <c r="F272" s="52"/>
      <c r="G272" s="1"/>
      <c r="H272" s="1"/>
      <c r="I272" s="1"/>
      <c r="J272" s="1"/>
      <c r="K272" s="1"/>
      <c r="L272" s="1"/>
      <c r="M272" s="1"/>
      <c r="N272" s="1"/>
      <c r="O272" s="1"/>
      <c r="P272" s="1"/>
      <c r="Q272" s="1"/>
      <c r="R272" s="1"/>
      <c r="S272" s="1"/>
      <c r="T272" s="1"/>
      <c r="U272" s="1"/>
      <c r="V272" s="1"/>
      <c r="W272" s="1"/>
      <c r="X272" s="1"/>
    </row>
    <row r="273" spans="1:24" ht="15.75" customHeight="1">
      <c r="A273" s="51"/>
      <c r="B273" s="52"/>
      <c r="C273" s="52"/>
      <c r="D273" s="52"/>
      <c r="E273" s="52"/>
      <c r="F273" s="52"/>
      <c r="G273" s="1"/>
      <c r="H273" s="1"/>
      <c r="I273" s="1"/>
      <c r="J273" s="1"/>
      <c r="K273" s="1"/>
      <c r="L273" s="1"/>
      <c r="M273" s="1"/>
      <c r="N273" s="1"/>
      <c r="O273" s="1"/>
      <c r="P273" s="1"/>
      <c r="Q273" s="1"/>
      <c r="R273" s="1"/>
      <c r="S273" s="1"/>
      <c r="T273" s="1"/>
      <c r="U273" s="1"/>
      <c r="V273" s="1"/>
      <c r="W273" s="1"/>
      <c r="X273" s="1"/>
    </row>
    <row r="274" spans="1:24" ht="15.75" customHeight="1">
      <c r="A274" s="51"/>
      <c r="B274" s="52"/>
      <c r="C274" s="52"/>
      <c r="D274" s="52"/>
      <c r="E274" s="52"/>
      <c r="F274" s="52"/>
      <c r="G274" s="1"/>
      <c r="H274" s="1"/>
      <c r="I274" s="1"/>
      <c r="J274" s="1"/>
      <c r="K274" s="1"/>
      <c r="L274" s="1"/>
      <c r="M274" s="1"/>
      <c r="N274" s="1"/>
      <c r="O274" s="1"/>
      <c r="P274" s="1"/>
      <c r="Q274" s="1"/>
      <c r="R274" s="1"/>
      <c r="S274" s="1"/>
      <c r="T274" s="1"/>
      <c r="U274" s="1"/>
      <c r="V274" s="1"/>
      <c r="W274" s="1"/>
      <c r="X274" s="1"/>
    </row>
    <row r="275" spans="1:24" ht="15.75" customHeight="1">
      <c r="A275" s="51"/>
      <c r="B275" s="52"/>
      <c r="C275" s="52"/>
      <c r="D275" s="52"/>
      <c r="E275" s="52"/>
      <c r="F275" s="52"/>
      <c r="G275" s="1"/>
      <c r="H275" s="1"/>
      <c r="I275" s="1"/>
      <c r="J275" s="1"/>
      <c r="K275" s="1"/>
      <c r="L275" s="1"/>
      <c r="M275" s="1"/>
      <c r="N275" s="1"/>
      <c r="O275" s="1"/>
      <c r="P275" s="1"/>
      <c r="Q275" s="1"/>
      <c r="R275" s="1"/>
      <c r="S275" s="1"/>
      <c r="T275" s="1"/>
      <c r="U275" s="1"/>
      <c r="V275" s="1"/>
      <c r="W275" s="1"/>
      <c r="X275" s="1"/>
    </row>
    <row r="276" spans="1:24" ht="15.75" customHeight="1">
      <c r="A276" s="51"/>
      <c r="B276" s="52"/>
      <c r="C276" s="52"/>
      <c r="D276" s="52"/>
      <c r="E276" s="52"/>
      <c r="F276" s="52"/>
      <c r="G276" s="1"/>
      <c r="H276" s="1"/>
      <c r="I276" s="1"/>
      <c r="J276" s="1"/>
      <c r="K276" s="1"/>
      <c r="L276" s="1"/>
      <c r="M276" s="1"/>
      <c r="N276" s="1"/>
      <c r="O276" s="1"/>
      <c r="P276" s="1"/>
      <c r="Q276" s="1"/>
      <c r="R276" s="1"/>
      <c r="S276" s="1"/>
      <c r="T276" s="1"/>
      <c r="U276" s="1"/>
      <c r="V276" s="1"/>
      <c r="W276" s="1"/>
      <c r="X276" s="1"/>
    </row>
    <row r="277" spans="1:24" ht="15.75" customHeight="1">
      <c r="A277" s="51"/>
      <c r="B277" s="52"/>
      <c r="C277" s="52"/>
      <c r="D277" s="52"/>
      <c r="E277" s="52"/>
      <c r="F277" s="52"/>
      <c r="G277" s="1"/>
      <c r="H277" s="1"/>
      <c r="I277" s="1"/>
      <c r="J277" s="1"/>
      <c r="K277" s="1"/>
      <c r="L277" s="1"/>
      <c r="M277" s="1"/>
      <c r="N277" s="1"/>
      <c r="O277" s="1"/>
      <c r="P277" s="1"/>
      <c r="Q277" s="1"/>
      <c r="R277" s="1"/>
      <c r="S277" s="1"/>
      <c r="T277" s="1"/>
      <c r="U277" s="1"/>
      <c r="V277" s="1"/>
      <c r="W277" s="1"/>
      <c r="X277" s="1"/>
    </row>
    <row r="278" spans="1:24" ht="15.75" customHeight="1">
      <c r="A278" s="51"/>
      <c r="B278" s="52"/>
      <c r="C278" s="52"/>
      <c r="D278" s="52"/>
      <c r="E278" s="52"/>
      <c r="F278" s="52"/>
      <c r="G278" s="1"/>
      <c r="H278" s="1"/>
      <c r="I278" s="1"/>
      <c r="J278" s="1"/>
      <c r="K278" s="1"/>
      <c r="L278" s="1"/>
      <c r="M278" s="1"/>
      <c r="N278" s="1"/>
      <c r="O278" s="1"/>
      <c r="P278" s="1"/>
      <c r="Q278" s="1"/>
      <c r="R278" s="1"/>
      <c r="S278" s="1"/>
      <c r="T278" s="1"/>
      <c r="U278" s="1"/>
      <c r="V278" s="1"/>
      <c r="W278" s="1"/>
      <c r="X278" s="1"/>
    </row>
    <row r="279" spans="1:24" ht="15.75" customHeight="1">
      <c r="A279" s="51"/>
      <c r="B279" s="52"/>
      <c r="C279" s="52"/>
      <c r="D279" s="52"/>
      <c r="E279" s="52"/>
      <c r="F279" s="52"/>
      <c r="G279" s="1"/>
      <c r="H279" s="1"/>
      <c r="I279" s="1"/>
      <c r="J279" s="1"/>
      <c r="K279" s="1"/>
      <c r="L279" s="1"/>
      <c r="M279" s="1"/>
      <c r="N279" s="1"/>
      <c r="O279" s="1"/>
      <c r="P279" s="1"/>
      <c r="Q279" s="1"/>
      <c r="R279" s="1"/>
      <c r="S279" s="1"/>
      <c r="T279" s="1"/>
      <c r="U279" s="1"/>
      <c r="V279" s="1"/>
      <c r="W279" s="1"/>
      <c r="X279" s="1"/>
    </row>
    <row r="280" spans="1:24" ht="15.75" customHeight="1">
      <c r="A280" s="51"/>
      <c r="B280" s="52"/>
      <c r="C280" s="52"/>
      <c r="D280" s="52"/>
      <c r="E280" s="52"/>
      <c r="F280" s="52"/>
      <c r="G280" s="1"/>
      <c r="H280" s="1"/>
      <c r="I280" s="1"/>
      <c r="J280" s="1"/>
      <c r="K280" s="1"/>
      <c r="L280" s="1"/>
      <c r="M280" s="1"/>
      <c r="N280" s="1"/>
      <c r="O280" s="1"/>
      <c r="P280" s="1"/>
      <c r="Q280" s="1"/>
      <c r="R280" s="1"/>
      <c r="S280" s="1"/>
      <c r="T280" s="1"/>
      <c r="U280" s="1"/>
      <c r="V280" s="1"/>
      <c r="W280" s="1"/>
      <c r="X280" s="1"/>
    </row>
    <row r="281" spans="1:24" ht="15.75" customHeight="1">
      <c r="A281" s="51"/>
      <c r="B281" s="52"/>
      <c r="C281" s="52"/>
      <c r="D281" s="52"/>
      <c r="E281" s="52"/>
      <c r="F281" s="52"/>
      <c r="G281" s="1"/>
      <c r="H281" s="1"/>
      <c r="I281" s="1"/>
      <c r="J281" s="1"/>
      <c r="K281" s="1"/>
      <c r="L281" s="1"/>
      <c r="M281" s="1"/>
      <c r="N281" s="1"/>
      <c r="O281" s="1"/>
      <c r="P281" s="1"/>
      <c r="Q281" s="1"/>
      <c r="R281" s="1"/>
      <c r="S281" s="1"/>
      <c r="T281" s="1"/>
      <c r="U281" s="1"/>
      <c r="V281" s="1"/>
      <c r="W281" s="1"/>
      <c r="X281" s="1"/>
    </row>
    <row r="282" spans="1:24" ht="15.75" customHeight="1">
      <c r="A282" s="51"/>
      <c r="B282" s="52"/>
      <c r="C282" s="52"/>
      <c r="D282" s="52"/>
      <c r="E282" s="52"/>
      <c r="F282" s="52"/>
      <c r="G282" s="1"/>
      <c r="H282" s="1"/>
      <c r="I282" s="1"/>
      <c r="J282" s="1"/>
      <c r="K282" s="1"/>
      <c r="L282" s="1"/>
      <c r="M282" s="1"/>
      <c r="N282" s="1"/>
      <c r="O282" s="1"/>
      <c r="P282" s="1"/>
      <c r="Q282" s="1"/>
      <c r="R282" s="1"/>
      <c r="S282" s="1"/>
      <c r="T282" s="1"/>
      <c r="U282" s="1"/>
      <c r="V282" s="1"/>
      <c r="W282" s="1"/>
      <c r="X282" s="1"/>
    </row>
    <row r="283" spans="1:24" ht="15.75" customHeight="1">
      <c r="A283" s="51"/>
      <c r="B283" s="52"/>
      <c r="C283" s="52"/>
      <c r="D283" s="52"/>
      <c r="E283" s="52"/>
      <c r="F283" s="52"/>
      <c r="G283" s="1"/>
      <c r="H283" s="1"/>
      <c r="I283" s="1"/>
      <c r="J283" s="1"/>
      <c r="K283" s="1"/>
      <c r="L283" s="1"/>
      <c r="M283" s="1"/>
      <c r="N283" s="1"/>
      <c r="O283" s="1"/>
      <c r="P283" s="1"/>
      <c r="Q283" s="1"/>
      <c r="R283" s="1"/>
      <c r="S283" s="1"/>
      <c r="T283" s="1"/>
      <c r="U283" s="1"/>
      <c r="V283" s="1"/>
      <c r="W283" s="1"/>
      <c r="X283" s="1"/>
    </row>
    <row r="284" spans="1:24" ht="15.75" customHeight="1">
      <c r="A284" s="51"/>
      <c r="B284" s="52"/>
      <c r="C284" s="52"/>
      <c r="D284" s="52"/>
      <c r="E284" s="52"/>
      <c r="F284" s="52"/>
      <c r="G284" s="1"/>
      <c r="H284" s="1"/>
      <c r="I284" s="1"/>
      <c r="J284" s="1"/>
      <c r="K284" s="1"/>
      <c r="L284" s="1"/>
      <c r="M284" s="1"/>
      <c r="N284" s="1"/>
      <c r="O284" s="1"/>
      <c r="P284" s="1"/>
      <c r="Q284" s="1"/>
      <c r="R284" s="1"/>
      <c r="S284" s="1"/>
      <c r="T284" s="1"/>
      <c r="U284" s="1"/>
      <c r="V284" s="1"/>
      <c r="W284" s="1"/>
      <c r="X284" s="1"/>
    </row>
    <row r="285" spans="1:24" ht="15.75" customHeight="1">
      <c r="A285" s="51"/>
      <c r="B285" s="52"/>
      <c r="C285" s="52"/>
      <c r="D285" s="52"/>
      <c r="E285" s="52"/>
      <c r="F285" s="52"/>
      <c r="G285" s="1"/>
      <c r="H285" s="1"/>
      <c r="I285" s="1"/>
      <c r="J285" s="1"/>
      <c r="K285" s="1"/>
      <c r="L285" s="1"/>
      <c r="M285" s="1"/>
      <c r="N285" s="1"/>
      <c r="O285" s="1"/>
      <c r="P285" s="1"/>
      <c r="Q285" s="1"/>
      <c r="R285" s="1"/>
      <c r="S285" s="1"/>
      <c r="T285" s="1"/>
      <c r="U285" s="1"/>
      <c r="V285" s="1"/>
      <c r="W285" s="1"/>
      <c r="X285" s="1"/>
    </row>
    <row r="286" spans="1:24" ht="15.75" customHeight="1">
      <c r="A286" s="51"/>
      <c r="B286" s="52"/>
      <c r="C286" s="52"/>
      <c r="D286" s="52"/>
      <c r="E286" s="52"/>
      <c r="F286" s="52"/>
      <c r="G286" s="1"/>
      <c r="H286" s="1"/>
      <c r="I286" s="1"/>
      <c r="J286" s="1"/>
      <c r="K286" s="1"/>
      <c r="L286" s="1"/>
      <c r="M286" s="1"/>
      <c r="N286" s="1"/>
      <c r="O286" s="1"/>
      <c r="P286" s="1"/>
      <c r="Q286" s="1"/>
      <c r="R286" s="1"/>
      <c r="S286" s="1"/>
      <c r="T286" s="1"/>
      <c r="U286" s="1"/>
      <c r="V286" s="1"/>
      <c r="W286" s="1"/>
      <c r="X286" s="1"/>
    </row>
    <row r="287" spans="1:24" ht="15.75" customHeight="1">
      <c r="A287" s="51"/>
      <c r="B287" s="52"/>
      <c r="C287" s="52"/>
      <c r="D287" s="52"/>
      <c r="E287" s="52"/>
      <c r="F287" s="52"/>
      <c r="G287" s="1"/>
      <c r="H287" s="1"/>
      <c r="I287" s="1"/>
      <c r="J287" s="1"/>
      <c r="K287" s="1"/>
      <c r="L287" s="1"/>
      <c r="M287" s="1"/>
      <c r="N287" s="1"/>
      <c r="O287" s="1"/>
      <c r="P287" s="1"/>
      <c r="Q287" s="1"/>
      <c r="R287" s="1"/>
      <c r="S287" s="1"/>
      <c r="T287" s="1"/>
      <c r="U287" s="1"/>
      <c r="V287" s="1"/>
      <c r="W287" s="1"/>
      <c r="X287" s="1"/>
    </row>
    <row r="288" spans="1:24" ht="15.75" customHeight="1">
      <c r="A288" s="51"/>
      <c r="B288" s="52"/>
      <c r="C288" s="52"/>
      <c r="D288" s="52"/>
      <c r="E288" s="52"/>
      <c r="F288" s="52"/>
      <c r="G288" s="1"/>
      <c r="H288" s="1"/>
      <c r="I288" s="1"/>
      <c r="J288" s="1"/>
      <c r="K288" s="1"/>
      <c r="L288" s="1"/>
      <c r="M288" s="1"/>
      <c r="N288" s="1"/>
      <c r="O288" s="1"/>
      <c r="P288" s="1"/>
      <c r="Q288" s="1"/>
      <c r="R288" s="1"/>
      <c r="S288" s="1"/>
      <c r="T288" s="1"/>
      <c r="U288" s="1"/>
      <c r="V288" s="1"/>
      <c r="W288" s="1"/>
      <c r="X288" s="1"/>
    </row>
    <row r="289" spans="1:24" ht="15.75" customHeight="1">
      <c r="A289" s="51"/>
      <c r="B289" s="52"/>
      <c r="C289" s="52"/>
      <c r="D289" s="52"/>
      <c r="E289" s="52"/>
      <c r="F289" s="52"/>
      <c r="G289" s="1"/>
      <c r="H289" s="1"/>
      <c r="I289" s="1"/>
      <c r="J289" s="1"/>
      <c r="K289" s="1"/>
      <c r="L289" s="1"/>
      <c r="M289" s="1"/>
      <c r="N289" s="1"/>
      <c r="O289" s="1"/>
      <c r="P289" s="1"/>
      <c r="Q289" s="1"/>
      <c r="R289" s="1"/>
      <c r="S289" s="1"/>
      <c r="T289" s="1"/>
      <c r="U289" s="1"/>
      <c r="V289" s="1"/>
      <c r="W289" s="1"/>
      <c r="X289" s="1"/>
    </row>
    <row r="290" spans="1:24" ht="15.75" customHeight="1">
      <c r="A290" s="51"/>
      <c r="B290" s="52"/>
      <c r="C290" s="52"/>
      <c r="D290" s="52"/>
      <c r="E290" s="52"/>
      <c r="F290" s="52"/>
      <c r="G290" s="1"/>
      <c r="H290" s="1"/>
      <c r="I290" s="1"/>
      <c r="J290" s="1"/>
      <c r="K290" s="1"/>
      <c r="L290" s="1"/>
      <c r="M290" s="1"/>
      <c r="N290" s="1"/>
      <c r="O290" s="1"/>
      <c r="P290" s="1"/>
      <c r="Q290" s="1"/>
      <c r="R290" s="1"/>
      <c r="S290" s="1"/>
      <c r="T290" s="1"/>
      <c r="U290" s="1"/>
      <c r="V290" s="1"/>
      <c r="W290" s="1"/>
      <c r="X290" s="1"/>
    </row>
    <row r="291" spans="1:24" ht="15.75" customHeight="1">
      <c r="A291" s="51"/>
      <c r="B291" s="52"/>
      <c r="C291" s="52"/>
      <c r="D291" s="52"/>
      <c r="E291" s="52"/>
      <c r="F291" s="52"/>
      <c r="G291" s="1"/>
      <c r="H291" s="1"/>
      <c r="I291" s="1"/>
      <c r="J291" s="1"/>
      <c r="K291" s="1"/>
      <c r="L291" s="1"/>
      <c r="M291" s="1"/>
      <c r="N291" s="1"/>
      <c r="O291" s="1"/>
      <c r="P291" s="1"/>
      <c r="Q291" s="1"/>
      <c r="R291" s="1"/>
      <c r="S291" s="1"/>
      <c r="T291" s="1"/>
      <c r="U291" s="1"/>
      <c r="V291" s="1"/>
      <c r="W291" s="1"/>
      <c r="X291" s="1"/>
    </row>
    <row r="292" spans="1:24" ht="15.75" customHeight="1">
      <c r="A292" s="51"/>
      <c r="B292" s="52"/>
      <c r="C292" s="52"/>
      <c r="D292" s="52"/>
      <c r="E292" s="52"/>
      <c r="F292" s="52"/>
      <c r="G292" s="1"/>
      <c r="H292" s="1"/>
      <c r="I292" s="1"/>
      <c r="J292" s="1"/>
      <c r="K292" s="1"/>
      <c r="L292" s="1"/>
      <c r="M292" s="1"/>
      <c r="N292" s="1"/>
      <c r="O292" s="1"/>
      <c r="P292" s="1"/>
      <c r="Q292" s="1"/>
      <c r="R292" s="1"/>
      <c r="S292" s="1"/>
      <c r="T292" s="1"/>
      <c r="U292" s="1"/>
      <c r="V292" s="1"/>
      <c r="W292" s="1"/>
      <c r="X292" s="1"/>
    </row>
    <row r="293" spans="1:24" ht="15.75" customHeight="1">
      <c r="A293" s="51"/>
      <c r="B293" s="52"/>
      <c r="C293" s="52"/>
      <c r="D293" s="52"/>
      <c r="E293" s="52"/>
      <c r="F293" s="52"/>
      <c r="G293" s="1"/>
      <c r="H293" s="1"/>
      <c r="I293" s="1"/>
      <c r="J293" s="1"/>
      <c r="K293" s="1"/>
      <c r="L293" s="1"/>
      <c r="M293" s="1"/>
      <c r="N293" s="1"/>
      <c r="O293" s="1"/>
      <c r="P293" s="1"/>
      <c r="Q293" s="1"/>
      <c r="R293" s="1"/>
      <c r="S293" s="1"/>
      <c r="T293" s="1"/>
      <c r="U293" s="1"/>
      <c r="V293" s="1"/>
      <c r="W293" s="1"/>
      <c r="X293" s="1"/>
    </row>
    <row r="294" spans="1:24" ht="15.75" customHeight="1">
      <c r="A294" s="51"/>
      <c r="B294" s="52"/>
      <c r="C294" s="52"/>
      <c r="D294" s="52"/>
      <c r="E294" s="52"/>
      <c r="F294" s="52"/>
      <c r="G294" s="1"/>
      <c r="H294" s="1"/>
      <c r="I294" s="1"/>
      <c r="J294" s="1"/>
      <c r="K294" s="1"/>
      <c r="L294" s="1"/>
      <c r="M294" s="1"/>
      <c r="N294" s="1"/>
      <c r="O294" s="1"/>
      <c r="P294" s="1"/>
      <c r="Q294" s="1"/>
      <c r="R294" s="1"/>
      <c r="S294" s="1"/>
      <c r="T294" s="1"/>
      <c r="U294" s="1"/>
      <c r="V294" s="1"/>
      <c r="W294" s="1"/>
      <c r="X294" s="1"/>
    </row>
    <row r="295" spans="1:24" ht="15.75" customHeight="1">
      <c r="A295" s="51"/>
      <c r="B295" s="52"/>
      <c r="C295" s="52"/>
      <c r="D295" s="52"/>
      <c r="E295" s="52"/>
      <c r="F295" s="52"/>
      <c r="G295" s="1"/>
      <c r="H295" s="1"/>
      <c r="I295" s="1"/>
      <c r="J295" s="1"/>
      <c r="K295" s="1"/>
      <c r="L295" s="1"/>
      <c r="M295" s="1"/>
      <c r="N295" s="1"/>
      <c r="O295" s="1"/>
      <c r="P295" s="1"/>
      <c r="Q295" s="1"/>
      <c r="R295" s="1"/>
      <c r="S295" s="1"/>
      <c r="T295" s="1"/>
      <c r="U295" s="1"/>
      <c r="V295" s="1"/>
      <c r="W295" s="1"/>
      <c r="X295" s="1"/>
    </row>
    <row r="296" spans="1:24" ht="15.75" customHeight="1">
      <c r="A296" s="51"/>
      <c r="B296" s="52"/>
      <c r="C296" s="52"/>
      <c r="D296" s="52"/>
      <c r="E296" s="52"/>
      <c r="F296" s="52"/>
      <c r="G296" s="1"/>
      <c r="H296" s="1"/>
      <c r="I296" s="1"/>
      <c r="J296" s="1"/>
      <c r="K296" s="1"/>
      <c r="L296" s="1"/>
      <c r="M296" s="1"/>
      <c r="N296" s="1"/>
      <c r="O296" s="1"/>
      <c r="P296" s="1"/>
      <c r="Q296" s="1"/>
      <c r="R296" s="1"/>
      <c r="S296" s="1"/>
      <c r="T296" s="1"/>
      <c r="U296" s="1"/>
      <c r="V296" s="1"/>
      <c r="W296" s="1"/>
      <c r="X296" s="1"/>
    </row>
    <row r="297" spans="1:24" ht="15.75" customHeight="1">
      <c r="A297" s="51"/>
      <c r="B297" s="52"/>
      <c r="C297" s="52"/>
      <c r="D297" s="52"/>
      <c r="E297" s="52"/>
      <c r="F297" s="52"/>
      <c r="G297" s="1"/>
      <c r="H297" s="1"/>
      <c r="I297" s="1"/>
      <c r="J297" s="1"/>
      <c r="K297" s="1"/>
      <c r="L297" s="1"/>
      <c r="M297" s="1"/>
      <c r="N297" s="1"/>
      <c r="O297" s="1"/>
      <c r="P297" s="1"/>
      <c r="Q297" s="1"/>
      <c r="R297" s="1"/>
      <c r="S297" s="1"/>
      <c r="T297" s="1"/>
      <c r="U297" s="1"/>
      <c r="V297" s="1"/>
      <c r="W297" s="1"/>
      <c r="X297" s="1"/>
    </row>
    <row r="298" spans="1:24" ht="15.75" customHeight="1">
      <c r="A298" s="51"/>
      <c r="B298" s="52"/>
      <c r="C298" s="52"/>
      <c r="D298" s="52"/>
      <c r="E298" s="52"/>
      <c r="F298" s="52"/>
      <c r="G298" s="1"/>
      <c r="H298" s="1"/>
      <c r="I298" s="1"/>
      <c r="J298" s="1"/>
      <c r="K298" s="1"/>
      <c r="L298" s="1"/>
      <c r="M298" s="1"/>
      <c r="N298" s="1"/>
      <c r="O298" s="1"/>
      <c r="P298" s="1"/>
      <c r="Q298" s="1"/>
      <c r="R298" s="1"/>
      <c r="S298" s="1"/>
      <c r="T298" s="1"/>
      <c r="U298" s="1"/>
      <c r="V298" s="1"/>
      <c r="W298" s="1"/>
      <c r="X298" s="1"/>
    </row>
    <row r="299" spans="1:24" ht="15.75" customHeight="1">
      <c r="A299" s="51"/>
      <c r="B299" s="52"/>
      <c r="C299" s="52"/>
      <c r="D299" s="52"/>
      <c r="E299" s="52"/>
      <c r="F299" s="52"/>
      <c r="G299" s="1"/>
      <c r="H299" s="1"/>
      <c r="I299" s="1"/>
      <c r="J299" s="1"/>
      <c r="K299" s="1"/>
      <c r="L299" s="1"/>
      <c r="M299" s="1"/>
      <c r="N299" s="1"/>
      <c r="O299" s="1"/>
      <c r="P299" s="1"/>
      <c r="Q299" s="1"/>
      <c r="R299" s="1"/>
      <c r="S299" s="1"/>
      <c r="T299" s="1"/>
      <c r="U299" s="1"/>
      <c r="V299" s="1"/>
      <c r="W299" s="1"/>
      <c r="X299" s="1"/>
    </row>
    <row r="300" spans="1:24" ht="15.75" customHeight="1">
      <c r="A300" s="51"/>
      <c r="B300" s="52"/>
      <c r="C300" s="52"/>
      <c r="D300" s="52"/>
      <c r="E300" s="52"/>
      <c r="F300" s="52"/>
      <c r="G300" s="1"/>
      <c r="H300" s="1"/>
      <c r="I300" s="1"/>
      <c r="J300" s="1"/>
      <c r="K300" s="1"/>
      <c r="L300" s="1"/>
      <c r="M300" s="1"/>
      <c r="N300" s="1"/>
      <c r="O300" s="1"/>
      <c r="P300" s="1"/>
      <c r="Q300" s="1"/>
      <c r="R300" s="1"/>
      <c r="S300" s="1"/>
      <c r="T300" s="1"/>
      <c r="U300" s="1"/>
      <c r="V300" s="1"/>
      <c r="W300" s="1"/>
      <c r="X300" s="1"/>
    </row>
    <row r="301" spans="1:24" ht="15.75" customHeight="1">
      <c r="A301" s="51"/>
      <c r="B301" s="52"/>
      <c r="C301" s="52"/>
      <c r="D301" s="52"/>
      <c r="E301" s="52"/>
      <c r="F301" s="52"/>
      <c r="G301" s="1"/>
      <c r="H301" s="1"/>
      <c r="I301" s="1"/>
      <c r="J301" s="1"/>
      <c r="K301" s="1"/>
      <c r="L301" s="1"/>
      <c r="M301" s="1"/>
      <c r="N301" s="1"/>
      <c r="O301" s="1"/>
      <c r="P301" s="1"/>
      <c r="Q301" s="1"/>
      <c r="R301" s="1"/>
      <c r="S301" s="1"/>
      <c r="T301" s="1"/>
      <c r="U301" s="1"/>
      <c r="V301" s="1"/>
      <c r="W301" s="1"/>
      <c r="X301" s="1"/>
    </row>
    <row r="302" spans="1:24" ht="15.75" customHeight="1">
      <c r="A302" s="51"/>
      <c r="B302" s="52"/>
      <c r="C302" s="52"/>
      <c r="D302" s="52"/>
      <c r="E302" s="52"/>
      <c r="F302" s="52"/>
      <c r="G302" s="1"/>
      <c r="H302" s="1"/>
      <c r="I302" s="1"/>
      <c r="J302" s="1"/>
      <c r="K302" s="1"/>
      <c r="L302" s="1"/>
      <c r="M302" s="1"/>
      <c r="N302" s="1"/>
      <c r="O302" s="1"/>
      <c r="P302" s="1"/>
      <c r="Q302" s="1"/>
      <c r="R302" s="1"/>
      <c r="S302" s="1"/>
      <c r="T302" s="1"/>
      <c r="U302" s="1"/>
      <c r="V302" s="1"/>
      <c r="W302" s="1"/>
      <c r="X302" s="1"/>
    </row>
    <row r="303" spans="1:24" ht="15.75" customHeight="1">
      <c r="A303" s="51"/>
      <c r="B303" s="52"/>
      <c r="C303" s="52"/>
      <c r="D303" s="52"/>
      <c r="E303" s="52"/>
      <c r="F303" s="52"/>
      <c r="G303" s="1"/>
      <c r="H303" s="1"/>
      <c r="I303" s="1"/>
      <c r="J303" s="1"/>
      <c r="K303" s="1"/>
      <c r="L303" s="1"/>
      <c r="M303" s="1"/>
      <c r="N303" s="1"/>
      <c r="O303" s="1"/>
      <c r="P303" s="1"/>
      <c r="Q303" s="1"/>
      <c r="R303" s="1"/>
      <c r="S303" s="1"/>
      <c r="T303" s="1"/>
      <c r="U303" s="1"/>
      <c r="V303" s="1"/>
      <c r="W303" s="1"/>
      <c r="X303" s="1"/>
    </row>
    <row r="304" spans="1:24" ht="15.75" customHeight="1">
      <c r="A304" s="51"/>
      <c r="B304" s="52"/>
      <c r="C304" s="52"/>
      <c r="D304" s="52"/>
      <c r="E304" s="52"/>
      <c r="F304" s="52"/>
      <c r="G304" s="1"/>
      <c r="H304" s="1"/>
      <c r="I304" s="1"/>
      <c r="J304" s="1"/>
      <c r="K304" s="1"/>
      <c r="L304" s="1"/>
      <c r="M304" s="1"/>
      <c r="N304" s="1"/>
      <c r="O304" s="1"/>
      <c r="P304" s="1"/>
      <c r="Q304" s="1"/>
      <c r="R304" s="1"/>
      <c r="S304" s="1"/>
      <c r="T304" s="1"/>
      <c r="U304" s="1"/>
      <c r="V304" s="1"/>
      <c r="W304" s="1"/>
      <c r="X304" s="1"/>
    </row>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8:V8"/>
    <mergeCell ref="A9:V9"/>
    <mergeCell ref="A104:T104"/>
    <mergeCell ref="A2:V2"/>
    <mergeCell ref="A4:V4"/>
    <mergeCell ref="A5:V5"/>
    <mergeCell ref="A6:V6"/>
    <mergeCell ref="A7:V7"/>
  </mergeCells>
  <hyperlinks>
    <hyperlink ref="I12" r:id="rId1" xr:uid="{00000000-0004-0000-0100-000000000000}"/>
    <hyperlink ref="I13" r:id="rId2" xr:uid="{00000000-0004-0000-0100-000001000000}"/>
    <hyperlink ref="H14" r:id="rId3" xr:uid="{00000000-0004-0000-0100-000002000000}"/>
    <hyperlink ref="I14" r:id="rId4" xr:uid="{00000000-0004-0000-0100-000003000000}"/>
    <hyperlink ref="J14" r:id="rId5" xr:uid="{00000000-0004-0000-0100-000004000000}"/>
    <hyperlink ref="H15" r:id="rId6" xr:uid="{00000000-0004-0000-0100-000005000000}"/>
    <hyperlink ref="I15" r:id="rId7" xr:uid="{00000000-0004-0000-0100-000006000000}"/>
    <hyperlink ref="H16" r:id="rId8" xr:uid="{00000000-0004-0000-0100-000007000000}"/>
    <hyperlink ref="I16" r:id="rId9" location="search/radu.racovitan%40ulbsibiu.ro/FMfcgzGrcXkWxKhhqmRBLlPFWWJfVJNz?projector=1&amp;messagePartId=0.1" xr:uid="{00000000-0004-0000-0100-000008000000}"/>
    <hyperlink ref="H17" r:id="rId10" xr:uid="{00000000-0004-0000-0100-000009000000}"/>
    <hyperlink ref="J17" r:id="rId11" xr:uid="{00000000-0004-0000-0100-00000A000000}"/>
    <hyperlink ref="H18" r:id="rId12" xr:uid="{00000000-0004-0000-0100-00000B000000}"/>
    <hyperlink ref="I18" r:id="rId13" xr:uid="{00000000-0004-0000-0100-00000C000000}"/>
    <hyperlink ref="J18" r:id="rId14" xr:uid="{00000000-0004-0000-0100-00000D000000}"/>
    <hyperlink ref="I21" r:id="rId15" xr:uid="{00000000-0004-0000-0100-00000E000000}"/>
    <hyperlink ref="I22" r:id="rId16" xr:uid="{00000000-0004-0000-0100-00000F000000}"/>
    <hyperlink ref="I24" r:id="rId17" xr:uid="{00000000-0004-0000-0100-000010000000}"/>
    <hyperlink ref="H25" r:id="rId18" xr:uid="{00000000-0004-0000-0100-000011000000}"/>
    <hyperlink ref="I25" r:id="rId19" xr:uid="{00000000-0004-0000-0100-000012000000}"/>
    <hyperlink ref="J25" r:id="rId20" xr:uid="{00000000-0004-0000-0100-000013000000}"/>
    <hyperlink ref="H26" r:id="rId21" xr:uid="{00000000-0004-0000-0100-000014000000}"/>
    <hyperlink ref="I26" r:id="rId22" xr:uid="{00000000-0004-0000-0100-000015000000}"/>
    <hyperlink ref="H27" r:id="rId23" xr:uid="{00000000-0004-0000-0100-000016000000}"/>
    <hyperlink ref="I27" r:id="rId24" xr:uid="{00000000-0004-0000-0100-000017000000}"/>
    <hyperlink ref="H28" r:id="rId25" xr:uid="{00000000-0004-0000-0100-000018000000}"/>
    <hyperlink ref="I28" r:id="rId26" xr:uid="{00000000-0004-0000-0100-000019000000}"/>
    <hyperlink ref="I29" r:id="rId27" xr:uid="{00000000-0004-0000-0100-00001A000000}"/>
    <hyperlink ref="H32" r:id="rId28" xr:uid="{00000000-0004-0000-0100-00001B000000}"/>
    <hyperlink ref="I33" r:id="rId29" xr:uid="{00000000-0004-0000-0100-00001C000000}"/>
    <hyperlink ref="J33" r:id="rId30" xr:uid="{00000000-0004-0000-0100-00001D000000}"/>
    <hyperlink ref="H34" r:id="rId31" xr:uid="{00000000-0004-0000-0100-00001E000000}"/>
    <hyperlink ref="I34" r:id="rId32" xr:uid="{00000000-0004-0000-0100-00001F000000}"/>
    <hyperlink ref="J34" r:id="rId33" xr:uid="{00000000-0004-0000-0100-000020000000}"/>
    <hyperlink ref="H35" r:id="rId34" xr:uid="{00000000-0004-0000-0100-000021000000}"/>
    <hyperlink ref="I35" r:id="rId35" xr:uid="{00000000-0004-0000-0100-000022000000}"/>
    <hyperlink ref="J35" r:id="rId36" xr:uid="{00000000-0004-0000-0100-000023000000}"/>
    <hyperlink ref="H36" r:id="rId37" xr:uid="{00000000-0004-0000-0100-000024000000}"/>
    <hyperlink ref="I36" r:id="rId38" xr:uid="{00000000-0004-0000-0100-000025000000}"/>
    <hyperlink ref="J36" r:id="rId39" xr:uid="{00000000-0004-0000-0100-000026000000}"/>
    <hyperlink ref="H37" r:id="rId40" xr:uid="{00000000-0004-0000-0100-000027000000}"/>
    <hyperlink ref="I37" r:id="rId41" xr:uid="{00000000-0004-0000-0100-000028000000}"/>
    <hyperlink ref="J37" r:id="rId42" xr:uid="{00000000-0004-0000-0100-000029000000}"/>
    <hyperlink ref="H38" r:id="rId43" xr:uid="{00000000-0004-0000-0100-00002A000000}"/>
    <hyperlink ref="I38" r:id="rId44" xr:uid="{00000000-0004-0000-0100-00002B000000}"/>
    <hyperlink ref="J38" r:id="rId45" xr:uid="{00000000-0004-0000-0100-00002C000000}"/>
    <hyperlink ref="H39" r:id="rId46" xr:uid="{00000000-0004-0000-0100-00002D000000}"/>
    <hyperlink ref="I39" r:id="rId47" xr:uid="{00000000-0004-0000-0100-00002E000000}"/>
    <hyperlink ref="H40" r:id="rId48" xr:uid="{00000000-0004-0000-0100-00002F000000}"/>
    <hyperlink ref="I40" r:id="rId49" xr:uid="{00000000-0004-0000-0100-000030000000}"/>
    <hyperlink ref="H41" r:id="rId50" xr:uid="{00000000-0004-0000-0100-000031000000}"/>
    <hyperlink ref="I41" r:id="rId51" xr:uid="{00000000-0004-0000-0100-000032000000}"/>
    <hyperlink ref="H42" r:id="rId52" xr:uid="{00000000-0004-0000-0100-000033000000}"/>
    <hyperlink ref="I42" r:id="rId53" xr:uid="{00000000-0004-0000-0100-000034000000}"/>
    <hyperlink ref="H43" r:id="rId54" xr:uid="{00000000-0004-0000-0100-000035000000}"/>
    <hyperlink ref="I43" r:id="rId55" xr:uid="{00000000-0004-0000-0100-000036000000}"/>
    <hyperlink ref="J43" r:id="rId56" xr:uid="{00000000-0004-0000-0100-000037000000}"/>
    <hyperlink ref="H44" r:id="rId57" xr:uid="{00000000-0004-0000-0100-000038000000}"/>
    <hyperlink ref="H46" r:id="rId58" xr:uid="{00000000-0004-0000-0100-000039000000}"/>
    <hyperlink ref="I46" r:id="rId59" xr:uid="{00000000-0004-0000-0100-00003A000000}"/>
    <hyperlink ref="H49" r:id="rId60" xr:uid="{00000000-0004-0000-0100-00003B000000}"/>
    <hyperlink ref="I49" r:id="rId61" xr:uid="{00000000-0004-0000-0100-00003C000000}"/>
    <hyperlink ref="H50" r:id="rId62" xr:uid="{00000000-0004-0000-0100-00003D000000}"/>
    <hyperlink ref="I50" r:id="rId63" xr:uid="{00000000-0004-0000-0100-00003E000000}"/>
    <hyperlink ref="H51" r:id="rId64" xr:uid="{00000000-0004-0000-0100-00003F000000}"/>
    <hyperlink ref="I51" r:id="rId65" xr:uid="{00000000-0004-0000-0100-000040000000}"/>
    <hyperlink ref="J51" r:id="rId66" xr:uid="{00000000-0004-0000-0100-000041000000}"/>
    <hyperlink ref="H52" r:id="rId67" xr:uid="{00000000-0004-0000-0100-000042000000}"/>
    <hyperlink ref="I52" r:id="rId68" xr:uid="{00000000-0004-0000-0100-000043000000}"/>
    <hyperlink ref="J52" r:id="rId69" xr:uid="{00000000-0004-0000-0100-000044000000}"/>
    <hyperlink ref="H55" r:id="rId70" xr:uid="{00000000-0004-0000-0100-000045000000}"/>
    <hyperlink ref="I55" r:id="rId71" xr:uid="{00000000-0004-0000-0100-000046000000}"/>
    <hyperlink ref="J55" r:id="rId72" xr:uid="{00000000-0004-0000-0100-000047000000}"/>
    <hyperlink ref="H56" r:id="rId73" xr:uid="{00000000-0004-0000-0100-000048000000}"/>
    <hyperlink ref="I56" r:id="rId74" xr:uid="{00000000-0004-0000-0100-000049000000}"/>
    <hyperlink ref="J56" r:id="rId75" xr:uid="{00000000-0004-0000-0100-00004A000000}"/>
    <hyperlink ref="H57" r:id="rId76" xr:uid="{00000000-0004-0000-0100-00004B000000}"/>
    <hyperlink ref="I57" r:id="rId77" xr:uid="{00000000-0004-0000-0100-00004C000000}"/>
    <hyperlink ref="J57" r:id="rId78" xr:uid="{00000000-0004-0000-0100-00004D000000}"/>
    <hyperlink ref="H58" r:id="rId79" xr:uid="{00000000-0004-0000-0100-00004E000000}"/>
    <hyperlink ref="H59" r:id="rId80" xr:uid="{00000000-0004-0000-0100-00004F000000}"/>
    <hyperlink ref="I60" r:id="rId81" xr:uid="{00000000-0004-0000-0100-000050000000}"/>
    <hyperlink ref="H61" r:id="rId82" xr:uid="{00000000-0004-0000-0100-000051000000}"/>
    <hyperlink ref="I61" r:id="rId83" location="citeas" xr:uid="{00000000-0004-0000-0100-000052000000}"/>
    <hyperlink ref="J61" r:id="rId84" xr:uid="{00000000-0004-0000-0100-000053000000}"/>
    <hyperlink ref="I62" r:id="rId85" xr:uid="{00000000-0004-0000-0100-000054000000}"/>
    <hyperlink ref="H63" r:id="rId86" xr:uid="{00000000-0004-0000-0100-000055000000}"/>
    <hyperlink ref="I63" r:id="rId87" xr:uid="{00000000-0004-0000-0100-000056000000}"/>
    <hyperlink ref="H64" r:id="rId88" xr:uid="{00000000-0004-0000-0100-000057000000}"/>
    <hyperlink ref="I64" r:id="rId89" xr:uid="{00000000-0004-0000-0100-000058000000}"/>
    <hyperlink ref="J64" r:id="rId90" xr:uid="{00000000-0004-0000-0100-000059000000}"/>
    <hyperlink ref="A65" r:id="rId91" xr:uid="{00000000-0004-0000-0100-00005A000000}"/>
    <hyperlink ref="A66" r:id="rId92" xr:uid="{00000000-0004-0000-0100-00005B000000}"/>
    <hyperlink ref="A67" r:id="rId93" xr:uid="{00000000-0004-0000-0100-00005C000000}"/>
    <hyperlink ref="H68" r:id="rId94" xr:uid="{00000000-0004-0000-0100-00005D000000}"/>
    <hyperlink ref="I68" r:id="rId95" xr:uid="{00000000-0004-0000-0100-00005E000000}"/>
    <hyperlink ref="H69" r:id="rId96" xr:uid="{00000000-0004-0000-0100-00005F000000}"/>
    <hyperlink ref="H70" r:id="rId97" xr:uid="{00000000-0004-0000-0100-000060000000}"/>
    <hyperlink ref="J70" r:id="rId98" xr:uid="{00000000-0004-0000-0100-000061000000}"/>
    <hyperlink ref="H71" r:id="rId99" xr:uid="{00000000-0004-0000-0100-000062000000}"/>
    <hyperlink ref="H72" r:id="rId100" xr:uid="{00000000-0004-0000-0100-000063000000}"/>
    <hyperlink ref="H73" r:id="rId101" xr:uid="{00000000-0004-0000-0100-000064000000}"/>
    <hyperlink ref="I73" r:id="rId102" xr:uid="{00000000-0004-0000-0100-000065000000}"/>
    <hyperlink ref="J73" r:id="rId103" xr:uid="{00000000-0004-0000-0100-000066000000}"/>
    <hyperlink ref="H76" r:id="rId104" xr:uid="{00000000-0004-0000-0100-000067000000}"/>
    <hyperlink ref="I76" r:id="rId105" xr:uid="{00000000-0004-0000-0100-000068000000}"/>
    <hyperlink ref="J77" r:id="rId106" xr:uid="{00000000-0004-0000-0100-000069000000}"/>
    <hyperlink ref="H78" r:id="rId107" xr:uid="{00000000-0004-0000-0100-00006A000000}"/>
    <hyperlink ref="I78" r:id="rId108" xr:uid="{00000000-0004-0000-0100-00006B000000}"/>
    <hyperlink ref="H79" r:id="rId109" xr:uid="{00000000-0004-0000-0100-00006C000000}"/>
    <hyperlink ref="I79" r:id="rId110" xr:uid="{00000000-0004-0000-0100-00006D000000}"/>
    <hyperlink ref="H80" r:id="rId111" xr:uid="{00000000-0004-0000-0100-00006E000000}"/>
    <hyperlink ref="I80" r:id="rId112" xr:uid="{00000000-0004-0000-0100-00006F000000}"/>
    <hyperlink ref="H81" r:id="rId113" xr:uid="{00000000-0004-0000-0100-000070000000}"/>
    <hyperlink ref="I81" r:id="rId114" xr:uid="{00000000-0004-0000-0100-000071000000}"/>
    <hyperlink ref="J81" r:id="rId115" xr:uid="{00000000-0004-0000-0100-000072000000}"/>
    <hyperlink ref="H82" r:id="rId116" xr:uid="{00000000-0004-0000-0100-000073000000}"/>
    <hyperlink ref="I82" r:id="rId117" xr:uid="{00000000-0004-0000-0100-000074000000}"/>
    <hyperlink ref="J82" r:id="rId118" xr:uid="{00000000-0004-0000-0100-000075000000}"/>
    <hyperlink ref="H83" r:id="rId119" xr:uid="{00000000-0004-0000-0100-000076000000}"/>
    <hyperlink ref="I83" r:id="rId120" xr:uid="{00000000-0004-0000-0100-000077000000}"/>
    <hyperlink ref="J83" r:id="rId121" xr:uid="{00000000-0004-0000-0100-000078000000}"/>
    <hyperlink ref="H84" r:id="rId122" xr:uid="{00000000-0004-0000-0100-000079000000}"/>
    <hyperlink ref="I84" r:id="rId123" xr:uid="{00000000-0004-0000-0100-00007A000000}"/>
    <hyperlink ref="H86" r:id="rId124" xr:uid="{00000000-0004-0000-0100-00007B000000}"/>
    <hyperlink ref="I86" r:id="rId125" xr:uid="{00000000-0004-0000-0100-00007C000000}"/>
    <hyperlink ref="H87" r:id="rId126" xr:uid="{00000000-0004-0000-0100-00007D000000}"/>
    <hyperlink ref="I87" r:id="rId127" xr:uid="{00000000-0004-0000-0100-00007E000000}"/>
    <hyperlink ref="H88" r:id="rId128" xr:uid="{00000000-0004-0000-0100-00007F000000}"/>
    <hyperlink ref="I88" r:id="rId129" xr:uid="{00000000-0004-0000-0100-000080000000}"/>
    <hyperlink ref="I89" r:id="rId130" xr:uid="{00000000-0004-0000-0100-000081000000}"/>
    <hyperlink ref="J89" r:id="rId131" xr:uid="{00000000-0004-0000-0100-000082000000}"/>
    <hyperlink ref="I90" r:id="rId132" xr:uid="{00000000-0004-0000-0100-000083000000}"/>
    <hyperlink ref="J90" r:id="rId133" xr:uid="{00000000-0004-0000-0100-000084000000}"/>
    <hyperlink ref="I91" r:id="rId134" xr:uid="{00000000-0004-0000-0100-000085000000}"/>
    <hyperlink ref="J91" r:id="rId135" xr:uid="{00000000-0004-0000-0100-000086000000}"/>
    <hyperlink ref="H92" r:id="rId136" xr:uid="{00000000-0004-0000-0100-000087000000}"/>
    <hyperlink ref="H93" r:id="rId137" xr:uid="{00000000-0004-0000-0100-000088000000}"/>
    <hyperlink ref="J95" r:id="rId138" xr:uid="{00000000-0004-0000-0100-000089000000}"/>
    <hyperlink ref="H96" r:id="rId139" xr:uid="{00000000-0004-0000-0100-00008A000000}"/>
    <hyperlink ref="I96" r:id="rId140" xr:uid="{00000000-0004-0000-0100-00008B000000}"/>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AD1000"/>
  <sheetViews>
    <sheetView workbookViewId="0"/>
  </sheetViews>
  <sheetFormatPr defaultColWidth="14.3984375" defaultRowHeight="15" customHeight="1"/>
  <cols>
    <col min="1" max="1" width="22" customWidth="1"/>
    <col min="2" max="2" width="18.265625" customWidth="1"/>
    <col min="3" max="3" width="19" customWidth="1"/>
    <col min="4" max="4" width="19.86328125" customWidth="1"/>
    <col min="5" max="5" width="18.1328125" customWidth="1"/>
    <col min="6" max="6" width="26.265625" customWidth="1"/>
    <col min="7" max="7" width="11.265625" customWidth="1"/>
    <col min="8" max="12" width="10.86328125" customWidth="1"/>
    <col min="13" max="13" width="13.1328125" customWidth="1"/>
    <col min="14" max="30" width="8" customWidth="1"/>
  </cols>
  <sheetData>
    <row r="1" spans="1:30" ht="14.25">
      <c r="A1" s="51"/>
      <c r="B1" s="52"/>
      <c r="C1" s="52"/>
      <c r="D1" s="1"/>
      <c r="E1" s="1"/>
      <c r="F1" s="1"/>
      <c r="G1" s="1"/>
      <c r="H1" s="1"/>
      <c r="I1" s="1"/>
      <c r="J1" s="1"/>
      <c r="K1" s="1"/>
      <c r="L1" s="1"/>
    </row>
    <row r="2" spans="1:30" ht="15.75" customHeight="1">
      <c r="A2" s="1118" t="s">
        <v>5972</v>
      </c>
      <c r="B2" s="1111"/>
      <c r="C2" s="1111"/>
      <c r="D2" s="1111"/>
      <c r="E2" s="1111"/>
      <c r="F2" s="1111"/>
      <c r="G2" s="1111"/>
      <c r="H2" s="1111"/>
      <c r="I2" s="1111"/>
      <c r="J2" s="1111"/>
      <c r="K2" s="1111"/>
      <c r="L2" s="1112"/>
      <c r="M2" s="54"/>
      <c r="N2" s="54"/>
      <c r="O2" s="54"/>
      <c r="P2" s="54"/>
      <c r="Q2" s="54"/>
      <c r="R2" s="54"/>
      <c r="S2" s="54"/>
      <c r="T2" s="54"/>
      <c r="U2" s="54"/>
      <c r="V2" s="54"/>
      <c r="W2" s="54"/>
      <c r="X2" s="54"/>
      <c r="Y2" s="54"/>
      <c r="Z2" s="54"/>
      <c r="AA2" s="54"/>
      <c r="AB2" s="54"/>
      <c r="AC2" s="54"/>
      <c r="AD2" s="54"/>
    </row>
    <row r="3" spans="1:30" ht="15.4">
      <c r="A3" s="288"/>
      <c r="B3" s="288"/>
      <c r="C3" s="288"/>
      <c r="D3" s="288"/>
      <c r="E3" s="288"/>
      <c r="F3" s="288"/>
      <c r="G3" s="288"/>
      <c r="H3" s="288"/>
      <c r="I3" s="288"/>
      <c r="J3" s="288"/>
      <c r="K3" s="288"/>
      <c r="L3" s="288"/>
      <c r="M3" s="54"/>
      <c r="N3" s="54"/>
      <c r="O3" s="54"/>
      <c r="P3" s="54"/>
      <c r="Q3" s="54"/>
      <c r="R3" s="54"/>
      <c r="S3" s="54"/>
      <c r="T3" s="54"/>
      <c r="U3" s="54"/>
      <c r="V3" s="54"/>
      <c r="W3" s="54"/>
      <c r="X3" s="54"/>
      <c r="Y3" s="54"/>
      <c r="Z3" s="54"/>
      <c r="AA3" s="54"/>
      <c r="AB3" s="54"/>
      <c r="AC3" s="54"/>
      <c r="AD3" s="54"/>
    </row>
    <row r="4" spans="1:30" ht="26.25" customHeight="1">
      <c r="A4" s="1110" t="s">
        <v>5973</v>
      </c>
      <c r="B4" s="1111"/>
      <c r="C4" s="1111"/>
      <c r="D4" s="1111"/>
      <c r="E4" s="1111"/>
      <c r="F4" s="1111"/>
      <c r="G4" s="1111"/>
      <c r="H4" s="1111"/>
      <c r="I4" s="1111"/>
      <c r="J4" s="1111"/>
      <c r="K4" s="1111"/>
      <c r="L4" s="1112"/>
      <c r="M4" s="54"/>
      <c r="N4" s="54"/>
      <c r="O4" s="54"/>
      <c r="P4" s="54"/>
      <c r="Q4" s="54"/>
      <c r="R4" s="54"/>
      <c r="S4" s="54"/>
      <c r="T4" s="54"/>
      <c r="U4" s="54"/>
      <c r="V4" s="54"/>
      <c r="W4" s="54"/>
      <c r="X4" s="54"/>
      <c r="Y4" s="54"/>
      <c r="Z4" s="54"/>
      <c r="AA4" s="54"/>
      <c r="AB4" s="54"/>
      <c r="AC4" s="54"/>
      <c r="AD4" s="54"/>
    </row>
    <row r="5" spans="1:30" ht="14.25">
      <c r="A5" s="1110" t="s">
        <v>5974</v>
      </c>
      <c r="B5" s="1111"/>
      <c r="C5" s="1111"/>
      <c r="D5" s="1111"/>
      <c r="E5" s="1111"/>
      <c r="F5" s="1111"/>
      <c r="G5" s="1111"/>
      <c r="H5" s="1111"/>
      <c r="I5" s="1111"/>
      <c r="J5" s="1111"/>
      <c r="K5" s="1111"/>
      <c r="L5" s="1112"/>
      <c r="M5" s="54"/>
      <c r="N5" s="54"/>
      <c r="O5" s="54"/>
      <c r="P5" s="54"/>
      <c r="Q5" s="54"/>
      <c r="R5" s="54"/>
      <c r="S5" s="54"/>
      <c r="T5" s="54"/>
      <c r="U5" s="54"/>
      <c r="V5" s="54"/>
      <c r="W5" s="54"/>
      <c r="X5" s="54"/>
      <c r="Y5" s="54"/>
      <c r="Z5" s="54"/>
      <c r="AA5" s="54"/>
      <c r="AB5" s="54"/>
      <c r="AC5" s="54"/>
      <c r="AD5" s="54"/>
    </row>
    <row r="6" spans="1:30" ht="15.75" customHeight="1">
      <c r="A6" s="1110" t="s">
        <v>5975</v>
      </c>
      <c r="B6" s="1111"/>
      <c r="C6" s="1111"/>
      <c r="D6" s="1111"/>
      <c r="E6" s="1111"/>
      <c r="F6" s="1111"/>
      <c r="G6" s="1111"/>
      <c r="H6" s="1111"/>
      <c r="I6" s="1111"/>
      <c r="J6" s="1111"/>
      <c r="K6" s="1111"/>
      <c r="L6" s="1112"/>
      <c r="M6" s="54"/>
      <c r="N6" s="54"/>
      <c r="O6" s="54"/>
      <c r="P6" s="54"/>
      <c r="Q6" s="54"/>
      <c r="R6" s="54"/>
      <c r="S6" s="54"/>
      <c r="T6" s="54"/>
      <c r="U6" s="54"/>
      <c r="V6" s="54"/>
      <c r="W6" s="54"/>
      <c r="X6" s="54"/>
      <c r="Y6" s="54"/>
      <c r="Z6" s="54"/>
      <c r="AA6" s="54"/>
      <c r="AB6" s="54"/>
      <c r="AC6" s="54"/>
      <c r="AD6" s="54"/>
    </row>
    <row r="7" spans="1:30" ht="30" customHeight="1">
      <c r="A7" s="1110" t="s">
        <v>5976</v>
      </c>
      <c r="B7" s="1111"/>
      <c r="C7" s="1111"/>
      <c r="D7" s="1111"/>
      <c r="E7" s="1111"/>
      <c r="F7" s="1111"/>
      <c r="G7" s="1111"/>
      <c r="H7" s="1111"/>
      <c r="I7" s="1111"/>
      <c r="J7" s="1111"/>
      <c r="K7" s="1111"/>
      <c r="L7" s="1112"/>
      <c r="M7" s="54"/>
      <c r="N7" s="54"/>
      <c r="O7" s="54"/>
      <c r="P7" s="54"/>
      <c r="Q7" s="54"/>
      <c r="R7" s="54"/>
      <c r="S7" s="54"/>
      <c r="T7" s="54"/>
      <c r="U7" s="54"/>
      <c r="V7" s="54"/>
      <c r="W7" s="54"/>
      <c r="X7" s="54"/>
      <c r="Y7" s="54"/>
      <c r="Z7" s="54"/>
      <c r="AA7" s="54"/>
      <c r="AB7" s="54"/>
      <c r="AC7" s="54"/>
      <c r="AD7" s="54"/>
    </row>
    <row r="8" spans="1:30" ht="80.25" customHeight="1">
      <c r="A8" s="1110" t="s">
        <v>5977</v>
      </c>
      <c r="B8" s="1111"/>
      <c r="C8" s="1111"/>
      <c r="D8" s="1111"/>
      <c r="E8" s="1111"/>
      <c r="F8" s="1111"/>
      <c r="G8" s="1111"/>
      <c r="H8" s="1111"/>
      <c r="I8" s="1111"/>
      <c r="J8" s="1111"/>
      <c r="K8" s="1111"/>
      <c r="L8" s="1112"/>
      <c r="M8" s="54"/>
      <c r="N8" s="54"/>
      <c r="O8" s="54"/>
      <c r="P8" s="54"/>
      <c r="Q8" s="54"/>
      <c r="R8" s="54"/>
      <c r="S8" s="54"/>
      <c r="T8" s="54"/>
      <c r="U8" s="54"/>
      <c r="V8" s="54"/>
      <c r="W8" s="54"/>
      <c r="X8" s="54"/>
      <c r="Y8" s="54"/>
      <c r="Z8" s="54"/>
      <c r="AA8" s="54"/>
      <c r="AB8" s="54"/>
      <c r="AC8" s="54"/>
      <c r="AD8" s="54"/>
    </row>
    <row r="9" spans="1:30" ht="14.25">
      <c r="A9" s="57"/>
      <c r="B9" s="58"/>
      <c r="C9" s="58"/>
      <c r="D9" s="57"/>
      <c r="E9" s="57"/>
      <c r="F9" s="57"/>
      <c r="G9" s="57"/>
      <c r="H9" s="57"/>
      <c r="I9" s="57"/>
      <c r="J9" s="57"/>
      <c r="K9" s="57"/>
      <c r="L9" s="57"/>
      <c r="M9" s="54"/>
      <c r="N9" s="54"/>
      <c r="O9" s="54"/>
      <c r="P9" s="54"/>
      <c r="Q9" s="54"/>
      <c r="R9" s="54"/>
      <c r="S9" s="54"/>
      <c r="T9" s="54"/>
      <c r="U9" s="54"/>
      <c r="V9" s="54"/>
      <c r="W9" s="54"/>
      <c r="X9" s="54"/>
      <c r="Y9" s="54"/>
      <c r="Z9" s="54"/>
      <c r="AA9" s="54"/>
      <c r="AB9" s="54"/>
      <c r="AC9" s="54"/>
      <c r="AD9" s="54"/>
    </row>
    <row r="10" spans="1:30" ht="51" customHeight="1">
      <c r="A10" s="258" t="s">
        <v>5</v>
      </c>
      <c r="B10" s="258" t="s">
        <v>906</v>
      </c>
      <c r="C10" s="258" t="s">
        <v>907</v>
      </c>
      <c r="D10" s="258" t="s">
        <v>908</v>
      </c>
      <c r="E10" s="258" t="s">
        <v>909</v>
      </c>
      <c r="F10" s="61" t="s">
        <v>6</v>
      </c>
      <c r="G10" s="258" t="s">
        <v>910</v>
      </c>
      <c r="H10" s="258" t="s">
        <v>911</v>
      </c>
      <c r="I10" s="258" t="s">
        <v>912</v>
      </c>
      <c r="J10" s="258" t="s">
        <v>913</v>
      </c>
      <c r="K10" s="258" t="s">
        <v>914</v>
      </c>
      <c r="L10" s="61" t="s">
        <v>223</v>
      </c>
      <c r="M10" s="64" t="s">
        <v>224</v>
      </c>
      <c r="N10" s="54"/>
      <c r="O10" s="54"/>
      <c r="P10" s="54"/>
      <c r="Q10" s="54"/>
      <c r="R10" s="54"/>
      <c r="S10" s="54"/>
      <c r="T10" s="54"/>
      <c r="U10" s="54"/>
      <c r="V10" s="54"/>
      <c r="W10" s="54"/>
      <c r="X10" s="54"/>
      <c r="Y10" s="54"/>
      <c r="Z10" s="54"/>
      <c r="AA10" s="54"/>
      <c r="AB10" s="54"/>
      <c r="AC10" s="54"/>
      <c r="AD10" s="54"/>
    </row>
    <row r="11" spans="1:30" ht="63.75">
      <c r="A11" s="184" t="s">
        <v>104</v>
      </c>
      <c r="B11" s="362" t="s">
        <v>5978</v>
      </c>
      <c r="C11" s="158" t="s">
        <v>5979</v>
      </c>
      <c r="D11" s="158" t="s">
        <v>5980</v>
      </c>
      <c r="E11" s="158" t="s">
        <v>104</v>
      </c>
      <c r="F11" s="158" t="s">
        <v>101</v>
      </c>
      <c r="G11" s="158"/>
      <c r="H11" s="352">
        <v>2020</v>
      </c>
      <c r="I11" s="352">
        <v>2021</v>
      </c>
      <c r="J11" s="159" t="s">
        <v>5981</v>
      </c>
      <c r="K11" s="193">
        <v>200</v>
      </c>
      <c r="L11" s="159">
        <v>200</v>
      </c>
      <c r="M11" s="176" t="s">
        <v>5982</v>
      </c>
      <c r="N11" s="54"/>
      <c r="O11" s="54"/>
      <c r="P11" s="54"/>
      <c r="Q11" s="54"/>
      <c r="R11" s="54"/>
      <c r="S11" s="54"/>
      <c r="T11" s="54"/>
      <c r="U11" s="54"/>
      <c r="V11" s="54"/>
      <c r="W11" s="54"/>
      <c r="X11" s="54"/>
      <c r="Y11" s="54"/>
      <c r="Z11" s="54"/>
      <c r="AA11" s="54"/>
      <c r="AB11" s="54"/>
      <c r="AC11" s="54"/>
      <c r="AD11" s="54"/>
    </row>
    <row r="12" spans="1:30" ht="94.5">
      <c r="A12" s="184" t="s">
        <v>1702</v>
      </c>
      <c r="B12" s="158" t="s">
        <v>5983</v>
      </c>
      <c r="C12" s="155" t="s">
        <v>5984</v>
      </c>
      <c r="D12" s="155" t="s">
        <v>917</v>
      </c>
      <c r="E12" s="155" t="s">
        <v>1702</v>
      </c>
      <c r="F12" s="155" t="s">
        <v>101</v>
      </c>
      <c r="G12" s="905" t="s">
        <v>5985</v>
      </c>
      <c r="H12" s="155">
        <v>2021</v>
      </c>
      <c r="I12" s="155">
        <v>2022</v>
      </c>
      <c r="J12" s="191" t="s">
        <v>5986</v>
      </c>
      <c r="K12" s="191">
        <v>600</v>
      </c>
      <c r="L12" s="155">
        <v>600</v>
      </c>
      <c r="M12" s="906" t="s">
        <v>1706</v>
      </c>
    </row>
    <row r="13" spans="1:30" ht="121.5">
      <c r="A13" s="194" t="s">
        <v>1702</v>
      </c>
      <c r="B13" s="152" t="s">
        <v>5987</v>
      </c>
      <c r="C13" s="191" t="s">
        <v>5984</v>
      </c>
      <c r="D13" s="191" t="s">
        <v>935</v>
      </c>
      <c r="E13" s="191" t="s">
        <v>1702</v>
      </c>
      <c r="F13" s="191" t="s">
        <v>153</v>
      </c>
      <c r="G13" s="907" t="s">
        <v>5988</v>
      </c>
      <c r="H13" s="191">
        <v>2022</v>
      </c>
      <c r="I13" s="191">
        <v>2023</v>
      </c>
      <c r="J13" s="191" t="s">
        <v>5989</v>
      </c>
      <c r="K13" s="191">
        <v>300</v>
      </c>
      <c r="L13" s="191">
        <v>300</v>
      </c>
      <c r="M13" s="3" t="s">
        <v>1706</v>
      </c>
    </row>
    <row r="14" spans="1:30" ht="14.25">
      <c r="A14" s="83"/>
      <c r="B14" s="203"/>
      <c r="C14" s="76"/>
      <c r="D14" s="76"/>
      <c r="E14" s="76"/>
      <c r="F14" s="76"/>
      <c r="G14" s="77"/>
      <c r="H14" s="86"/>
      <c r="I14" s="86"/>
      <c r="J14" s="86"/>
      <c r="K14" s="86"/>
      <c r="L14" s="88"/>
    </row>
    <row r="15" spans="1:30" ht="14.25">
      <c r="A15" s="83"/>
      <c r="B15" s="203"/>
      <c r="C15" s="76"/>
      <c r="D15" s="76"/>
      <c r="E15" s="76"/>
      <c r="F15" s="76"/>
      <c r="G15" s="77"/>
      <c r="H15" s="86"/>
      <c r="I15" s="86"/>
      <c r="J15" s="86"/>
      <c r="K15" s="86"/>
      <c r="L15" s="88"/>
    </row>
    <row r="16" spans="1:30" ht="14.25">
      <c r="A16" s="83"/>
      <c r="B16" s="203"/>
      <c r="C16" s="76"/>
      <c r="D16" s="76"/>
      <c r="E16" s="76"/>
      <c r="F16" s="76"/>
      <c r="G16" s="77"/>
      <c r="H16" s="86"/>
      <c r="I16" s="86"/>
      <c r="J16" s="86"/>
      <c r="K16" s="86"/>
      <c r="L16" s="88"/>
    </row>
    <row r="17" spans="1:12" ht="14.25">
      <c r="A17" s="232" t="s">
        <v>183</v>
      </c>
      <c r="B17" s="52"/>
      <c r="C17" s="52"/>
      <c r="D17" s="1"/>
      <c r="E17" s="1"/>
      <c r="F17" s="1"/>
      <c r="G17" s="53"/>
      <c r="H17" s="233"/>
      <c r="I17" s="233"/>
      <c r="J17" s="233"/>
      <c r="K17" s="233"/>
      <c r="L17" s="233">
        <f>SUM(L11:L16)</f>
        <v>1100</v>
      </c>
    </row>
    <row r="18" spans="1:12" ht="14.25">
      <c r="A18" s="51"/>
      <c r="B18" s="52"/>
      <c r="C18" s="52"/>
      <c r="D18" s="1"/>
      <c r="E18" s="1"/>
      <c r="F18" s="1"/>
      <c r="G18" s="1"/>
      <c r="H18" s="1"/>
      <c r="I18" s="1"/>
      <c r="J18" s="1"/>
      <c r="K18" s="1"/>
      <c r="L18" s="1"/>
    </row>
    <row r="19" spans="1:12" ht="14.25">
      <c r="A19" s="1114" t="s">
        <v>842</v>
      </c>
      <c r="B19" s="1115"/>
      <c r="C19" s="1115"/>
      <c r="D19" s="1115"/>
      <c r="E19" s="1115"/>
      <c r="F19" s="1115"/>
      <c r="G19" s="1115"/>
      <c r="H19" s="1115"/>
      <c r="I19" s="1115"/>
      <c r="J19" s="1115"/>
      <c r="K19" s="1115"/>
      <c r="L19" s="1116"/>
    </row>
    <row r="20" spans="1:12" ht="14.25">
      <c r="A20" s="51"/>
      <c r="B20" s="52"/>
      <c r="C20" s="52"/>
      <c r="D20" s="1"/>
      <c r="E20" s="1"/>
      <c r="F20" s="1"/>
      <c r="G20" s="1"/>
      <c r="H20" s="1"/>
      <c r="I20" s="1"/>
      <c r="J20" s="1"/>
      <c r="K20" s="1"/>
      <c r="L20" s="1"/>
    </row>
    <row r="21" spans="1:12" ht="15.75" customHeight="1">
      <c r="A21" s="51"/>
      <c r="B21" s="52"/>
      <c r="C21" s="52"/>
      <c r="D21" s="1"/>
      <c r="E21" s="1"/>
      <c r="F21" s="1"/>
      <c r="G21" s="1"/>
      <c r="H21" s="1"/>
      <c r="I21" s="1"/>
      <c r="J21" s="1"/>
      <c r="K21" s="1"/>
      <c r="L21" s="1"/>
    </row>
    <row r="22" spans="1:12" ht="15.75" customHeight="1">
      <c r="A22" s="51"/>
      <c r="B22" s="52"/>
      <c r="C22" s="52"/>
      <c r="D22" s="1"/>
      <c r="E22" s="1"/>
      <c r="F22" s="1"/>
      <c r="G22" s="1"/>
      <c r="H22" s="1"/>
      <c r="I22" s="1"/>
      <c r="J22" s="1"/>
      <c r="K22" s="1"/>
      <c r="L22" s="1"/>
    </row>
    <row r="23" spans="1:12" ht="15.75" customHeight="1">
      <c r="A23" s="51"/>
      <c r="B23" s="52"/>
      <c r="C23" s="52"/>
      <c r="D23" s="1"/>
      <c r="E23" s="1"/>
      <c r="F23" s="1"/>
      <c r="G23" s="1"/>
      <c r="H23" s="1"/>
      <c r="I23" s="1"/>
      <c r="J23" s="1"/>
      <c r="K23" s="1"/>
      <c r="L23" s="1"/>
    </row>
    <row r="24" spans="1:12" ht="15.75" customHeight="1">
      <c r="A24" s="51"/>
      <c r="B24" s="52"/>
      <c r="C24" s="52"/>
      <c r="D24" s="1"/>
      <c r="E24" s="1"/>
      <c r="F24" s="1"/>
      <c r="G24" s="1"/>
      <c r="H24" s="1"/>
      <c r="I24" s="1"/>
      <c r="J24" s="1"/>
      <c r="K24" s="1"/>
      <c r="L24" s="1"/>
    </row>
    <row r="25" spans="1:12" ht="15.75" customHeight="1">
      <c r="A25" s="51"/>
      <c r="B25" s="52"/>
      <c r="C25" s="52"/>
      <c r="D25" s="1"/>
      <c r="E25" s="1"/>
      <c r="F25" s="1"/>
      <c r="G25" s="1"/>
      <c r="H25" s="1"/>
      <c r="I25" s="1"/>
      <c r="J25" s="1"/>
      <c r="K25" s="1"/>
      <c r="L25" s="1"/>
    </row>
    <row r="26" spans="1:12" ht="15.75" customHeight="1">
      <c r="A26" s="51"/>
      <c r="B26" s="52"/>
      <c r="C26" s="52"/>
      <c r="D26" s="1"/>
      <c r="E26" s="1"/>
      <c r="F26" s="1"/>
      <c r="G26" s="1"/>
      <c r="H26" s="1"/>
      <c r="I26" s="1"/>
      <c r="J26" s="1"/>
      <c r="K26" s="1"/>
      <c r="L26" s="1"/>
    </row>
    <row r="27" spans="1:12" ht="15.75" customHeight="1">
      <c r="A27" s="51"/>
      <c r="B27" s="52"/>
      <c r="C27" s="52"/>
      <c r="D27" s="1"/>
      <c r="E27" s="1"/>
      <c r="F27" s="1"/>
      <c r="G27" s="1"/>
      <c r="H27" s="1"/>
      <c r="I27" s="1"/>
      <c r="J27" s="1"/>
      <c r="K27" s="1"/>
      <c r="L27" s="1"/>
    </row>
    <row r="28" spans="1:12" ht="15.75" customHeight="1">
      <c r="A28" s="51"/>
      <c r="B28" s="52"/>
      <c r="C28" s="52"/>
      <c r="D28" s="1"/>
      <c r="E28" s="1"/>
      <c r="F28" s="1"/>
      <c r="G28" s="1"/>
      <c r="H28" s="1"/>
      <c r="I28" s="1"/>
      <c r="J28" s="1"/>
      <c r="K28" s="1"/>
      <c r="L28" s="1"/>
    </row>
    <row r="29" spans="1:12" ht="15.75" customHeight="1">
      <c r="A29" s="51"/>
      <c r="B29" s="52"/>
      <c r="C29" s="52"/>
      <c r="D29" s="1"/>
      <c r="E29" s="1"/>
      <c r="F29" s="1"/>
      <c r="G29" s="1"/>
      <c r="H29" s="1"/>
      <c r="I29" s="1"/>
      <c r="J29" s="1"/>
      <c r="K29" s="1"/>
      <c r="L29" s="1"/>
    </row>
    <row r="30" spans="1:12" ht="15.75" customHeight="1">
      <c r="A30" s="51"/>
      <c r="B30" s="52"/>
      <c r="C30" s="52"/>
      <c r="D30" s="1"/>
      <c r="E30" s="1"/>
      <c r="F30" s="1"/>
      <c r="G30" s="1"/>
      <c r="H30" s="1"/>
      <c r="I30" s="1"/>
      <c r="J30" s="1"/>
      <c r="K30" s="1"/>
      <c r="L30" s="1"/>
    </row>
    <row r="31" spans="1:12" ht="15.75" customHeight="1">
      <c r="A31" s="51"/>
      <c r="B31" s="52"/>
      <c r="C31" s="52"/>
      <c r="D31" s="1"/>
      <c r="E31" s="1"/>
      <c r="F31" s="1"/>
      <c r="G31" s="1"/>
      <c r="H31" s="1"/>
      <c r="I31" s="1"/>
      <c r="J31" s="1"/>
      <c r="K31" s="1"/>
      <c r="L31" s="1"/>
    </row>
    <row r="32" spans="1:12" ht="15.75" customHeight="1">
      <c r="A32" s="51"/>
      <c r="B32" s="52"/>
      <c r="C32" s="52"/>
      <c r="D32" s="1"/>
      <c r="E32" s="1"/>
      <c r="F32" s="1"/>
      <c r="G32" s="1"/>
      <c r="H32" s="1"/>
      <c r="I32" s="1"/>
      <c r="J32" s="1"/>
      <c r="K32" s="1"/>
      <c r="L32" s="1"/>
    </row>
    <row r="33" spans="1:12" ht="15.75" customHeight="1">
      <c r="A33" s="51"/>
      <c r="B33" s="52"/>
      <c r="C33" s="52"/>
      <c r="D33" s="1"/>
      <c r="E33" s="1"/>
      <c r="F33" s="1"/>
      <c r="G33" s="1"/>
      <c r="H33" s="1"/>
      <c r="I33" s="1"/>
      <c r="J33" s="1"/>
      <c r="K33" s="1"/>
      <c r="L33" s="1"/>
    </row>
    <row r="34" spans="1:12" ht="15.75" customHeight="1">
      <c r="A34" s="51"/>
      <c r="B34" s="52"/>
      <c r="C34" s="52"/>
      <c r="D34" s="1"/>
      <c r="E34" s="1"/>
      <c r="F34" s="1"/>
      <c r="G34" s="1"/>
      <c r="H34" s="1"/>
      <c r="I34" s="1"/>
      <c r="J34" s="1"/>
      <c r="K34" s="1"/>
      <c r="L34" s="1"/>
    </row>
    <row r="35" spans="1:12" ht="15.75" customHeight="1">
      <c r="A35" s="51"/>
      <c r="B35" s="52"/>
      <c r="C35" s="52"/>
      <c r="D35" s="1"/>
      <c r="E35" s="1"/>
      <c r="F35" s="1"/>
      <c r="G35" s="1"/>
      <c r="H35" s="1"/>
      <c r="I35" s="1"/>
      <c r="J35" s="1"/>
      <c r="K35" s="1"/>
      <c r="L35" s="1"/>
    </row>
    <row r="36" spans="1:12" ht="15.75" customHeight="1">
      <c r="A36" s="51"/>
      <c r="B36" s="52"/>
      <c r="C36" s="52"/>
      <c r="D36" s="1"/>
      <c r="E36" s="1"/>
      <c r="F36" s="1"/>
      <c r="G36" s="1"/>
      <c r="H36" s="1"/>
      <c r="I36" s="1"/>
      <c r="J36" s="1"/>
      <c r="K36" s="1"/>
      <c r="L36" s="1"/>
    </row>
    <row r="37" spans="1:12" ht="15.75" customHeight="1">
      <c r="A37" s="51"/>
      <c r="B37" s="52"/>
      <c r="C37" s="52"/>
      <c r="D37" s="1"/>
      <c r="E37" s="1"/>
      <c r="F37" s="1"/>
      <c r="G37" s="1"/>
      <c r="H37" s="1"/>
      <c r="I37" s="1"/>
      <c r="J37" s="1"/>
      <c r="K37" s="1"/>
      <c r="L37" s="1"/>
    </row>
    <row r="38" spans="1:12" ht="15.75" customHeight="1">
      <c r="A38" s="51"/>
      <c r="B38" s="52"/>
      <c r="C38" s="52"/>
      <c r="D38" s="1"/>
      <c r="E38" s="1"/>
      <c r="F38" s="1"/>
      <c r="G38" s="1"/>
      <c r="H38" s="1"/>
      <c r="I38" s="1"/>
      <c r="J38" s="1"/>
      <c r="K38" s="1"/>
      <c r="L38" s="1"/>
    </row>
    <row r="39" spans="1:12" ht="15.75" customHeight="1">
      <c r="A39" s="51"/>
      <c r="B39" s="52"/>
      <c r="C39" s="52"/>
      <c r="D39" s="1"/>
      <c r="E39" s="1"/>
      <c r="F39" s="1"/>
      <c r="G39" s="1"/>
      <c r="H39" s="1"/>
      <c r="I39" s="1"/>
      <c r="J39" s="1"/>
      <c r="K39" s="1"/>
      <c r="L39" s="1"/>
    </row>
    <row r="40" spans="1:12" ht="15.75" customHeight="1">
      <c r="A40" s="51"/>
      <c r="B40" s="52"/>
      <c r="C40" s="52"/>
      <c r="D40" s="1"/>
      <c r="E40" s="1"/>
      <c r="F40" s="1"/>
      <c r="G40" s="1"/>
      <c r="H40" s="1"/>
      <c r="I40" s="1"/>
      <c r="J40" s="1"/>
      <c r="K40" s="1"/>
      <c r="L40" s="1"/>
    </row>
    <row r="41" spans="1:12" ht="15.75" customHeight="1">
      <c r="A41" s="51"/>
      <c r="B41" s="52"/>
      <c r="C41" s="52"/>
      <c r="D41" s="1"/>
      <c r="E41" s="1"/>
      <c r="F41" s="1"/>
      <c r="G41" s="1"/>
      <c r="H41" s="1"/>
      <c r="I41" s="1"/>
      <c r="J41" s="1"/>
      <c r="K41" s="1"/>
      <c r="L41" s="1"/>
    </row>
    <row r="42" spans="1:12" ht="15.75" customHeight="1">
      <c r="A42" s="51"/>
      <c r="B42" s="52"/>
      <c r="C42" s="52"/>
      <c r="D42" s="1"/>
      <c r="E42" s="1"/>
      <c r="F42" s="1"/>
      <c r="G42" s="1"/>
      <c r="H42" s="1"/>
      <c r="I42" s="1"/>
      <c r="J42" s="1"/>
      <c r="K42" s="1"/>
      <c r="L42" s="1"/>
    </row>
    <row r="43" spans="1:12" ht="15.75" customHeight="1">
      <c r="A43" s="51"/>
      <c r="B43" s="52"/>
      <c r="C43" s="52"/>
      <c r="D43" s="1"/>
      <c r="E43" s="1"/>
      <c r="F43" s="1"/>
      <c r="G43" s="1"/>
      <c r="H43" s="1"/>
      <c r="I43" s="1"/>
      <c r="J43" s="1"/>
      <c r="K43" s="1"/>
      <c r="L43" s="1"/>
    </row>
    <row r="44" spans="1:12" ht="15.75" customHeight="1">
      <c r="A44" s="51"/>
      <c r="B44" s="52"/>
      <c r="C44" s="52"/>
      <c r="D44" s="1"/>
      <c r="E44" s="1"/>
      <c r="F44" s="1"/>
      <c r="G44" s="1"/>
      <c r="H44" s="1"/>
      <c r="I44" s="1"/>
      <c r="J44" s="1"/>
      <c r="K44" s="1"/>
      <c r="L44" s="1"/>
    </row>
    <row r="45" spans="1:12" ht="15.75" customHeight="1">
      <c r="A45" s="51"/>
      <c r="B45" s="52"/>
      <c r="C45" s="52"/>
      <c r="D45" s="1"/>
      <c r="E45" s="1"/>
      <c r="F45" s="1"/>
      <c r="G45" s="1"/>
      <c r="H45" s="1"/>
      <c r="I45" s="1"/>
      <c r="J45" s="1"/>
      <c r="K45" s="1"/>
      <c r="L45" s="1"/>
    </row>
    <row r="46" spans="1:12" ht="15.75" customHeight="1">
      <c r="A46" s="51"/>
      <c r="B46" s="52"/>
      <c r="C46" s="52"/>
      <c r="D46" s="1"/>
      <c r="E46" s="1"/>
      <c r="F46" s="1"/>
      <c r="G46" s="1"/>
      <c r="H46" s="1"/>
      <c r="I46" s="1"/>
      <c r="J46" s="1"/>
      <c r="K46" s="1"/>
      <c r="L46" s="1"/>
    </row>
    <row r="47" spans="1:12" ht="15.75" customHeight="1">
      <c r="A47" s="51"/>
      <c r="B47" s="52"/>
      <c r="C47" s="52"/>
      <c r="D47" s="1"/>
      <c r="E47" s="1"/>
      <c r="F47" s="1"/>
      <c r="G47" s="1"/>
      <c r="H47" s="1"/>
      <c r="I47" s="1"/>
      <c r="J47" s="1"/>
      <c r="K47" s="1"/>
      <c r="L47" s="1"/>
    </row>
    <row r="48" spans="1:12" ht="15.75" customHeight="1">
      <c r="A48" s="51"/>
      <c r="B48" s="52"/>
      <c r="C48" s="52"/>
      <c r="D48" s="1"/>
      <c r="E48" s="1"/>
      <c r="F48" s="1"/>
      <c r="G48" s="1"/>
      <c r="H48" s="1"/>
      <c r="I48" s="1"/>
      <c r="J48" s="1"/>
      <c r="K48" s="1"/>
      <c r="L48" s="1"/>
    </row>
    <row r="49" spans="1:12" ht="15.75" customHeight="1">
      <c r="A49" s="51"/>
      <c r="B49" s="52"/>
      <c r="C49" s="52"/>
      <c r="D49" s="1"/>
      <c r="E49" s="1"/>
      <c r="F49" s="1"/>
      <c r="G49" s="1"/>
      <c r="H49" s="1"/>
      <c r="I49" s="1"/>
      <c r="J49" s="1"/>
      <c r="K49" s="1"/>
      <c r="L49" s="1"/>
    </row>
    <row r="50" spans="1:12" ht="15.75" customHeight="1">
      <c r="A50" s="51"/>
      <c r="B50" s="52"/>
      <c r="C50" s="52"/>
      <c r="D50" s="1"/>
      <c r="E50" s="1"/>
      <c r="F50" s="1"/>
      <c r="G50" s="1"/>
      <c r="H50" s="1"/>
      <c r="I50" s="1"/>
      <c r="J50" s="1"/>
      <c r="K50" s="1"/>
      <c r="L50" s="1"/>
    </row>
    <row r="51" spans="1:12" ht="15.75" customHeight="1">
      <c r="A51" s="51"/>
      <c r="B51" s="52"/>
      <c r="C51" s="52"/>
      <c r="D51" s="1"/>
      <c r="E51" s="1"/>
      <c r="F51" s="1"/>
      <c r="G51" s="1"/>
      <c r="H51" s="1"/>
      <c r="I51" s="1"/>
      <c r="J51" s="1"/>
      <c r="K51" s="1"/>
      <c r="L51" s="1"/>
    </row>
    <row r="52" spans="1:12" ht="15.75" customHeight="1">
      <c r="A52" s="51"/>
      <c r="B52" s="52"/>
      <c r="C52" s="52"/>
      <c r="D52" s="1"/>
      <c r="E52" s="1"/>
      <c r="F52" s="1"/>
      <c r="G52" s="1"/>
      <c r="H52" s="1"/>
      <c r="I52" s="1"/>
      <c r="J52" s="1"/>
      <c r="K52" s="1"/>
      <c r="L52" s="1"/>
    </row>
    <row r="53" spans="1:12" ht="15.75" customHeight="1">
      <c r="A53" s="51"/>
      <c r="B53" s="52"/>
      <c r="C53" s="52"/>
      <c r="D53" s="1"/>
      <c r="E53" s="1"/>
      <c r="F53" s="1"/>
      <c r="G53" s="1"/>
      <c r="H53" s="1"/>
      <c r="I53" s="1"/>
      <c r="J53" s="1"/>
      <c r="K53" s="1"/>
      <c r="L53" s="1"/>
    </row>
    <row r="54" spans="1:12" ht="15.75" customHeight="1">
      <c r="A54" s="51"/>
      <c r="B54" s="52"/>
      <c r="C54" s="52"/>
      <c r="D54" s="1"/>
      <c r="E54" s="1"/>
      <c r="F54" s="1"/>
      <c r="G54" s="1"/>
      <c r="H54" s="1"/>
      <c r="I54" s="1"/>
      <c r="J54" s="1"/>
      <c r="K54" s="1"/>
      <c r="L54" s="1"/>
    </row>
    <row r="55" spans="1:12" ht="15.75" customHeight="1">
      <c r="A55" s="51"/>
      <c r="B55" s="52"/>
      <c r="C55" s="52"/>
      <c r="D55" s="1"/>
      <c r="E55" s="1"/>
      <c r="F55" s="1"/>
      <c r="G55" s="1"/>
      <c r="H55" s="1"/>
      <c r="I55" s="1"/>
      <c r="J55" s="1"/>
      <c r="K55" s="1"/>
      <c r="L55" s="1"/>
    </row>
    <row r="56" spans="1:12" ht="15.75" customHeight="1">
      <c r="A56" s="51"/>
      <c r="B56" s="52"/>
      <c r="C56" s="52"/>
      <c r="D56" s="1"/>
      <c r="E56" s="1"/>
      <c r="F56" s="1"/>
      <c r="G56" s="1"/>
      <c r="H56" s="1"/>
      <c r="I56" s="1"/>
      <c r="J56" s="1"/>
      <c r="K56" s="1"/>
      <c r="L56" s="1"/>
    </row>
    <row r="57" spans="1:12" ht="15.75" customHeight="1">
      <c r="A57" s="51"/>
      <c r="B57" s="52"/>
      <c r="C57" s="52"/>
      <c r="D57" s="1"/>
      <c r="E57" s="1"/>
      <c r="F57" s="1"/>
      <c r="G57" s="1"/>
      <c r="H57" s="1"/>
      <c r="I57" s="1"/>
      <c r="J57" s="1"/>
      <c r="K57" s="1"/>
      <c r="L57" s="1"/>
    </row>
    <row r="58" spans="1:12" ht="15.75" customHeight="1">
      <c r="A58" s="51"/>
      <c r="B58" s="52"/>
      <c r="C58" s="52"/>
      <c r="D58" s="1"/>
      <c r="E58" s="1"/>
      <c r="F58" s="1"/>
      <c r="G58" s="1"/>
      <c r="H58" s="1"/>
      <c r="I58" s="1"/>
      <c r="J58" s="1"/>
      <c r="K58" s="1"/>
      <c r="L58" s="1"/>
    </row>
    <row r="59" spans="1:12" ht="15.75" customHeight="1">
      <c r="A59" s="51"/>
      <c r="B59" s="52"/>
      <c r="C59" s="52"/>
      <c r="D59" s="1"/>
      <c r="E59" s="1"/>
      <c r="F59" s="1"/>
      <c r="G59" s="1"/>
      <c r="H59" s="1"/>
      <c r="I59" s="1"/>
      <c r="J59" s="1"/>
      <c r="K59" s="1"/>
      <c r="L59" s="1"/>
    </row>
    <row r="60" spans="1:12" ht="15.75" customHeight="1">
      <c r="A60" s="51"/>
      <c r="B60" s="52"/>
      <c r="C60" s="52"/>
      <c r="D60" s="1"/>
      <c r="E60" s="1"/>
      <c r="F60" s="1"/>
      <c r="G60" s="1"/>
      <c r="H60" s="1"/>
      <c r="I60" s="1"/>
      <c r="J60" s="1"/>
      <c r="K60" s="1"/>
      <c r="L60" s="1"/>
    </row>
    <row r="61" spans="1:12" ht="15.75" customHeight="1">
      <c r="A61" s="51"/>
      <c r="B61" s="52"/>
      <c r="C61" s="52"/>
      <c r="D61" s="1"/>
      <c r="E61" s="1"/>
      <c r="F61" s="1"/>
      <c r="G61" s="1"/>
      <c r="H61" s="1"/>
      <c r="I61" s="1"/>
      <c r="J61" s="1"/>
      <c r="K61" s="1"/>
      <c r="L61" s="1"/>
    </row>
    <row r="62" spans="1:12" ht="15.75" customHeight="1">
      <c r="A62" s="51"/>
      <c r="B62" s="52"/>
      <c r="C62" s="52"/>
      <c r="D62" s="1"/>
      <c r="E62" s="1"/>
      <c r="F62" s="1"/>
      <c r="G62" s="1"/>
      <c r="H62" s="1"/>
      <c r="I62" s="1"/>
      <c r="J62" s="1"/>
      <c r="K62" s="1"/>
      <c r="L62" s="1"/>
    </row>
    <row r="63" spans="1:12" ht="15.75" customHeight="1">
      <c r="A63" s="51"/>
      <c r="B63" s="52"/>
      <c r="C63" s="52"/>
      <c r="D63" s="1"/>
      <c r="E63" s="1"/>
      <c r="F63" s="1"/>
      <c r="G63" s="1"/>
      <c r="H63" s="1"/>
      <c r="I63" s="1"/>
      <c r="J63" s="1"/>
      <c r="K63" s="1"/>
      <c r="L63" s="1"/>
    </row>
    <row r="64" spans="1:12" ht="15.75" customHeight="1">
      <c r="A64" s="51"/>
      <c r="B64" s="52"/>
      <c r="C64" s="52"/>
      <c r="D64" s="1"/>
      <c r="E64" s="1"/>
      <c r="F64" s="1"/>
      <c r="G64" s="1"/>
      <c r="H64" s="1"/>
      <c r="I64" s="1"/>
      <c r="J64" s="1"/>
      <c r="K64" s="1"/>
      <c r="L64" s="1"/>
    </row>
    <row r="65" spans="1:12" ht="15.75" customHeight="1">
      <c r="A65" s="51"/>
      <c r="B65" s="52"/>
      <c r="C65" s="52"/>
      <c r="D65" s="1"/>
      <c r="E65" s="1"/>
      <c r="F65" s="1"/>
      <c r="G65" s="1"/>
      <c r="H65" s="1"/>
      <c r="I65" s="1"/>
      <c r="J65" s="1"/>
      <c r="K65" s="1"/>
      <c r="L65" s="1"/>
    </row>
    <row r="66" spans="1:12" ht="15.75" customHeight="1">
      <c r="A66" s="51"/>
      <c r="B66" s="52"/>
      <c r="C66" s="52"/>
      <c r="D66" s="1"/>
      <c r="E66" s="1"/>
      <c r="F66" s="1"/>
      <c r="G66" s="1"/>
      <c r="H66" s="1"/>
      <c r="I66" s="1"/>
      <c r="J66" s="1"/>
      <c r="K66" s="1"/>
      <c r="L66" s="1"/>
    </row>
    <row r="67" spans="1:12" ht="15.75" customHeight="1">
      <c r="A67" s="51"/>
      <c r="B67" s="52"/>
      <c r="C67" s="52"/>
      <c r="D67" s="1"/>
      <c r="E67" s="1"/>
      <c r="F67" s="1"/>
      <c r="G67" s="1"/>
      <c r="H67" s="1"/>
      <c r="I67" s="1"/>
      <c r="J67" s="1"/>
      <c r="K67" s="1"/>
      <c r="L67" s="1"/>
    </row>
    <row r="68" spans="1:12" ht="15.75" customHeight="1">
      <c r="A68" s="51"/>
      <c r="B68" s="52"/>
      <c r="C68" s="52"/>
      <c r="D68" s="1"/>
      <c r="E68" s="1"/>
      <c r="F68" s="1"/>
      <c r="G68" s="1"/>
      <c r="H68" s="1"/>
      <c r="I68" s="1"/>
      <c r="J68" s="1"/>
      <c r="K68" s="1"/>
      <c r="L68" s="1"/>
    </row>
    <row r="69" spans="1:12" ht="15.75" customHeight="1">
      <c r="A69" s="51"/>
      <c r="B69" s="52"/>
      <c r="C69" s="52"/>
      <c r="D69" s="1"/>
      <c r="E69" s="1"/>
      <c r="F69" s="1"/>
      <c r="G69" s="1"/>
      <c r="H69" s="1"/>
      <c r="I69" s="1"/>
      <c r="J69" s="1"/>
      <c r="K69" s="1"/>
      <c r="L69" s="1"/>
    </row>
    <row r="70" spans="1:12" ht="15.75" customHeight="1">
      <c r="A70" s="51"/>
      <c r="B70" s="52"/>
      <c r="C70" s="52"/>
      <c r="D70" s="1"/>
      <c r="E70" s="1"/>
      <c r="F70" s="1"/>
      <c r="G70" s="1"/>
      <c r="H70" s="1"/>
      <c r="I70" s="1"/>
      <c r="J70" s="1"/>
      <c r="K70" s="1"/>
      <c r="L70" s="1"/>
    </row>
    <row r="71" spans="1:12" ht="15.75" customHeight="1">
      <c r="A71" s="51"/>
      <c r="B71" s="52"/>
      <c r="C71" s="52"/>
      <c r="D71" s="1"/>
      <c r="E71" s="1"/>
      <c r="F71" s="1"/>
      <c r="G71" s="1"/>
      <c r="H71" s="1"/>
      <c r="I71" s="1"/>
      <c r="J71" s="1"/>
      <c r="K71" s="1"/>
      <c r="L71" s="1"/>
    </row>
    <row r="72" spans="1:12" ht="15.75" customHeight="1">
      <c r="A72" s="51"/>
      <c r="B72" s="52"/>
      <c r="C72" s="52"/>
      <c r="D72" s="1"/>
      <c r="E72" s="1"/>
      <c r="F72" s="1"/>
      <c r="G72" s="1"/>
      <c r="H72" s="1"/>
      <c r="I72" s="1"/>
      <c r="J72" s="1"/>
      <c r="K72" s="1"/>
      <c r="L72" s="1"/>
    </row>
    <row r="73" spans="1:12" ht="15.75" customHeight="1">
      <c r="A73" s="51"/>
      <c r="B73" s="52"/>
      <c r="C73" s="52"/>
      <c r="D73" s="1"/>
      <c r="E73" s="1"/>
      <c r="F73" s="1"/>
      <c r="G73" s="1"/>
      <c r="H73" s="1"/>
      <c r="I73" s="1"/>
      <c r="J73" s="1"/>
      <c r="K73" s="1"/>
      <c r="L73" s="1"/>
    </row>
    <row r="74" spans="1:12" ht="15.75" customHeight="1">
      <c r="A74" s="51"/>
      <c r="B74" s="52"/>
      <c r="C74" s="52"/>
      <c r="D74" s="1"/>
      <c r="E74" s="1"/>
      <c r="F74" s="1"/>
      <c r="G74" s="1"/>
      <c r="H74" s="1"/>
      <c r="I74" s="1"/>
      <c r="J74" s="1"/>
      <c r="K74" s="1"/>
      <c r="L74" s="1"/>
    </row>
    <row r="75" spans="1:12" ht="15.75" customHeight="1">
      <c r="A75" s="51"/>
      <c r="B75" s="52"/>
      <c r="C75" s="52"/>
      <c r="D75" s="1"/>
      <c r="E75" s="1"/>
      <c r="F75" s="1"/>
      <c r="G75" s="1"/>
      <c r="H75" s="1"/>
      <c r="I75" s="1"/>
      <c r="J75" s="1"/>
      <c r="K75" s="1"/>
      <c r="L75" s="1"/>
    </row>
    <row r="76" spans="1:12" ht="15.75" customHeight="1">
      <c r="A76" s="51"/>
      <c r="B76" s="52"/>
      <c r="C76" s="52"/>
      <c r="D76" s="1"/>
      <c r="E76" s="1"/>
      <c r="F76" s="1"/>
      <c r="G76" s="1"/>
      <c r="H76" s="1"/>
      <c r="I76" s="1"/>
      <c r="J76" s="1"/>
      <c r="K76" s="1"/>
      <c r="L76" s="1"/>
    </row>
    <row r="77" spans="1:12" ht="15.75" customHeight="1">
      <c r="A77" s="51"/>
      <c r="B77" s="52"/>
      <c r="C77" s="52"/>
      <c r="D77" s="1"/>
      <c r="E77" s="1"/>
      <c r="F77" s="1"/>
      <c r="G77" s="1"/>
      <c r="H77" s="1"/>
      <c r="I77" s="1"/>
      <c r="J77" s="1"/>
      <c r="K77" s="1"/>
      <c r="L77" s="1"/>
    </row>
    <row r="78" spans="1:12" ht="15.75" customHeight="1">
      <c r="A78" s="51"/>
      <c r="B78" s="52"/>
      <c r="C78" s="52"/>
      <c r="D78" s="1"/>
      <c r="E78" s="1"/>
      <c r="F78" s="1"/>
      <c r="G78" s="1"/>
      <c r="H78" s="1"/>
      <c r="I78" s="1"/>
      <c r="J78" s="1"/>
      <c r="K78" s="1"/>
      <c r="L78" s="1"/>
    </row>
    <row r="79" spans="1:12" ht="15.75" customHeight="1">
      <c r="A79" s="51"/>
      <c r="B79" s="52"/>
      <c r="C79" s="52"/>
      <c r="D79" s="1"/>
      <c r="E79" s="1"/>
      <c r="F79" s="1"/>
      <c r="G79" s="1"/>
      <c r="H79" s="1"/>
      <c r="I79" s="1"/>
      <c r="J79" s="1"/>
      <c r="K79" s="1"/>
      <c r="L79" s="1"/>
    </row>
    <row r="80" spans="1:12" ht="15.75" customHeight="1">
      <c r="A80" s="51"/>
      <c r="B80" s="52"/>
      <c r="C80" s="52"/>
      <c r="D80" s="1"/>
      <c r="E80" s="1"/>
      <c r="F80" s="1"/>
      <c r="G80" s="1"/>
      <c r="H80" s="1"/>
      <c r="I80" s="1"/>
      <c r="J80" s="1"/>
      <c r="K80" s="1"/>
      <c r="L80" s="1"/>
    </row>
    <row r="81" spans="1:12" ht="15.75" customHeight="1">
      <c r="A81" s="51"/>
      <c r="B81" s="52"/>
      <c r="C81" s="52"/>
      <c r="D81" s="1"/>
      <c r="E81" s="1"/>
      <c r="F81" s="1"/>
      <c r="G81" s="1"/>
      <c r="H81" s="1"/>
      <c r="I81" s="1"/>
      <c r="J81" s="1"/>
      <c r="K81" s="1"/>
      <c r="L81" s="1"/>
    </row>
    <row r="82" spans="1:12" ht="15.75" customHeight="1">
      <c r="A82" s="51"/>
      <c r="B82" s="52"/>
      <c r="C82" s="52"/>
      <c r="D82" s="1"/>
      <c r="E82" s="1"/>
      <c r="F82" s="1"/>
      <c r="G82" s="1"/>
      <c r="H82" s="1"/>
      <c r="I82" s="1"/>
      <c r="J82" s="1"/>
      <c r="K82" s="1"/>
      <c r="L82" s="1"/>
    </row>
    <row r="83" spans="1:12" ht="15.75" customHeight="1">
      <c r="A83" s="51"/>
      <c r="B83" s="52"/>
      <c r="C83" s="52"/>
      <c r="D83" s="1"/>
      <c r="E83" s="1"/>
      <c r="F83" s="1"/>
      <c r="G83" s="1"/>
      <c r="H83" s="1"/>
      <c r="I83" s="1"/>
      <c r="J83" s="1"/>
      <c r="K83" s="1"/>
      <c r="L83" s="1"/>
    </row>
    <row r="84" spans="1:12" ht="15.75" customHeight="1">
      <c r="A84" s="51"/>
      <c r="B84" s="52"/>
      <c r="C84" s="52"/>
      <c r="D84" s="1"/>
      <c r="E84" s="1"/>
      <c r="F84" s="1"/>
      <c r="G84" s="1"/>
      <c r="H84" s="1"/>
      <c r="I84" s="1"/>
      <c r="J84" s="1"/>
      <c r="K84" s="1"/>
      <c r="L84" s="1"/>
    </row>
    <row r="85" spans="1:12" ht="15.75" customHeight="1">
      <c r="A85" s="51"/>
      <c r="B85" s="52"/>
      <c r="C85" s="52"/>
      <c r="D85" s="1"/>
      <c r="E85" s="1"/>
      <c r="F85" s="1"/>
      <c r="G85" s="1"/>
      <c r="H85" s="1"/>
      <c r="I85" s="1"/>
      <c r="J85" s="1"/>
      <c r="K85" s="1"/>
      <c r="L85" s="1"/>
    </row>
    <row r="86" spans="1:12" ht="15.75" customHeight="1">
      <c r="A86" s="51"/>
      <c r="B86" s="52"/>
      <c r="C86" s="52"/>
      <c r="D86" s="1"/>
      <c r="E86" s="1"/>
      <c r="F86" s="1"/>
      <c r="G86" s="1"/>
      <c r="H86" s="1"/>
      <c r="I86" s="1"/>
      <c r="J86" s="1"/>
      <c r="K86" s="1"/>
      <c r="L86" s="1"/>
    </row>
    <row r="87" spans="1:12" ht="15.75" customHeight="1">
      <c r="A87" s="51"/>
      <c r="B87" s="52"/>
      <c r="C87" s="52"/>
      <c r="D87" s="1"/>
      <c r="E87" s="1"/>
      <c r="F87" s="1"/>
      <c r="G87" s="1"/>
      <c r="H87" s="1"/>
      <c r="I87" s="1"/>
      <c r="J87" s="1"/>
      <c r="K87" s="1"/>
      <c r="L87" s="1"/>
    </row>
    <row r="88" spans="1:12" ht="15.75" customHeight="1">
      <c r="A88" s="51"/>
      <c r="B88" s="52"/>
      <c r="C88" s="52"/>
      <c r="D88" s="1"/>
      <c r="E88" s="1"/>
      <c r="F88" s="1"/>
      <c r="G88" s="1"/>
      <c r="H88" s="1"/>
      <c r="I88" s="1"/>
      <c r="J88" s="1"/>
      <c r="K88" s="1"/>
      <c r="L88" s="1"/>
    </row>
    <row r="89" spans="1:12" ht="15.75" customHeight="1">
      <c r="A89" s="51"/>
      <c r="B89" s="52"/>
      <c r="C89" s="52"/>
      <c r="D89" s="1"/>
      <c r="E89" s="1"/>
      <c r="F89" s="1"/>
      <c r="G89" s="1"/>
      <c r="H89" s="1"/>
      <c r="I89" s="1"/>
      <c r="J89" s="1"/>
      <c r="K89" s="1"/>
      <c r="L89" s="1"/>
    </row>
    <row r="90" spans="1:12" ht="15.75" customHeight="1">
      <c r="A90" s="51"/>
      <c r="B90" s="52"/>
      <c r="C90" s="52"/>
      <c r="D90" s="1"/>
      <c r="E90" s="1"/>
      <c r="F90" s="1"/>
      <c r="G90" s="1"/>
      <c r="H90" s="1"/>
      <c r="I90" s="1"/>
      <c r="J90" s="1"/>
      <c r="K90" s="1"/>
      <c r="L90" s="1"/>
    </row>
    <row r="91" spans="1:12" ht="15.75" customHeight="1">
      <c r="A91" s="51"/>
      <c r="B91" s="52"/>
      <c r="C91" s="52"/>
      <c r="D91" s="1"/>
      <c r="E91" s="1"/>
      <c r="F91" s="1"/>
      <c r="G91" s="1"/>
      <c r="H91" s="1"/>
      <c r="I91" s="1"/>
      <c r="J91" s="1"/>
      <c r="K91" s="1"/>
      <c r="L91" s="1"/>
    </row>
    <row r="92" spans="1:12" ht="15.75" customHeight="1">
      <c r="A92" s="51"/>
      <c r="B92" s="52"/>
      <c r="C92" s="52"/>
      <c r="D92" s="1"/>
      <c r="E92" s="1"/>
      <c r="F92" s="1"/>
      <c r="G92" s="1"/>
      <c r="H92" s="1"/>
      <c r="I92" s="1"/>
      <c r="J92" s="1"/>
      <c r="K92" s="1"/>
      <c r="L92" s="1"/>
    </row>
    <row r="93" spans="1:12" ht="15.75" customHeight="1">
      <c r="A93" s="51"/>
      <c r="B93" s="52"/>
      <c r="C93" s="52"/>
      <c r="D93" s="1"/>
      <c r="E93" s="1"/>
      <c r="F93" s="1"/>
      <c r="G93" s="1"/>
      <c r="H93" s="1"/>
      <c r="I93" s="1"/>
      <c r="J93" s="1"/>
      <c r="K93" s="1"/>
      <c r="L93" s="1"/>
    </row>
    <row r="94" spans="1:12" ht="15.75" customHeight="1">
      <c r="A94" s="51"/>
      <c r="B94" s="52"/>
      <c r="C94" s="52"/>
      <c r="D94" s="1"/>
      <c r="E94" s="1"/>
      <c r="F94" s="1"/>
      <c r="G94" s="1"/>
      <c r="H94" s="1"/>
      <c r="I94" s="1"/>
      <c r="J94" s="1"/>
      <c r="K94" s="1"/>
      <c r="L94" s="1"/>
    </row>
    <row r="95" spans="1:12" ht="15.75" customHeight="1">
      <c r="A95" s="51"/>
      <c r="B95" s="52"/>
      <c r="C95" s="52"/>
      <c r="D95" s="1"/>
      <c r="E95" s="1"/>
      <c r="F95" s="1"/>
      <c r="G95" s="1"/>
      <c r="H95" s="1"/>
      <c r="I95" s="1"/>
      <c r="J95" s="1"/>
      <c r="K95" s="1"/>
      <c r="L95" s="1"/>
    </row>
    <row r="96" spans="1:12" ht="15.75" customHeight="1">
      <c r="A96" s="51"/>
      <c r="B96" s="52"/>
      <c r="C96" s="52"/>
      <c r="D96" s="1"/>
      <c r="E96" s="1"/>
      <c r="F96" s="1"/>
      <c r="G96" s="1"/>
      <c r="H96" s="1"/>
      <c r="I96" s="1"/>
      <c r="J96" s="1"/>
      <c r="K96" s="1"/>
      <c r="L96" s="1"/>
    </row>
    <row r="97" spans="1:12" ht="15.75" customHeight="1">
      <c r="A97" s="51"/>
      <c r="B97" s="52"/>
      <c r="C97" s="52"/>
      <c r="D97" s="1"/>
      <c r="E97" s="1"/>
      <c r="F97" s="1"/>
      <c r="G97" s="1"/>
      <c r="H97" s="1"/>
      <c r="I97" s="1"/>
      <c r="J97" s="1"/>
      <c r="K97" s="1"/>
      <c r="L97" s="1"/>
    </row>
    <row r="98" spans="1:12" ht="15.75" customHeight="1">
      <c r="A98" s="51"/>
      <c r="B98" s="52"/>
      <c r="C98" s="52"/>
      <c r="D98" s="1"/>
      <c r="E98" s="1"/>
      <c r="F98" s="1"/>
      <c r="G98" s="1"/>
      <c r="H98" s="1"/>
      <c r="I98" s="1"/>
      <c r="J98" s="1"/>
      <c r="K98" s="1"/>
      <c r="L98" s="1"/>
    </row>
    <row r="99" spans="1:12" ht="15.75" customHeight="1">
      <c r="A99" s="51"/>
      <c r="B99" s="52"/>
      <c r="C99" s="52"/>
      <c r="D99" s="1"/>
      <c r="E99" s="1"/>
      <c r="F99" s="1"/>
      <c r="G99" s="1"/>
      <c r="H99" s="1"/>
      <c r="I99" s="1"/>
      <c r="J99" s="1"/>
      <c r="K99" s="1"/>
      <c r="L99" s="1"/>
    </row>
    <row r="100" spans="1:12" ht="15.75" customHeight="1">
      <c r="A100" s="51"/>
      <c r="B100" s="52"/>
      <c r="C100" s="52"/>
      <c r="D100" s="1"/>
      <c r="E100" s="1"/>
      <c r="F100" s="1"/>
      <c r="G100" s="1"/>
      <c r="H100" s="1"/>
      <c r="I100" s="1"/>
      <c r="J100" s="1"/>
      <c r="K100" s="1"/>
      <c r="L100" s="1"/>
    </row>
    <row r="101" spans="1:12" ht="15.75" customHeight="1">
      <c r="A101" s="51"/>
      <c r="B101" s="52"/>
      <c r="C101" s="52"/>
      <c r="D101" s="1"/>
      <c r="E101" s="1"/>
      <c r="F101" s="1"/>
      <c r="G101" s="1"/>
      <c r="H101" s="1"/>
      <c r="I101" s="1"/>
      <c r="J101" s="1"/>
      <c r="K101" s="1"/>
      <c r="L101" s="1"/>
    </row>
    <row r="102" spans="1:12" ht="15.75" customHeight="1">
      <c r="A102" s="51"/>
      <c r="B102" s="52"/>
      <c r="C102" s="52"/>
      <c r="D102" s="1"/>
      <c r="E102" s="1"/>
      <c r="F102" s="1"/>
      <c r="G102" s="1"/>
      <c r="H102" s="1"/>
      <c r="I102" s="1"/>
      <c r="J102" s="1"/>
      <c r="K102" s="1"/>
      <c r="L102" s="1"/>
    </row>
    <row r="103" spans="1:12" ht="15.75" customHeight="1">
      <c r="A103" s="51"/>
      <c r="B103" s="52"/>
      <c r="C103" s="52"/>
      <c r="D103" s="1"/>
      <c r="E103" s="1"/>
      <c r="F103" s="1"/>
      <c r="G103" s="1"/>
      <c r="H103" s="1"/>
      <c r="I103" s="1"/>
      <c r="J103" s="1"/>
      <c r="K103" s="1"/>
      <c r="L103" s="1"/>
    </row>
    <row r="104" spans="1:12" ht="15.75" customHeight="1">
      <c r="A104" s="51"/>
      <c r="B104" s="52"/>
      <c r="C104" s="52"/>
      <c r="D104" s="1"/>
      <c r="E104" s="1"/>
      <c r="F104" s="1"/>
      <c r="G104" s="1"/>
      <c r="H104" s="1"/>
      <c r="I104" s="1"/>
      <c r="J104" s="1"/>
      <c r="K104" s="1"/>
      <c r="L104" s="1"/>
    </row>
    <row r="105" spans="1:12" ht="15.75" customHeight="1">
      <c r="A105" s="51"/>
      <c r="B105" s="52"/>
      <c r="C105" s="52"/>
      <c r="D105" s="1"/>
      <c r="E105" s="1"/>
      <c r="F105" s="1"/>
      <c r="G105" s="1"/>
      <c r="H105" s="1"/>
      <c r="I105" s="1"/>
      <c r="J105" s="1"/>
      <c r="K105" s="1"/>
      <c r="L105" s="1"/>
    </row>
    <row r="106" spans="1:12" ht="15.75" customHeight="1">
      <c r="A106" s="51"/>
      <c r="B106" s="52"/>
      <c r="C106" s="52"/>
      <c r="D106" s="1"/>
      <c r="E106" s="1"/>
      <c r="F106" s="1"/>
      <c r="G106" s="1"/>
      <c r="H106" s="1"/>
      <c r="I106" s="1"/>
      <c r="J106" s="1"/>
      <c r="K106" s="1"/>
      <c r="L106" s="1"/>
    </row>
    <row r="107" spans="1:12" ht="15.75" customHeight="1">
      <c r="A107" s="51"/>
      <c r="B107" s="52"/>
      <c r="C107" s="52"/>
      <c r="D107" s="1"/>
      <c r="E107" s="1"/>
      <c r="F107" s="1"/>
      <c r="G107" s="1"/>
      <c r="H107" s="1"/>
      <c r="I107" s="1"/>
      <c r="J107" s="1"/>
      <c r="K107" s="1"/>
      <c r="L107" s="1"/>
    </row>
    <row r="108" spans="1:12" ht="15.75" customHeight="1">
      <c r="A108" s="51"/>
      <c r="B108" s="52"/>
      <c r="C108" s="52"/>
      <c r="D108" s="1"/>
      <c r="E108" s="1"/>
      <c r="F108" s="1"/>
      <c r="G108" s="1"/>
      <c r="H108" s="1"/>
      <c r="I108" s="1"/>
      <c r="J108" s="1"/>
      <c r="K108" s="1"/>
      <c r="L108" s="1"/>
    </row>
    <row r="109" spans="1:12" ht="15.75" customHeight="1">
      <c r="A109" s="51"/>
      <c r="B109" s="52"/>
      <c r="C109" s="52"/>
      <c r="D109" s="1"/>
      <c r="E109" s="1"/>
      <c r="F109" s="1"/>
      <c r="G109" s="1"/>
      <c r="H109" s="1"/>
      <c r="I109" s="1"/>
      <c r="J109" s="1"/>
      <c r="K109" s="1"/>
      <c r="L109" s="1"/>
    </row>
    <row r="110" spans="1:12" ht="15.75" customHeight="1">
      <c r="A110" s="51"/>
      <c r="B110" s="52"/>
      <c r="C110" s="52"/>
      <c r="D110" s="1"/>
      <c r="E110" s="1"/>
      <c r="F110" s="1"/>
      <c r="G110" s="1"/>
      <c r="H110" s="1"/>
      <c r="I110" s="1"/>
      <c r="J110" s="1"/>
      <c r="K110" s="1"/>
      <c r="L110" s="1"/>
    </row>
    <row r="111" spans="1:12" ht="15.75" customHeight="1">
      <c r="A111" s="51"/>
      <c r="B111" s="52"/>
      <c r="C111" s="52"/>
      <c r="D111" s="1"/>
      <c r="E111" s="1"/>
      <c r="F111" s="1"/>
      <c r="G111" s="1"/>
      <c r="H111" s="1"/>
      <c r="I111" s="1"/>
      <c r="J111" s="1"/>
      <c r="K111" s="1"/>
      <c r="L111" s="1"/>
    </row>
    <row r="112" spans="1:12" ht="15.75" customHeight="1">
      <c r="A112" s="51"/>
      <c r="B112" s="52"/>
      <c r="C112" s="52"/>
      <c r="D112" s="1"/>
      <c r="E112" s="1"/>
      <c r="F112" s="1"/>
      <c r="G112" s="1"/>
      <c r="H112" s="1"/>
      <c r="I112" s="1"/>
      <c r="J112" s="1"/>
      <c r="K112" s="1"/>
      <c r="L112" s="1"/>
    </row>
    <row r="113" spans="1:12" ht="15.75" customHeight="1">
      <c r="A113" s="51"/>
      <c r="B113" s="52"/>
      <c r="C113" s="52"/>
      <c r="D113" s="1"/>
      <c r="E113" s="1"/>
      <c r="F113" s="1"/>
      <c r="G113" s="1"/>
      <c r="H113" s="1"/>
      <c r="I113" s="1"/>
      <c r="J113" s="1"/>
      <c r="K113" s="1"/>
      <c r="L113" s="1"/>
    </row>
    <row r="114" spans="1:12" ht="15.75" customHeight="1">
      <c r="A114" s="51"/>
      <c r="B114" s="52"/>
      <c r="C114" s="52"/>
      <c r="D114" s="1"/>
      <c r="E114" s="1"/>
      <c r="F114" s="1"/>
      <c r="G114" s="1"/>
      <c r="H114" s="1"/>
      <c r="I114" s="1"/>
      <c r="J114" s="1"/>
      <c r="K114" s="1"/>
      <c r="L114" s="1"/>
    </row>
    <row r="115" spans="1:12" ht="15.75" customHeight="1">
      <c r="A115" s="51"/>
      <c r="B115" s="52"/>
      <c r="C115" s="52"/>
      <c r="D115" s="1"/>
      <c r="E115" s="1"/>
      <c r="F115" s="1"/>
      <c r="G115" s="1"/>
      <c r="H115" s="1"/>
      <c r="I115" s="1"/>
      <c r="J115" s="1"/>
      <c r="K115" s="1"/>
      <c r="L115" s="1"/>
    </row>
    <row r="116" spans="1:12" ht="15.75" customHeight="1">
      <c r="A116" s="51"/>
      <c r="B116" s="52"/>
      <c r="C116" s="52"/>
      <c r="D116" s="1"/>
      <c r="E116" s="1"/>
      <c r="F116" s="1"/>
      <c r="G116" s="1"/>
      <c r="H116" s="1"/>
      <c r="I116" s="1"/>
      <c r="J116" s="1"/>
      <c r="K116" s="1"/>
      <c r="L116" s="1"/>
    </row>
    <row r="117" spans="1:12" ht="15.75" customHeight="1">
      <c r="A117" s="51"/>
      <c r="B117" s="52"/>
      <c r="C117" s="52"/>
      <c r="D117" s="1"/>
      <c r="E117" s="1"/>
      <c r="F117" s="1"/>
      <c r="G117" s="1"/>
      <c r="H117" s="1"/>
      <c r="I117" s="1"/>
      <c r="J117" s="1"/>
      <c r="K117" s="1"/>
      <c r="L117" s="1"/>
    </row>
    <row r="118" spans="1:12" ht="15.75" customHeight="1">
      <c r="A118" s="51"/>
      <c r="B118" s="52"/>
      <c r="C118" s="52"/>
      <c r="D118" s="1"/>
      <c r="E118" s="1"/>
      <c r="F118" s="1"/>
      <c r="G118" s="1"/>
      <c r="H118" s="1"/>
      <c r="I118" s="1"/>
      <c r="J118" s="1"/>
      <c r="K118" s="1"/>
      <c r="L118" s="1"/>
    </row>
    <row r="119" spans="1:12" ht="15.75" customHeight="1">
      <c r="A119" s="51"/>
      <c r="B119" s="52"/>
      <c r="C119" s="52"/>
      <c r="D119" s="1"/>
      <c r="E119" s="1"/>
      <c r="F119" s="1"/>
      <c r="G119" s="1"/>
      <c r="H119" s="1"/>
      <c r="I119" s="1"/>
      <c r="J119" s="1"/>
      <c r="K119" s="1"/>
      <c r="L119" s="1"/>
    </row>
    <row r="120" spans="1:12" ht="15.75" customHeight="1">
      <c r="A120" s="51"/>
      <c r="B120" s="52"/>
      <c r="C120" s="52"/>
      <c r="D120" s="1"/>
      <c r="E120" s="1"/>
      <c r="F120" s="1"/>
      <c r="G120" s="1"/>
      <c r="H120" s="1"/>
      <c r="I120" s="1"/>
      <c r="J120" s="1"/>
      <c r="K120" s="1"/>
      <c r="L120" s="1"/>
    </row>
    <row r="121" spans="1:12" ht="15.75" customHeight="1">
      <c r="A121" s="51"/>
      <c r="B121" s="52"/>
      <c r="C121" s="52"/>
      <c r="D121" s="1"/>
      <c r="E121" s="1"/>
      <c r="F121" s="1"/>
      <c r="G121" s="1"/>
      <c r="H121" s="1"/>
      <c r="I121" s="1"/>
      <c r="J121" s="1"/>
      <c r="K121" s="1"/>
      <c r="L121" s="1"/>
    </row>
    <row r="122" spans="1:12" ht="15.75" customHeight="1">
      <c r="A122" s="51"/>
      <c r="B122" s="52"/>
      <c r="C122" s="52"/>
      <c r="D122" s="1"/>
      <c r="E122" s="1"/>
      <c r="F122" s="1"/>
      <c r="G122" s="1"/>
      <c r="H122" s="1"/>
      <c r="I122" s="1"/>
      <c r="J122" s="1"/>
      <c r="K122" s="1"/>
      <c r="L122" s="1"/>
    </row>
    <row r="123" spans="1:12" ht="15.75" customHeight="1">
      <c r="A123" s="51"/>
      <c r="B123" s="52"/>
      <c r="C123" s="52"/>
      <c r="D123" s="1"/>
      <c r="E123" s="1"/>
      <c r="F123" s="1"/>
      <c r="G123" s="1"/>
      <c r="H123" s="1"/>
      <c r="I123" s="1"/>
      <c r="J123" s="1"/>
      <c r="K123" s="1"/>
      <c r="L123" s="1"/>
    </row>
    <row r="124" spans="1:12" ht="15.75" customHeight="1">
      <c r="A124" s="51"/>
      <c r="B124" s="52"/>
      <c r="C124" s="52"/>
      <c r="D124" s="1"/>
      <c r="E124" s="1"/>
      <c r="F124" s="1"/>
      <c r="G124" s="1"/>
      <c r="H124" s="1"/>
      <c r="I124" s="1"/>
      <c r="J124" s="1"/>
      <c r="K124" s="1"/>
      <c r="L124" s="1"/>
    </row>
    <row r="125" spans="1:12" ht="15.75" customHeight="1">
      <c r="A125" s="51"/>
      <c r="B125" s="52"/>
      <c r="C125" s="52"/>
      <c r="D125" s="1"/>
      <c r="E125" s="1"/>
      <c r="F125" s="1"/>
      <c r="G125" s="1"/>
      <c r="H125" s="1"/>
      <c r="I125" s="1"/>
      <c r="J125" s="1"/>
      <c r="K125" s="1"/>
      <c r="L125" s="1"/>
    </row>
    <row r="126" spans="1:12" ht="15.75" customHeight="1">
      <c r="A126" s="51"/>
      <c r="B126" s="52"/>
      <c r="C126" s="52"/>
      <c r="D126" s="1"/>
      <c r="E126" s="1"/>
      <c r="F126" s="1"/>
      <c r="G126" s="1"/>
      <c r="H126" s="1"/>
      <c r="I126" s="1"/>
      <c r="J126" s="1"/>
      <c r="K126" s="1"/>
      <c r="L126" s="1"/>
    </row>
    <row r="127" spans="1:12" ht="15.75" customHeight="1">
      <c r="A127" s="51"/>
      <c r="B127" s="52"/>
      <c r="C127" s="52"/>
      <c r="D127" s="1"/>
      <c r="E127" s="1"/>
      <c r="F127" s="1"/>
      <c r="G127" s="1"/>
      <c r="H127" s="1"/>
      <c r="I127" s="1"/>
      <c r="J127" s="1"/>
      <c r="K127" s="1"/>
      <c r="L127" s="1"/>
    </row>
    <row r="128" spans="1:12" ht="15.75" customHeight="1">
      <c r="A128" s="51"/>
      <c r="B128" s="52"/>
      <c r="C128" s="52"/>
      <c r="D128" s="1"/>
      <c r="E128" s="1"/>
      <c r="F128" s="1"/>
      <c r="G128" s="1"/>
      <c r="H128" s="1"/>
      <c r="I128" s="1"/>
      <c r="J128" s="1"/>
      <c r="K128" s="1"/>
      <c r="L128" s="1"/>
    </row>
    <row r="129" spans="1:12" ht="15.75" customHeight="1">
      <c r="A129" s="51"/>
      <c r="B129" s="52"/>
      <c r="C129" s="52"/>
      <c r="D129" s="1"/>
      <c r="E129" s="1"/>
      <c r="F129" s="1"/>
      <c r="G129" s="1"/>
      <c r="H129" s="1"/>
      <c r="I129" s="1"/>
      <c r="J129" s="1"/>
      <c r="K129" s="1"/>
      <c r="L129" s="1"/>
    </row>
    <row r="130" spans="1:12" ht="15.75" customHeight="1">
      <c r="A130" s="51"/>
      <c r="B130" s="52"/>
      <c r="C130" s="52"/>
      <c r="D130" s="1"/>
      <c r="E130" s="1"/>
      <c r="F130" s="1"/>
      <c r="G130" s="1"/>
      <c r="H130" s="1"/>
      <c r="I130" s="1"/>
      <c r="J130" s="1"/>
      <c r="K130" s="1"/>
      <c r="L130" s="1"/>
    </row>
    <row r="131" spans="1:12" ht="15.75" customHeight="1">
      <c r="A131" s="51"/>
      <c r="B131" s="52"/>
      <c r="C131" s="52"/>
      <c r="D131" s="1"/>
      <c r="E131" s="1"/>
      <c r="F131" s="1"/>
      <c r="G131" s="1"/>
      <c r="H131" s="1"/>
      <c r="I131" s="1"/>
      <c r="J131" s="1"/>
      <c r="K131" s="1"/>
      <c r="L131" s="1"/>
    </row>
    <row r="132" spans="1:12" ht="15.75" customHeight="1">
      <c r="A132" s="51"/>
      <c r="B132" s="52"/>
      <c r="C132" s="52"/>
      <c r="D132" s="1"/>
      <c r="E132" s="1"/>
      <c r="F132" s="1"/>
      <c r="G132" s="1"/>
      <c r="H132" s="1"/>
      <c r="I132" s="1"/>
      <c r="J132" s="1"/>
      <c r="K132" s="1"/>
      <c r="L132" s="1"/>
    </row>
    <row r="133" spans="1:12" ht="15.75" customHeight="1">
      <c r="A133" s="51"/>
      <c r="B133" s="52"/>
      <c r="C133" s="52"/>
      <c r="D133" s="1"/>
      <c r="E133" s="1"/>
      <c r="F133" s="1"/>
      <c r="G133" s="1"/>
      <c r="H133" s="1"/>
      <c r="I133" s="1"/>
      <c r="J133" s="1"/>
      <c r="K133" s="1"/>
      <c r="L133" s="1"/>
    </row>
    <row r="134" spans="1:12" ht="15.75" customHeight="1">
      <c r="A134" s="51"/>
      <c r="B134" s="52"/>
      <c r="C134" s="52"/>
      <c r="D134" s="1"/>
      <c r="E134" s="1"/>
      <c r="F134" s="1"/>
      <c r="G134" s="1"/>
      <c r="H134" s="1"/>
      <c r="I134" s="1"/>
      <c r="J134" s="1"/>
      <c r="K134" s="1"/>
      <c r="L134" s="1"/>
    </row>
    <row r="135" spans="1:12" ht="15.75" customHeight="1">
      <c r="A135" s="51"/>
      <c r="B135" s="52"/>
      <c r="C135" s="52"/>
      <c r="D135" s="1"/>
      <c r="E135" s="1"/>
      <c r="F135" s="1"/>
      <c r="G135" s="1"/>
      <c r="H135" s="1"/>
      <c r="I135" s="1"/>
      <c r="J135" s="1"/>
      <c r="K135" s="1"/>
      <c r="L135" s="1"/>
    </row>
    <row r="136" spans="1:12" ht="15.75" customHeight="1">
      <c r="A136" s="51"/>
      <c r="B136" s="52"/>
      <c r="C136" s="52"/>
      <c r="D136" s="1"/>
      <c r="E136" s="1"/>
      <c r="F136" s="1"/>
      <c r="G136" s="1"/>
      <c r="H136" s="1"/>
      <c r="I136" s="1"/>
      <c r="J136" s="1"/>
      <c r="K136" s="1"/>
      <c r="L136" s="1"/>
    </row>
    <row r="137" spans="1:12" ht="15.75" customHeight="1">
      <c r="A137" s="51"/>
      <c r="B137" s="52"/>
      <c r="C137" s="52"/>
      <c r="D137" s="1"/>
      <c r="E137" s="1"/>
      <c r="F137" s="1"/>
      <c r="G137" s="1"/>
      <c r="H137" s="1"/>
      <c r="I137" s="1"/>
      <c r="J137" s="1"/>
      <c r="K137" s="1"/>
      <c r="L137" s="1"/>
    </row>
    <row r="138" spans="1:12" ht="15.75" customHeight="1">
      <c r="A138" s="51"/>
      <c r="B138" s="52"/>
      <c r="C138" s="52"/>
      <c r="D138" s="1"/>
      <c r="E138" s="1"/>
      <c r="F138" s="1"/>
      <c r="G138" s="1"/>
      <c r="H138" s="1"/>
      <c r="I138" s="1"/>
      <c r="J138" s="1"/>
      <c r="K138" s="1"/>
      <c r="L138" s="1"/>
    </row>
    <row r="139" spans="1:12" ht="15.75" customHeight="1">
      <c r="A139" s="51"/>
      <c r="B139" s="52"/>
      <c r="C139" s="52"/>
      <c r="D139" s="1"/>
      <c r="E139" s="1"/>
      <c r="F139" s="1"/>
      <c r="G139" s="1"/>
      <c r="H139" s="1"/>
      <c r="I139" s="1"/>
      <c r="J139" s="1"/>
      <c r="K139" s="1"/>
      <c r="L139" s="1"/>
    </row>
    <row r="140" spans="1:12" ht="15.75" customHeight="1">
      <c r="A140" s="51"/>
      <c r="B140" s="52"/>
      <c r="C140" s="52"/>
      <c r="D140" s="1"/>
      <c r="E140" s="1"/>
      <c r="F140" s="1"/>
      <c r="G140" s="1"/>
      <c r="H140" s="1"/>
      <c r="I140" s="1"/>
      <c r="J140" s="1"/>
      <c r="K140" s="1"/>
      <c r="L140" s="1"/>
    </row>
    <row r="141" spans="1:12" ht="15.75" customHeight="1">
      <c r="A141" s="51"/>
      <c r="B141" s="52"/>
      <c r="C141" s="52"/>
      <c r="D141" s="1"/>
      <c r="E141" s="1"/>
      <c r="F141" s="1"/>
      <c r="G141" s="1"/>
      <c r="H141" s="1"/>
      <c r="I141" s="1"/>
      <c r="J141" s="1"/>
      <c r="K141" s="1"/>
      <c r="L141" s="1"/>
    </row>
    <row r="142" spans="1:12" ht="15.75" customHeight="1">
      <c r="A142" s="51"/>
      <c r="B142" s="52"/>
      <c r="C142" s="52"/>
      <c r="D142" s="1"/>
      <c r="E142" s="1"/>
      <c r="F142" s="1"/>
      <c r="G142" s="1"/>
      <c r="H142" s="1"/>
      <c r="I142" s="1"/>
      <c r="J142" s="1"/>
      <c r="K142" s="1"/>
      <c r="L142" s="1"/>
    </row>
    <row r="143" spans="1:12" ht="15.75" customHeight="1">
      <c r="A143" s="51"/>
      <c r="B143" s="52"/>
      <c r="C143" s="52"/>
      <c r="D143" s="1"/>
      <c r="E143" s="1"/>
      <c r="F143" s="1"/>
      <c r="G143" s="1"/>
      <c r="H143" s="1"/>
      <c r="I143" s="1"/>
      <c r="J143" s="1"/>
      <c r="K143" s="1"/>
      <c r="L143" s="1"/>
    </row>
    <row r="144" spans="1:12" ht="15.75" customHeight="1">
      <c r="A144" s="51"/>
      <c r="B144" s="52"/>
      <c r="C144" s="52"/>
      <c r="D144" s="1"/>
      <c r="E144" s="1"/>
      <c r="F144" s="1"/>
      <c r="G144" s="1"/>
      <c r="H144" s="1"/>
      <c r="I144" s="1"/>
      <c r="J144" s="1"/>
      <c r="K144" s="1"/>
      <c r="L144" s="1"/>
    </row>
    <row r="145" spans="1:12" ht="15.75" customHeight="1">
      <c r="A145" s="51"/>
      <c r="B145" s="52"/>
      <c r="C145" s="52"/>
      <c r="D145" s="1"/>
      <c r="E145" s="1"/>
      <c r="F145" s="1"/>
      <c r="G145" s="1"/>
      <c r="H145" s="1"/>
      <c r="I145" s="1"/>
      <c r="J145" s="1"/>
      <c r="K145" s="1"/>
      <c r="L145" s="1"/>
    </row>
    <row r="146" spans="1:12" ht="15.75" customHeight="1">
      <c r="A146" s="51"/>
      <c r="B146" s="52"/>
      <c r="C146" s="52"/>
      <c r="D146" s="1"/>
      <c r="E146" s="1"/>
      <c r="F146" s="1"/>
      <c r="G146" s="1"/>
      <c r="H146" s="1"/>
      <c r="I146" s="1"/>
      <c r="J146" s="1"/>
      <c r="K146" s="1"/>
      <c r="L146" s="1"/>
    </row>
    <row r="147" spans="1:12" ht="15.75" customHeight="1">
      <c r="A147" s="51"/>
      <c r="B147" s="52"/>
      <c r="C147" s="52"/>
      <c r="D147" s="1"/>
      <c r="E147" s="1"/>
      <c r="F147" s="1"/>
      <c r="G147" s="1"/>
      <c r="H147" s="1"/>
      <c r="I147" s="1"/>
      <c r="J147" s="1"/>
      <c r="K147" s="1"/>
      <c r="L147" s="1"/>
    </row>
    <row r="148" spans="1:12" ht="15.75" customHeight="1">
      <c r="A148" s="51"/>
      <c r="B148" s="52"/>
      <c r="C148" s="52"/>
      <c r="D148" s="1"/>
      <c r="E148" s="1"/>
      <c r="F148" s="1"/>
      <c r="G148" s="1"/>
      <c r="H148" s="1"/>
      <c r="I148" s="1"/>
      <c r="J148" s="1"/>
      <c r="K148" s="1"/>
      <c r="L148" s="1"/>
    </row>
    <row r="149" spans="1:12" ht="15.75" customHeight="1">
      <c r="A149" s="51"/>
      <c r="B149" s="52"/>
      <c r="C149" s="52"/>
      <c r="D149" s="1"/>
      <c r="E149" s="1"/>
      <c r="F149" s="1"/>
      <c r="G149" s="1"/>
      <c r="H149" s="1"/>
      <c r="I149" s="1"/>
      <c r="J149" s="1"/>
      <c r="K149" s="1"/>
      <c r="L149" s="1"/>
    </row>
    <row r="150" spans="1:12" ht="15.75" customHeight="1">
      <c r="A150" s="51"/>
      <c r="B150" s="52"/>
      <c r="C150" s="52"/>
      <c r="D150" s="1"/>
      <c r="E150" s="1"/>
      <c r="F150" s="1"/>
      <c r="G150" s="1"/>
      <c r="H150" s="1"/>
      <c r="I150" s="1"/>
      <c r="J150" s="1"/>
      <c r="K150" s="1"/>
      <c r="L150" s="1"/>
    </row>
    <row r="151" spans="1:12" ht="15.75" customHeight="1">
      <c r="A151" s="51"/>
      <c r="B151" s="52"/>
      <c r="C151" s="52"/>
      <c r="D151" s="1"/>
      <c r="E151" s="1"/>
      <c r="F151" s="1"/>
      <c r="G151" s="1"/>
      <c r="H151" s="1"/>
      <c r="I151" s="1"/>
      <c r="J151" s="1"/>
      <c r="K151" s="1"/>
      <c r="L151" s="1"/>
    </row>
    <row r="152" spans="1:12" ht="15.75" customHeight="1">
      <c r="A152" s="51"/>
      <c r="B152" s="52"/>
      <c r="C152" s="52"/>
      <c r="D152" s="1"/>
      <c r="E152" s="1"/>
      <c r="F152" s="1"/>
      <c r="G152" s="1"/>
      <c r="H152" s="1"/>
      <c r="I152" s="1"/>
      <c r="J152" s="1"/>
      <c r="K152" s="1"/>
      <c r="L152" s="1"/>
    </row>
    <row r="153" spans="1:12" ht="15.75" customHeight="1">
      <c r="A153" s="51"/>
      <c r="B153" s="52"/>
      <c r="C153" s="52"/>
      <c r="D153" s="1"/>
      <c r="E153" s="1"/>
      <c r="F153" s="1"/>
      <c r="G153" s="1"/>
      <c r="H153" s="1"/>
      <c r="I153" s="1"/>
      <c r="J153" s="1"/>
      <c r="K153" s="1"/>
      <c r="L153" s="1"/>
    </row>
    <row r="154" spans="1:12" ht="15.75" customHeight="1">
      <c r="A154" s="51"/>
      <c r="B154" s="52"/>
      <c r="C154" s="52"/>
      <c r="D154" s="1"/>
      <c r="E154" s="1"/>
      <c r="F154" s="1"/>
      <c r="G154" s="1"/>
      <c r="H154" s="1"/>
      <c r="I154" s="1"/>
      <c r="J154" s="1"/>
      <c r="K154" s="1"/>
      <c r="L154" s="1"/>
    </row>
    <row r="155" spans="1:12" ht="15.75" customHeight="1">
      <c r="A155" s="51"/>
      <c r="B155" s="52"/>
      <c r="C155" s="52"/>
      <c r="D155" s="1"/>
      <c r="E155" s="1"/>
      <c r="F155" s="1"/>
      <c r="G155" s="1"/>
      <c r="H155" s="1"/>
      <c r="I155" s="1"/>
      <c r="J155" s="1"/>
      <c r="K155" s="1"/>
      <c r="L155" s="1"/>
    </row>
    <row r="156" spans="1:12" ht="15.75" customHeight="1">
      <c r="A156" s="51"/>
      <c r="B156" s="52"/>
      <c r="C156" s="52"/>
      <c r="D156" s="1"/>
      <c r="E156" s="1"/>
      <c r="F156" s="1"/>
      <c r="G156" s="1"/>
      <c r="H156" s="1"/>
      <c r="I156" s="1"/>
      <c r="J156" s="1"/>
      <c r="K156" s="1"/>
      <c r="L156" s="1"/>
    </row>
    <row r="157" spans="1:12" ht="15.75" customHeight="1">
      <c r="A157" s="51"/>
      <c r="B157" s="52"/>
      <c r="C157" s="52"/>
      <c r="D157" s="1"/>
      <c r="E157" s="1"/>
      <c r="F157" s="1"/>
      <c r="G157" s="1"/>
      <c r="H157" s="1"/>
      <c r="I157" s="1"/>
      <c r="J157" s="1"/>
      <c r="K157" s="1"/>
      <c r="L157" s="1"/>
    </row>
    <row r="158" spans="1:12" ht="15.75" customHeight="1">
      <c r="A158" s="51"/>
      <c r="B158" s="52"/>
      <c r="C158" s="52"/>
      <c r="D158" s="1"/>
      <c r="E158" s="1"/>
      <c r="F158" s="1"/>
      <c r="G158" s="1"/>
      <c r="H158" s="1"/>
      <c r="I158" s="1"/>
      <c r="J158" s="1"/>
      <c r="K158" s="1"/>
      <c r="L158" s="1"/>
    </row>
    <row r="159" spans="1:12" ht="15.75" customHeight="1">
      <c r="A159" s="51"/>
      <c r="B159" s="52"/>
      <c r="C159" s="52"/>
      <c r="D159" s="1"/>
      <c r="E159" s="1"/>
      <c r="F159" s="1"/>
      <c r="G159" s="1"/>
      <c r="H159" s="1"/>
      <c r="I159" s="1"/>
      <c r="J159" s="1"/>
      <c r="K159" s="1"/>
      <c r="L159" s="1"/>
    </row>
    <row r="160" spans="1:12" ht="15.75" customHeight="1">
      <c r="A160" s="51"/>
      <c r="B160" s="52"/>
      <c r="C160" s="52"/>
      <c r="D160" s="1"/>
      <c r="E160" s="1"/>
      <c r="F160" s="1"/>
      <c r="G160" s="1"/>
      <c r="H160" s="1"/>
      <c r="I160" s="1"/>
      <c r="J160" s="1"/>
      <c r="K160" s="1"/>
      <c r="L160" s="1"/>
    </row>
    <row r="161" spans="1:12" ht="15.75" customHeight="1">
      <c r="A161" s="51"/>
      <c r="B161" s="52"/>
      <c r="C161" s="52"/>
      <c r="D161" s="1"/>
      <c r="E161" s="1"/>
      <c r="F161" s="1"/>
      <c r="G161" s="1"/>
      <c r="H161" s="1"/>
      <c r="I161" s="1"/>
      <c r="J161" s="1"/>
      <c r="K161" s="1"/>
      <c r="L161" s="1"/>
    </row>
    <row r="162" spans="1:12" ht="15.75" customHeight="1">
      <c r="A162" s="51"/>
      <c r="B162" s="52"/>
      <c r="C162" s="52"/>
      <c r="D162" s="1"/>
      <c r="E162" s="1"/>
      <c r="F162" s="1"/>
      <c r="G162" s="1"/>
      <c r="H162" s="1"/>
      <c r="I162" s="1"/>
      <c r="J162" s="1"/>
      <c r="K162" s="1"/>
      <c r="L162" s="1"/>
    </row>
    <row r="163" spans="1:12" ht="15.75" customHeight="1">
      <c r="A163" s="51"/>
      <c r="B163" s="52"/>
      <c r="C163" s="52"/>
      <c r="D163" s="1"/>
      <c r="E163" s="1"/>
      <c r="F163" s="1"/>
      <c r="G163" s="1"/>
      <c r="H163" s="1"/>
      <c r="I163" s="1"/>
      <c r="J163" s="1"/>
      <c r="K163" s="1"/>
      <c r="L163" s="1"/>
    </row>
    <row r="164" spans="1:12" ht="15.75" customHeight="1">
      <c r="A164" s="51"/>
      <c r="B164" s="52"/>
      <c r="C164" s="52"/>
      <c r="D164" s="1"/>
      <c r="E164" s="1"/>
      <c r="F164" s="1"/>
      <c r="G164" s="1"/>
      <c r="H164" s="1"/>
      <c r="I164" s="1"/>
      <c r="J164" s="1"/>
      <c r="K164" s="1"/>
      <c r="L164" s="1"/>
    </row>
    <row r="165" spans="1:12" ht="15.75" customHeight="1">
      <c r="A165" s="51"/>
      <c r="B165" s="52"/>
      <c r="C165" s="52"/>
      <c r="D165" s="1"/>
      <c r="E165" s="1"/>
      <c r="F165" s="1"/>
      <c r="G165" s="1"/>
      <c r="H165" s="1"/>
      <c r="I165" s="1"/>
      <c r="J165" s="1"/>
      <c r="K165" s="1"/>
      <c r="L165" s="1"/>
    </row>
    <row r="166" spans="1:12" ht="15.75" customHeight="1">
      <c r="A166" s="51"/>
      <c r="B166" s="52"/>
      <c r="C166" s="52"/>
      <c r="D166" s="1"/>
      <c r="E166" s="1"/>
      <c r="F166" s="1"/>
      <c r="G166" s="1"/>
      <c r="H166" s="1"/>
      <c r="I166" s="1"/>
      <c r="J166" s="1"/>
      <c r="K166" s="1"/>
      <c r="L166" s="1"/>
    </row>
    <row r="167" spans="1:12" ht="15.75" customHeight="1">
      <c r="A167" s="51"/>
      <c r="B167" s="52"/>
      <c r="C167" s="52"/>
      <c r="D167" s="1"/>
      <c r="E167" s="1"/>
      <c r="F167" s="1"/>
      <c r="G167" s="1"/>
      <c r="H167" s="1"/>
      <c r="I167" s="1"/>
      <c r="J167" s="1"/>
      <c r="K167" s="1"/>
      <c r="L167" s="1"/>
    </row>
    <row r="168" spans="1:12" ht="15.75" customHeight="1">
      <c r="A168" s="51"/>
      <c r="B168" s="52"/>
      <c r="C168" s="52"/>
      <c r="D168" s="1"/>
      <c r="E168" s="1"/>
      <c r="F168" s="1"/>
      <c r="G168" s="1"/>
      <c r="H168" s="1"/>
      <c r="I168" s="1"/>
      <c r="J168" s="1"/>
      <c r="K168" s="1"/>
      <c r="L168" s="1"/>
    </row>
    <row r="169" spans="1:12" ht="15.75" customHeight="1">
      <c r="A169" s="51"/>
      <c r="B169" s="52"/>
      <c r="C169" s="52"/>
      <c r="D169" s="1"/>
      <c r="E169" s="1"/>
      <c r="F169" s="1"/>
      <c r="G169" s="1"/>
      <c r="H169" s="1"/>
      <c r="I169" s="1"/>
      <c r="J169" s="1"/>
      <c r="K169" s="1"/>
      <c r="L169" s="1"/>
    </row>
    <row r="170" spans="1:12" ht="15.75" customHeight="1">
      <c r="A170" s="51"/>
      <c r="B170" s="52"/>
      <c r="C170" s="52"/>
      <c r="D170" s="1"/>
      <c r="E170" s="1"/>
      <c r="F170" s="1"/>
      <c r="G170" s="1"/>
      <c r="H170" s="1"/>
      <c r="I170" s="1"/>
      <c r="J170" s="1"/>
      <c r="K170" s="1"/>
      <c r="L170" s="1"/>
    </row>
    <row r="171" spans="1:12" ht="15.75" customHeight="1">
      <c r="A171" s="51"/>
      <c r="B171" s="52"/>
      <c r="C171" s="52"/>
      <c r="D171" s="1"/>
      <c r="E171" s="1"/>
      <c r="F171" s="1"/>
      <c r="G171" s="1"/>
      <c r="H171" s="1"/>
      <c r="I171" s="1"/>
      <c r="J171" s="1"/>
      <c r="K171" s="1"/>
      <c r="L171" s="1"/>
    </row>
    <row r="172" spans="1:12" ht="15.75" customHeight="1">
      <c r="A172" s="51"/>
      <c r="B172" s="52"/>
      <c r="C172" s="52"/>
      <c r="D172" s="1"/>
      <c r="E172" s="1"/>
      <c r="F172" s="1"/>
      <c r="G172" s="1"/>
      <c r="H172" s="1"/>
      <c r="I172" s="1"/>
      <c r="J172" s="1"/>
      <c r="K172" s="1"/>
      <c r="L172" s="1"/>
    </row>
    <row r="173" spans="1:12" ht="15.75" customHeight="1">
      <c r="A173" s="51"/>
      <c r="B173" s="52"/>
      <c r="C173" s="52"/>
      <c r="D173" s="1"/>
      <c r="E173" s="1"/>
      <c r="F173" s="1"/>
      <c r="G173" s="1"/>
      <c r="H173" s="1"/>
      <c r="I173" s="1"/>
      <c r="J173" s="1"/>
      <c r="K173" s="1"/>
      <c r="L173" s="1"/>
    </row>
    <row r="174" spans="1:12" ht="15.75" customHeight="1">
      <c r="A174" s="51"/>
      <c r="B174" s="52"/>
      <c r="C174" s="52"/>
      <c r="D174" s="1"/>
      <c r="E174" s="1"/>
      <c r="F174" s="1"/>
      <c r="G174" s="1"/>
      <c r="H174" s="1"/>
      <c r="I174" s="1"/>
      <c r="J174" s="1"/>
      <c r="K174" s="1"/>
      <c r="L174" s="1"/>
    </row>
    <row r="175" spans="1:12" ht="15.75" customHeight="1">
      <c r="A175" s="51"/>
      <c r="B175" s="52"/>
      <c r="C175" s="52"/>
      <c r="D175" s="1"/>
      <c r="E175" s="1"/>
      <c r="F175" s="1"/>
      <c r="G175" s="1"/>
      <c r="H175" s="1"/>
      <c r="I175" s="1"/>
      <c r="J175" s="1"/>
      <c r="K175" s="1"/>
      <c r="L175" s="1"/>
    </row>
    <row r="176" spans="1:12" ht="15.75" customHeight="1">
      <c r="A176" s="51"/>
      <c r="B176" s="52"/>
      <c r="C176" s="52"/>
      <c r="D176" s="1"/>
      <c r="E176" s="1"/>
      <c r="F176" s="1"/>
      <c r="G176" s="1"/>
      <c r="H176" s="1"/>
      <c r="I176" s="1"/>
      <c r="J176" s="1"/>
      <c r="K176" s="1"/>
      <c r="L176" s="1"/>
    </row>
    <row r="177" spans="1:12" ht="15.75" customHeight="1">
      <c r="A177" s="51"/>
      <c r="B177" s="52"/>
      <c r="C177" s="52"/>
      <c r="D177" s="1"/>
      <c r="E177" s="1"/>
      <c r="F177" s="1"/>
      <c r="G177" s="1"/>
      <c r="H177" s="1"/>
      <c r="I177" s="1"/>
      <c r="J177" s="1"/>
      <c r="K177" s="1"/>
      <c r="L177" s="1"/>
    </row>
    <row r="178" spans="1:12" ht="15.75" customHeight="1">
      <c r="A178" s="51"/>
      <c r="B178" s="52"/>
      <c r="C178" s="52"/>
      <c r="D178" s="1"/>
      <c r="E178" s="1"/>
      <c r="F178" s="1"/>
      <c r="G178" s="1"/>
      <c r="H178" s="1"/>
      <c r="I178" s="1"/>
      <c r="J178" s="1"/>
      <c r="K178" s="1"/>
      <c r="L178" s="1"/>
    </row>
    <row r="179" spans="1:12" ht="15.75" customHeight="1">
      <c r="A179" s="51"/>
      <c r="B179" s="52"/>
      <c r="C179" s="52"/>
      <c r="D179" s="1"/>
      <c r="E179" s="1"/>
      <c r="F179" s="1"/>
      <c r="G179" s="1"/>
      <c r="H179" s="1"/>
      <c r="I179" s="1"/>
      <c r="J179" s="1"/>
      <c r="K179" s="1"/>
      <c r="L179" s="1"/>
    </row>
    <row r="180" spans="1:12" ht="15.75" customHeight="1">
      <c r="A180" s="51"/>
      <c r="B180" s="52"/>
      <c r="C180" s="52"/>
      <c r="D180" s="1"/>
      <c r="E180" s="1"/>
      <c r="F180" s="1"/>
      <c r="G180" s="1"/>
      <c r="H180" s="1"/>
      <c r="I180" s="1"/>
      <c r="J180" s="1"/>
      <c r="K180" s="1"/>
      <c r="L180" s="1"/>
    </row>
    <row r="181" spans="1:12" ht="15.75" customHeight="1">
      <c r="A181" s="51"/>
      <c r="B181" s="52"/>
      <c r="C181" s="52"/>
      <c r="D181" s="1"/>
      <c r="E181" s="1"/>
      <c r="F181" s="1"/>
      <c r="G181" s="1"/>
      <c r="H181" s="1"/>
      <c r="I181" s="1"/>
      <c r="J181" s="1"/>
      <c r="K181" s="1"/>
      <c r="L181" s="1"/>
    </row>
    <row r="182" spans="1:12" ht="15.75" customHeight="1">
      <c r="A182" s="51"/>
      <c r="B182" s="52"/>
      <c r="C182" s="52"/>
      <c r="D182" s="1"/>
      <c r="E182" s="1"/>
      <c r="F182" s="1"/>
      <c r="G182" s="1"/>
      <c r="H182" s="1"/>
      <c r="I182" s="1"/>
      <c r="J182" s="1"/>
      <c r="K182" s="1"/>
      <c r="L182" s="1"/>
    </row>
    <row r="183" spans="1:12" ht="15.75" customHeight="1">
      <c r="A183" s="51"/>
      <c r="B183" s="52"/>
      <c r="C183" s="52"/>
      <c r="D183" s="1"/>
      <c r="E183" s="1"/>
      <c r="F183" s="1"/>
      <c r="G183" s="1"/>
      <c r="H183" s="1"/>
      <c r="I183" s="1"/>
      <c r="J183" s="1"/>
      <c r="K183" s="1"/>
      <c r="L183" s="1"/>
    </row>
    <row r="184" spans="1:12" ht="15.75" customHeight="1">
      <c r="A184" s="51"/>
      <c r="B184" s="52"/>
      <c r="C184" s="52"/>
      <c r="D184" s="1"/>
      <c r="E184" s="1"/>
      <c r="F184" s="1"/>
      <c r="G184" s="1"/>
      <c r="H184" s="1"/>
      <c r="I184" s="1"/>
      <c r="J184" s="1"/>
      <c r="K184" s="1"/>
      <c r="L184" s="1"/>
    </row>
    <row r="185" spans="1:12" ht="15.75" customHeight="1">
      <c r="A185" s="51"/>
      <c r="B185" s="52"/>
      <c r="C185" s="52"/>
      <c r="D185" s="1"/>
      <c r="E185" s="1"/>
      <c r="F185" s="1"/>
      <c r="G185" s="1"/>
      <c r="H185" s="1"/>
      <c r="I185" s="1"/>
      <c r="J185" s="1"/>
      <c r="K185" s="1"/>
      <c r="L185" s="1"/>
    </row>
    <row r="186" spans="1:12" ht="15.75" customHeight="1">
      <c r="A186" s="51"/>
      <c r="B186" s="52"/>
      <c r="C186" s="52"/>
      <c r="D186" s="1"/>
      <c r="E186" s="1"/>
      <c r="F186" s="1"/>
      <c r="G186" s="1"/>
      <c r="H186" s="1"/>
      <c r="I186" s="1"/>
      <c r="J186" s="1"/>
      <c r="K186" s="1"/>
      <c r="L186" s="1"/>
    </row>
    <row r="187" spans="1:12" ht="15.75" customHeight="1">
      <c r="A187" s="51"/>
      <c r="B187" s="52"/>
      <c r="C187" s="52"/>
      <c r="D187" s="1"/>
      <c r="E187" s="1"/>
      <c r="F187" s="1"/>
      <c r="G187" s="1"/>
      <c r="H187" s="1"/>
      <c r="I187" s="1"/>
      <c r="J187" s="1"/>
      <c r="K187" s="1"/>
      <c r="L187" s="1"/>
    </row>
    <row r="188" spans="1:12" ht="15.75" customHeight="1">
      <c r="A188" s="51"/>
      <c r="B188" s="52"/>
      <c r="C188" s="52"/>
      <c r="D188" s="1"/>
      <c r="E188" s="1"/>
      <c r="F188" s="1"/>
      <c r="G188" s="1"/>
      <c r="H188" s="1"/>
      <c r="I188" s="1"/>
      <c r="J188" s="1"/>
      <c r="K188" s="1"/>
      <c r="L188" s="1"/>
    </row>
    <row r="189" spans="1:12" ht="15.75" customHeight="1">
      <c r="A189" s="51"/>
      <c r="B189" s="52"/>
      <c r="C189" s="52"/>
      <c r="D189" s="1"/>
      <c r="E189" s="1"/>
      <c r="F189" s="1"/>
      <c r="G189" s="1"/>
      <c r="H189" s="1"/>
      <c r="I189" s="1"/>
      <c r="J189" s="1"/>
      <c r="K189" s="1"/>
      <c r="L189" s="1"/>
    </row>
    <row r="190" spans="1:12" ht="15.75" customHeight="1">
      <c r="A190" s="51"/>
      <c r="B190" s="52"/>
      <c r="C190" s="52"/>
      <c r="D190" s="1"/>
      <c r="E190" s="1"/>
      <c r="F190" s="1"/>
      <c r="G190" s="1"/>
      <c r="H190" s="1"/>
      <c r="I190" s="1"/>
      <c r="J190" s="1"/>
      <c r="K190" s="1"/>
      <c r="L190" s="1"/>
    </row>
    <row r="191" spans="1:12" ht="15.75" customHeight="1">
      <c r="A191" s="51"/>
      <c r="B191" s="52"/>
      <c r="C191" s="52"/>
      <c r="D191" s="1"/>
      <c r="E191" s="1"/>
      <c r="F191" s="1"/>
      <c r="G191" s="1"/>
      <c r="H191" s="1"/>
      <c r="I191" s="1"/>
      <c r="J191" s="1"/>
      <c r="K191" s="1"/>
      <c r="L191" s="1"/>
    </row>
    <row r="192" spans="1:12" ht="15.75" customHeight="1">
      <c r="A192" s="51"/>
      <c r="B192" s="52"/>
      <c r="C192" s="52"/>
      <c r="D192" s="1"/>
      <c r="E192" s="1"/>
      <c r="F192" s="1"/>
      <c r="G192" s="1"/>
      <c r="H192" s="1"/>
      <c r="I192" s="1"/>
      <c r="J192" s="1"/>
      <c r="K192" s="1"/>
      <c r="L192" s="1"/>
    </row>
    <row r="193" spans="1:12" ht="15.75" customHeight="1">
      <c r="A193" s="51"/>
      <c r="B193" s="52"/>
      <c r="C193" s="52"/>
      <c r="D193" s="1"/>
      <c r="E193" s="1"/>
      <c r="F193" s="1"/>
      <c r="G193" s="1"/>
      <c r="H193" s="1"/>
      <c r="I193" s="1"/>
      <c r="J193" s="1"/>
      <c r="K193" s="1"/>
      <c r="L193" s="1"/>
    </row>
    <row r="194" spans="1:12" ht="15.75" customHeight="1">
      <c r="A194" s="51"/>
      <c r="B194" s="52"/>
      <c r="C194" s="52"/>
      <c r="D194" s="1"/>
      <c r="E194" s="1"/>
      <c r="F194" s="1"/>
      <c r="G194" s="1"/>
      <c r="H194" s="1"/>
      <c r="I194" s="1"/>
      <c r="J194" s="1"/>
      <c r="K194" s="1"/>
      <c r="L194" s="1"/>
    </row>
    <row r="195" spans="1:12" ht="15.75" customHeight="1">
      <c r="A195" s="51"/>
      <c r="B195" s="52"/>
      <c r="C195" s="52"/>
      <c r="D195" s="1"/>
      <c r="E195" s="1"/>
      <c r="F195" s="1"/>
      <c r="G195" s="1"/>
      <c r="H195" s="1"/>
      <c r="I195" s="1"/>
      <c r="J195" s="1"/>
      <c r="K195" s="1"/>
      <c r="L195" s="1"/>
    </row>
    <row r="196" spans="1:12" ht="15.75" customHeight="1">
      <c r="A196" s="51"/>
      <c r="B196" s="52"/>
      <c r="C196" s="52"/>
      <c r="D196" s="1"/>
      <c r="E196" s="1"/>
      <c r="F196" s="1"/>
      <c r="G196" s="1"/>
      <c r="H196" s="1"/>
      <c r="I196" s="1"/>
      <c r="J196" s="1"/>
      <c r="K196" s="1"/>
      <c r="L196" s="1"/>
    </row>
    <row r="197" spans="1:12" ht="15.75" customHeight="1">
      <c r="A197" s="51"/>
      <c r="B197" s="52"/>
      <c r="C197" s="52"/>
      <c r="D197" s="1"/>
      <c r="E197" s="1"/>
      <c r="F197" s="1"/>
      <c r="G197" s="1"/>
      <c r="H197" s="1"/>
      <c r="I197" s="1"/>
      <c r="J197" s="1"/>
      <c r="K197" s="1"/>
      <c r="L197" s="1"/>
    </row>
    <row r="198" spans="1:12" ht="15.75" customHeight="1">
      <c r="A198" s="51"/>
      <c r="B198" s="52"/>
      <c r="C198" s="52"/>
      <c r="D198" s="1"/>
      <c r="E198" s="1"/>
      <c r="F198" s="1"/>
      <c r="G198" s="1"/>
      <c r="H198" s="1"/>
      <c r="I198" s="1"/>
      <c r="J198" s="1"/>
      <c r="K198" s="1"/>
      <c r="L198" s="1"/>
    </row>
    <row r="199" spans="1:12" ht="15.75" customHeight="1">
      <c r="A199" s="51"/>
      <c r="B199" s="52"/>
      <c r="C199" s="52"/>
      <c r="D199" s="1"/>
      <c r="E199" s="1"/>
      <c r="F199" s="1"/>
      <c r="G199" s="1"/>
      <c r="H199" s="1"/>
      <c r="I199" s="1"/>
      <c r="J199" s="1"/>
      <c r="K199" s="1"/>
      <c r="L199" s="1"/>
    </row>
    <row r="200" spans="1:12" ht="15.75" customHeight="1">
      <c r="A200" s="51"/>
      <c r="B200" s="52"/>
      <c r="C200" s="52"/>
      <c r="D200" s="1"/>
      <c r="E200" s="1"/>
      <c r="F200" s="1"/>
      <c r="G200" s="1"/>
      <c r="H200" s="1"/>
      <c r="I200" s="1"/>
      <c r="J200" s="1"/>
      <c r="K200" s="1"/>
      <c r="L200" s="1"/>
    </row>
    <row r="201" spans="1:12" ht="15.75" customHeight="1">
      <c r="A201" s="51"/>
      <c r="B201" s="52"/>
      <c r="C201" s="52"/>
      <c r="D201" s="1"/>
      <c r="E201" s="1"/>
      <c r="F201" s="1"/>
      <c r="G201" s="1"/>
      <c r="H201" s="1"/>
      <c r="I201" s="1"/>
      <c r="J201" s="1"/>
      <c r="K201" s="1"/>
      <c r="L201" s="1"/>
    </row>
    <row r="202" spans="1:12" ht="15.75" customHeight="1">
      <c r="A202" s="51"/>
      <c r="B202" s="52"/>
      <c r="C202" s="52"/>
      <c r="D202" s="1"/>
      <c r="E202" s="1"/>
      <c r="F202" s="1"/>
      <c r="G202" s="1"/>
      <c r="H202" s="1"/>
      <c r="I202" s="1"/>
      <c r="J202" s="1"/>
      <c r="K202" s="1"/>
      <c r="L202" s="1"/>
    </row>
    <row r="203" spans="1:12" ht="15.75" customHeight="1">
      <c r="A203" s="51"/>
      <c r="B203" s="52"/>
      <c r="C203" s="52"/>
      <c r="D203" s="1"/>
      <c r="E203" s="1"/>
      <c r="F203" s="1"/>
      <c r="G203" s="1"/>
      <c r="H203" s="1"/>
      <c r="I203" s="1"/>
      <c r="J203" s="1"/>
      <c r="K203" s="1"/>
      <c r="L203" s="1"/>
    </row>
    <row r="204" spans="1:12" ht="15.75" customHeight="1">
      <c r="A204" s="51"/>
      <c r="B204" s="52"/>
      <c r="C204" s="52"/>
      <c r="D204" s="1"/>
      <c r="E204" s="1"/>
      <c r="F204" s="1"/>
      <c r="G204" s="1"/>
      <c r="H204" s="1"/>
      <c r="I204" s="1"/>
      <c r="J204" s="1"/>
      <c r="K204" s="1"/>
      <c r="L204" s="1"/>
    </row>
    <row r="205" spans="1:12" ht="15.75" customHeight="1">
      <c r="A205" s="51"/>
      <c r="B205" s="52"/>
      <c r="C205" s="52"/>
      <c r="D205" s="1"/>
      <c r="E205" s="1"/>
      <c r="F205" s="1"/>
      <c r="G205" s="1"/>
      <c r="H205" s="1"/>
      <c r="I205" s="1"/>
      <c r="J205" s="1"/>
      <c r="K205" s="1"/>
      <c r="L205" s="1"/>
    </row>
    <row r="206" spans="1:12" ht="15.75" customHeight="1">
      <c r="A206" s="51"/>
      <c r="B206" s="52"/>
      <c r="C206" s="52"/>
      <c r="D206" s="1"/>
      <c r="E206" s="1"/>
      <c r="F206" s="1"/>
      <c r="G206" s="1"/>
      <c r="H206" s="1"/>
      <c r="I206" s="1"/>
      <c r="J206" s="1"/>
      <c r="K206" s="1"/>
      <c r="L206" s="1"/>
    </row>
    <row r="207" spans="1:12" ht="15.75" customHeight="1">
      <c r="A207" s="51"/>
      <c r="B207" s="52"/>
      <c r="C207" s="52"/>
      <c r="D207" s="1"/>
      <c r="E207" s="1"/>
      <c r="F207" s="1"/>
      <c r="G207" s="1"/>
      <c r="H207" s="1"/>
      <c r="I207" s="1"/>
      <c r="J207" s="1"/>
      <c r="K207" s="1"/>
      <c r="L207" s="1"/>
    </row>
    <row r="208" spans="1:12" ht="15.75" customHeight="1">
      <c r="A208" s="51"/>
      <c r="B208" s="52"/>
      <c r="C208" s="52"/>
      <c r="D208" s="1"/>
      <c r="E208" s="1"/>
      <c r="F208" s="1"/>
      <c r="G208" s="1"/>
      <c r="H208" s="1"/>
      <c r="I208" s="1"/>
      <c r="J208" s="1"/>
      <c r="K208" s="1"/>
      <c r="L208" s="1"/>
    </row>
    <row r="209" spans="1:12" ht="15.75" customHeight="1">
      <c r="A209" s="51"/>
      <c r="B209" s="52"/>
      <c r="C209" s="52"/>
      <c r="D209" s="1"/>
      <c r="E209" s="1"/>
      <c r="F209" s="1"/>
      <c r="G209" s="1"/>
      <c r="H209" s="1"/>
      <c r="I209" s="1"/>
      <c r="J209" s="1"/>
      <c r="K209" s="1"/>
      <c r="L209" s="1"/>
    </row>
    <row r="210" spans="1:12" ht="15.75" customHeight="1">
      <c r="A210" s="51"/>
      <c r="B210" s="52"/>
      <c r="C210" s="52"/>
      <c r="D210" s="1"/>
      <c r="E210" s="1"/>
      <c r="F210" s="1"/>
      <c r="G210" s="1"/>
      <c r="H210" s="1"/>
      <c r="I210" s="1"/>
      <c r="J210" s="1"/>
      <c r="K210" s="1"/>
      <c r="L210" s="1"/>
    </row>
    <row r="211" spans="1:12" ht="15.75" customHeight="1">
      <c r="A211" s="51"/>
      <c r="B211" s="52"/>
      <c r="C211" s="52"/>
      <c r="D211" s="1"/>
      <c r="E211" s="1"/>
      <c r="F211" s="1"/>
      <c r="G211" s="1"/>
      <c r="H211" s="1"/>
      <c r="I211" s="1"/>
      <c r="J211" s="1"/>
      <c r="K211" s="1"/>
      <c r="L211" s="1"/>
    </row>
    <row r="212" spans="1:12" ht="15.75" customHeight="1">
      <c r="A212" s="51"/>
      <c r="B212" s="52"/>
      <c r="C212" s="52"/>
      <c r="D212" s="1"/>
      <c r="E212" s="1"/>
      <c r="F212" s="1"/>
      <c r="G212" s="1"/>
      <c r="H212" s="1"/>
      <c r="I212" s="1"/>
      <c r="J212" s="1"/>
      <c r="K212" s="1"/>
      <c r="L212" s="1"/>
    </row>
    <row r="213" spans="1:12" ht="15.75" customHeight="1">
      <c r="A213" s="51"/>
      <c r="B213" s="52"/>
      <c r="C213" s="52"/>
      <c r="D213" s="1"/>
      <c r="E213" s="1"/>
      <c r="F213" s="1"/>
      <c r="G213" s="1"/>
      <c r="H213" s="1"/>
      <c r="I213" s="1"/>
      <c r="J213" s="1"/>
      <c r="K213" s="1"/>
      <c r="L213" s="1"/>
    </row>
    <row r="214" spans="1:12" ht="15.75" customHeight="1">
      <c r="A214" s="51"/>
      <c r="B214" s="52"/>
      <c r="C214" s="52"/>
      <c r="D214" s="1"/>
      <c r="E214" s="1"/>
      <c r="F214" s="1"/>
      <c r="G214" s="1"/>
      <c r="H214" s="1"/>
      <c r="I214" s="1"/>
      <c r="J214" s="1"/>
      <c r="K214" s="1"/>
      <c r="L214" s="1"/>
    </row>
    <row r="215" spans="1:12" ht="15.75" customHeight="1">
      <c r="A215" s="51"/>
      <c r="B215" s="52"/>
      <c r="C215" s="52"/>
      <c r="D215" s="1"/>
      <c r="E215" s="1"/>
      <c r="F215" s="1"/>
      <c r="G215" s="1"/>
      <c r="H215" s="1"/>
      <c r="I215" s="1"/>
      <c r="J215" s="1"/>
      <c r="K215" s="1"/>
      <c r="L215" s="1"/>
    </row>
    <row r="216" spans="1:12" ht="15.75" customHeight="1">
      <c r="A216" s="51"/>
      <c r="B216" s="52"/>
      <c r="C216" s="52"/>
      <c r="D216" s="1"/>
      <c r="E216" s="1"/>
      <c r="F216" s="1"/>
      <c r="G216" s="1"/>
      <c r="H216" s="1"/>
      <c r="I216" s="1"/>
      <c r="J216" s="1"/>
      <c r="K216" s="1"/>
      <c r="L216" s="1"/>
    </row>
    <row r="217" spans="1:12" ht="15.75" customHeight="1">
      <c r="A217" s="51"/>
      <c r="B217" s="52"/>
      <c r="C217" s="52"/>
      <c r="D217" s="1"/>
      <c r="E217" s="1"/>
      <c r="F217" s="1"/>
      <c r="G217" s="1"/>
      <c r="H217" s="1"/>
      <c r="I217" s="1"/>
      <c r="J217" s="1"/>
      <c r="K217" s="1"/>
      <c r="L217" s="1"/>
    </row>
    <row r="218" spans="1:12" ht="15.75" customHeight="1">
      <c r="A218" s="51"/>
      <c r="B218" s="52"/>
      <c r="C218" s="52"/>
      <c r="D218" s="1"/>
      <c r="E218" s="1"/>
      <c r="F218" s="1"/>
      <c r="G218" s="1"/>
      <c r="H218" s="1"/>
      <c r="I218" s="1"/>
      <c r="J218" s="1"/>
      <c r="K218" s="1"/>
      <c r="L218" s="1"/>
    </row>
    <row r="219" spans="1:12" ht="15.75" customHeight="1">
      <c r="A219" s="51"/>
      <c r="B219" s="52"/>
      <c r="C219" s="52"/>
      <c r="D219" s="1"/>
      <c r="E219" s="1"/>
      <c r="F219" s="1"/>
      <c r="G219" s="1"/>
      <c r="H219" s="1"/>
      <c r="I219" s="1"/>
      <c r="J219" s="1"/>
      <c r="K219" s="1"/>
      <c r="L219" s="1"/>
    </row>
    <row r="220" spans="1:12" ht="15.75" customHeight="1">
      <c r="A220" s="51"/>
      <c r="B220" s="52"/>
      <c r="C220" s="52"/>
      <c r="D220" s="1"/>
      <c r="E220" s="1"/>
      <c r="F220" s="1"/>
      <c r="G220" s="1"/>
      <c r="H220" s="1"/>
      <c r="I220" s="1"/>
      <c r="J220" s="1"/>
      <c r="K220" s="1"/>
      <c r="L220" s="1"/>
    </row>
    <row r="221" spans="1:12" ht="15.75" customHeight="1"/>
    <row r="222" spans="1:12" ht="15.75" customHeight="1"/>
    <row r="223" spans="1:12" ht="15.75" customHeight="1"/>
    <row r="224" spans="1:12"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8:L8"/>
    <mergeCell ref="A19:L19"/>
    <mergeCell ref="A2:L2"/>
    <mergeCell ref="A4:L4"/>
    <mergeCell ref="A5:L5"/>
    <mergeCell ref="A6:L6"/>
    <mergeCell ref="A7:L7"/>
  </mergeCells>
  <hyperlinks>
    <hyperlink ref="G12" r:id="rId1" xr:uid="{00000000-0004-0000-1300-000000000000}"/>
    <hyperlink ref="G13" r:id="rId2" xr:uid="{00000000-0004-0000-1300-000001000000}"/>
  </hyperlink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Z1000"/>
  <sheetViews>
    <sheetView workbookViewId="0"/>
  </sheetViews>
  <sheetFormatPr defaultColWidth="14.3984375" defaultRowHeight="15" customHeight="1"/>
  <cols>
    <col min="1" max="1" width="23.73046875" customWidth="1"/>
    <col min="2" max="2" width="23.265625" customWidth="1"/>
    <col min="3" max="3" width="20.265625" customWidth="1"/>
    <col min="4" max="4" width="22.265625" customWidth="1"/>
    <col min="5" max="5" width="20.265625" customWidth="1"/>
    <col min="6" max="6" width="22.265625" customWidth="1"/>
    <col min="7" max="8" width="8" customWidth="1"/>
    <col min="9" max="9" width="12.1328125" customWidth="1"/>
    <col min="10" max="26" width="8" customWidth="1"/>
  </cols>
  <sheetData>
    <row r="1" spans="1:26" ht="14.25">
      <c r="A1" s="51"/>
      <c r="B1" s="52"/>
      <c r="C1" s="52"/>
      <c r="D1" s="52"/>
      <c r="E1" s="1"/>
      <c r="F1" s="1"/>
    </row>
    <row r="2" spans="1:26" ht="18.75" customHeight="1">
      <c r="A2" s="1118" t="s">
        <v>5990</v>
      </c>
      <c r="B2" s="1111"/>
      <c r="C2" s="1111"/>
      <c r="D2" s="1111"/>
      <c r="E2" s="1111"/>
      <c r="F2" s="1111"/>
      <c r="G2" s="1111"/>
      <c r="H2" s="1112"/>
      <c r="I2" s="3"/>
      <c r="J2" s="3"/>
      <c r="K2" s="54"/>
      <c r="L2" s="54"/>
      <c r="M2" s="54"/>
      <c r="N2" s="54"/>
      <c r="O2" s="54"/>
      <c r="P2" s="54"/>
      <c r="Q2" s="54"/>
      <c r="R2" s="54"/>
      <c r="S2" s="54"/>
      <c r="T2" s="54"/>
      <c r="U2" s="54"/>
      <c r="V2" s="54"/>
      <c r="W2" s="54"/>
      <c r="X2" s="54"/>
      <c r="Y2" s="54"/>
      <c r="Z2" s="54"/>
    </row>
    <row r="3" spans="1:26" ht="14.25">
      <c r="A3" s="908"/>
      <c r="B3" s="908"/>
      <c r="C3" s="908"/>
      <c r="D3" s="908"/>
      <c r="E3" s="908"/>
      <c r="F3" s="909"/>
      <c r="G3" s="572"/>
      <c r="H3" s="572"/>
      <c r="I3" s="54"/>
      <c r="J3" s="54"/>
      <c r="K3" s="54"/>
      <c r="L3" s="54"/>
      <c r="M3" s="54"/>
      <c r="N3" s="54"/>
      <c r="O3" s="54"/>
      <c r="P3" s="54"/>
      <c r="Q3" s="54"/>
      <c r="R3" s="54"/>
      <c r="S3" s="54"/>
      <c r="T3" s="54"/>
      <c r="U3" s="54"/>
      <c r="V3" s="54"/>
      <c r="W3" s="54"/>
      <c r="X3" s="54"/>
      <c r="Y3" s="54"/>
      <c r="Z3" s="54"/>
    </row>
    <row r="4" spans="1:26" ht="42" customHeight="1">
      <c r="A4" s="1110" t="s">
        <v>5991</v>
      </c>
      <c r="B4" s="1111"/>
      <c r="C4" s="1111"/>
      <c r="D4" s="1111"/>
      <c r="E4" s="1111"/>
      <c r="F4" s="1111"/>
      <c r="G4" s="1111"/>
      <c r="H4" s="1112"/>
      <c r="I4" s="3"/>
      <c r="J4" s="3"/>
      <c r="K4" s="54"/>
      <c r="L4" s="54"/>
      <c r="M4" s="54"/>
      <c r="N4" s="54"/>
      <c r="O4" s="54"/>
      <c r="P4" s="54"/>
      <c r="Q4" s="54"/>
      <c r="R4" s="54"/>
      <c r="S4" s="54"/>
      <c r="T4" s="54"/>
      <c r="U4" s="54"/>
      <c r="V4" s="54"/>
      <c r="W4" s="54"/>
      <c r="X4" s="54"/>
      <c r="Y4" s="54"/>
      <c r="Z4" s="54"/>
    </row>
    <row r="5" spans="1:26" ht="27" customHeight="1">
      <c r="A5" s="1110" t="s">
        <v>5992</v>
      </c>
      <c r="B5" s="1111"/>
      <c r="C5" s="1111"/>
      <c r="D5" s="1111"/>
      <c r="E5" s="1111"/>
      <c r="F5" s="1111"/>
      <c r="G5" s="1111"/>
      <c r="H5" s="1112"/>
      <c r="I5" s="3"/>
      <c r="J5" s="3"/>
      <c r="K5" s="54"/>
      <c r="L5" s="54"/>
      <c r="M5" s="54"/>
      <c r="N5" s="54"/>
      <c r="O5" s="54"/>
      <c r="P5" s="54"/>
      <c r="Q5" s="54"/>
      <c r="R5" s="54"/>
      <c r="S5" s="54"/>
      <c r="T5" s="54"/>
      <c r="U5" s="54"/>
      <c r="V5" s="54"/>
      <c r="W5" s="54"/>
      <c r="X5" s="54"/>
      <c r="Y5" s="54"/>
      <c r="Z5" s="54"/>
    </row>
    <row r="6" spans="1:26" ht="28.5" customHeight="1">
      <c r="A6" s="1110" t="s">
        <v>5993</v>
      </c>
      <c r="B6" s="1111"/>
      <c r="C6" s="1111"/>
      <c r="D6" s="1111"/>
      <c r="E6" s="1111"/>
      <c r="F6" s="1111"/>
      <c r="G6" s="1111"/>
      <c r="H6" s="1112"/>
      <c r="I6" s="3"/>
      <c r="J6" s="3"/>
      <c r="K6" s="54"/>
      <c r="L6" s="54"/>
      <c r="M6" s="54"/>
      <c r="N6" s="54"/>
      <c r="O6" s="54"/>
      <c r="P6" s="54"/>
      <c r="Q6" s="54"/>
      <c r="R6" s="54"/>
      <c r="S6" s="54"/>
      <c r="T6" s="54"/>
      <c r="U6" s="54"/>
      <c r="V6" s="54"/>
      <c r="W6" s="54"/>
      <c r="X6" s="54"/>
      <c r="Y6" s="54"/>
      <c r="Z6" s="54"/>
    </row>
    <row r="7" spans="1:26" ht="25.5" customHeight="1">
      <c r="A7" s="1110" t="s">
        <v>5994</v>
      </c>
      <c r="B7" s="1111"/>
      <c r="C7" s="1111"/>
      <c r="D7" s="1111"/>
      <c r="E7" s="1111"/>
      <c r="F7" s="1111"/>
      <c r="G7" s="1111"/>
      <c r="H7" s="1112"/>
      <c r="I7" s="3"/>
      <c r="J7" s="3"/>
      <c r="K7" s="54"/>
      <c r="L7" s="54"/>
      <c r="M7" s="54"/>
      <c r="N7" s="54"/>
      <c r="O7" s="54"/>
      <c r="P7" s="54"/>
      <c r="Q7" s="54"/>
      <c r="R7" s="54"/>
      <c r="S7" s="54"/>
      <c r="T7" s="54"/>
      <c r="U7" s="54"/>
      <c r="V7" s="54"/>
      <c r="W7" s="54"/>
      <c r="X7" s="54"/>
      <c r="Y7" s="54"/>
      <c r="Z7" s="54"/>
    </row>
    <row r="8" spans="1:26" ht="26.25" customHeight="1">
      <c r="A8" s="1110" t="s">
        <v>5995</v>
      </c>
      <c r="B8" s="1111"/>
      <c r="C8" s="1111"/>
      <c r="D8" s="1111"/>
      <c r="E8" s="1111"/>
      <c r="F8" s="1111"/>
      <c r="G8" s="1111"/>
      <c r="H8" s="1112"/>
      <c r="I8" s="3"/>
      <c r="J8" s="3"/>
      <c r="K8" s="54"/>
      <c r="L8" s="54"/>
      <c r="M8" s="54"/>
      <c r="N8" s="54"/>
      <c r="O8" s="54"/>
      <c r="P8" s="54"/>
      <c r="Q8" s="54"/>
      <c r="R8" s="54"/>
      <c r="S8" s="54"/>
      <c r="T8" s="54"/>
      <c r="U8" s="54"/>
      <c r="V8" s="54"/>
      <c r="W8" s="54"/>
      <c r="X8" s="54"/>
      <c r="Y8" s="54"/>
      <c r="Z8" s="54"/>
    </row>
    <row r="9" spans="1:26" ht="92.25" customHeight="1">
      <c r="A9" s="1113" t="s">
        <v>5996</v>
      </c>
      <c r="B9" s="1111"/>
      <c r="C9" s="1111"/>
      <c r="D9" s="1111"/>
      <c r="E9" s="1111"/>
      <c r="F9" s="1111"/>
      <c r="G9" s="1111"/>
      <c r="H9" s="1112"/>
      <c r="I9" s="3"/>
      <c r="J9" s="3"/>
      <c r="K9" s="54"/>
      <c r="L9" s="54"/>
      <c r="M9" s="54"/>
      <c r="N9" s="54"/>
      <c r="O9" s="54"/>
      <c r="P9" s="54"/>
      <c r="Q9" s="54"/>
      <c r="R9" s="54"/>
      <c r="S9" s="54"/>
      <c r="T9" s="54"/>
      <c r="U9" s="54"/>
      <c r="V9" s="54"/>
      <c r="W9" s="54"/>
      <c r="X9" s="54"/>
      <c r="Y9" s="54"/>
      <c r="Z9" s="54"/>
    </row>
    <row r="10" spans="1:26" ht="14.25">
      <c r="A10" s="51"/>
      <c r="B10" s="52"/>
      <c r="C10" s="52"/>
      <c r="D10" s="52"/>
      <c r="E10" s="1"/>
      <c r="F10" s="1"/>
      <c r="G10" s="54"/>
      <c r="H10" s="54"/>
      <c r="I10" s="54"/>
      <c r="J10" s="54"/>
      <c r="K10" s="54"/>
      <c r="L10" s="54"/>
      <c r="M10" s="54"/>
      <c r="N10" s="54"/>
      <c r="O10" s="54"/>
      <c r="P10" s="54"/>
      <c r="Q10" s="54"/>
      <c r="R10" s="54"/>
      <c r="S10" s="54"/>
      <c r="T10" s="54"/>
      <c r="U10" s="54"/>
      <c r="V10" s="54"/>
      <c r="W10" s="54"/>
      <c r="X10" s="54"/>
      <c r="Y10" s="54"/>
      <c r="Z10" s="54"/>
    </row>
    <row r="11" spans="1:26" ht="38.25" customHeight="1">
      <c r="A11" s="290" t="s">
        <v>5</v>
      </c>
      <c r="B11" s="61" t="s">
        <v>6</v>
      </c>
      <c r="C11" s="63" t="s">
        <v>5997</v>
      </c>
      <c r="D11" s="63" t="s">
        <v>5998</v>
      </c>
      <c r="E11" s="63" t="s">
        <v>5999</v>
      </c>
      <c r="F11" s="61" t="s">
        <v>6000</v>
      </c>
      <c r="G11" s="59" t="s">
        <v>914</v>
      </c>
      <c r="H11" s="59" t="s">
        <v>223</v>
      </c>
      <c r="I11" s="64" t="s">
        <v>224</v>
      </c>
    </row>
    <row r="12" spans="1:26" ht="25.5">
      <c r="A12" s="83" t="s">
        <v>6001</v>
      </c>
      <c r="B12" s="83" t="s">
        <v>50</v>
      </c>
      <c r="C12" s="76" t="s">
        <v>6002</v>
      </c>
      <c r="D12" s="126"/>
      <c r="E12" s="302" t="s">
        <v>6001</v>
      </c>
      <c r="F12" s="539" t="s">
        <v>6003</v>
      </c>
      <c r="G12" s="314">
        <v>100</v>
      </c>
      <c r="H12" s="314">
        <v>100</v>
      </c>
      <c r="I12" s="3" t="s">
        <v>56</v>
      </c>
      <c r="J12" s="3"/>
    </row>
    <row r="13" spans="1:26" ht="14.25">
      <c r="A13" s="910" t="s">
        <v>6004</v>
      </c>
      <c r="B13" s="83" t="s">
        <v>50</v>
      </c>
      <c r="C13" s="76" t="s">
        <v>6005</v>
      </c>
      <c r="D13" s="126"/>
      <c r="E13" s="302" t="s">
        <v>6004</v>
      </c>
      <c r="F13" s="539" t="s">
        <v>6006</v>
      </c>
      <c r="G13" s="314">
        <v>100</v>
      </c>
      <c r="H13" s="314">
        <v>100</v>
      </c>
      <c r="I13" s="3" t="s">
        <v>58</v>
      </c>
      <c r="J13" s="3"/>
    </row>
    <row r="14" spans="1:26" ht="25.5">
      <c r="A14" s="83" t="s">
        <v>312</v>
      </c>
      <c r="B14" s="83" t="s">
        <v>50</v>
      </c>
      <c r="C14" s="76" t="s">
        <v>6007</v>
      </c>
      <c r="D14" s="126"/>
      <c r="E14" s="302" t="s">
        <v>312</v>
      </c>
      <c r="F14" s="539" t="s">
        <v>6008</v>
      </c>
      <c r="G14" s="314">
        <v>100</v>
      </c>
      <c r="H14" s="314">
        <v>100</v>
      </c>
      <c r="I14" s="3" t="s">
        <v>6009</v>
      </c>
      <c r="J14" s="3"/>
    </row>
    <row r="15" spans="1:26" ht="14.25">
      <c r="A15" s="83" t="s">
        <v>72</v>
      </c>
      <c r="B15" s="83" t="s">
        <v>50</v>
      </c>
      <c r="C15" s="76" t="s">
        <v>6010</v>
      </c>
      <c r="D15" s="126"/>
      <c r="E15" s="302" t="s">
        <v>72</v>
      </c>
      <c r="F15" s="539" t="s">
        <v>6011</v>
      </c>
      <c r="G15" s="314">
        <v>100</v>
      </c>
      <c r="H15" s="314">
        <v>100</v>
      </c>
      <c r="I15" s="3" t="s">
        <v>72</v>
      </c>
      <c r="J15" s="3"/>
    </row>
    <row r="16" spans="1:26" ht="25.5">
      <c r="A16" s="83" t="s">
        <v>6012</v>
      </c>
      <c r="B16" s="83" t="s">
        <v>50</v>
      </c>
      <c r="C16" s="76" t="s">
        <v>6013</v>
      </c>
      <c r="D16" s="126"/>
      <c r="E16" s="302" t="s">
        <v>6014</v>
      </c>
      <c r="F16" s="539" t="s">
        <v>6015</v>
      </c>
      <c r="G16" s="314">
        <v>750</v>
      </c>
      <c r="H16" s="314">
        <v>375</v>
      </c>
      <c r="I16" s="3" t="s">
        <v>73</v>
      </c>
      <c r="J16" s="3"/>
    </row>
    <row r="17" spans="1:10" ht="25.5">
      <c r="A17" s="76" t="s">
        <v>74</v>
      </c>
      <c r="B17" s="76" t="s">
        <v>50</v>
      </c>
      <c r="C17" s="76" t="s">
        <v>6016</v>
      </c>
      <c r="D17" s="126"/>
      <c r="E17" s="302" t="s">
        <v>6017</v>
      </c>
      <c r="F17" s="539" t="s">
        <v>6018</v>
      </c>
      <c r="G17" s="314">
        <v>100</v>
      </c>
      <c r="H17" s="314">
        <v>100</v>
      </c>
      <c r="I17" s="3" t="s">
        <v>6019</v>
      </c>
      <c r="J17" s="3"/>
    </row>
    <row r="18" spans="1:10" ht="25.5">
      <c r="A18" s="83" t="s">
        <v>339</v>
      </c>
      <c r="B18" s="83" t="s">
        <v>50</v>
      </c>
      <c r="C18" s="76" t="s">
        <v>6010</v>
      </c>
      <c r="D18" s="126" t="s">
        <v>5222</v>
      </c>
      <c r="E18" s="302" t="s">
        <v>6020</v>
      </c>
      <c r="F18" s="539" t="s">
        <v>6021</v>
      </c>
      <c r="G18" s="314">
        <v>200</v>
      </c>
      <c r="H18" s="314">
        <v>200</v>
      </c>
      <c r="I18" s="3" t="s">
        <v>78</v>
      </c>
      <c r="J18" s="3"/>
    </row>
    <row r="19" spans="1:10" ht="38.25">
      <c r="A19" s="83" t="s">
        <v>6022</v>
      </c>
      <c r="B19" s="83" t="s">
        <v>50</v>
      </c>
      <c r="C19" s="76" t="s">
        <v>6010</v>
      </c>
      <c r="D19" s="126"/>
      <c r="E19" s="302" t="s">
        <v>79</v>
      </c>
      <c r="F19" s="539" t="s">
        <v>6023</v>
      </c>
      <c r="G19" s="314">
        <v>100</v>
      </c>
      <c r="H19" s="314">
        <v>100</v>
      </c>
      <c r="I19" s="3" t="s">
        <v>79</v>
      </c>
      <c r="J19" s="3"/>
    </row>
    <row r="20" spans="1:10" ht="14.25">
      <c r="A20" s="225" t="s">
        <v>3201</v>
      </c>
      <c r="B20" s="225" t="s">
        <v>81</v>
      </c>
      <c r="C20" s="122" t="s">
        <v>6010</v>
      </c>
      <c r="D20" s="126"/>
      <c r="E20" s="302"/>
      <c r="F20" s="911" t="s">
        <v>6024</v>
      </c>
      <c r="G20" s="314">
        <v>100</v>
      </c>
      <c r="H20" s="314">
        <v>100</v>
      </c>
      <c r="I20" s="314" t="s">
        <v>80</v>
      </c>
      <c r="J20" s="3"/>
    </row>
    <row r="21" spans="1:10" ht="15.75" customHeight="1">
      <c r="A21" s="225" t="s">
        <v>94</v>
      </c>
      <c r="B21" s="225" t="s">
        <v>81</v>
      </c>
      <c r="C21" s="122" t="s">
        <v>6007</v>
      </c>
      <c r="D21" s="126"/>
      <c r="E21" s="302" t="s">
        <v>6025</v>
      </c>
      <c r="F21" s="911" t="s">
        <v>6026</v>
      </c>
      <c r="G21" s="314">
        <v>100</v>
      </c>
      <c r="H21" s="314">
        <v>100</v>
      </c>
      <c r="I21" s="314" t="s">
        <v>94</v>
      </c>
      <c r="J21" s="3"/>
    </row>
    <row r="22" spans="1:10" ht="15.75" customHeight="1">
      <c r="A22" s="225" t="s">
        <v>4587</v>
      </c>
      <c r="B22" s="225" t="s">
        <v>81</v>
      </c>
      <c r="C22" s="122" t="s">
        <v>6002</v>
      </c>
      <c r="D22" s="126"/>
      <c r="E22" s="302" t="s">
        <v>6027</v>
      </c>
      <c r="F22" s="911" t="s">
        <v>6028</v>
      </c>
      <c r="G22" s="314">
        <v>100</v>
      </c>
      <c r="H22" s="314">
        <v>100</v>
      </c>
      <c r="I22" s="314" t="s">
        <v>96</v>
      </c>
      <c r="J22" s="3"/>
    </row>
    <row r="23" spans="1:10" ht="15.75" customHeight="1">
      <c r="A23" s="184" t="s">
        <v>6029</v>
      </c>
      <c r="B23" s="158" t="s">
        <v>81</v>
      </c>
      <c r="C23" s="155" t="s">
        <v>6030</v>
      </c>
      <c r="D23" s="168"/>
      <c r="E23" s="155" t="s">
        <v>6031</v>
      </c>
      <c r="F23" s="155" t="s">
        <v>6032</v>
      </c>
      <c r="G23" s="183" t="s">
        <v>6033</v>
      </c>
      <c r="H23" s="555">
        <v>200</v>
      </c>
      <c r="I23" s="3" t="s">
        <v>91</v>
      </c>
      <c r="J23" s="3"/>
    </row>
    <row r="24" spans="1:10" ht="15.75" customHeight="1">
      <c r="A24" s="184" t="s">
        <v>6034</v>
      </c>
      <c r="B24" s="158" t="s">
        <v>452</v>
      </c>
      <c r="C24" s="155" t="s">
        <v>6002</v>
      </c>
      <c r="D24" s="168"/>
      <c r="E24" s="155" t="s">
        <v>6034</v>
      </c>
      <c r="F24" s="155" t="s">
        <v>6035</v>
      </c>
      <c r="G24" s="555" t="s">
        <v>6036</v>
      </c>
      <c r="H24" s="555">
        <v>300</v>
      </c>
      <c r="I24" s="3" t="s">
        <v>3890</v>
      </c>
      <c r="J24" s="3"/>
    </row>
    <row r="25" spans="1:10" ht="15.75" customHeight="1">
      <c r="A25" s="194" t="s">
        <v>6034</v>
      </c>
      <c r="B25" s="152" t="s">
        <v>452</v>
      </c>
      <c r="C25" s="191" t="s">
        <v>6037</v>
      </c>
      <c r="D25" s="506"/>
      <c r="E25" s="191" t="s">
        <v>6034</v>
      </c>
      <c r="F25" s="191" t="s">
        <v>6038</v>
      </c>
      <c r="G25" s="557">
        <v>100</v>
      </c>
      <c r="H25" s="557">
        <v>100</v>
      </c>
      <c r="I25" s="3" t="s">
        <v>6039</v>
      </c>
      <c r="J25" s="3"/>
    </row>
    <row r="26" spans="1:10" ht="15.75" customHeight="1">
      <c r="A26" s="184" t="s">
        <v>5472</v>
      </c>
      <c r="B26" s="158" t="s">
        <v>101</v>
      </c>
      <c r="C26" s="155" t="s">
        <v>6040</v>
      </c>
      <c r="D26" s="168"/>
      <c r="E26" s="159" t="s">
        <v>6041</v>
      </c>
      <c r="F26" s="159" t="s">
        <v>6042</v>
      </c>
      <c r="G26" s="555">
        <v>100</v>
      </c>
      <c r="H26" s="555">
        <v>100</v>
      </c>
      <c r="I26" s="3" t="s">
        <v>6043</v>
      </c>
      <c r="J26" s="3"/>
    </row>
    <row r="27" spans="1:10" ht="15.75" customHeight="1">
      <c r="A27" s="184" t="s">
        <v>1687</v>
      </c>
      <c r="B27" s="158" t="s">
        <v>101</v>
      </c>
      <c r="C27" s="155" t="s">
        <v>6002</v>
      </c>
      <c r="D27" s="168"/>
      <c r="E27" s="159" t="s">
        <v>6044</v>
      </c>
      <c r="F27" s="159" t="s">
        <v>6045</v>
      </c>
      <c r="G27" s="555">
        <v>100</v>
      </c>
      <c r="H27" s="555">
        <v>100</v>
      </c>
      <c r="I27" s="3" t="s">
        <v>2828</v>
      </c>
      <c r="J27" s="3"/>
    </row>
    <row r="28" spans="1:10" ht="15.75" customHeight="1">
      <c r="A28" s="184" t="s">
        <v>129</v>
      </c>
      <c r="B28" s="158" t="s">
        <v>101</v>
      </c>
      <c r="C28" s="155" t="s">
        <v>6010</v>
      </c>
      <c r="D28" s="168"/>
      <c r="E28" s="912" t="s">
        <v>6046</v>
      </c>
      <c r="F28" s="155" t="s">
        <v>6047</v>
      </c>
      <c r="G28" s="173" t="s">
        <v>6048</v>
      </c>
      <c r="H28" s="560">
        <v>300</v>
      </c>
      <c r="I28" s="3" t="s">
        <v>3293</v>
      </c>
      <c r="J28" s="3"/>
    </row>
    <row r="29" spans="1:10" ht="15.75" customHeight="1">
      <c r="A29" s="83" t="s">
        <v>142</v>
      </c>
      <c r="B29" s="76" t="s">
        <v>134</v>
      </c>
      <c r="C29" s="76" t="s">
        <v>6049</v>
      </c>
      <c r="D29" s="126" t="s">
        <v>519</v>
      </c>
      <c r="E29" s="231" t="s">
        <v>6050</v>
      </c>
      <c r="F29" s="567" t="s">
        <v>6051</v>
      </c>
      <c r="G29" s="207">
        <v>100</v>
      </c>
      <c r="H29" s="207">
        <v>100</v>
      </c>
      <c r="I29" s="3" t="s">
        <v>142</v>
      </c>
      <c r="J29" s="3"/>
    </row>
    <row r="30" spans="1:10" ht="15.75" customHeight="1">
      <c r="A30" s="83" t="s">
        <v>556</v>
      </c>
      <c r="B30" s="83" t="s">
        <v>134</v>
      </c>
      <c r="C30" s="76" t="s">
        <v>6052</v>
      </c>
      <c r="D30" s="126" t="s">
        <v>6053</v>
      </c>
      <c r="E30" s="231" t="s">
        <v>6054</v>
      </c>
      <c r="F30" s="567" t="s">
        <v>6055</v>
      </c>
      <c r="G30" s="314">
        <v>100</v>
      </c>
      <c r="H30" s="314">
        <v>100</v>
      </c>
      <c r="I30" s="3" t="s">
        <v>562</v>
      </c>
      <c r="J30" s="3"/>
    </row>
    <row r="31" spans="1:10" ht="15.75" customHeight="1">
      <c r="A31" s="83" t="s">
        <v>3344</v>
      </c>
      <c r="B31" s="83" t="s">
        <v>134</v>
      </c>
      <c r="C31" s="76" t="s">
        <v>6002</v>
      </c>
      <c r="D31" s="126"/>
      <c r="E31" s="302"/>
      <c r="F31" s="539" t="s">
        <v>6056</v>
      </c>
      <c r="G31" s="314">
        <v>100</v>
      </c>
      <c r="H31" s="314">
        <v>100</v>
      </c>
      <c r="I31" s="3" t="s">
        <v>149</v>
      </c>
      <c r="J31" s="3"/>
    </row>
    <row r="32" spans="1:10" ht="15.75" customHeight="1">
      <c r="A32" s="83" t="s">
        <v>140</v>
      </c>
      <c r="B32" s="83" t="s">
        <v>134</v>
      </c>
      <c r="C32" s="76" t="s">
        <v>6010</v>
      </c>
      <c r="D32" s="126" t="s">
        <v>6053</v>
      </c>
      <c r="E32" s="480" t="s">
        <v>6057</v>
      </c>
      <c r="F32" s="539" t="s">
        <v>6058</v>
      </c>
      <c r="G32" s="314">
        <v>100</v>
      </c>
      <c r="H32" s="314">
        <v>100</v>
      </c>
      <c r="I32" s="3" t="s">
        <v>140</v>
      </c>
      <c r="J32" s="3"/>
    </row>
    <row r="33" spans="1:10" ht="15.75" customHeight="1">
      <c r="A33" s="83" t="s">
        <v>5705</v>
      </c>
      <c r="B33" s="83" t="s">
        <v>153</v>
      </c>
      <c r="C33" s="76" t="s">
        <v>6059</v>
      </c>
      <c r="D33" s="126"/>
      <c r="E33" s="76" t="s">
        <v>6060</v>
      </c>
      <c r="F33" s="539" t="s">
        <v>6061</v>
      </c>
      <c r="G33" s="550">
        <v>300</v>
      </c>
      <c r="H33" s="550">
        <v>300</v>
      </c>
      <c r="I33" s="3" t="s">
        <v>152</v>
      </c>
      <c r="J33" s="3"/>
    </row>
    <row r="34" spans="1:10" ht="15.75" customHeight="1">
      <c r="A34" s="83" t="s">
        <v>2965</v>
      </c>
      <c r="B34" s="83" t="s">
        <v>153</v>
      </c>
      <c r="C34" s="76" t="s">
        <v>6002</v>
      </c>
      <c r="D34" s="126"/>
      <c r="E34" s="76" t="s">
        <v>6060</v>
      </c>
      <c r="F34" s="539" t="s">
        <v>6062</v>
      </c>
      <c r="G34" s="550">
        <v>100</v>
      </c>
      <c r="H34" s="550">
        <v>100</v>
      </c>
      <c r="I34" s="3" t="s">
        <v>2965</v>
      </c>
      <c r="J34" s="3"/>
    </row>
    <row r="35" spans="1:10" ht="15.75" customHeight="1">
      <c r="A35" s="83" t="s">
        <v>164</v>
      </c>
      <c r="B35" s="83" t="s">
        <v>153</v>
      </c>
      <c r="C35" s="76" t="s">
        <v>6010</v>
      </c>
      <c r="D35" s="126" t="s">
        <v>6053</v>
      </c>
      <c r="E35" s="76" t="s">
        <v>6060</v>
      </c>
      <c r="F35" s="539" t="s">
        <v>6063</v>
      </c>
      <c r="G35" s="550">
        <v>100</v>
      </c>
      <c r="H35" s="550">
        <v>100</v>
      </c>
      <c r="I35" s="83" t="s">
        <v>164</v>
      </c>
      <c r="J35" s="3"/>
    </row>
    <row r="36" spans="1:10" ht="15.75" customHeight="1">
      <c r="A36" s="83" t="s">
        <v>167</v>
      </c>
      <c r="B36" s="83" t="s">
        <v>153</v>
      </c>
      <c r="C36" s="76" t="s">
        <v>6010</v>
      </c>
      <c r="D36" s="126"/>
      <c r="E36" s="76" t="s">
        <v>6060</v>
      </c>
      <c r="F36" s="539" t="s">
        <v>6064</v>
      </c>
      <c r="G36" s="550">
        <v>100</v>
      </c>
      <c r="H36" s="550">
        <v>100</v>
      </c>
      <c r="I36" s="83" t="s">
        <v>167</v>
      </c>
      <c r="J36" s="3"/>
    </row>
    <row r="37" spans="1:10" ht="15.75" customHeight="1">
      <c r="A37" s="83" t="s">
        <v>3396</v>
      </c>
      <c r="B37" s="83" t="s">
        <v>153</v>
      </c>
      <c r="C37" s="76" t="s">
        <v>6030</v>
      </c>
      <c r="D37" s="126"/>
      <c r="E37" s="76" t="s">
        <v>6060</v>
      </c>
      <c r="F37" s="539" t="s">
        <v>6065</v>
      </c>
      <c r="G37" s="550">
        <v>100</v>
      </c>
      <c r="H37" s="550">
        <v>100</v>
      </c>
      <c r="I37" s="83" t="s">
        <v>705</v>
      </c>
      <c r="J37" s="3"/>
    </row>
    <row r="38" spans="1:10" ht="15.75" customHeight="1">
      <c r="A38" s="83" t="s">
        <v>728</v>
      </c>
      <c r="B38" s="83" t="s">
        <v>153</v>
      </c>
      <c r="C38" s="76" t="s">
        <v>6066</v>
      </c>
      <c r="D38" s="126"/>
      <c r="E38" s="76" t="s">
        <v>6060</v>
      </c>
      <c r="F38" s="539" t="s">
        <v>6067</v>
      </c>
      <c r="G38" s="550">
        <v>100</v>
      </c>
      <c r="H38" s="550">
        <v>100</v>
      </c>
      <c r="I38" s="234" t="s">
        <v>728</v>
      </c>
      <c r="J38" s="3"/>
    </row>
    <row r="39" spans="1:10" ht="15.75" customHeight="1">
      <c r="A39" s="83" t="s">
        <v>752</v>
      </c>
      <c r="B39" s="83" t="s">
        <v>153</v>
      </c>
      <c r="C39" s="76" t="s">
        <v>6030</v>
      </c>
      <c r="D39" s="126"/>
      <c r="E39" s="76" t="s">
        <v>6060</v>
      </c>
      <c r="F39" s="539" t="s">
        <v>6068</v>
      </c>
      <c r="G39" s="550">
        <v>100</v>
      </c>
      <c r="H39" s="550">
        <v>100</v>
      </c>
      <c r="I39" s="234" t="s">
        <v>752</v>
      </c>
      <c r="J39" s="3"/>
    </row>
    <row r="40" spans="1:10" ht="15.75" customHeight="1">
      <c r="A40" s="83" t="s">
        <v>6069</v>
      </c>
      <c r="B40" s="83" t="s">
        <v>153</v>
      </c>
      <c r="C40" s="76" t="s">
        <v>6040</v>
      </c>
      <c r="D40" s="126"/>
      <c r="E40" s="76" t="s">
        <v>6060</v>
      </c>
      <c r="F40" s="539" t="s">
        <v>6070</v>
      </c>
      <c r="G40" s="550">
        <v>100</v>
      </c>
      <c r="H40" s="550">
        <v>100</v>
      </c>
      <c r="I40" s="234" t="s">
        <v>6069</v>
      </c>
      <c r="J40" s="3"/>
    </row>
    <row r="41" spans="1:10" ht="15.75" customHeight="1">
      <c r="A41" s="83" t="s">
        <v>178</v>
      </c>
      <c r="B41" s="83" t="s">
        <v>153</v>
      </c>
      <c r="C41" s="76" t="s">
        <v>6030</v>
      </c>
      <c r="D41" s="126"/>
      <c r="E41" s="76" t="s">
        <v>6060</v>
      </c>
      <c r="F41" s="539" t="s">
        <v>6071</v>
      </c>
      <c r="G41" s="550">
        <v>100</v>
      </c>
      <c r="H41" s="550">
        <v>100</v>
      </c>
      <c r="I41" s="234" t="s">
        <v>178</v>
      </c>
      <c r="J41" s="3"/>
    </row>
    <row r="42" spans="1:10" ht="15.75" customHeight="1">
      <c r="A42" s="83"/>
      <c r="B42" s="83"/>
      <c r="C42" s="76"/>
      <c r="D42" s="126"/>
      <c r="E42" s="480"/>
      <c r="F42" s="539"/>
      <c r="G42" s="314"/>
      <c r="H42" s="314"/>
      <c r="I42" s="3"/>
      <c r="J42" s="3"/>
    </row>
    <row r="43" spans="1:10" ht="15.75" customHeight="1">
      <c r="A43" s="83"/>
      <c r="B43" s="83"/>
      <c r="C43" s="76"/>
      <c r="D43" s="126"/>
      <c r="E43" s="480"/>
      <c r="F43" s="539"/>
      <c r="G43" s="314"/>
      <c r="H43" s="314"/>
      <c r="I43" s="3"/>
      <c r="J43" s="3"/>
    </row>
    <row r="44" spans="1:10" ht="15.75" customHeight="1">
      <c r="A44" s="232" t="s">
        <v>183</v>
      </c>
      <c r="B44" s="52"/>
      <c r="C44" s="52"/>
      <c r="D44" s="52"/>
      <c r="E44" s="53"/>
      <c r="H44" s="568">
        <f>SUM(H12:H42)</f>
        <v>4075</v>
      </c>
    </row>
    <row r="45" spans="1:10" ht="15.75" customHeight="1">
      <c r="A45" s="51"/>
      <c r="B45" s="52"/>
      <c r="C45" s="52"/>
      <c r="D45" s="52"/>
      <c r="E45" s="1"/>
      <c r="F45" s="1"/>
    </row>
    <row r="46" spans="1:10" ht="15.75" customHeight="1">
      <c r="A46" s="1142" t="s">
        <v>842</v>
      </c>
      <c r="B46" s="1115"/>
      <c r="C46" s="1115"/>
      <c r="D46" s="1115"/>
      <c r="E46" s="1115"/>
      <c r="F46" s="1116"/>
    </row>
    <row r="47" spans="1:10" ht="15.75" customHeight="1">
      <c r="A47" s="51"/>
      <c r="B47" s="52"/>
      <c r="C47" s="52"/>
      <c r="D47" s="52"/>
      <c r="E47" s="1"/>
      <c r="F47" s="1"/>
    </row>
    <row r="48" spans="1:10" ht="15.75" customHeight="1">
      <c r="A48" s="51"/>
      <c r="B48" s="52"/>
      <c r="C48" s="52"/>
      <c r="D48" s="52"/>
      <c r="E48" s="1"/>
      <c r="F48" s="1"/>
    </row>
    <row r="49" spans="1:6" ht="15.75" customHeight="1">
      <c r="A49" s="51"/>
      <c r="B49" s="52"/>
      <c r="C49" s="52"/>
      <c r="D49" s="52"/>
      <c r="E49" s="1"/>
      <c r="F49" s="1"/>
    </row>
    <row r="50" spans="1:6" ht="15.75" customHeight="1">
      <c r="A50" s="51"/>
      <c r="B50" s="52"/>
      <c r="C50" s="52"/>
      <c r="D50" s="52"/>
      <c r="E50" s="1"/>
      <c r="F50" s="1"/>
    </row>
    <row r="51" spans="1:6" ht="15.75" customHeight="1">
      <c r="A51" s="51"/>
      <c r="B51" s="52"/>
      <c r="C51" s="52"/>
      <c r="D51" s="52"/>
      <c r="E51" s="1"/>
      <c r="F51" s="1"/>
    </row>
    <row r="52" spans="1:6" ht="15.75" customHeight="1">
      <c r="A52" s="51"/>
      <c r="B52" s="52"/>
      <c r="C52" s="52"/>
      <c r="D52" s="52"/>
      <c r="E52" s="1"/>
      <c r="F52" s="1"/>
    </row>
    <row r="53" spans="1:6" ht="15.75" customHeight="1">
      <c r="A53" s="51"/>
      <c r="B53" s="52"/>
      <c r="C53" s="52"/>
      <c r="D53" s="52"/>
      <c r="E53" s="1"/>
      <c r="F53" s="1"/>
    </row>
    <row r="54" spans="1:6" ht="15.75" customHeight="1">
      <c r="A54" s="51"/>
      <c r="B54" s="52"/>
      <c r="C54" s="52"/>
      <c r="D54" s="52"/>
      <c r="E54" s="1"/>
      <c r="F54" s="1"/>
    </row>
    <row r="55" spans="1:6" ht="15.75" customHeight="1">
      <c r="A55" s="51"/>
      <c r="B55" s="52"/>
      <c r="C55" s="52"/>
      <c r="D55" s="52"/>
      <c r="E55" s="1"/>
      <c r="F55" s="1"/>
    </row>
    <row r="56" spans="1:6" ht="15.75" customHeight="1">
      <c r="A56" s="51"/>
      <c r="B56" s="52"/>
      <c r="C56" s="52"/>
      <c r="D56" s="52"/>
      <c r="E56" s="1"/>
      <c r="F56" s="1"/>
    </row>
    <row r="57" spans="1:6" ht="15.75" customHeight="1">
      <c r="A57" s="51"/>
      <c r="B57" s="52"/>
      <c r="C57" s="52"/>
      <c r="D57" s="52"/>
      <c r="E57" s="1"/>
      <c r="F57" s="1"/>
    </row>
    <row r="58" spans="1:6" ht="15.75" customHeight="1">
      <c r="A58" s="51"/>
      <c r="B58" s="52"/>
      <c r="C58" s="52"/>
      <c r="D58" s="52"/>
      <c r="E58" s="1"/>
      <c r="F58" s="1"/>
    </row>
    <row r="59" spans="1:6" ht="15.75" customHeight="1">
      <c r="A59" s="51"/>
      <c r="B59" s="52"/>
      <c r="C59" s="52"/>
      <c r="D59" s="52"/>
      <c r="E59" s="1"/>
      <c r="F59" s="1"/>
    </row>
    <row r="60" spans="1:6" ht="15.75" customHeight="1">
      <c r="A60" s="51"/>
      <c r="B60" s="52"/>
      <c r="C60" s="52"/>
      <c r="D60" s="52"/>
      <c r="E60" s="1"/>
      <c r="F60" s="1"/>
    </row>
    <row r="61" spans="1:6" ht="15.75" customHeight="1">
      <c r="A61" s="51"/>
      <c r="B61" s="52"/>
      <c r="C61" s="52"/>
      <c r="D61" s="52"/>
      <c r="E61" s="1"/>
      <c r="F61" s="1"/>
    </row>
    <row r="62" spans="1:6" ht="15.75" customHeight="1">
      <c r="A62" s="51"/>
      <c r="B62" s="52"/>
      <c r="C62" s="52"/>
      <c r="D62" s="52"/>
      <c r="E62" s="1"/>
      <c r="F62" s="1"/>
    </row>
    <row r="63" spans="1:6" ht="15.75" customHeight="1">
      <c r="A63" s="51"/>
      <c r="B63" s="52"/>
      <c r="C63" s="52"/>
      <c r="D63" s="52"/>
      <c r="E63" s="1"/>
      <c r="F63" s="1"/>
    </row>
    <row r="64" spans="1:6" ht="15.75" customHeight="1">
      <c r="A64" s="51"/>
      <c r="B64" s="52"/>
      <c r="C64" s="52"/>
      <c r="D64" s="52"/>
      <c r="E64" s="1"/>
      <c r="F64" s="1"/>
    </row>
    <row r="65" spans="1:6" ht="15.75" customHeight="1">
      <c r="A65" s="51"/>
      <c r="B65" s="52"/>
      <c r="C65" s="52"/>
      <c r="D65" s="52"/>
      <c r="E65" s="1"/>
      <c r="F65" s="1"/>
    </row>
    <row r="66" spans="1:6" ht="15.75" customHeight="1">
      <c r="A66" s="51"/>
      <c r="B66" s="52"/>
      <c r="C66" s="52"/>
      <c r="D66" s="52"/>
      <c r="E66" s="1"/>
      <c r="F66" s="1"/>
    </row>
    <row r="67" spans="1:6" ht="15.75" customHeight="1">
      <c r="A67" s="51"/>
      <c r="B67" s="52"/>
      <c r="C67" s="52"/>
      <c r="D67" s="52"/>
      <c r="E67" s="1"/>
      <c r="F67" s="1"/>
    </row>
    <row r="68" spans="1:6" ht="15.75" customHeight="1">
      <c r="A68" s="51"/>
      <c r="B68" s="52"/>
      <c r="C68" s="52"/>
      <c r="D68" s="52"/>
      <c r="E68" s="1"/>
      <c r="F68" s="1"/>
    </row>
    <row r="69" spans="1:6" ht="15.75" customHeight="1">
      <c r="A69" s="51"/>
      <c r="B69" s="52"/>
      <c r="C69" s="52"/>
      <c r="D69" s="52"/>
      <c r="E69" s="1"/>
      <c r="F69" s="1"/>
    </row>
    <row r="70" spans="1:6" ht="15.75" customHeight="1">
      <c r="A70" s="51"/>
      <c r="B70" s="52"/>
      <c r="C70" s="52"/>
      <c r="D70" s="52"/>
      <c r="E70" s="1"/>
      <c r="F70" s="1"/>
    </row>
    <row r="71" spans="1:6" ht="15.75" customHeight="1">
      <c r="A71" s="51"/>
      <c r="B71" s="52"/>
      <c r="C71" s="52"/>
      <c r="D71" s="52"/>
      <c r="E71" s="1"/>
      <c r="F71" s="1"/>
    </row>
    <row r="72" spans="1:6" ht="15.75" customHeight="1">
      <c r="A72" s="51"/>
      <c r="B72" s="52"/>
      <c r="C72" s="52"/>
      <c r="D72" s="52"/>
      <c r="E72" s="1"/>
      <c r="F72" s="1"/>
    </row>
    <row r="73" spans="1:6" ht="15.75" customHeight="1">
      <c r="A73" s="51"/>
      <c r="B73" s="52"/>
      <c r="C73" s="52"/>
      <c r="D73" s="52"/>
      <c r="E73" s="1"/>
      <c r="F73" s="1"/>
    </row>
    <row r="74" spans="1:6" ht="15.75" customHeight="1">
      <c r="A74" s="51"/>
      <c r="B74" s="52"/>
      <c r="C74" s="52"/>
      <c r="D74" s="52"/>
      <c r="E74" s="1"/>
      <c r="F74" s="1"/>
    </row>
    <row r="75" spans="1:6" ht="15.75" customHeight="1">
      <c r="A75" s="51"/>
      <c r="B75" s="52"/>
      <c r="C75" s="52"/>
      <c r="D75" s="52"/>
      <c r="E75" s="1"/>
      <c r="F75" s="1"/>
    </row>
    <row r="76" spans="1:6" ht="15.75" customHeight="1">
      <c r="A76" s="51"/>
      <c r="B76" s="52"/>
      <c r="C76" s="52"/>
      <c r="D76" s="52"/>
      <c r="E76" s="1"/>
      <c r="F76" s="1"/>
    </row>
    <row r="77" spans="1:6" ht="15.75" customHeight="1">
      <c r="A77" s="51"/>
      <c r="B77" s="52"/>
      <c r="C77" s="52"/>
      <c r="D77" s="52"/>
      <c r="E77" s="1"/>
      <c r="F77" s="1"/>
    </row>
    <row r="78" spans="1:6" ht="15.75" customHeight="1">
      <c r="A78" s="51"/>
      <c r="B78" s="52"/>
      <c r="C78" s="52"/>
      <c r="D78" s="52"/>
      <c r="E78" s="1"/>
      <c r="F78" s="1"/>
    </row>
    <row r="79" spans="1:6" ht="15.75" customHeight="1">
      <c r="A79" s="51"/>
      <c r="B79" s="52"/>
      <c r="C79" s="52"/>
      <c r="D79" s="52"/>
      <c r="E79" s="1"/>
      <c r="F79" s="1"/>
    </row>
    <row r="80" spans="1:6" ht="15.75" customHeight="1">
      <c r="A80" s="51"/>
      <c r="B80" s="52"/>
      <c r="C80" s="52"/>
      <c r="D80" s="52"/>
      <c r="E80" s="1"/>
      <c r="F80" s="1"/>
    </row>
    <row r="81" spans="1:6" ht="15.75" customHeight="1">
      <c r="A81" s="51"/>
      <c r="B81" s="52"/>
      <c r="C81" s="52"/>
      <c r="D81" s="52"/>
      <c r="E81" s="1"/>
      <c r="F81" s="1"/>
    </row>
    <row r="82" spans="1:6" ht="15.75" customHeight="1">
      <c r="A82" s="51"/>
      <c r="B82" s="52"/>
      <c r="C82" s="52"/>
      <c r="D82" s="52"/>
      <c r="E82" s="1"/>
      <c r="F82" s="1"/>
    </row>
    <row r="83" spans="1:6" ht="15.75" customHeight="1">
      <c r="A83" s="51"/>
      <c r="B83" s="52"/>
      <c r="C83" s="52"/>
      <c r="D83" s="52"/>
      <c r="E83" s="1"/>
      <c r="F83" s="1"/>
    </row>
    <row r="84" spans="1:6" ht="15.75" customHeight="1">
      <c r="A84" s="51"/>
      <c r="B84" s="52"/>
      <c r="C84" s="52"/>
      <c r="D84" s="52"/>
      <c r="E84" s="1"/>
      <c r="F84" s="1"/>
    </row>
    <row r="85" spans="1:6" ht="15.75" customHeight="1">
      <c r="A85" s="51"/>
      <c r="B85" s="52"/>
      <c r="C85" s="52"/>
      <c r="D85" s="52"/>
      <c r="E85" s="1"/>
      <c r="F85" s="1"/>
    </row>
    <row r="86" spans="1:6" ht="15.75" customHeight="1">
      <c r="A86" s="51"/>
      <c r="B86" s="52"/>
      <c r="C86" s="52"/>
      <c r="D86" s="52"/>
      <c r="E86" s="1"/>
      <c r="F86" s="1"/>
    </row>
    <row r="87" spans="1:6" ht="15.75" customHeight="1">
      <c r="A87" s="51"/>
      <c r="B87" s="52"/>
      <c r="C87" s="52"/>
      <c r="D87" s="52"/>
      <c r="E87" s="1"/>
      <c r="F87" s="1"/>
    </row>
    <row r="88" spans="1:6" ht="15.75" customHeight="1">
      <c r="A88" s="51"/>
      <c r="B88" s="52"/>
      <c r="C88" s="52"/>
      <c r="D88" s="52"/>
      <c r="E88" s="1"/>
      <c r="F88" s="1"/>
    </row>
    <row r="89" spans="1:6" ht="15.75" customHeight="1">
      <c r="A89" s="51"/>
      <c r="B89" s="52"/>
      <c r="C89" s="52"/>
      <c r="D89" s="52"/>
      <c r="E89" s="1"/>
      <c r="F89" s="1"/>
    </row>
    <row r="90" spans="1:6" ht="15.75" customHeight="1">
      <c r="A90" s="51"/>
      <c r="B90" s="52"/>
      <c r="C90" s="52"/>
      <c r="D90" s="52"/>
      <c r="E90" s="1"/>
      <c r="F90" s="1"/>
    </row>
    <row r="91" spans="1:6" ht="15.75" customHeight="1">
      <c r="A91" s="51"/>
      <c r="B91" s="52"/>
      <c r="C91" s="52"/>
      <c r="D91" s="52"/>
      <c r="E91" s="1"/>
      <c r="F91" s="1"/>
    </row>
    <row r="92" spans="1:6" ht="15.75" customHeight="1">
      <c r="A92" s="51"/>
      <c r="B92" s="52"/>
      <c r="C92" s="52"/>
      <c r="D92" s="52"/>
      <c r="E92" s="1"/>
      <c r="F92" s="1"/>
    </row>
    <row r="93" spans="1:6" ht="15.75" customHeight="1">
      <c r="A93" s="51"/>
      <c r="B93" s="52"/>
      <c r="C93" s="52"/>
      <c r="D93" s="52"/>
      <c r="E93" s="1"/>
      <c r="F93" s="1"/>
    </row>
    <row r="94" spans="1:6" ht="15.75" customHeight="1">
      <c r="A94" s="51"/>
      <c r="B94" s="52"/>
      <c r="C94" s="52"/>
      <c r="D94" s="52"/>
      <c r="E94" s="1"/>
      <c r="F94" s="1"/>
    </row>
    <row r="95" spans="1:6" ht="15.75" customHeight="1">
      <c r="A95" s="51"/>
      <c r="B95" s="52"/>
      <c r="C95" s="52"/>
      <c r="D95" s="52"/>
      <c r="E95" s="1"/>
      <c r="F95" s="1"/>
    </row>
    <row r="96" spans="1:6" ht="15.75" customHeight="1">
      <c r="A96" s="51"/>
      <c r="B96" s="52"/>
      <c r="C96" s="52"/>
      <c r="D96" s="52"/>
      <c r="E96" s="1"/>
      <c r="F96" s="1"/>
    </row>
    <row r="97" spans="1:6" ht="15.75" customHeight="1">
      <c r="A97" s="51"/>
      <c r="B97" s="52"/>
      <c r="C97" s="52"/>
      <c r="D97" s="52"/>
      <c r="E97" s="1"/>
      <c r="F97" s="1"/>
    </row>
    <row r="98" spans="1:6" ht="15.75" customHeight="1">
      <c r="A98" s="51"/>
      <c r="B98" s="52"/>
      <c r="C98" s="52"/>
      <c r="D98" s="52"/>
      <c r="E98" s="1"/>
      <c r="F98" s="1"/>
    </row>
    <row r="99" spans="1:6" ht="15.75" customHeight="1">
      <c r="A99" s="51"/>
      <c r="B99" s="52"/>
      <c r="C99" s="52"/>
      <c r="D99" s="52"/>
      <c r="E99" s="1"/>
      <c r="F99" s="1"/>
    </row>
    <row r="100" spans="1:6" ht="15.75" customHeight="1">
      <c r="A100" s="51"/>
      <c r="B100" s="52"/>
      <c r="C100" s="52"/>
      <c r="D100" s="52"/>
      <c r="E100" s="1"/>
      <c r="F100" s="1"/>
    </row>
    <row r="101" spans="1:6" ht="15.75" customHeight="1">
      <c r="A101" s="51"/>
      <c r="B101" s="52"/>
      <c r="C101" s="52"/>
      <c r="D101" s="52"/>
      <c r="E101" s="1"/>
      <c r="F101" s="1"/>
    </row>
    <row r="102" spans="1:6" ht="15.75" customHeight="1">
      <c r="A102" s="51"/>
      <c r="B102" s="52"/>
      <c r="C102" s="52"/>
      <c r="D102" s="52"/>
      <c r="E102" s="1"/>
      <c r="F102" s="1"/>
    </row>
    <row r="103" spans="1:6" ht="15.75" customHeight="1">
      <c r="A103" s="51"/>
      <c r="B103" s="52"/>
      <c r="C103" s="52"/>
      <c r="D103" s="52"/>
      <c r="E103" s="1"/>
      <c r="F103" s="1"/>
    </row>
    <row r="104" spans="1:6" ht="15.75" customHeight="1">
      <c r="A104" s="51"/>
      <c r="B104" s="52"/>
      <c r="C104" s="52"/>
      <c r="D104" s="52"/>
      <c r="E104" s="1"/>
      <c r="F104" s="1"/>
    </row>
    <row r="105" spans="1:6" ht="15.75" customHeight="1">
      <c r="A105" s="51"/>
      <c r="B105" s="52"/>
      <c r="C105" s="52"/>
      <c r="D105" s="52"/>
      <c r="E105" s="1"/>
      <c r="F105" s="1"/>
    </row>
    <row r="106" spans="1:6" ht="15.75" customHeight="1">
      <c r="A106" s="51"/>
      <c r="B106" s="52"/>
      <c r="C106" s="52"/>
      <c r="D106" s="52"/>
      <c r="E106" s="1"/>
      <c r="F106" s="1"/>
    </row>
    <row r="107" spans="1:6" ht="15.75" customHeight="1">
      <c r="A107" s="51"/>
      <c r="B107" s="52"/>
      <c r="C107" s="52"/>
      <c r="D107" s="52"/>
      <c r="E107" s="1"/>
      <c r="F107" s="1"/>
    </row>
    <row r="108" spans="1:6" ht="15.75" customHeight="1">
      <c r="A108" s="51"/>
      <c r="B108" s="52"/>
      <c r="C108" s="52"/>
      <c r="D108" s="52"/>
      <c r="E108" s="1"/>
      <c r="F108" s="1"/>
    </row>
    <row r="109" spans="1:6" ht="15.75" customHeight="1">
      <c r="A109" s="51"/>
      <c r="B109" s="52"/>
      <c r="C109" s="52"/>
      <c r="D109" s="52"/>
      <c r="E109" s="1"/>
      <c r="F109" s="1"/>
    </row>
    <row r="110" spans="1:6" ht="15.75" customHeight="1">
      <c r="A110" s="51"/>
      <c r="B110" s="52"/>
      <c r="C110" s="52"/>
      <c r="D110" s="52"/>
      <c r="E110" s="1"/>
      <c r="F110" s="1"/>
    </row>
    <row r="111" spans="1:6" ht="15.75" customHeight="1">
      <c r="A111" s="51"/>
      <c r="B111" s="52"/>
      <c r="C111" s="52"/>
      <c r="D111" s="52"/>
      <c r="E111" s="1"/>
      <c r="F111" s="1"/>
    </row>
    <row r="112" spans="1:6" ht="15.75" customHeight="1">
      <c r="A112" s="51"/>
      <c r="B112" s="52"/>
      <c r="C112" s="52"/>
      <c r="D112" s="52"/>
      <c r="E112" s="1"/>
      <c r="F112" s="1"/>
    </row>
    <row r="113" spans="1:6" ht="15.75" customHeight="1">
      <c r="A113" s="51"/>
      <c r="B113" s="52"/>
      <c r="C113" s="52"/>
      <c r="D113" s="52"/>
      <c r="E113" s="1"/>
      <c r="F113" s="1"/>
    </row>
    <row r="114" spans="1:6" ht="15.75" customHeight="1">
      <c r="A114" s="51"/>
      <c r="B114" s="52"/>
      <c r="C114" s="52"/>
      <c r="D114" s="52"/>
      <c r="E114" s="1"/>
      <c r="F114" s="1"/>
    </row>
    <row r="115" spans="1:6" ht="15.75" customHeight="1">
      <c r="A115" s="51"/>
      <c r="B115" s="52"/>
      <c r="C115" s="52"/>
      <c r="D115" s="52"/>
      <c r="E115" s="1"/>
      <c r="F115" s="1"/>
    </row>
    <row r="116" spans="1:6" ht="15.75" customHeight="1">
      <c r="A116" s="51"/>
      <c r="B116" s="52"/>
      <c r="C116" s="52"/>
      <c r="D116" s="52"/>
      <c r="E116" s="1"/>
      <c r="F116" s="1"/>
    </row>
    <row r="117" spans="1:6" ht="15.75" customHeight="1">
      <c r="A117" s="51"/>
      <c r="B117" s="52"/>
      <c r="C117" s="52"/>
      <c r="D117" s="52"/>
      <c r="E117" s="1"/>
      <c r="F117" s="1"/>
    </row>
    <row r="118" spans="1:6" ht="15.75" customHeight="1">
      <c r="A118" s="51"/>
      <c r="B118" s="52"/>
      <c r="C118" s="52"/>
      <c r="D118" s="52"/>
      <c r="E118" s="1"/>
      <c r="F118" s="1"/>
    </row>
    <row r="119" spans="1:6" ht="15.75" customHeight="1">
      <c r="A119" s="51"/>
      <c r="B119" s="52"/>
      <c r="C119" s="52"/>
      <c r="D119" s="52"/>
      <c r="E119" s="1"/>
      <c r="F119" s="1"/>
    </row>
    <row r="120" spans="1:6" ht="15.75" customHeight="1">
      <c r="A120" s="51"/>
      <c r="B120" s="52"/>
      <c r="C120" s="52"/>
      <c r="D120" s="52"/>
      <c r="E120" s="1"/>
      <c r="F120" s="1"/>
    </row>
    <row r="121" spans="1:6" ht="15.75" customHeight="1">
      <c r="A121" s="51"/>
      <c r="B121" s="52"/>
      <c r="C121" s="52"/>
      <c r="D121" s="52"/>
      <c r="E121" s="1"/>
      <c r="F121" s="1"/>
    </row>
    <row r="122" spans="1:6" ht="15.75" customHeight="1">
      <c r="A122" s="51"/>
      <c r="B122" s="52"/>
      <c r="C122" s="52"/>
      <c r="D122" s="52"/>
      <c r="E122" s="1"/>
      <c r="F122" s="1"/>
    </row>
    <row r="123" spans="1:6" ht="15.75" customHeight="1">
      <c r="A123" s="51"/>
      <c r="B123" s="52"/>
      <c r="C123" s="52"/>
      <c r="D123" s="52"/>
      <c r="E123" s="1"/>
      <c r="F123" s="1"/>
    </row>
    <row r="124" spans="1:6" ht="15.75" customHeight="1">
      <c r="A124" s="51"/>
      <c r="B124" s="52"/>
      <c r="C124" s="52"/>
      <c r="D124" s="52"/>
      <c r="E124" s="1"/>
      <c r="F124" s="1"/>
    </row>
    <row r="125" spans="1:6" ht="15.75" customHeight="1">
      <c r="A125" s="51"/>
      <c r="B125" s="52"/>
      <c r="C125" s="52"/>
      <c r="D125" s="52"/>
      <c r="E125" s="1"/>
      <c r="F125" s="1"/>
    </row>
    <row r="126" spans="1:6" ht="15.75" customHeight="1">
      <c r="A126" s="51"/>
      <c r="B126" s="52"/>
      <c r="C126" s="52"/>
      <c r="D126" s="52"/>
      <c r="E126" s="1"/>
      <c r="F126" s="1"/>
    </row>
    <row r="127" spans="1:6" ht="15.75" customHeight="1">
      <c r="A127" s="51"/>
      <c r="B127" s="52"/>
      <c r="C127" s="52"/>
      <c r="D127" s="52"/>
      <c r="E127" s="1"/>
      <c r="F127" s="1"/>
    </row>
    <row r="128" spans="1:6" ht="15.75" customHeight="1">
      <c r="A128" s="51"/>
      <c r="B128" s="52"/>
      <c r="C128" s="52"/>
      <c r="D128" s="52"/>
      <c r="E128" s="1"/>
      <c r="F128" s="1"/>
    </row>
    <row r="129" spans="1:6" ht="15.75" customHeight="1">
      <c r="A129" s="51"/>
      <c r="B129" s="52"/>
      <c r="C129" s="52"/>
      <c r="D129" s="52"/>
      <c r="E129" s="1"/>
      <c r="F129" s="1"/>
    </row>
    <row r="130" spans="1:6" ht="15.75" customHeight="1">
      <c r="A130" s="51"/>
      <c r="B130" s="52"/>
      <c r="C130" s="52"/>
      <c r="D130" s="52"/>
      <c r="E130" s="1"/>
      <c r="F130" s="1"/>
    </row>
    <row r="131" spans="1:6" ht="15.75" customHeight="1">
      <c r="A131" s="51"/>
      <c r="B131" s="52"/>
      <c r="C131" s="52"/>
      <c r="D131" s="52"/>
      <c r="E131" s="1"/>
      <c r="F131" s="1"/>
    </row>
    <row r="132" spans="1:6" ht="15.75" customHeight="1">
      <c r="A132" s="51"/>
      <c r="B132" s="52"/>
      <c r="C132" s="52"/>
      <c r="D132" s="52"/>
      <c r="E132" s="1"/>
      <c r="F132" s="1"/>
    </row>
    <row r="133" spans="1:6" ht="15.75" customHeight="1">
      <c r="A133" s="51"/>
      <c r="B133" s="52"/>
      <c r="C133" s="52"/>
      <c r="D133" s="52"/>
      <c r="E133" s="1"/>
      <c r="F133" s="1"/>
    </row>
    <row r="134" spans="1:6" ht="15.75" customHeight="1">
      <c r="A134" s="51"/>
      <c r="B134" s="52"/>
      <c r="C134" s="52"/>
      <c r="D134" s="52"/>
      <c r="E134" s="1"/>
      <c r="F134" s="1"/>
    </row>
    <row r="135" spans="1:6" ht="15.75" customHeight="1">
      <c r="A135" s="51"/>
      <c r="B135" s="52"/>
      <c r="C135" s="52"/>
      <c r="D135" s="52"/>
      <c r="E135" s="1"/>
      <c r="F135" s="1"/>
    </row>
    <row r="136" spans="1:6" ht="15.75" customHeight="1">
      <c r="A136" s="51"/>
      <c r="B136" s="52"/>
      <c r="C136" s="52"/>
      <c r="D136" s="52"/>
      <c r="E136" s="1"/>
      <c r="F136" s="1"/>
    </row>
    <row r="137" spans="1:6" ht="15.75" customHeight="1">
      <c r="A137" s="51"/>
      <c r="B137" s="52"/>
      <c r="C137" s="52"/>
      <c r="D137" s="52"/>
      <c r="E137" s="1"/>
      <c r="F137" s="1"/>
    </row>
    <row r="138" spans="1:6" ht="15.75" customHeight="1">
      <c r="A138" s="51"/>
      <c r="B138" s="52"/>
      <c r="C138" s="52"/>
      <c r="D138" s="52"/>
      <c r="E138" s="1"/>
      <c r="F138" s="1"/>
    </row>
    <row r="139" spans="1:6" ht="15.75" customHeight="1">
      <c r="A139" s="51"/>
      <c r="B139" s="52"/>
      <c r="C139" s="52"/>
      <c r="D139" s="52"/>
      <c r="E139" s="1"/>
      <c r="F139" s="1"/>
    </row>
    <row r="140" spans="1:6" ht="15.75" customHeight="1">
      <c r="A140" s="51"/>
      <c r="B140" s="52"/>
      <c r="C140" s="52"/>
      <c r="D140" s="52"/>
      <c r="E140" s="1"/>
      <c r="F140" s="1"/>
    </row>
    <row r="141" spans="1:6" ht="15.75" customHeight="1">
      <c r="A141" s="51"/>
      <c r="B141" s="52"/>
      <c r="C141" s="52"/>
      <c r="D141" s="52"/>
      <c r="E141" s="1"/>
      <c r="F141" s="1"/>
    </row>
    <row r="142" spans="1:6" ht="15.75" customHeight="1">
      <c r="A142" s="51"/>
      <c r="B142" s="52"/>
      <c r="C142" s="52"/>
      <c r="D142" s="52"/>
      <c r="E142" s="1"/>
      <c r="F142" s="1"/>
    </row>
    <row r="143" spans="1:6" ht="15.75" customHeight="1">
      <c r="A143" s="51"/>
      <c r="B143" s="52"/>
      <c r="C143" s="52"/>
      <c r="D143" s="52"/>
      <c r="E143" s="1"/>
      <c r="F143" s="1"/>
    </row>
    <row r="144" spans="1:6" ht="15.75" customHeight="1">
      <c r="A144" s="51"/>
      <c r="B144" s="52"/>
      <c r="C144" s="52"/>
      <c r="D144" s="52"/>
      <c r="E144" s="1"/>
      <c r="F144" s="1"/>
    </row>
    <row r="145" spans="1:6" ht="15.75" customHeight="1">
      <c r="A145" s="51"/>
      <c r="B145" s="52"/>
      <c r="C145" s="52"/>
      <c r="D145" s="52"/>
      <c r="E145" s="1"/>
      <c r="F145" s="1"/>
    </row>
    <row r="146" spans="1:6" ht="15.75" customHeight="1">
      <c r="A146" s="51"/>
      <c r="B146" s="52"/>
      <c r="C146" s="52"/>
      <c r="D146" s="52"/>
      <c r="E146" s="1"/>
      <c r="F146" s="1"/>
    </row>
    <row r="147" spans="1:6" ht="15.75" customHeight="1">
      <c r="A147" s="51"/>
      <c r="B147" s="52"/>
      <c r="C147" s="52"/>
      <c r="D147" s="52"/>
      <c r="E147" s="1"/>
      <c r="F147" s="1"/>
    </row>
    <row r="148" spans="1:6" ht="15.75" customHeight="1">
      <c r="A148" s="51"/>
      <c r="B148" s="52"/>
      <c r="C148" s="52"/>
      <c r="D148" s="52"/>
      <c r="E148" s="1"/>
      <c r="F148" s="1"/>
    </row>
    <row r="149" spans="1:6" ht="15.75" customHeight="1">
      <c r="A149" s="51"/>
      <c r="B149" s="52"/>
      <c r="C149" s="52"/>
      <c r="D149" s="52"/>
      <c r="E149" s="1"/>
      <c r="F149" s="1"/>
    </row>
    <row r="150" spans="1:6" ht="15.75" customHeight="1">
      <c r="A150" s="51"/>
      <c r="B150" s="52"/>
      <c r="C150" s="52"/>
      <c r="D150" s="52"/>
      <c r="E150" s="1"/>
      <c r="F150" s="1"/>
    </row>
    <row r="151" spans="1:6" ht="15.75" customHeight="1">
      <c r="A151" s="51"/>
      <c r="B151" s="52"/>
      <c r="C151" s="52"/>
      <c r="D151" s="52"/>
      <c r="E151" s="1"/>
      <c r="F151" s="1"/>
    </row>
    <row r="152" spans="1:6" ht="15.75" customHeight="1">
      <c r="A152" s="51"/>
      <c r="B152" s="52"/>
      <c r="C152" s="52"/>
      <c r="D152" s="52"/>
      <c r="E152" s="1"/>
      <c r="F152" s="1"/>
    </row>
    <row r="153" spans="1:6" ht="15.75" customHeight="1">
      <c r="A153" s="51"/>
      <c r="B153" s="52"/>
      <c r="C153" s="52"/>
      <c r="D153" s="52"/>
      <c r="E153" s="1"/>
      <c r="F153" s="1"/>
    </row>
    <row r="154" spans="1:6" ht="15.75" customHeight="1">
      <c r="A154" s="51"/>
      <c r="B154" s="52"/>
      <c r="C154" s="52"/>
      <c r="D154" s="52"/>
      <c r="E154" s="1"/>
      <c r="F154" s="1"/>
    </row>
    <row r="155" spans="1:6" ht="15.75" customHeight="1">
      <c r="A155" s="51"/>
      <c r="B155" s="52"/>
      <c r="C155" s="52"/>
      <c r="D155" s="52"/>
      <c r="E155" s="1"/>
      <c r="F155" s="1"/>
    </row>
    <row r="156" spans="1:6" ht="15.75" customHeight="1">
      <c r="A156" s="51"/>
      <c r="B156" s="52"/>
      <c r="C156" s="52"/>
      <c r="D156" s="52"/>
      <c r="E156" s="1"/>
      <c r="F156" s="1"/>
    </row>
    <row r="157" spans="1:6" ht="15.75" customHeight="1">
      <c r="A157" s="51"/>
      <c r="B157" s="52"/>
      <c r="C157" s="52"/>
      <c r="D157" s="52"/>
      <c r="E157" s="1"/>
      <c r="F157" s="1"/>
    </row>
    <row r="158" spans="1:6" ht="15.75" customHeight="1">
      <c r="A158" s="51"/>
      <c r="B158" s="52"/>
      <c r="C158" s="52"/>
      <c r="D158" s="52"/>
      <c r="E158" s="1"/>
      <c r="F158" s="1"/>
    </row>
    <row r="159" spans="1:6" ht="15.75" customHeight="1">
      <c r="A159" s="51"/>
      <c r="B159" s="52"/>
      <c r="C159" s="52"/>
      <c r="D159" s="52"/>
      <c r="E159" s="1"/>
      <c r="F159" s="1"/>
    </row>
    <row r="160" spans="1:6" ht="15.75" customHeight="1">
      <c r="A160" s="51"/>
      <c r="B160" s="52"/>
      <c r="C160" s="52"/>
      <c r="D160" s="52"/>
      <c r="E160" s="1"/>
      <c r="F160" s="1"/>
    </row>
    <row r="161" spans="1:6" ht="15.75" customHeight="1">
      <c r="A161" s="51"/>
      <c r="B161" s="52"/>
      <c r="C161" s="52"/>
      <c r="D161" s="52"/>
      <c r="E161" s="1"/>
      <c r="F161" s="1"/>
    </row>
    <row r="162" spans="1:6" ht="15.75" customHeight="1">
      <c r="A162" s="51"/>
      <c r="B162" s="52"/>
      <c r="C162" s="52"/>
      <c r="D162" s="52"/>
      <c r="E162" s="1"/>
      <c r="F162" s="1"/>
    </row>
    <row r="163" spans="1:6" ht="15.75" customHeight="1">
      <c r="A163" s="51"/>
      <c r="B163" s="52"/>
      <c r="C163" s="52"/>
      <c r="D163" s="52"/>
      <c r="E163" s="1"/>
      <c r="F163" s="1"/>
    </row>
    <row r="164" spans="1:6" ht="15.75" customHeight="1">
      <c r="A164" s="51"/>
      <c r="B164" s="52"/>
      <c r="C164" s="52"/>
      <c r="D164" s="52"/>
      <c r="E164" s="1"/>
      <c r="F164" s="1"/>
    </row>
    <row r="165" spans="1:6" ht="15.75" customHeight="1">
      <c r="A165" s="51"/>
      <c r="B165" s="52"/>
      <c r="C165" s="52"/>
      <c r="D165" s="52"/>
      <c r="E165" s="1"/>
      <c r="F165" s="1"/>
    </row>
    <row r="166" spans="1:6" ht="15.75" customHeight="1">
      <c r="A166" s="51"/>
      <c r="B166" s="52"/>
      <c r="C166" s="52"/>
      <c r="D166" s="52"/>
      <c r="E166" s="1"/>
      <c r="F166" s="1"/>
    </row>
    <row r="167" spans="1:6" ht="15.75" customHeight="1">
      <c r="A167" s="51"/>
      <c r="B167" s="52"/>
      <c r="C167" s="52"/>
      <c r="D167" s="52"/>
      <c r="E167" s="1"/>
      <c r="F167" s="1"/>
    </row>
    <row r="168" spans="1:6" ht="15.75" customHeight="1">
      <c r="A168" s="51"/>
      <c r="B168" s="52"/>
      <c r="C168" s="52"/>
      <c r="D168" s="52"/>
      <c r="E168" s="1"/>
      <c r="F168" s="1"/>
    </row>
    <row r="169" spans="1:6" ht="15.75" customHeight="1">
      <c r="A169" s="51"/>
      <c r="B169" s="52"/>
      <c r="C169" s="52"/>
      <c r="D169" s="52"/>
      <c r="E169" s="1"/>
      <c r="F169" s="1"/>
    </row>
    <row r="170" spans="1:6" ht="15.75" customHeight="1">
      <c r="A170" s="51"/>
      <c r="B170" s="52"/>
      <c r="C170" s="52"/>
      <c r="D170" s="52"/>
      <c r="E170" s="1"/>
      <c r="F170" s="1"/>
    </row>
    <row r="171" spans="1:6" ht="15.75" customHeight="1">
      <c r="A171" s="51"/>
      <c r="B171" s="52"/>
      <c r="C171" s="52"/>
      <c r="D171" s="52"/>
      <c r="E171" s="1"/>
      <c r="F171" s="1"/>
    </row>
    <row r="172" spans="1:6" ht="15.75" customHeight="1">
      <c r="A172" s="51"/>
      <c r="B172" s="52"/>
      <c r="C172" s="52"/>
      <c r="D172" s="52"/>
      <c r="E172" s="1"/>
      <c r="F172" s="1"/>
    </row>
    <row r="173" spans="1:6" ht="15.75" customHeight="1">
      <c r="A173" s="51"/>
      <c r="B173" s="52"/>
      <c r="C173" s="52"/>
      <c r="D173" s="52"/>
      <c r="E173" s="1"/>
      <c r="F173" s="1"/>
    </row>
    <row r="174" spans="1:6" ht="15.75" customHeight="1">
      <c r="A174" s="51"/>
      <c r="B174" s="52"/>
      <c r="C174" s="52"/>
      <c r="D174" s="52"/>
      <c r="E174" s="1"/>
      <c r="F174" s="1"/>
    </row>
    <row r="175" spans="1:6" ht="15.75" customHeight="1">
      <c r="A175" s="51"/>
      <c r="B175" s="52"/>
      <c r="C175" s="52"/>
      <c r="D175" s="52"/>
      <c r="E175" s="1"/>
      <c r="F175" s="1"/>
    </row>
    <row r="176" spans="1:6" ht="15.75" customHeight="1">
      <c r="A176" s="51"/>
      <c r="B176" s="52"/>
      <c r="C176" s="52"/>
      <c r="D176" s="52"/>
      <c r="E176" s="1"/>
      <c r="F176" s="1"/>
    </row>
    <row r="177" spans="1:6" ht="15.75" customHeight="1">
      <c r="A177" s="51"/>
      <c r="B177" s="52"/>
      <c r="C177" s="52"/>
      <c r="D177" s="52"/>
      <c r="E177" s="1"/>
      <c r="F177" s="1"/>
    </row>
    <row r="178" spans="1:6" ht="15.75" customHeight="1">
      <c r="A178" s="51"/>
      <c r="B178" s="52"/>
      <c r="C178" s="52"/>
      <c r="D178" s="52"/>
      <c r="E178" s="1"/>
      <c r="F178" s="1"/>
    </row>
    <row r="179" spans="1:6" ht="15.75" customHeight="1">
      <c r="A179" s="51"/>
      <c r="B179" s="52"/>
      <c r="C179" s="52"/>
      <c r="D179" s="52"/>
      <c r="E179" s="1"/>
      <c r="F179" s="1"/>
    </row>
    <row r="180" spans="1:6" ht="15.75" customHeight="1">
      <c r="A180" s="51"/>
      <c r="B180" s="52"/>
      <c r="C180" s="52"/>
      <c r="D180" s="52"/>
      <c r="E180" s="1"/>
      <c r="F180" s="1"/>
    </row>
    <row r="181" spans="1:6" ht="15.75" customHeight="1">
      <c r="A181" s="51"/>
      <c r="B181" s="52"/>
      <c r="C181" s="52"/>
      <c r="D181" s="52"/>
      <c r="E181" s="1"/>
      <c r="F181" s="1"/>
    </row>
    <row r="182" spans="1:6" ht="15.75" customHeight="1">
      <c r="A182" s="51"/>
      <c r="B182" s="52"/>
      <c r="C182" s="52"/>
      <c r="D182" s="52"/>
      <c r="E182" s="1"/>
      <c r="F182" s="1"/>
    </row>
    <row r="183" spans="1:6" ht="15.75" customHeight="1">
      <c r="A183" s="51"/>
      <c r="B183" s="52"/>
      <c r="C183" s="52"/>
      <c r="D183" s="52"/>
      <c r="E183" s="1"/>
      <c r="F183" s="1"/>
    </row>
    <row r="184" spans="1:6" ht="15.75" customHeight="1">
      <c r="A184" s="51"/>
      <c r="B184" s="52"/>
      <c r="C184" s="52"/>
      <c r="D184" s="52"/>
      <c r="E184" s="1"/>
      <c r="F184" s="1"/>
    </row>
    <row r="185" spans="1:6" ht="15.75" customHeight="1">
      <c r="A185" s="51"/>
      <c r="B185" s="52"/>
      <c r="C185" s="52"/>
      <c r="D185" s="52"/>
      <c r="E185" s="1"/>
      <c r="F185" s="1"/>
    </row>
    <row r="186" spans="1:6" ht="15.75" customHeight="1">
      <c r="A186" s="51"/>
      <c r="B186" s="52"/>
      <c r="C186" s="52"/>
      <c r="D186" s="52"/>
      <c r="E186" s="1"/>
      <c r="F186" s="1"/>
    </row>
    <row r="187" spans="1:6" ht="15.75" customHeight="1">
      <c r="A187" s="51"/>
      <c r="B187" s="52"/>
      <c r="C187" s="52"/>
      <c r="D187" s="52"/>
      <c r="E187" s="1"/>
      <c r="F187" s="1"/>
    </row>
    <row r="188" spans="1:6" ht="15.75" customHeight="1">
      <c r="A188" s="51"/>
      <c r="B188" s="52"/>
      <c r="C188" s="52"/>
      <c r="D188" s="52"/>
      <c r="E188" s="1"/>
      <c r="F188" s="1"/>
    </row>
    <row r="189" spans="1:6" ht="15.75" customHeight="1">
      <c r="A189" s="51"/>
      <c r="B189" s="52"/>
      <c r="C189" s="52"/>
      <c r="D189" s="52"/>
      <c r="E189" s="1"/>
      <c r="F189" s="1"/>
    </row>
    <row r="190" spans="1:6" ht="15.75" customHeight="1">
      <c r="A190" s="51"/>
      <c r="B190" s="52"/>
      <c r="C190" s="52"/>
      <c r="D190" s="52"/>
      <c r="E190" s="1"/>
      <c r="F190" s="1"/>
    </row>
    <row r="191" spans="1:6" ht="15.75" customHeight="1">
      <c r="A191" s="51"/>
      <c r="B191" s="52"/>
      <c r="C191" s="52"/>
      <c r="D191" s="52"/>
      <c r="E191" s="1"/>
      <c r="F191" s="1"/>
    </row>
    <row r="192" spans="1:6" ht="15.75" customHeight="1">
      <c r="A192" s="51"/>
      <c r="B192" s="52"/>
      <c r="C192" s="52"/>
      <c r="D192" s="52"/>
      <c r="E192" s="1"/>
      <c r="F192" s="1"/>
    </row>
    <row r="193" spans="1:6" ht="15.75" customHeight="1">
      <c r="A193" s="51"/>
      <c r="B193" s="52"/>
      <c r="C193" s="52"/>
      <c r="D193" s="52"/>
      <c r="E193" s="1"/>
      <c r="F193" s="1"/>
    </row>
    <row r="194" spans="1:6" ht="15.75" customHeight="1">
      <c r="A194" s="51"/>
      <c r="B194" s="52"/>
      <c r="C194" s="52"/>
      <c r="D194" s="52"/>
      <c r="E194" s="1"/>
      <c r="F194" s="1"/>
    </row>
    <row r="195" spans="1:6" ht="15.75" customHeight="1">
      <c r="A195" s="51"/>
      <c r="B195" s="52"/>
      <c r="C195" s="52"/>
      <c r="D195" s="52"/>
      <c r="E195" s="1"/>
      <c r="F195" s="1"/>
    </row>
    <row r="196" spans="1:6" ht="15.75" customHeight="1">
      <c r="A196" s="51"/>
      <c r="B196" s="52"/>
      <c r="C196" s="52"/>
      <c r="D196" s="52"/>
      <c r="E196" s="1"/>
      <c r="F196" s="1"/>
    </row>
    <row r="197" spans="1:6" ht="15.75" customHeight="1">
      <c r="A197" s="51"/>
      <c r="B197" s="52"/>
      <c r="C197" s="52"/>
      <c r="D197" s="52"/>
      <c r="E197" s="1"/>
      <c r="F197" s="1"/>
    </row>
    <row r="198" spans="1:6" ht="15.75" customHeight="1">
      <c r="A198" s="51"/>
      <c r="B198" s="52"/>
      <c r="C198" s="52"/>
      <c r="D198" s="52"/>
      <c r="E198" s="1"/>
      <c r="F198" s="1"/>
    </row>
    <row r="199" spans="1:6" ht="15.75" customHeight="1">
      <c r="A199" s="51"/>
      <c r="B199" s="52"/>
      <c r="C199" s="52"/>
      <c r="D199" s="52"/>
      <c r="E199" s="1"/>
      <c r="F199" s="1"/>
    </row>
    <row r="200" spans="1:6" ht="15.75" customHeight="1">
      <c r="A200" s="51"/>
      <c r="B200" s="52"/>
      <c r="C200" s="52"/>
      <c r="D200" s="52"/>
      <c r="E200" s="1"/>
      <c r="F200" s="1"/>
    </row>
    <row r="201" spans="1:6" ht="15.75" customHeight="1">
      <c r="A201" s="51"/>
      <c r="B201" s="52"/>
      <c r="C201" s="52"/>
      <c r="D201" s="52"/>
      <c r="E201" s="1"/>
      <c r="F201" s="1"/>
    </row>
    <row r="202" spans="1:6" ht="15.75" customHeight="1">
      <c r="A202" s="51"/>
      <c r="B202" s="52"/>
      <c r="C202" s="52"/>
      <c r="D202" s="52"/>
      <c r="E202" s="1"/>
      <c r="F202" s="1"/>
    </row>
    <row r="203" spans="1:6" ht="15.75" customHeight="1">
      <c r="A203" s="51"/>
      <c r="B203" s="52"/>
      <c r="C203" s="52"/>
      <c r="D203" s="52"/>
      <c r="E203" s="1"/>
      <c r="F203" s="1"/>
    </row>
    <row r="204" spans="1:6" ht="15.75" customHeight="1">
      <c r="A204" s="51"/>
      <c r="B204" s="52"/>
      <c r="C204" s="52"/>
      <c r="D204" s="52"/>
      <c r="E204" s="1"/>
      <c r="F204" s="1"/>
    </row>
    <row r="205" spans="1:6" ht="15.75" customHeight="1">
      <c r="A205" s="51"/>
      <c r="B205" s="52"/>
      <c r="C205" s="52"/>
      <c r="D205" s="52"/>
      <c r="E205" s="1"/>
      <c r="F205" s="1"/>
    </row>
    <row r="206" spans="1:6" ht="15.75" customHeight="1">
      <c r="A206" s="51"/>
      <c r="B206" s="52"/>
      <c r="C206" s="52"/>
      <c r="D206" s="52"/>
      <c r="E206" s="1"/>
      <c r="F206" s="1"/>
    </row>
    <row r="207" spans="1:6" ht="15.75" customHeight="1">
      <c r="A207" s="51"/>
      <c r="B207" s="52"/>
      <c r="C207" s="52"/>
      <c r="D207" s="52"/>
      <c r="E207" s="1"/>
      <c r="F207" s="1"/>
    </row>
    <row r="208" spans="1:6" ht="15.75" customHeight="1">
      <c r="A208" s="51"/>
      <c r="B208" s="52"/>
      <c r="C208" s="52"/>
      <c r="D208" s="52"/>
      <c r="E208" s="1"/>
      <c r="F208" s="1"/>
    </row>
    <row r="209" spans="1:6" ht="15.75" customHeight="1">
      <c r="A209" s="51"/>
      <c r="B209" s="52"/>
      <c r="C209" s="52"/>
      <c r="D209" s="52"/>
      <c r="E209" s="1"/>
      <c r="F209" s="1"/>
    </row>
    <row r="210" spans="1:6" ht="15.75" customHeight="1">
      <c r="A210" s="51"/>
      <c r="B210" s="52"/>
      <c r="C210" s="52"/>
      <c r="D210" s="52"/>
      <c r="E210" s="1"/>
      <c r="F210" s="1"/>
    </row>
    <row r="211" spans="1:6" ht="15.75" customHeight="1">
      <c r="A211" s="51"/>
      <c r="B211" s="52"/>
      <c r="C211" s="52"/>
      <c r="D211" s="52"/>
      <c r="E211" s="1"/>
      <c r="F211" s="1"/>
    </row>
    <row r="212" spans="1:6" ht="15.75" customHeight="1">
      <c r="A212" s="51"/>
      <c r="B212" s="52"/>
      <c r="C212" s="52"/>
      <c r="D212" s="52"/>
      <c r="E212" s="1"/>
      <c r="F212" s="1"/>
    </row>
    <row r="213" spans="1:6" ht="15.75" customHeight="1">
      <c r="A213" s="51"/>
      <c r="B213" s="52"/>
      <c r="C213" s="52"/>
      <c r="D213" s="52"/>
      <c r="E213" s="1"/>
      <c r="F213" s="1"/>
    </row>
    <row r="214" spans="1:6" ht="15.75" customHeight="1">
      <c r="A214" s="51"/>
      <c r="B214" s="52"/>
      <c r="C214" s="52"/>
      <c r="D214" s="52"/>
      <c r="E214" s="1"/>
      <c r="F214" s="1"/>
    </row>
    <row r="215" spans="1:6" ht="15.75" customHeight="1">
      <c r="A215" s="51"/>
      <c r="B215" s="52"/>
      <c r="C215" s="52"/>
      <c r="D215" s="52"/>
      <c r="E215" s="1"/>
      <c r="F215" s="1"/>
    </row>
    <row r="216" spans="1:6" ht="15.75" customHeight="1">
      <c r="A216" s="51"/>
      <c r="B216" s="52"/>
      <c r="C216" s="52"/>
      <c r="D216" s="52"/>
      <c r="E216" s="1"/>
      <c r="F216" s="1"/>
    </row>
    <row r="217" spans="1:6" ht="15.75" customHeight="1">
      <c r="A217" s="51"/>
      <c r="B217" s="52"/>
      <c r="C217" s="52"/>
      <c r="D217" s="52"/>
      <c r="E217" s="1"/>
      <c r="F217" s="1"/>
    </row>
    <row r="218" spans="1:6" ht="15.75" customHeight="1">
      <c r="A218" s="51"/>
      <c r="B218" s="52"/>
      <c r="C218" s="52"/>
      <c r="D218" s="52"/>
      <c r="E218" s="1"/>
      <c r="F218" s="1"/>
    </row>
    <row r="219" spans="1:6" ht="15.75" customHeight="1">
      <c r="A219" s="51"/>
      <c r="B219" s="52"/>
      <c r="C219" s="52"/>
      <c r="D219" s="52"/>
      <c r="E219" s="1"/>
      <c r="F219" s="1"/>
    </row>
    <row r="220" spans="1:6" ht="15.75" customHeight="1">
      <c r="A220" s="51"/>
      <c r="B220" s="52"/>
      <c r="C220" s="52"/>
      <c r="D220" s="52"/>
      <c r="E220" s="1"/>
      <c r="F220" s="1"/>
    </row>
    <row r="221" spans="1:6" ht="15.75" customHeight="1">
      <c r="A221" s="51"/>
      <c r="B221" s="52"/>
      <c r="C221" s="52"/>
      <c r="D221" s="52"/>
      <c r="E221" s="1"/>
      <c r="F221" s="1"/>
    </row>
    <row r="222" spans="1:6" ht="15.75" customHeight="1">
      <c r="A222" s="51"/>
      <c r="B222" s="52"/>
      <c r="C222" s="52"/>
      <c r="D222" s="52"/>
      <c r="E222" s="1"/>
      <c r="F222" s="1"/>
    </row>
    <row r="223" spans="1:6" ht="15.75" customHeight="1">
      <c r="A223" s="51"/>
      <c r="B223" s="52"/>
      <c r="C223" s="52"/>
      <c r="D223" s="52"/>
      <c r="E223" s="1"/>
      <c r="F223" s="1"/>
    </row>
    <row r="224" spans="1:6" ht="15.75" customHeight="1">
      <c r="A224" s="51"/>
      <c r="B224" s="52"/>
      <c r="C224" s="52"/>
      <c r="D224" s="52"/>
      <c r="E224" s="1"/>
      <c r="F224" s="1"/>
    </row>
    <row r="225" spans="1:6" ht="15.75" customHeight="1">
      <c r="A225" s="51"/>
      <c r="B225" s="52"/>
      <c r="C225" s="52"/>
      <c r="D225" s="52"/>
      <c r="E225" s="1"/>
      <c r="F225" s="1"/>
    </row>
    <row r="226" spans="1:6" ht="15.75" customHeight="1">
      <c r="A226" s="51"/>
      <c r="B226" s="52"/>
      <c r="C226" s="52"/>
      <c r="D226" s="52"/>
      <c r="E226" s="1"/>
      <c r="F226" s="1"/>
    </row>
    <row r="227" spans="1:6" ht="15.75" customHeight="1">
      <c r="A227" s="51"/>
      <c r="B227" s="52"/>
      <c r="C227" s="52"/>
      <c r="D227" s="52"/>
      <c r="E227" s="1"/>
      <c r="F227" s="1"/>
    </row>
    <row r="228" spans="1:6" ht="15.75" customHeight="1">
      <c r="A228" s="51"/>
      <c r="B228" s="52"/>
      <c r="C228" s="52"/>
      <c r="D228" s="52"/>
      <c r="E228" s="1"/>
      <c r="F228" s="1"/>
    </row>
    <row r="229" spans="1:6" ht="15.75" customHeight="1">
      <c r="A229" s="51"/>
      <c r="B229" s="52"/>
      <c r="C229" s="52"/>
      <c r="D229" s="52"/>
      <c r="E229" s="1"/>
      <c r="F229" s="1"/>
    </row>
    <row r="230" spans="1:6" ht="15.75" customHeight="1">
      <c r="A230" s="51"/>
      <c r="B230" s="52"/>
      <c r="C230" s="52"/>
      <c r="D230" s="52"/>
      <c r="E230" s="1"/>
      <c r="F230" s="1"/>
    </row>
    <row r="231" spans="1:6" ht="15.75" customHeight="1">
      <c r="A231" s="51"/>
      <c r="B231" s="52"/>
      <c r="C231" s="52"/>
      <c r="D231" s="52"/>
      <c r="E231" s="1"/>
      <c r="F231" s="1"/>
    </row>
    <row r="232" spans="1:6" ht="15.75" customHeight="1">
      <c r="A232" s="51"/>
      <c r="B232" s="52"/>
      <c r="C232" s="52"/>
      <c r="D232" s="52"/>
      <c r="E232" s="1"/>
      <c r="F232" s="1"/>
    </row>
    <row r="233" spans="1:6" ht="15.75" customHeight="1">
      <c r="A233" s="51"/>
      <c r="B233" s="52"/>
      <c r="C233" s="52"/>
      <c r="D233" s="52"/>
      <c r="E233" s="1"/>
      <c r="F233" s="1"/>
    </row>
    <row r="234" spans="1:6" ht="15.75" customHeight="1">
      <c r="A234" s="51"/>
      <c r="B234" s="52"/>
      <c r="C234" s="52"/>
      <c r="D234" s="52"/>
      <c r="E234" s="1"/>
      <c r="F234" s="1"/>
    </row>
    <row r="235" spans="1:6" ht="15.75" customHeight="1">
      <c r="A235" s="51"/>
      <c r="B235" s="52"/>
      <c r="C235" s="52"/>
      <c r="D235" s="52"/>
      <c r="E235" s="1"/>
      <c r="F235" s="1"/>
    </row>
    <row r="236" spans="1:6" ht="15.75" customHeight="1">
      <c r="A236" s="51"/>
      <c r="B236" s="52"/>
      <c r="C236" s="52"/>
      <c r="D236" s="52"/>
      <c r="E236" s="1"/>
      <c r="F236" s="1"/>
    </row>
    <row r="237" spans="1:6" ht="15.75" customHeight="1">
      <c r="A237" s="51"/>
      <c r="B237" s="52"/>
      <c r="C237" s="52"/>
      <c r="D237" s="52"/>
      <c r="E237" s="1"/>
      <c r="F237" s="1"/>
    </row>
    <row r="238" spans="1:6" ht="15.75" customHeight="1">
      <c r="A238" s="51"/>
      <c r="B238" s="52"/>
      <c r="C238" s="52"/>
      <c r="D238" s="52"/>
      <c r="E238" s="1"/>
      <c r="F238" s="1"/>
    </row>
    <row r="239" spans="1:6" ht="15.75" customHeight="1">
      <c r="A239" s="51"/>
      <c r="B239" s="52"/>
      <c r="C239" s="52"/>
      <c r="D239" s="52"/>
      <c r="E239" s="1"/>
      <c r="F239" s="1"/>
    </row>
    <row r="240" spans="1:6" ht="15.75" customHeight="1">
      <c r="A240" s="51"/>
      <c r="B240" s="52"/>
      <c r="C240" s="52"/>
      <c r="D240" s="52"/>
      <c r="E240" s="1"/>
      <c r="F240" s="1"/>
    </row>
    <row r="241" spans="1:6" ht="15.75" customHeight="1">
      <c r="A241" s="51"/>
      <c r="B241" s="52"/>
      <c r="C241" s="52"/>
      <c r="D241" s="52"/>
      <c r="E241" s="1"/>
      <c r="F241" s="1"/>
    </row>
    <row r="242" spans="1:6" ht="15.75" customHeight="1">
      <c r="A242" s="51"/>
      <c r="B242" s="52"/>
      <c r="C242" s="52"/>
      <c r="D242" s="52"/>
      <c r="E242" s="1"/>
      <c r="F242" s="1"/>
    </row>
    <row r="243" spans="1:6" ht="15.75" customHeight="1">
      <c r="A243" s="51"/>
      <c r="B243" s="52"/>
      <c r="C243" s="52"/>
      <c r="D243" s="52"/>
      <c r="E243" s="1"/>
      <c r="F243" s="1"/>
    </row>
    <row r="244" spans="1:6" ht="15.75" customHeight="1">
      <c r="A244" s="51"/>
      <c r="B244" s="52"/>
      <c r="C244" s="52"/>
      <c r="D244" s="52"/>
      <c r="E244" s="1"/>
      <c r="F244" s="1"/>
    </row>
    <row r="245" spans="1:6" ht="15.75" customHeight="1">
      <c r="A245" s="51"/>
      <c r="B245" s="52"/>
      <c r="C245" s="52"/>
      <c r="D245" s="52"/>
      <c r="E245" s="1"/>
      <c r="F245" s="1"/>
    </row>
    <row r="246" spans="1:6" ht="15.75" customHeight="1">
      <c r="A246" s="51"/>
      <c r="B246" s="52"/>
      <c r="C246" s="52"/>
      <c r="D246" s="52"/>
      <c r="E246" s="1"/>
      <c r="F246" s="1"/>
    </row>
    <row r="247" spans="1:6" ht="15.75" customHeight="1"/>
    <row r="248" spans="1:6" ht="15.75" customHeight="1"/>
    <row r="249" spans="1:6" ht="15.75" customHeight="1"/>
    <row r="250" spans="1:6" ht="15.75" customHeight="1"/>
    <row r="251" spans="1:6" ht="15.75" customHeight="1"/>
    <row r="252" spans="1:6" ht="15.75" customHeight="1"/>
    <row r="253" spans="1:6" ht="15.75" customHeight="1"/>
    <row r="254" spans="1:6" ht="15.75" customHeight="1"/>
    <row r="255" spans="1:6" ht="15.75" customHeight="1"/>
    <row r="256" spans="1: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8:H8"/>
    <mergeCell ref="A9:H9"/>
    <mergeCell ref="A46:F46"/>
    <mergeCell ref="A2:H2"/>
    <mergeCell ref="A4:H4"/>
    <mergeCell ref="A5:H5"/>
    <mergeCell ref="A6:H6"/>
    <mergeCell ref="A7:H7"/>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sheetPr>
  <dimension ref="A1:X1000"/>
  <sheetViews>
    <sheetView workbookViewId="0"/>
  </sheetViews>
  <sheetFormatPr defaultColWidth="14.3984375" defaultRowHeight="15" customHeight="1"/>
  <cols>
    <col min="1" max="1" width="23.73046875" customWidth="1"/>
    <col min="2" max="2" width="10.265625" customWidth="1"/>
    <col min="3" max="3" width="27.73046875" customWidth="1"/>
    <col min="4" max="4" width="23.265625" customWidth="1"/>
    <col min="5" max="5" width="15.265625" customWidth="1"/>
    <col min="6" max="6" width="26.265625" customWidth="1"/>
    <col min="7" max="7" width="10.73046875" customWidth="1"/>
    <col min="8" max="8" width="16.1328125" customWidth="1"/>
    <col min="9" max="9" width="14" customWidth="1"/>
    <col min="10" max="24" width="8" customWidth="1"/>
    <col min="25" max="26" width="14.265625" customWidth="1"/>
  </cols>
  <sheetData>
    <row r="1" spans="1:24" ht="14.25">
      <c r="A1" s="51"/>
      <c r="B1" s="52"/>
      <c r="C1" s="52"/>
      <c r="D1" s="52"/>
      <c r="E1" s="52"/>
      <c r="F1" s="52"/>
      <c r="G1" s="52"/>
      <c r="H1" s="1"/>
    </row>
    <row r="2" spans="1:24" ht="15.75" customHeight="1">
      <c r="A2" s="1118" t="s">
        <v>6072</v>
      </c>
      <c r="B2" s="1111"/>
      <c r="C2" s="1111"/>
      <c r="D2" s="1111"/>
      <c r="E2" s="1111"/>
      <c r="F2" s="1111"/>
      <c r="G2" s="1111"/>
      <c r="H2" s="1112"/>
      <c r="I2" s="54"/>
      <c r="J2" s="54"/>
      <c r="K2" s="54"/>
      <c r="L2" s="54"/>
      <c r="M2" s="54"/>
      <c r="N2" s="54"/>
      <c r="O2" s="54"/>
      <c r="P2" s="54"/>
      <c r="Q2" s="54"/>
      <c r="R2" s="54"/>
      <c r="S2" s="54"/>
      <c r="T2" s="54"/>
      <c r="U2" s="54"/>
      <c r="V2" s="54"/>
      <c r="W2" s="54"/>
      <c r="X2" s="54"/>
    </row>
    <row r="3" spans="1:24" ht="14.25">
      <c r="A3" s="256"/>
      <c r="B3" s="256"/>
      <c r="C3" s="256"/>
      <c r="D3" s="256"/>
      <c r="E3" s="256"/>
      <c r="F3" s="256"/>
      <c r="G3" s="256"/>
      <c r="H3" s="53"/>
      <c r="I3" s="54"/>
      <c r="J3" s="54"/>
      <c r="K3" s="54"/>
      <c r="L3" s="54"/>
      <c r="M3" s="54"/>
      <c r="N3" s="54"/>
      <c r="O3" s="54"/>
      <c r="P3" s="54"/>
      <c r="Q3" s="54"/>
      <c r="R3" s="54"/>
      <c r="S3" s="54"/>
      <c r="T3" s="54"/>
      <c r="U3" s="54"/>
      <c r="V3" s="54"/>
      <c r="W3" s="54"/>
      <c r="X3" s="54"/>
    </row>
    <row r="4" spans="1:24" ht="18.75" customHeight="1">
      <c r="A4" s="1110" t="s">
        <v>6073</v>
      </c>
      <c r="B4" s="1111"/>
      <c r="C4" s="1111"/>
      <c r="D4" s="1111"/>
      <c r="E4" s="1111"/>
      <c r="F4" s="1111"/>
      <c r="G4" s="1111"/>
      <c r="H4" s="1112"/>
      <c r="I4" s="255"/>
      <c r="J4" s="255"/>
      <c r="K4" s="255"/>
      <c r="L4" s="255"/>
      <c r="M4" s="255"/>
      <c r="N4" s="255"/>
      <c r="O4" s="255"/>
      <c r="P4" s="255"/>
      <c r="Q4" s="255"/>
      <c r="R4" s="255"/>
      <c r="S4" s="255"/>
      <c r="T4" s="255"/>
      <c r="U4" s="255"/>
      <c r="V4" s="255"/>
      <c r="W4" s="255"/>
      <c r="X4" s="255"/>
    </row>
    <row r="5" spans="1:24" ht="14.25" customHeight="1">
      <c r="A5" s="1110" t="s">
        <v>6074</v>
      </c>
      <c r="B5" s="1111"/>
      <c r="C5" s="1111"/>
      <c r="D5" s="1111"/>
      <c r="E5" s="1111"/>
      <c r="F5" s="1111"/>
      <c r="G5" s="1111"/>
      <c r="H5" s="1112"/>
      <c r="I5" s="255"/>
      <c r="J5" s="255"/>
      <c r="K5" s="255"/>
      <c r="L5" s="255"/>
      <c r="M5" s="255"/>
      <c r="N5" s="255"/>
      <c r="O5" s="255"/>
      <c r="P5" s="255"/>
      <c r="Q5" s="255"/>
      <c r="R5" s="255"/>
      <c r="S5" s="255"/>
      <c r="T5" s="255"/>
      <c r="U5" s="255"/>
      <c r="V5" s="255"/>
      <c r="W5" s="255"/>
      <c r="X5" s="255"/>
    </row>
    <row r="6" spans="1:24" ht="13.5" customHeight="1">
      <c r="A6" s="1110" t="s">
        <v>6075</v>
      </c>
      <c r="B6" s="1111"/>
      <c r="C6" s="1111"/>
      <c r="D6" s="1111"/>
      <c r="E6" s="1111"/>
      <c r="F6" s="1111"/>
      <c r="G6" s="1111"/>
      <c r="H6" s="1112"/>
      <c r="I6" s="255"/>
      <c r="J6" s="255"/>
      <c r="K6" s="255"/>
      <c r="L6" s="255"/>
      <c r="M6" s="255"/>
      <c r="N6" s="255"/>
      <c r="O6" s="255"/>
      <c r="P6" s="255"/>
      <c r="Q6" s="255"/>
      <c r="R6" s="255"/>
      <c r="S6" s="255"/>
      <c r="T6" s="255"/>
      <c r="U6" s="255"/>
      <c r="V6" s="255"/>
      <c r="W6" s="255"/>
      <c r="X6" s="255"/>
    </row>
    <row r="7" spans="1:24" ht="132.75" customHeight="1">
      <c r="A7" s="1113" t="s">
        <v>6076</v>
      </c>
      <c r="B7" s="1111"/>
      <c r="C7" s="1111"/>
      <c r="D7" s="1111"/>
      <c r="E7" s="1111"/>
      <c r="F7" s="1111"/>
      <c r="G7" s="1111"/>
      <c r="H7" s="1112"/>
      <c r="I7" s="255"/>
      <c r="J7" s="255"/>
      <c r="K7" s="255"/>
      <c r="L7" s="255"/>
      <c r="M7" s="255"/>
      <c r="N7" s="255"/>
      <c r="O7" s="255"/>
      <c r="P7" s="255"/>
      <c r="Q7" s="255"/>
      <c r="R7" s="255"/>
      <c r="S7" s="255"/>
      <c r="T7" s="255"/>
      <c r="U7" s="255"/>
      <c r="V7" s="255"/>
      <c r="W7" s="255"/>
      <c r="X7" s="255"/>
    </row>
    <row r="8" spans="1:24" ht="14.25">
      <c r="A8" s="57"/>
      <c r="B8" s="58"/>
      <c r="C8" s="58"/>
      <c r="D8" s="58"/>
      <c r="E8" s="58"/>
      <c r="F8" s="58"/>
      <c r="G8" s="58"/>
      <c r="H8" s="53"/>
      <c r="I8" s="54"/>
      <c r="J8" s="54"/>
      <c r="K8" s="54"/>
      <c r="L8" s="54"/>
      <c r="M8" s="54"/>
      <c r="N8" s="54"/>
      <c r="O8" s="54"/>
      <c r="P8" s="54"/>
      <c r="Q8" s="54"/>
      <c r="R8" s="54"/>
      <c r="S8" s="54"/>
      <c r="T8" s="54"/>
      <c r="U8" s="54"/>
      <c r="V8" s="54"/>
      <c r="W8" s="54"/>
      <c r="X8" s="54"/>
    </row>
    <row r="9" spans="1:24" ht="61.5" customHeight="1">
      <c r="A9" s="63" t="s">
        <v>2558</v>
      </c>
      <c r="B9" s="63" t="s">
        <v>6</v>
      </c>
      <c r="C9" s="63" t="s">
        <v>2559</v>
      </c>
      <c r="D9" s="63" t="s">
        <v>6077</v>
      </c>
      <c r="E9" s="63" t="s">
        <v>2561</v>
      </c>
      <c r="F9" s="63" t="s">
        <v>2562</v>
      </c>
      <c r="G9" s="59" t="s">
        <v>219</v>
      </c>
      <c r="H9" s="258" t="s">
        <v>223</v>
      </c>
      <c r="I9" s="64" t="s">
        <v>224</v>
      </c>
      <c r="J9" s="54"/>
      <c r="K9" s="54"/>
      <c r="L9" s="54"/>
      <c r="M9" s="54"/>
      <c r="N9" s="54"/>
      <c r="O9" s="54"/>
      <c r="P9" s="54"/>
      <c r="Q9" s="54"/>
      <c r="R9" s="54"/>
      <c r="S9" s="54"/>
      <c r="T9" s="54"/>
      <c r="U9" s="54"/>
      <c r="V9" s="54"/>
      <c r="W9" s="54"/>
      <c r="X9" s="54"/>
    </row>
    <row r="10" spans="1:24" ht="57">
      <c r="A10" s="184" t="s">
        <v>1702</v>
      </c>
      <c r="B10" s="155" t="s">
        <v>101</v>
      </c>
      <c r="C10" s="155" t="s">
        <v>6078</v>
      </c>
      <c r="D10" s="158" t="s">
        <v>5057</v>
      </c>
      <c r="E10" s="757">
        <v>44567</v>
      </c>
      <c r="F10" s="169" t="s">
        <v>6079</v>
      </c>
      <c r="G10" s="352">
        <v>100</v>
      </c>
      <c r="H10" s="617">
        <v>100</v>
      </c>
      <c r="I10" s="3" t="s">
        <v>6080</v>
      </c>
      <c r="J10" s="54"/>
      <c r="K10" s="54"/>
      <c r="L10" s="54"/>
      <c r="M10" s="54"/>
      <c r="N10" s="54"/>
      <c r="O10" s="54"/>
      <c r="P10" s="54"/>
      <c r="Q10" s="54"/>
      <c r="R10" s="54"/>
      <c r="S10" s="54"/>
      <c r="T10" s="54"/>
      <c r="U10" s="54"/>
      <c r="V10" s="54"/>
      <c r="W10" s="54"/>
      <c r="X10" s="54"/>
    </row>
    <row r="11" spans="1:24" ht="14.25">
      <c r="A11" s="225"/>
      <c r="B11" s="122"/>
      <c r="C11" s="438"/>
      <c r="D11" s="204"/>
      <c r="E11" s="204"/>
      <c r="F11" s="204"/>
      <c r="G11" s="575"/>
      <c r="H11" s="576"/>
      <c r="J11" s="351"/>
      <c r="K11" s="351"/>
      <c r="L11" s="351"/>
      <c r="M11" s="351"/>
      <c r="N11" s="351"/>
      <c r="O11" s="351"/>
      <c r="P11" s="351"/>
      <c r="Q11" s="351"/>
      <c r="R11" s="351"/>
      <c r="S11" s="351"/>
      <c r="T11" s="351"/>
      <c r="U11" s="351"/>
      <c r="V11" s="351"/>
      <c r="W11" s="351"/>
      <c r="X11" s="351"/>
    </row>
    <row r="12" spans="1:24" ht="14.25">
      <c r="A12" s="225"/>
      <c r="B12" s="122"/>
      <c r="C12" s="438"/>
      <c r="D12" s="203"/>
      <c r="E12" s="203"/>
      <c r="F12" s="203"/>
      <c r="G12" s="539"/>
      <c r="H12" s="576"/>
      <c r="J12" s="351"/>
      <c r="K12" s="351"/>
      <c r="L12" s="351"/>
      <c r="M12" s="351"/>
      <c r="N12" s="351"/>
      <c r="O12" s="351"/>
      <c r="P12" s="351"/>
      <c r="Q12" s="351"/>
      <c r="R12" s="351"/>
      <c r="S12" s="351"/>
      <c r="T12" s="351"/>
      <c r="U12" s="351"/>
      <c r="V12" s="351"/>
      <c r="W12" s="351"/>
      <c r="X12" s="351"/>
    </row>
    <row r="13" spans="1:24" ht="14.25">
      <c r="A13" s="225"/>
      <c r="B13" s="122"/>
      <c r="C13" s="438"/>
      <c r="D13" s="203"/>
      <c r="E13" s="203"/>
      <c r="F13" s="203"/>
      <c r="G13" s="539"/>
      <c r="H13" s="576"/>
      <c r="J13" s="351"/>
      <c r="K13" s="351"/>
      <c r="L13" s="351"/>
      <c r="M13" s="351"/>
      <c r="N13" s="351"/>
      <c r="O13" s="351"/>
      <c r="P13" s="351"/>
      <c r="Q13" s="351"/>
      <c r="R13" s="351"/>
      <c r="S13" s="351"/>
      <c r="T13" s="351"/>
      <c r="U13" s="351"/>
      <c r="V13" s="351"/>
      <c r="W13" s="351"/>
      <c r="X13" s="351"/>
    </row>
    <row r="14" spans="1:24" ht="14.25">
      <c r="A14" s="225"/>
      <c r="B14" s="122"/>
      <c r="C14" s="438"/>
      <c r="D14" s="438"/>
      <c r="E14" s="438"/>
      <c r="F14" s="438"/>
      <c r="G14" s="578"/>
      <c r="H14" s="576"/>
      <c r="J14" s="351"/>
      <c r="K14" s="351"/>
      <c r="L14" s="351"/>
      <c r="M14" s="351"/>
      <c r="N14" s="351"/>
      <c r="O14" s="351"/>
      <c r="P14" s="351"/>
      <c r="Q14" s="351"/>
      <c r="R14" s="351"/>
      <c r="S14" s="351"/>
      <c r="T14" s="351"/>
      <c r="U14" s="351"/>
      <c r="V14" s="351"/>
      <c r="W14" s="351"/>
      <c r="X14" s="351"/>
    </row>
    <row r="15" spans="1:24" ht="14.25">
      <c r="A15" s="225"/>
      <c r="B15" s="122"/>
      <c r="C15" s="438"/>
      <c r="D15" s="438"/>
      <c r="E15" s="438"/>
      <c r="F15" s="438"/>
      <c r="G15" s="578"/>
      <c r="H15" s="314"/>
    </row>
    <row r="16" spans="1:24" ht="14.25">
      <c r="A16" s="232" t="s">
        <v>183</v>
      </c>
      <c r="B16" s="52"/>
      <c r="C16" s="52"/>
      <c r="D16" s="52"/>
      <c r="E16" s="52"/>
      <c r="F16" s="52"/>
      <c r="H16" s="568">
        <f>SUM(H10:H15)</f>
        <v>100</v>
      </c>
    </row>
    <row r="17" spans="1:8" ht="14.25">
      <c r="A17" s="51"/>
      <c r="B17" s="52"/>
      <c r="C17" s="52"/>
      <c r="D17" s="52"/>
      <c r="E17" s="52"/>
      <c r="F17" s="52"/>
      <c r="G17" s="52"/>
      <c r="H17" s="1"/>
    </row>
    <row r="18" spans="1:8" ht="14.25">
      <c r="A18" s="1142" t="s">
        <v>842</v>
      </c>
      <c r="B18" s="1115"/>
      <c r="C18" s="1115"/>
      <c r="D18" s="1115"/>
      <c r="E18" s="1115"/>
      <c r="F18" s="1115"/>
      <c r="G18" s="1115"/>
      <c r="H18" s="1116"/>
    </row>
    <row r="19" spans="1:8" ht="14.25">
      <c r="A19" s="51"/>
      <c r="B19" s="52"/>
      <c r="C19" s="52"/>
      <c r="D19" s="52"/>
      <c r="E19" s="52"/>
      <c r="F19" s="52"/>
      <c r="G19" s="52"/>
      <c r="H19" s="1"/>
    </row>
    <row r="20" spans="1:8" ht="15.75" customHeight="1">
      <c r="A20" s="51"/>
      <c r="B20" s="52"/>
      <c r="C20" s="52"/>
      <c r="D20" s="52"/>
      <c r="E20" s="52"/>
      <c r="F20" s="52"/>
      <c r="G20" s="52"/>
      <c r="H20" s="1"/>
    </row>
    <row r="21" spans="1:8" ht="15.75" customHeight="1">
      <c r="A21" s="51"/>
      <c r="B21" s="52"/>
      <c r="C21" s="52"/>
      <c r="D21" s="52"/>
      <c r="E21" s="52"/>
      <c r="F21" s="52"/>
      <c r="G21" s="52"/>
      <c r="H21" s="1"/>
    </row>
    <row r="22" spans="1:8" ht="15.75" customHeight="1">
      <c r="A22" s="51"/>
      <c r="B22" s="52"/>
      <c r="C22" s="52"/>
      <c r="D22" s="52"/>
      <c r="E22" s="52"/>
      <c r="F22" s="52"/>
      <c r="G22" s="52"/>
      <c r="H22" s="1"/>
    </row>
    <row r="23" spans="1:8" ht="15.75" customHeight="1">
      <c r="A23" s="51"/>
      <c r="B23" s="52"/>
      <c r="C23" s="52"/>
      <c r="D23" s="52"/>
      <c r="E23" s="52"/>
      <c r="F23" s="52"/>
      <c r="G23" s="52"/>
      <c r="H23" s="1"/>
    </row>
    <row r="24" spans="1:8" ht="15.75" customHeight="1">
      <c r="A24" s="51"/>
      <c r="B24" s="52"/>
      <c r="C24" s="52"/>
      <c r="D24" s="52"/>
      <c r="E24" s="52"/>
      <c r="F24" s="52"/>
      <c r="G24" s="52"/>
      <c r="H24" s="1"/>
    </row>
    <row r="25" spans="1:8" ht="15.75" customHeight="1">
      <c r="A25" s="51"/>
      <c r="B25" s="52"/>
      <c r="C25" s="52"/>
      <c r="D25" s="52"/>
      <c r="E25" s="52"/>
      <c r="F25" s="52"/>
      <c r="G25" s="52"/>
      <c r="H25" s="1"/>
    </row>
    <row r="26" spans="1:8" ht="15.75" customHeight="1">
      <c r="A26" s="51"/>
      <c r="B26" s="52"/>
      <c r="C26" s="52"/>
      <c r="D26" s="52"/>
      <c r="E26" s="52"/>
      <c r="F26" s="52"/>
      <c r="G26" s="52"/>
      <c r="H26" s="1"/>
    </row>
    <row r="27" spans="1:8" ht="15.75" customHeight="1">
      <c r="A27" s="51"/>
      <c r="B27" s="52"/>
      <c r="C27" s="52"/>
      <c r="D27" s="52"/>
      <c r="E27" s="52"/>
      <c r="F27" s="52"/>
      <c r="G27" s="52"/>
      <c r="H27" s="1"/>
    </row>
    <row r="28" spans="1:8" ht="15.75" customHeight="1">
      <c r="A28" s="51"/>
      <c r="B28" s="52"/>
      <c r="C28" s="52"/>
      <c r="D28" s="52"/>
      <c r="E28" s="52"/>
      <c r="F28" s="52"/>
      <c r="G28" s="52"/>
      <c r="H28" s="1"/>
    </row>
    <row r="29" spans="1:8" ht="15.75" customHeight="1">
      <c r="A29" s="51"/>
      <c r="B29" s="52"/>
      <c r="C29" s="52"/>
      <c r="D29" s="52"/>
      <c r="E29" s="52"/>
      <c r="F29" s="52"/>
      <c r="G29" s="52"/>
      <c r="H29" s="1"/>
    </row>
    <row r="30" spans="1:8" ht="15.75" customHeight="1">
      <c r="A30" s="51"/>
      <c r="B30" s="52"/>
      <c r="C30" s="52"/>
      <c r="D30" s="52"/>
      <c r="E30" s="52"/>
      <c r="F30" s="52"/>
      <c r="G30" s="52"/>
      <c r="H30" s="1"/>
    </row>
    <row r="31" spans="1:8" ht="15.75" customHeight="1">
      <c r="A31" s="51"/>
      <c r="B31" s="52"/>
      <c r="C31" s="52"/>
      <c r="D31" s="52"/>
      <c r="E31" s="52"/>
      <c r="F31" s="52"/>
      <c r="G31" s="52"/>
      <c r="H31" s="1"/>
    </row>
    <row r="32" spans="1:8" ht="15.75" customHeight="1">
      <c r="A32" s="51"/>
      <c r="B32" s="52"/>
      <c r="C32" s="52"/>
      <c r="D32" s="52"/>
      <c r="E32" s="52"/>
      <c r="F32" s="52"/>
      <c r="G32" s="52"/>
      <c r="H32" s="1"/>
    </row>
    <row r="33" spans="1:8" ht="15.75" customHeight="1">
      <c r="A33" s="51"/>
      <c r="B33" s="52"/>
      <c r="C33" s="52"/>
      <c r="D33" s="52"/>
      <c r="E33" s="52"/>
      <c r="F33" s="52"/>
      <c r="G33" s="52"/>
      <c r="H33" s="1"/>
    </row>
    <row r="34" spans="1:8" ht="15.75" customHeight="1">
      <c r="A34" s="51"/>
      <c r="B34" s="52"/>
      <c r="C34" s="52"/>
      <c r="D34" s="52"/>
      <c r="E34" s="52"/>
      <c r="F34" s="52"/>
      <c r="G34" s="52"/>
      <c r="H34" s="1"/>
    </row>
    <row r="35" spans="1:8" ht="15.75" customHeight="1">
      <c r="A35" s="51"/>
      <c r="B35" s="52"/>
      <c r="C35" s="52"/>
      <c r="D35" s="52"/>
      <c r="E35" s="52"/>
      <c r="F35" s="52"/>
      <c r="G35" s="52"/>
      <c r="H35" s="1"/>
    </row>
    <row r="36" spans="1:8" ht="15.75" customHeight="1">
      <c r="A36" s="51"/>
      <c r="B36" s="52"/>
      <c r="C36" s="52"/>
      <c r="D36" s="52"/>
      <c r="E36" s="52"/>
      <c r="F36" s="52"/>
      <c r="G36" s="52"/>
      <c r="H36" s="1"/>
    </row>
    <row r="37" spans="1:8" ht="15.75" customHeight="1">
      <c r="A37" s="51"/>
      <c r="B37" s="52"/>
      <c r="C37" s="52"/>
      <c r="D37" s="52"/>
      <c r="E37" s="52"/>
      <c r="F37" s="52"/>
      <c r="G37" s="52"/>
      <c r="H37" s="1"/>
    </row>
    <row r="38" spans="1:8" ht="15.75" customHeight="1">
      <c r="A38" s="51"/>
      <c r="B38" s="52"/>
      <c r="C38" s="52"/>
      <c r="D38" s="52"/>
      <c r="E38" s="52"/>
      <c r="F38" s="52"/>
      <c r="G38" s="52"/>
      <c r="H38" s="1"/>
    </row>
    <row r="39" spans="1:8" ht="15.75" customHeight="1">
      <c r="A39" s="51"/>
      <c r="B39" s="52"/>
      <c r="C39" s="52"/>
      <c r="D39" s="52"/>
      <c r="E39" s="52"/>
      <c r="F39" s="52"/>
      <c r="G39" s="52"/>
      <c r="H39" s="1"/>
    </row>
    <row r="40" spans="1:8" ht="15.75" customHeight="1">
      <c r="A40" s="51"/>
      <c r="B40" s="52"/>
      <c r="C40" s="52"/>
      <c r="D40" s="52"/>
      <c r="E40" s="52"/>
      <c r="F40" s="52"/>
      <c r="G40" s="52"/>
      <c r="H40" s="1"/>
    </row>
    <row r="41" spans="1:8" ht="15.75" customHeight="1">
      <c r="A41" s="51"/>
      <c r="B41" s="52"/>
      <c r="C41" s="52"/>
      <c r="D41" s="52"/>
      <c r="E41" s="52"/>
      <c r="F41" s="52"/>
      <c r="G41" s="52"/>
      <c r="H41" s="1"/>
    </row>
    <row r="42" spans="1:8" ht="15.75" customHeight="1">
      <c r="A42" s="51"/>
      <c r="B42" s="52"/>
      <c r="C42" s="52"/>
      <c r="D42" s="52"/>
      <c r="E42" s="52"/>
      <c r="F42" s="52"/>
      <c r="G42" s="52"/>
      <c r="H42" s="1"/>
    </row>
    <row r="43" spans="1:8" ht="15.75" customHeight="1">
      <c r="A43" s="51"/>
      <c r="B43" s="52"/>
      <c r="C43" s="52"/>
      <c r="D43" s="52"/>
      <c r="E43" s="52"/>
      <c r="F43" s="52"/>
      <c r="G43" s="52"/>
      <c r="H43" s="1"/>
    </row>
    <row r="44" spans="1:8" ht="15.75" customHeight="1">
      <c r="A44" s="51"/>
      <c r="B44" s="52"/>
      <c r="C44" s="52"/>
      <c r="D44" s="52"/>
      <c r="E44" s="52"/>
      <c r="F44" s="52"/>
      <c r="G44" s="52"/>
      <c r="H44" s="1"/>
    </row>
    <row r="45" spans="1:8" ht="15.75" customHeight="1">
      <c r="A45" s="51"/>
      <c r="B45" s="52"/>
      <c r="C45" s="52"/>
      <c r="D45" s="52"/>
      <c r="E45" s="52"/>
      <c r="F45" s="52"/>
      <c r="G45" s="52"/>
      <c r="H45" s="1"/>
    </row>
    <row r="46" spans="1:8" ht="15.75" customHeight="1">
      <c r="A46" s="51"/>
      <c r="B46" s="52"/>
      <c r="C46" s="52"/>
      <c r="D46" s="52"/>
      <c r="E46" s="52"/>
      <c r="F46" s="52"/>
      <c r="G46" s="52"/>
      <c r="H46" s="1"/>
    </row>
    <row r="47" spans="1:8" ht="15.75" customHeight="1">
      <c r="A47" s="51"/>
      <c r="B47" s="52"/>
      <c r="C47" s="52"/>
      <c r="D47" s="52"/>
      <c r="E47" s="52"/>
      <c r="F47" s="52"/>
      <c r="G47" s="52"/>
      <c r="H47" s="1"/>
    </row>
    <row r="48" spans="1:8" ht="15.75" customHeight="1">
      <c r="A48" s="51"/>
      <c r="B48" s="52"/>
      <c r="C48" s="52"/>
      <c r="D48" s="52"/>
      <c r="E48" s="52"/>
      <c r="F48" s="52"/>
      <c r="G48" s="52"/>
      <c r="H48" s="1"/>
    </row>
    <row r="49" spans="1:8" ht="15.75" customHeight="1">
      <c r="A49" s="51"/>
      <c r="B49" s="52"/>
      <c r="C49" s="52"/>
      <c r="D49" s="52"/>
      <c r="E49" s="52"/>
      <c r="F49" s="52"/>
      <c r="G49" s="52"/>
      <c r="H49" s="1"/>
    </row>
    <row r="50" spans="1:8" ht="15.75" customHeight="1">
      <c r="A50" s="51"/>
      <c r="B50" s="52"/>
      <c r="C50" s="52"/>
      <c r="D50" s="52"/>
      <c r="E50" s="52"/>
      <c r="F50" s="52"/>
      <c r="G50" s="52"/>
      <c r="H50" s="1"/>
    </row>
    <row r="51" spans="1:8" ht="15.75" customHeight="1">
      <c r="A51" s="51"/>
      <c r="B51" s="52"/>
      <c r="C51" s="52"/>
      <c r="D51" s="52"/>
      <c r="E51" s="52"/>
      <c r="F51" s="52"/>
      <c r="G51" s="52"/>
      <c r="H51" s="1"/>
    </row>
    <row r="52" spans="1:8" ht="15.75" customHeight="1">
      <c r="A52" s="51"/>
      <c r="B52" s="52"/>
      <c r="C52" s="52"/>
      <c r="D52" s="52"/>
      <c r="E52" s="52"/>
      <c r="F52" s="52"/>
      <c r="G52" s="52"/>
      <c r="H52" s="1"/>
    </row>
    <row r="53" spans="1:8" ht="15.75" customHeight="1">
      <c r="A53" s="51"/>
      <c r="B53" s="52"/>
      <c r="C53" s="52"/>
      <c r="D53" s="52"/>
      <c r="E53" s="52"/>
      <c r="F53" s="52"/>
      <c r="G53" s="52"/>
      <c r="H53" s="1"/>
    </row>
    <row r="54" spans="1:8" ht="15.75" customHeight="1">
      <c r="A54" s="51"/>
      <c r="B54" s="52"/>
      <c r="C54" s="52"/>
      <c r="D54" s="52"/>
      <c r="E54" s="52"/>
      <c r="F54" s="52"/>
      <c r="G54" s="52"/>
      <c r="H54" s="1"/>
    </row>
    <row r="55" spans="1:8" ht="15.75" customHeight="1">
      <c r="A55" s="51"/>
      <c r="B55" s="52"/>
      <c r="C55" s="52"/>
      <c r="D55" s="52"/>
      <c r="E55" s="52"/>
      <c r="F55" s="52"/>
      <c r="G55" s="52"/>
      <c r="H55" s="1"/>
    </row>
    <row r="56" spans="1:8" ht="15.75" customHeight="1">
      <c r="A56" s="51"/>
      <c r="B56" s="52"/>
      <c r="C56" s="52"/>
      <c r="D56" s="52"/>
      <c r="E56" s="52"/>
      <c r="F56" s="52"/>
      <c r="G56" s="52"/>
      <c r="H56" s="1"/>
    </row>
    <row r="57" spans="1:8" ht="15.75" customHeight="1">
      <c r="A57" s="51"/>
      <c r="B57" s="52"/>
      <c r="C57" s="52"/>
      <c r="D57" s="52"/>
      <c r="E57" s="52"/>
      <c r="F57" s="52"/>
      <c r="G57" s="52"/>
      <c r="H57" s="1"/>
    </row>
    <row r="58" spans="1:8" ht="15.75" customHeight="1">
      <c r="A58" s="51"/>
      <c r="B58" s="52"/>
      <c r="C58" s="52"/>
      <c r="D58" s="52"/>
      <c r="E58" s="52"/>
      <c r="F58" s="52"/>
      <c r="G58" s="52"/>
      <c r="H58" s="1"/>
    </row>
    <row r="59" spans="1:8" ht="15.75" customHeight="1">
      <c r="A59" s="51"/>
      <c r="B59" s="52"/>
      <c r="C59" s="52"/>
      <c r="D59" s="52"/>
      <c r="E59" s="52"/>
      <c r="F59" s="52"/>
      <c r="G59" s="52"/>
      <c r="H59" s="1"/>
    </row>
    <row r="60" spans="1:8" ht="15.75" customHeight="1">
      <c r="A60" s="51"/>
      <c r="B60" s="52"/>
      <c r="C60" s="52"/>
      <c r="D60" s="52"/>
      <c r="E60" s="52"/>
      <c r="F60" s="52"/>
      <c r="G60" s="52"/>
      <c r="H60" s="1"/>
    </row>
    <row r="61" spans="1:8" ht="15.75" customHeight="1">
      <c r="A61" s="51"/>
      <c r="B61" s="52"/>
      <c r="C61" s="52"/>
      <c r="D61" s="52"/>
      <c r="E61" s="52"/>
      <c r="F61" s="52"/>
      <c r="G61" s="52"/>
      <c r="H61" s="1"/>
    </row>
    <row r="62" spans="1:8" ht="15.75" customHeight="1">
      <c r="A62" s="51"/>
      <c r="B62" s="52"/>
      <c r="C62" s="52"/>
      <c r="D62" s="52"/>
      <c r="E62" s="52"/>
      <c r="F62" s="52"/>
      <c r="G62" s="52"/>
      <c r="H62" s="1"/>
    </row>
    <row r="63" spans="1:8" ht="15.75" customHeight="1">
      <c r="A63" s="51"/>
      <c r="B63" s="52"/>
      <c r="C63" s="52"/>
      <c r="D63" s="52"/>
      <c r="E63" s="52"/>
      <c r="F63" s="52"/>
      <c r="G63" s="52"/>
      <c r="H63" s="1"/>
    </row>
    <row r="64" spans="1:8" ht="15.75" customHeight="1">
      <c r="A64" s="51"/>
      <c r="B64" s="52"/>
      <c r="C64" s="52"/>
      <c r="D64" s="52"/>
      <c r="E64" s="52"/>
      <c r="F64" s="52"/>
      <c r="G64" s="52"/>
      <c r="H64" s="1"/>
    </row>
    <row r="65" spans="1:8" ht="15.75" customHeight="1">
      <c r="A65" s="51"/>
      <c r="B65" s="52"/>
      <c r="C65" s="52"/>
      <c r="D65" s="52"/>
      <c r="E65" s="52"/>
      <c r="F65" s="52"/>
      <c r="G65" s="52"/>
      <c r="H65" s="1"/>
    </row>
    <row r="66" spans="1:8" ht="15.75" customHeight="1">
      <c r="A66" s="51"/>
      <c r="B66" s="52"/>
      <c r="C66" s="52"/>
      <c r="D66" s="52"/>
      <c r="E66" s="52"/>
      <c r="F66" s="52"/>
      <c r="G66" s="52"/>
      <c r="H66" s="1"/>
    </row>
    <row r="67" spans="1:8" ht="15.75" customHeight="1">
      <c r="A67" s="51"/>
      <c r="B67" s="52"/>
      <c r="C67" s="52"/>
      <c r="D67" s="52"/>
      <c r="E67" s="52"/>
      <c r="F67" s="52"/>
      <c r="G67" s="52"/>
      <c r="H67" s="1"/>
    </row>
    <row r="68" spans="1:8" ht="15.75" customHeight="1">
      <c r="A68" s="51"/>
      <c r="B68" s="52"/>
      <c r="C68" s="52"/>
      <c r="D68" s="52"/>
      <c r="E68" s="52"/>
      <c r="F68" s="52"/>
      <c r="G68" s="52"/>
      <c r="H68" s="1"/>
    </row>
    <row r="69" spans="1:8" ht="15.75" customHeight="1">
      <c r="A69" s="51"/>
      <c r="B69" s="52"/>
      <c r="C69" s="52"/>
      <c r="D69" s="52"/>
      <c r="E69" s="52"/>
      <c r="F69" s="52"/>
      <c r="G69" s="52"/>
      <c r="H69" s="1"/>
    </row>
    <row r="70" spans="1:8" ht="15.75" customHeight="1">
      <c r="A70" s="51"/>
      <c r="B70" s="52"/>
      <c r="C70" s="52"/>
      <c r="D70" s="52"/>
      <c r="E70" s="52"/>
      <c r="F70" s="52"/>
      <c r="G70" s="52"/>
      <c r="H70" s="1"/>
    </row>
    <row r="71" spans="1:8" ht="15.75" customHeight="1">
      <c r="A71" s="51"/>
      <c r="B71" s="52"/>
      <c r="C71" s="52"/>
      <c r="D71" s="52"/>
      <c r="E71" s="52"/>
      <c r="F71" s="52"/>
      <c r="G71" s="52"/>
      <c r="H71" s="1"/>
    </row>
    <row r="72" spans="1:8" ht="15.75" customHeight="1">
      <c r="A72" s="51"/>
      <c r="B72" s="52"/>
      <c r="C72" s="52"/>
      <c r="D72" s="52"/>
      <c r="E72" s="52"/>
      <c r="F72" s="52"/>
      <c r="G72" s="52"/>
      <c r="H72" s="1"/>
    </row>
    <row r="73" spans="1:8" ht="15.75" customHeight="1">
      <c r="A73" s="51"/>
      <c r="B73" s="52"/>
      <c r="C73" s="52"/>
      <c r="D73" s="52"/>
      <c r="E73" s="52"/>
      <c r="F73" s="52"/>
      <c r="G73" s="52"/>
      <c r="H73" s="1"/>
    </row>
    <row r="74" spans="1:8" ht="15.75" customHeight="1">
      <c r="A74" s="51"/>
      <c r="B74" s="52"/>
      <c r="C74" s="52"/>
      <c r="D74" s="52"/>
      <c r="E74" s="52"/>
      <c r="F74" s="52"/>
      <c r="G74" s="52"/>
      <c r="H74" s="1"/>
    </row>
    <row r="75" spans="1:8" ht="15.75" customHeight="1">
      <c r="A75" s="51"/>
      <c r="B75" s="52"/>
      <c r="C75" s="52"/>
      <c r="D75" s="52"/>
      <c r="E75" s="52"/>
      <c r="F75" s="52"/>
      <c r="G75" s="52"/>
      <c r="H75" s="1"/>
    </row>
    <row r="76" spans="1:8" ht="15.75" customHeight="1">
      <c r="A76" s="51"/>
      <c r="B76" s="52"/>
      <c r="C76" s="52"/>
      <c r="D76" s="52"/>
      <c r="E76" s="52"/>
      <c r="F76" s="52"/>
      <c r="G76" s="52"/>
      <c r="H76" s="1"/>
    </row>
    <row r="77" spans="1:8" ht="15.75" customHeight="1">
      <c r="A77" s="51"/>
      <c r="B77" s="52"/>
      <c r="C77" s="52"/>
      <c r="D77" s="52"/>
      <c r="E77" s="52"/>
      <c r="F77" s="52"/>
      <c r="G77" s="52"/>
      <c r="H77" s="1"/>
    </row>
    <row r="78" spans="1:8" ht="15.75" customHeight="1">
      <c r="A78" s="51"/>
      <c r="B78" s="52"/>
      <c r="C78" s="52"/>
      <c r="D78" s="52"/>
      <c r="E78" s="52"/>
      <c r="F78" s="52"/>
      <c r="G78" s="52"/>
      <c r="H78" s="1"/>
    </row>
    <row r="79" spans="1:8" ht="15.75" customHeight="1">
      <c r="A79" s="51"/>
      <c r="B79" s="52"/>
      <c r="C79" s="52"/>
      <c r="D79" s="52"/>
      <c r="E79" s="52"/>
      <c r="F79" s="52"/>
      <c r="G79" s="52"/>
      <c r="H79" s="1"/>
    </row>
    <row r="80" spans="1:8" ht="15.75" customHeight="1">
      <c r="A80" s="51"/>
      <c r="B80" s="52"/>
      <c r="C80" s="52"/>
      <c r="D80" s="52"/>
      <c r="E80" s="52"/>
      <c r="F80" s="52"/>
      <c r="G80" s="52"/>
      <c r="H80" s="1"/>
    </row>
    <row r="81" spans="1:8" ht="15.75" customHeight="1">
      <c r="A81" s="51"/>
      <c r="B81" s="52"/>
      <c r="C81" s="52"/>
      <c r="D81" s="52"/>
      <c r="E81" s="52"/>
      <c r="F81" s="52"/>
      <c r="G81" s="52"/>
      <c r="H81" s="1"/>
    </row>
    <row r="82" spans="1:8" ht="15.75" customHeight="1">
      <c r="A82" s="51"/>
      <c r="B82" s="52"/>
      <c r="C82" s="52"/>
      <c r="D82" s="52"/>
      <c r="E82" s="52"/>
      <c r="F82" s="52"/>
      <c r="G82" s="52"/>
      <c r="H82" s="1"/>
    </row>
    <row r="83" spans="1:8" ht="15.75" customHeight="1">
      <c r="A83" s="51"/>
      <c r="B83" s="52"/>
      <c r="C83" s="52"/>
      <c r="D83" s="52"/>
      <c r="E83" s="52"/>
      <c r="F83" s="52"/>
      <c r="G83" s="52"/>
      <c r="H83" s="1"/>
    </row>
    <row r="84" spans="1:8" ht="15.75" customHeight="1">
      <c r="A84" s="51"/>
      <c r="B84" s="52"/>
      <c r="C84" s="52"/>
      <c r="D84" s="52"/>
      <c r="E84" s="52"/>
      <c r="F84" s="52"/>
      <c r="G84" s="52"/>
      <c r="H84" s="1"/>
    </row>
    <row r="85" spans="1:8" ht="15.75" customHeight="1">
      <c r="A85" s="51"/>
      <c r="B85" s="52"/>
      <c r="C85" s="52"/>
      <c r="D85" s="52"/>
      <c r="E85" s="52"/>
      <c r="F85" s="52"/>
      <c r="G85" s="52"/>
      <c r="H85" s="1"/>
    </row>
    <row r="86" spans="1:8" ht="15.75" customHeight="1">
      <c r="A86" s="51"/>
      <c r="B86" s="52"/>
      <c r="C86" s="52"/>
      <c r="D86" s="52"/>
      <c r="E86" s="52"/>
      <c r="F86" s="52"/>
      <c r="G86" s="52"/>
      <c r="H86" s="1"/>
    </row>
    <row r="87" spans="1:8" ht="15.75" customHeight="1">
      <c r="A87" s="51"/>
      <c r="B87" s="52"/>
      <c r="C87" s="52"/>
      <c r="D87" s="52"/>
      <c r="E87" s="52"/>
      <c r="F87" s="52"/>
      <c r="G87" s="52"/>
      <c r="H87" s="1"/>
    </row>
    <row r="88" spans="1:8" ht="15.75" customHeight="1">
      <c r="A88" s="51"/>
      <c r="B88" s="52"/>
      <c r="C88" s="52"/>
      <c r="D88" s="52"/>
      <c r="E88" s="52"/>
      <c r="F88" s="52"/>
      <c r="G88" s="52"/>
      <c r="H88" s="1"/>
    </row>
    <row r="89" spans="1:8" ht="15.75" customHeight="1">
      <c r="A89" s="51"/>
      <c r="B89" s="52"/>
      <c r="C89" s="52"/>
      <c r="D89" s="52"/>
      <c r="E89" s="52"/>
      <c r="F89" s="52"/>
      <c r="G89" s="52"/>
      <c r="H89" s="1"/>
    </row>
    <row r="90" spans="1:8" ht="15.75" customHeight="1">
      <c r="A90" s="51"/>
      <c r="B90" s="52"/>
      <c r="C90" s="52"/>
      <c r="D90" s="52"/>
      <c r="E90" s="52"/>
      <c r="F90" s="52"/>
      <c r="G90" s="52"/>
      <c r="H90" s="1"/>
    </row>
    <row r="91" spans="1:8" ht="15.75" customHeight="1">
      <c r="A91" s="51"/>
      <c r="B91" s="52"/>
      <c r="C91" s="52"/>
      <c r="D91" s="52"/>
      <c r="E91" s="52"/>
      <c r="F91" s="52"/>
      <c r="G91" s="52"/>
      <c r="H91" s="1"/>
    </row>
    <row r="92" spans="1:8" ht="15.75" customHeight="1">
      <c r="A92" s="51"/>
      <c r="B92" s="52"/>
      <c r="C92" s="52"/>
      <c r="D92" s="52"/>
      <c r="E92" s="52"/>
      <c r="F92" s="52"/>
      <c r="G92" s="52"/>
      <c r="H92" s="1"/>
    </row>
    <row r="93" spans="1:8" ht="15.75" customHeight="1">
      <c r="A93" s="51"/>
      <c r="B93" s="52"/>
      <c r="C93" s="52"/>
      <c r="D93" s="52"/>
      <c r="E93" s="52"/>
      <c r="F93" s="52"/>
      <c r="G93" s="52"/>
      <c r="H93" s="1"/>
    </row>
    <row r="94" spans="1:8" ht="15.75" customHeight="1">
      <c r="A94" s="51"/>
      <c r="B94" s="52"/>
      <c r="C94" s="52"/>
      <c r="D94" s="52"/>
      <c r="E94" s="52"/>
      <c r="F94" s="52"/>
      <c r="G94" s="52"/>
      <c r="H94" s="1"/>
    </row>
    <row r="95" spans="1:8" ht="15.75" customHeight="1">
      <c r="A95" s="51"/>
      <c r="B95" s="52"/>
      <c r="C95" s="52"/>
      <c r="D95" s="52"/>
      <c r="E95" s="52"/>
      <c r="F95" s="52"/>
      <c r="G95" s="52"/>
      <c r="H95" s="1"/>
    </row>
    <row r="96" spans="1:8" ht="15.75" customHeight="1">
      <c r="A96" s="51"/>
      <c r="B96" s="52"/>
      <c r="C96" s="52"/>
      <c r="D96" s="52"/>
      <c r="E96" s="52"/>
      <c r="F96" s="52"/>
      <c r="G96" s="52"/>
      <c r="H96" s="1"/>
    </row>
    <row r="97" spans="1:8" ht="15.75" customHeight="1">
      <c r="A97" s="51"/>
      <c r="B97" s="52"/>
      <c r="C97" s="52"/>
      <c r="D97" s="52"/>
      <c r="E97" s="52"/>
      <c r="F97" s="52"/>
      <c r="G97" s="52"/>
      <c r="H97" s="1"/>
    </row>
    <row r="98" spans="1:8" ht="15.75" customHeight="1">
      <c r="A98" s="51"/>
      <c r="B98" s="52"/>
      <c r="C98" s="52"/>
      <c r="D98" s="52"/>
      <c r="E98" s="52"/>
      <c r="F98" s="52"/>
      <c r="G98" s="52"/>
      <c r="H98" s="1"/>
    </row>
    <row r="99" spans="1:8" ht="15.75" customHeight="1">
      <c r="A99" s="51"/>
      <c r="B99" s="52"/>
      <c r="C99" s="52"/>
      <c r="D99" s="52"/>
      <c r="E99" s="52"/>
      <c r="F99" s="52"/>
      <c r="G99" s="52"/>
      <c r="H99" s="1"/>
    </row>
    <row r="100" spans="1:8" ht="15.75" customHeight="1">
      <c r="A100" s="51"/>
      <c r="B100" s="52"/>
      <c r="C100" s="52"/>
      <c r="D100" s="52"/>
      <c r="E100" s="52"/>
      <c r="F100" s="52"/>
      <c r="G100" s="52"/>
      <c r="H100" s="1"/>
    </row>
    <row r="101" spans="1:8" ht="15.75" customHeight="1">
      <c r="A101" s="51"/>
      <c r="B101" s="52"/>
      <c r="C101" s="52"/>
      <c r="D101" s="52"/>
      <c r="E101" s="52"/>
      <c r="F101" s="52"/>
      <c r="G101" s="52"/>
      <c r="H101" s="1"/>
    </row>
    <row r="102" spans="1:8" ht="15.75" customHeight="1">
      <c r="A102" s="51"/>
      <c r="B102" s="52"/>
      <c r="C102" s="52"/>
      <c r="D102" s="52"/>
      <c r="E102" s="52"/>
      <c r="F102" s="52"/>
      <c r="G102" s="52"/>
      <c r="H102" s="1"/>
    </row>
    <row r="103" spans="1:8" ht="15.75" customHeight="1">
      <c r="A103" s="51"/>
      <c r="B103" s="52"/>
      <c r="C103" s="52"/>
      <c r="D103" s="52"/>
      <c r="E103" s="52"/>
      <c r="F103" s="52"/>
      <c r="G103" s="52"/>
      <c r="H103" s="1"/>
    </row>
    <row r="104" spans="1:8" ht="15.75" customHeight="1">
      <c r="A104" s="51"/>
      <c r="B104" s="52"/>
      <c r="C104" s="52"/>
      <c r="D104" s="52"/>
      <c r="E104" s="52"/>
      <c r="F104" s="52"/>
      <c r="G104" s="52"/>
      <c r="H104" s="1"/>
    </row>
    <row r="105" spans="1:8" ht="15.75" customHeight="1">
      <c r="A105" s="51"/>
      <c r="B105" s="52"/>
      <c r="C105" s="52"/>
      <c r="D105" s="52"/>
      <c r="E105" s="52"/>
      <c r="F105" s="52"/>
      <c r="G105" s="52"/>
      <c r="H105" s="1"/>
    </row>
    <row r="106" spans="1:8" ht="15.75" customHeight="1">
      <c r="A106" s="51"/>
      <c r="B106" s="52"/>
      <c r="C106" s="52"/>
      <c r="D106" s="52"/>
      <c r="E106" s="52"/>
      <c r="F106" s="52"/>
      <c r="G106" s="52"/>
      <c r="H106" s="1"/>
    </row>
    <row r="107" spans="1:8" ht="15.75" customHeight="1">
      <c r="A107" s="51"/>
      <c r="B107" s="52"/>
      <c r="C107" s="52"/>
      <c r="D107" s="52"/>
      <c r="E107" s="52"/>
      <c r="F107" s="52"/>
      <c r="G107" s="52"/>
      <c r="H107" s="1"/>
    </row>
    <row r="108" spans="1:8" ht="15.75" customHeight="1">
      <c r="A108" s="51"/>
      <c r="B108" s="52"/>
      <c r="C108" s="52"/>
      <c r="D108" s="52"/>
      <c r="E108" s="52"/>
      <c r="F108" s="52"/>
      <c r="G108" s="52"/>
      <c r="H108" s="1"/>
    </row>
    <row r="109" spans="1:8" ht="15.75" customHeight="1">
      <c r="A109" s="51"/>
      <c r="B109" s="52"/>
      <c r="C109" s="52"/>
      <c r="D109" s="52"/>
      <c r="E109" s="52"/>
      <c r="F109" s="52"/>
      <c r="G109" s="52"/>
      <c r="H109" s="1"/>
    </row>
    <row r="110" spans="1:8" ht="15.75" customHeight="1">
      <c r="A110" s="51"/>
      <c r="B110" s="52"/>
      <c r="C110" s="52"/>
      <c r="D110" s="52"/>
      <c r="E110" s="52"/>
      <c r="F110" s="52"/>
      <c r="G110" s="52"/>
      <c r="H110" s="1"/>
    </row>
    <row r="111" spans="1:8" ht="15.75" customHeight="1">
      <c r="A111" s="51"/>
      <c r="B111" s="52"/>
      <c r="C111" s="52"/>
      <c r="D111" s="52"/>
      <c r="E111" s="52"/>
      <c r="F111" s="52"/>
      <c r="G111" s="52"/>
      <c r="H111" s="1"/>
    </row>
    <row r="112" spans="1:8" ht="15.75" customHeight="1">
      <c r="A112" s="51"/>
      <c r="B112" s="52"/>
      <c r="C112" s="52"/>
      <c r="D112" s="52"/>
      <c r="E112" s="52"/>
      <c r="F112" s="52"/>
      <c r="G112" s="52"/>
      <c r="H112" s="1"/>
    </row>
    <row r="113" spans="1:8" ht="15.75" customHeight="1">
      <c r="A113" s="51"/>
      <c r="B113" s="52"/>
      <c r="C113" s="52"/>
      <c r="D113" s="52"/>
      <c r="E113" s="52"/>
      <c r="F113" s="52"/>
      <c r="G113" s="52"/>
      <c r="H113" s="1"/>
    </row>
    <row r="114" spans="1:8" ht="15.75" customHeight="1">
      <c r="A114" s="51"/>
      <c r="B114" s="52"/>
      <c r="C114" s="52"/>
      <c r="D114" s="52"/>
      <c r="E114" s="52"/>
      <c r="F114" s="52"/>
      <c r="G114" s="52"/>
      <c r="H114" s="1"/>
    </row>
    <row r="115" spans="1:8" ht="15.75" customHeight="1">
      <c r="A115" s="51"/>
      <c r="B115" s="52"/>
      <c r="C115" s="52"/>
      <c r="D115" s="52"/>
      <c r="E115" s="52"/>
      <c r="F115" s="52"/>
      <c r="G115" s="52"/>
      <c r="H115" s="1"/>
    </row>
    <row r="116" spans="1:8" ht="15.75" customHeight="1">
      <c r="A116" s="51"/>
      <c r="B116" s="52"/>
      <c r="C116" s="52"/>
      <c r="D116" s="52"/>
      <c r="E116" s="52"/>
      <c r="F116" s="52"/>
      <c r="G116" s="52"/>
      <c r="H116" s="1"/>
    </row>
    <row r="117" spans="1:8" ht="15.75" customHeight="1">
      <c r="A117" s="51"/>
      <c r="B117" s="52"/>
      <c r="C117" s="52"/>
      <c r="D117" s="52"/>
      <c r="E117" s="52"/>
      <c r="F117" s="52"/>
      <c r="G117" s="52"/>
      <c r="H117" s="1"/>
    </row>
    <row r="118" spans="1:8" ht="15.75" customHeight="1">
      <c r="A118" s="51"/>
      <c r="B118" s="52"/>
      <c r="C118" s="52"/>
      <c r="D118" s="52"/>
      <c r="E118" s="52"/>
      <c r="F118" s="52"/>
      <c r="G118" s="52"/>
      <c r="H118" s="1"/>
    </row>
    <row r="119" spans="1:8" ht="15.75" customHeight="1">
      <c r="A119" s="51"/>
      <c r="B119" s="52"/>
      <c r="C119" s="52"/>
      <c r="D119" s="52"/>
      <c r="E119" s="52"/>
      <c r="F119" s="52"/>
      <c r="G119" s="52"/>
      <c r="H119" s="1"/>
    </row>
    <row r="120" spans="1:8" ht="15.75" customHeight="1">
      <c r="A120" s="51"/>
      <c r="B120" s="52"/>
      <c r="C120" s="52"/>
      <c r="D120" s="52"/>
      <c r="E120" s="52"/>
      <c r="F120" s="52"/>
      <c r="G120" s="52"/>
      <c r="H120" s="1"/>
    </row>
    <row r="121" spans="1:8" ht="15.75" customHeight="1">
      <c r="A121" s="51"/>
      <c r="B121" s="52"/>
      <c r="C121" s="52"/>
      <c r="D121" s="52"/>
      <c r="E121" s="52"/>
      <c r="F121" s="52"/>
      <c r="G121" s="52"/>
      <c r="H121" s="1"/>
    </row>
    <row r="122" spans="1:8" ht="15.75" customHeight="1">
      <c r="A122" s="51"/>
      <c r="B122" s="52"/>
      <c r="C122" s="52"/>
      <c r="D122" s="52"/>
      <c r="E122" s="52"/>
      <c r="F122" s="52"/>
      <c r="G122" s="52"/>
      <c r="H122" s="1"/>
    </row>
    <row r="123" spans="1:8" ht="15.75" customHeight="1">
      <c r="A123" s="51"/>
      <c r="B123" s="52"/>
      <c r="C123" s="52"/>
      <c r="D123" s="52"/>
      <c r="E123" s="52"/>
      <c r="F123" s="52"/>
      <c r="G123" s="52"/>
      <c r="H123" s="1"/>
    </row>
    <row r="124" spans="1:8" ht="15.75" customHeight="1">
      <c r="A124" s="51"/>
      <c r="B124" s="52"/>
      <c r="C124" s="52"/>
      <c r="D124" s="52"/>
      <c r="E124" s="52"/>
      <c r="F124" s="52"/>
      <c r="G124" s="52"/>
      <c r="H124" s="1"/>
    </row>
    <row r="125" spans="1:8" ht="15.75" customHeight="1">
      <c r="A125" s="51"/>
      <c r="B125" s="52"/>
      <c r="C125" s="52"/>
      <c r="D125" s="52"/>
      <c r="E125" s="52"/>
      <c r="F125" s="52"/>
      <c r="G125" s="52"/>
      <c r="H125" s="1"/>
    </row>
    <row r="126" spans="1:8" ht="15.75" customHeight="1">
      <c r="A126" s="51"/>
      <c r="B126" s="52"/>
      <c r="C126" s="52"/>
      <c r="D126" s="52"/>
      <c r="E126" s="52"/>
      <c r="F126" s="52"/>
      <c r="G126" s="52"/>
      <c r="H126" s="1"/>
    </row>
    <row r="127" spans="1:8" ht="15.75" customHeight="1">
      <c r="A127" s="51"/>
      <c r="B127" s="52"/>
      <c r="C127" s="52"/>
      <c r="D127" s="52"/>
      <c r="E127" s="52"/>
      <c r="F127" s="52"/>
      <c r="G127" s="52"/>
      <c r="H127" s="1"/>
    </row>
    <row r="128" spans="1:8" ht="15.75" customHeight="1">
      <c r="A128" s="51"/>
      <c r="B128" s="52"/>
      <c r="C128" s="52"/>
      <c r="D128" s="52"/>
      <c r="E128" s="52"/>
      <c r="F128" s="52"/>
      <c r="G128" s="52"/>
      <c r="H128" s="1"/>
    </row>
    <row r="129" spans="1:8" ht="15.75" customHeight="1">
      <c r="A129" s="51"/>
      <c r="B129" s="52"/>
      <c r="C129" s="52"/>
      <c r="D129" s="52"/>
      <c r="E129" s="52"/>
      <c r="F129" s="52"/>
      <c r="G129" s="52"/>
      <c r="H129" s="1"/>
    </row>
    <row r="130" spans="1:8" ht="15.75" customHeight="1">
      <c r="A130" s="51"/>
      <c r="B130" s="52"/>
      <c r="C130" s="52"/>
      <c r="D130" s="52"/>
      <c r="E130" s="52"/>
      <c r="F130" s="52"/>
      <c r="G130" s="52"/>
      <c r="H130" s="1"/>
    </row>
    <row r="131" spans="1:8" ht="15.75" customHeight="1">
      <c r="A131" s="51"/>
      <c r="B131" s="52"/>
      <c r="C131" s="52"/>
      <c r="D131" s="52"/>
      <c r="E131" s="52"/>
      <c r="F131" s="52"/>
      <c r="G131" s="52"/>
      <c r="H131" s="1"/>
    </row>
    <row r="132" spans="1:8" ht="15.75" customHeight="1">
      <c r="A132" s="51"/>
      <c r="B132" s="52"/>
      <c r="C132" s="52"/>
      <c r="D132" s="52"/>
      <c r="E132" s="52"/>
      <c r="F132" s="52"/>
      <c r="G132" s="52"/>
      <c r="H132" s="1"/>
    </row>
    <row r="133" spans="1:8" ht="15.75" customHeight="1">
      <c r="A133" s="51"/>
      <c r="B133" s="52"/>
      <c r="C133" s="52"/>
      <c r="D133" s="52"/>
      <c r="E133" s="52"/>
      <c r="F133" s="52"/>
      <c r="G133" s="52"/>
      <c r="H133" s="1"/>
    </row>
    <row r="134" spans="1:8" ht="15.75" customHeight="1">
      <c r="A134" s="51"/>
      <c r="B134" s="52"/>
      <c r="C134" s="52"/>
      <c r="D134" s="52"/>
      <c r="E134" s="52"/>
      <c r="F134" s="52"/>
      <c r="G134" s="52"/>
      <c r="H134" s="1"/>
    </row>
    <row r="135" spans="1:8" ht="15.75" customHeight="1">
      <c r="A135" s="51"/>
      <c r="B135" s="52"/>
      <c r="C135" s="52"/>
      <c r="D135" s="52"/>
      <c r="E135" s="52"/>
      <c r="F135" s="52"/>
      <c r="G135" s="52"/>
      <c r="H135" s="1"/>
    </row>
    <row r="136" spans="1:8" ht="15.75" customHeight="1">
      <c r="A136" s="51"/>
      <c r="B136" s="52"/>
      <c r="C136" s="52"/>
      <c r="D136" s="52"/>
      <c r="E136" s="52"/>
      <c r="F136" s="52"/>
      <c r="G136" s="52"/>
      <c r="H136" s="1"/>
    </row>
    <row r="137" spans="1:8" ht="15.75" customHeight="1">
      <c r="A137" s="51"/>
      <c r="B137" s="52"/>
      <c r="C137" s="52"/>
      <c r="D137" s="52"/>
      <c r="E137" s="52"/>
      <c r="F137" s="52"/>
      <c r="G137" s="52"/>
      <c r="H137" s="1"/>
    </row>
    <row r="138" spans="1:8" ht="15.75" customHeight="1">
      <c r="A138" s="51"/>
      <c r="B138" s="52"/>
      <c r="C138" s="52"/>
      <c r="D138" s="52"/>
      <c r="E138" s="52"/>
      <c r="F138" s="52"/>
      <c r="G138" s="52"/>
      <c r="H138" s="1"/>
    </row>
    <row r="139" spans="1:8" ht="15.75" customHeight="1">
      <c r="A139" s="51"/>
      <c r="B139" s="52"/>
      <c r="C139" s="52"/>
      <c r="D139" s="52"/>
      <c r="E139" s="52"/>
      <c r="F139" s="52"/>
      <c r="G139" s="52"/>
      <c r="H139" s="1"/>
    </row>
    <row r="140" spans="1:8" ht="15.75" customHeight="1">
      <c r="A140" s="51"/>
      <c r="B140" s="52"/>
      <c r="C140" s="52"/>
      <c r="D140" s="52"/>
      <c r="E140" s="52"/>
      <c r="F140" s="52"/>
      <c r="G140" s="52"/>
      <c r="H140" s="1"/>
    </row>
    <row r="141" spans="1:8" ht="15.75" customHeight="1">
      <c r="A141" s="51"/>
      <c r="B141" s="52"/>
      <c r="C141" s="52"/>
      <c r="D141" s="52"/>
      <c r="E141" s="52"/>
      <c r="F141" s="52"/>
      <c r="G141" s="52"/>
      <c r="H141" s="1"/>
    </row>
    <row r="142" spans="1:8" ht="15.75" customHeight="1">
      <c r="A142" s="51"/>
      <c r="B142" s="52"/>
      <c r="C142" s="52"/>
      <c r="D142" s="52"/>
      <c r="E142" s="52"/>
      <c r="F142" s="52"/>
      <c r="G142" s="52"/>
      <c r="H142" s="1"/>
    </row>
    <row r="143" spans="1:8" ht="15.75" customHeight="1">
      <c r="A143" s="51"/>
      <c r="B143" s="52"/>
      <c r="C143" s="52"/>
      <c r="D143" s="52"/>
      <c r="E143" s="52"/>
      <c r="F143" s="52"/>
      <c r="G143" s="52"/>
      <c r="H143" s="1"/>
    </row>
    <row r="144" spans="1:8" ht="15.75" customHeight="1">
      <c r="A144" s="51"/>
      <c r="B144" s="52"/>
      <c r="C144" s="52"/>
      <c r="D144" s="52"/>
      <c r="E144" s="52"/>
      <c r="F144" s="52"/>
      <c r="G144" s="52"/>
      <c r="H144" s="1"/>
    </row>
    <row r="145" spans="1:8" ht="15.75" customHeight="1">
      <c r="A145" s="51"/>
      <c r="B145" s="52"/>
      <c r="C145" s="52"/>
      <c r="D145" s="52"/>
      <c r="E145" s="52"/>
      <c r="F145" s="52"/>
      <c r="G145" s="52"/>
      <c r="H145" s="1"/>
    </row>
    <row r="146" spans="1:8" ht="15.75" customHeight="1">
      <c r="A146" s="51"/>
      <c r="B146" s="52"/>
      <c r="C146" s="52"/>
      <c r="D146" s="52"/>
      <c r="E146" s="52"/>
      <c r="F146" s="52"/>
      <c r="G146" s="52"/>
      <c r="H146" s="1"/>
    </row>
    <row r="147" spans="1:8" ht="15.75" customHeight="1">
      <c r="A147" s="51"/>
      <c r="B147" s="52"/>
      <c r="C147" s="52"/>
      <c r="D147" s="52"/>
      <c r="E147" s="52"/>
      <c r="F147" s="52"/>
      <c r="G147" s="52"/>
      <c r="H147" s="1"/>
    </row>
    <row r="148" spans="1:8" ht="15.75" customHeight="1">
      <c r="A148" s="51"/>
      <c r="B148" s="52"/>
      <c r="C148" s="52"/>
      <c r="D148" s="52"/>
      <c r="E148" s="52"/>
      <c r="F148" s="52"/>
      <c r="G148" s="52"/>
      <c r="H148" s="1"/>
    </row>
    <row r="149" spans="1:8" ht="15.75" customHeight="1">
      <c r="A149" s="51"/>
      <c r="B149" s="52"/>
      <c r="C149" s="52"/>
      <c r="D149" s="52"/>
      <c r="E149" s="52"/>
      <c r="F149" s="52"/>
      <c r="G149" s="52"/>
      <c r="H149" s="1"/>
    </row>
    <row r="150" spans="1:8" ht="15.75" customHeight="1">
      <c r="A150" s="51"/>
      <c r="B150" s="52"/>
      <c r="C150" s="52"/>
      <c r="D150" s="52"/>
      <c r="E150" s="52"/>
      <c r="F150" s="52"/>
      <c r="G150" s="52"/>
      <c r="H150" s="1"/>
    </row>
    <row r="151" spans="1:8" ht="15.75" customHeight="1">
      <c r="A151" s="51"/>
      <c r="B151" s="52"/>
      <c r="C151" s="52"/>
      <c r="D151" s="52"/>
      <c r="E151" s="52"/>
      <c r="F151" s="52"/>
      <c r="G151" s="52"/>
      <c r="H151" s="1"/>
    </row>
    <row r="152" spans="1:8" ht="15.75" customHeight="1">
      <c r="A152" s="51"/>
      <c r="B152" s="52"/>
      <c r="C152" s="52"/>
      <c r="D152" s="52"/>
      <c r="E152" s="52"/>
      <c r="F152" s="52"/>
      <c r="G152" s="52"/>
      <c r="H152" s="1"/>
    </row>
    <row r="153" spans="1:8" ht="15.75" customHeight="1">
      <c r="A153" s="51"/>
      <c r="B153" s="52"/>
      <c r="C153" s="52"/>
      <c r="D153" s="52"/>
      <c r="E153" s="52"/>
      <c r="F153" s="52"/>
      <c r="G153" s="52"/>
      <c r="H153" s="1"/>
    </row>
    <row r="154" spans="1:8" ht="15.75" customHeight="1">
      <c r="A154" s="51"/>
      <c r="B154" s="52"/>
      <c r="C154" s="52"/>
      <c r="D154" s="52"/>
      <c r="E154" s="52"/>
      <c r="F154" s="52"/>
      <c r="G154" s="52"/>
      <c r="H154" s="1"/>
    </row>
    <row r="155" spans="1:8" ht="15.75" customHeight="1">
      <c r="A155" s="51"/>
      <c r="B155" s="52"/>
      <c r="C155" s="52"/>
      <c r="D155" s="52"/>
      <c r="E155" s="52"/>
      <c r="F155" s="52"/>
      <c r="G155" s="52"/>
      <c r="H155" s="1"/>
    </row>
    <row r="156" spans="1:8" ht="15.75" customHeight="1">
      <c r="A156" s="51"/>
      <c r="B156" s="52"/>
      <c r="C156" s="52"/>
      <c r="D156" s="52"/>
      <c r="E156" s="52"/>
      <c r="F156" s="52"/>
      <c r="G156" s="52"/>
      <c r="H156" s="1"/>
    </row>
    <row r="157" spans="1:8" ht="15.75" customHeight="1">
      <c r="A157" s="51"/>
      <c r="B157" s="52"/>
      <c r="C157" s="52"/>
      <c r="D157" s="52"/>
      <c r="E157" s="52"/>
      <c r="F157" s="52"/>
      <c r="G157" s="52"/>
      <c r="H157" s="1"/>
    </row>
    <row r="158" spans="1:8" ht="15.75" customHeight="1">
      <c r="A158" s="51"/>
      <c r="B158" s="52"/>
      <c r="C158" s="52"/>
      <c r="D158" s="52"/>
      <c r="E158" s="52"/>
      <c r="F158" s="52"/>
      <c r="G158" s="52"/>
      <c r="H158" s="1"/>
    </row>
    <row r="159" spans="1:8" ht="15.75" customHeight="1">
      <c r="A159" s="51"/>
      <c r="B159" s="52"/>
      <c r="C159" s="52"/>
      <c r="D159" s="52"/>
      <c r="E159" s="52"/>
      <c r="F159" s="52"/>
      <c r="G159" s="52"/>
      <c r="H159" s="1"/>
    </row>
    <row r="160" spans="1:8" ht="15.75" customHeight="1">
      <c r="A160" s="51"/>
      <c r="B160" s="52"/>
      <c r="C160" s="52"/>
      <c r="D160" s="52"/>
      <c r="E160" s="52"/>
      <c r="F160" s="52"/>
      <c r="G160" s="52"/>
      <c r="H160" s="1"/>
    </row>
    <row r="161" spans="1:8" ht="15.75" customHeight="1">
      <c r="A161" s="51"/>
      <c r="B161" s="52"/>
      <c r="C161" s="52"/>
      <c r="D161" s="52"/>
      <c r="E161" s="52"/>
      <c r="F161" s="52"/>
      <c r="G161" s="52"/>
      <c r="H161" s="1"/>
    </row>
    <row r="162" spans="1:8" ht="15.75" customHeight="1">
      <c r="A162" s="51"/>
      <c r="B162" s="52"/>
      <c r="C162" s="52"/>
      <c r="D162" s="52"/>
      <c r="E162" s="52"/>
      <c r="F162" s="52"/>
      <c r="G162" s="52"/>
      <c r="H162" s="1"/>
    </row>
    <row r="163" spans="1:8" ht="15.75" customHeight="1">
      <c r="A163" s="51"/>
      <c r="B163" s="52"/>
      <c r="C163" s="52"/>
      <c r="D163" s="52"/>
      <c r="E163" s="52"/>
      <c r="F163" s="52"/>
      <c r="G163" s="52"/>
      <c r="H163" s="1"/>
    </row>
    <row r="164" spans="1:8" ht="15.75" customHeight="1">
      <c r="A164" s="51"/>
      <c r="B164" s="52"/>
      <c r="C164" s="52"/>
      <c r="D164" s="52"/>
      <c r="E164" s="52"/>
      <c r="F164" s="52"/>
      <c r="G164" s="52"/>
      <c r="H164" s="1"/>
    </row>
    <row r="165" spans="1:8" ht="15.75" customHeight="1">
      <c r="A165" s="51"/>
      <c r="B165" s="52"/>
      <c r="C165" s="52"/>
      <c r="D165" s="52"/>
      <c r="E165" s="52"/>
      <c r="F165" s="52"/>
      <c r="G165" s="52"/>
      <c r="H165" s="1"/>
    </row>
    <row r="166" spans="1:8" ht="15.75" customHeight="1">
      <c r="A166" s="51"/>
      <c r="B166" s="52"/>
      <c r="C166" s="52"/>
      <c r="D166" s="52"/>
      <c r="E166" s="52"/>
      <c r="F166" s="52"/>
      <c r="G166" s="52"/>
      <c r="H166" s="1"/>
    </row>
    <row r="167" spans="1:8" ht="15.75" customHeight="1">
      <c r="A167" s="51"/>
      <c r="B167" s="52"/>
      <c r="C167" s="52"/>
      <c r="D167" s="52"/>
      <c r="E167" s="52"/>
      <c r="F167" s="52"/>
      <c r="G167" s="52"/>
      <c r="H167" s="1"/>
    </row>
    <row r="168" spans="1:8" ht="15.75" customHeight="1">
      <c r="A168" s="51"/>
      <c r="B168" s="52"/>
      <c r="C168" s="52"/>
      <c r="D168" s="52"/>
      <c r="E168" s="52"/>
      <c r="F168" s="52"/>
      <c r="G168" s="52"/>
      <c r="H168" s="1"/>
    </row>
    <row r="169" spans="1:8" ht="15.75" customHeight="1">
      <c r="A169" s="51"/>
      <c r="B169" s="52"/>
      <c r="C169" s="52"/>
      <c r="D169" s="52"/>
      <c r="E169" s="52"/>
      <c r="F169" s="52"/>
      <c r="G169" s="52"/>
      <c r="H169" s="1"/>
    </row>
    <row r="170" spans="1:8" ht="15.75" customHeight="1">
      <c r="A170" s="51"/>
      <c r="B170" s="52"/>
      <c r="C170" s="52"/>
      <c r="D170" s="52"/>
      <c r="E170" s="52"/>
      <c r="F170" s="52"/>
      <c r="G170" s="52"/>
      <c r="H170" s="1"/>
    </row>
    <row r="171" spans="1:8" ht="15.75" customHeight="1">
      <c r="A171" s="51"/>
      <c r="B171" s="52"/>
      <c r="C171" s="52"/>
      <c r="D171" s="52"/>
      <c r="E171" s="52"/>
      <c r="F171" s="52"/>
      <c r="G171" s="52"/>
      <c r="H171" s="1"/>
    </row>
    <row r="172" spans="1:8" ht="15.75" customHeight="1">
      <c r="A172" s="51"/>
      <c r="B172" s="52"/>
      <c r="C172" s="52"/>
      <c r="D172" s="52"/>
      <c r="E172" s="52"/>
      <c r="F172" s="52"/>
      <c r="G172" s="52"/>
      <c r="H172" s="1"/>
    </row>
    <row r="173" spans="1:8" ht="15.75" customHeight="1">
      <c r="A173" s="51"/>
      <c r="B173" s="52"/>
      <c r="C173" s="52"/>
      <c r="D173" s="52"/>
      <c r="E173" s="52"/>
      <c r="F173" s="52"/>
      <c r="G173" s="52"/>
      <c r="H173" s="1"/>
    </row>
    <row r="174" spans="1:8" ht="15.75" customHeight="1">
      <c r="A174" s="51"/>
      <c r="B174" s="52"/>
      <c r="C174" s="52"/>
      <c r="D174" s="52"/>
      <c r="E174" s="52"/>
      <c r="F174" s="52"/>
      <c r="G174" s="52"/>
      <c r="H174" s="1"/>
    </row>
    <row r="175" spans="1:8" ht="15.75" customHeight="1">
      <c r="A175" s="51"/>
      <c r="B175" s="52"/>
      <c r="C175" s="52"/>
      <c r="D175" s="52"/>
      <c r="E175" s="52"/>
      <c r="F175" s="52"/>
      <c r="G175" s="52"/>
      <c r="H175" s="1"/>
    </row>
    <row r="176" spans="1:8" ht="15.75" customHeight="1">
      <c r="A176" s="51"/>
      <c r="B176" s="52"/>
      <c r="C176" s="52"/>
      <c r="D176" s="52"/>
      <c r="E176" s="52"/>
      <c r="F176" s="52"/>
      <c r="G176" s="52"/>
      <c r="H176" s="1"/>
    </row>
    <row r="177" spans="1:8" ht="15.75" customHeight="1">
      <c r="A177" s="51"/>
      <c r="B177" s="52"/>
      <c r="C177" s="52"/>
      <c r="D177" s="52"/>
      <c r="E177" s="52"/>
      <c r="F177" s="52"/>
      <c r="G177" s="52"/>
      <c r="H177" s="1"/>
    </row>
    <row r="178" spans="1:8" ht="15.75" customHeight="1">
      <c r="A178" s="51"/>
      <c r="B178" s="52"/>
      <c r="C178" s="52"/>
      <c r="D178" s="52"/>
      <c r="E178" s="52"/>
      <c r="F178" s="52"/>
      <c r="G178" s="52"/>
      <c r="H178" s="1"/>
    </row>
    <row r="179" spans="1:8" ht="15.75" customHeight="1">
      <c r="A179" s="51"/>
      <c r="B179" s="52"/>
      <c r="C179" s="52"/>
      <c r="D179" s="52"/>
      <c r="E179" s="52"/>
      <c r="F179" s="52"/>
      <c r="G179" s="52"/>
      <c r="H179" s="1"/>
    </row>
    <row r="180" spans="1:8" ht="15.75" customHeight="1">
      <c r="A180" s="51"/>
      <c r="B180" s="52"/>
      <c r="C180" s="52"/>
      <c r="D180" s="52"/>
      <c r="E180" s="52"/>
      <c r="F180" s="52"/>
      <c r="G180" s="52"/>
      <c r="H180" s="1"/>
    </row>
    <row r="181" spans="1:8" ht="15.75" customHeight="1">
      <c r="A181" s="51"/>
      <c r="B181" s="52"/>
      <c r="C181" s="52"/>
      <c r="D181" s="52"/>
      <c r="E181" s="52"/>
      <c r="F181" s="52"/>
      <c r="G181" s="52"/>
      <c r="H181" s="1"/>
    </row>
    <row r="182" spans="1:8" ht="15.75" customHeight="1">
      <c r="A182" s="51"/>
      <c r="B182" s="52"/>
      <c r="C182" s="52"/>
      <c r="D182" s="52"/>
      <c r="E182" s="52"/>
      <c r="F182" s="52"/>
      <c r="G182" s="52"/>
      <c r="H182" s="1"/>
    </row>
    <row r="183" spans="1:8" ht="15.75" customHeight="1">
      <c r="A183" s="51"/>
      <c r="B183" s="52"/>
      <c r="C183" s="52"/>
      <c r="D183" s="52"/>
      <c r="E183" s="52"/>
      <c r="F183" s="52"/>
      <c r="G183" s="52"/>
      <c r="H183" s="1"/>
    </row>
    <row r="184" spans="1:8" ht="15.75" customHeight="1">
      <c r="A184" s="51"/>
      <c r="B184" s="52"/>
      <c r="C184" s="52"/>
      <c r="D184" s="52"/>
      <c r="E184" s="52"/>
      <c r="F184" s="52"/>
      <c r="G184" s="52"/>
      <c r="H184" s="1"/>
    </row>
    <row r="185" spans="1:8" ht="15.75" customHeight="1">
      <c r="A185" s="51"/>
      <c r="B185" s="52"/>
      <c r="C185" s="52"/>
      <c r="D185" s="52"/>
      <c r="E185" s="52"/>
      <c r="F185" s="52"/>
      <c r="G185" s="52"/>
      <c r="H185" s="1"/>
    </row>
    <row r="186" spans="1:8" ht="15.75" customHeight="1">
      <c r="A186" s="51"/>
      <c r="B186" s="52"/>
      <c r="C186" s="52"/>
      <c r="D186" s="52"/>
      <c r="E186" s="52"/>
      <c r="F186" s="52"/>
      <c r="G186" s="52"/>
      <c r="H186" s="1"/>
    </row>
    <row r="187" spans="1:8" ht="15.75" customHeight="1">
      <c r="A187" s="51"/>
      <c r="B187" s="52"/>
      <c r="C187" s="52"/>
      <c r="D187" s="52"/>
      <c r="E187" s="52"/>
      <c r="F187" s="52"/>
      <c r="G187" s="52"/>
      <c r="H187" s="1"/>
    </row>
    <row r="188" spans="1:8" ht="15.75" customHeight="1">
      <c r="A188" s="51"/>
      <c r="B188" s="52"/>
      <c r="C188" s="52"/>
      <c r="D188" s="52"/>
      <c r="E188" s="52"/>
      <c r="F188" s="52"/>
      <c r="G188" s="52"/>
      <c r="H188" s="1"/>
    </row>
    <row r="189" spans="1:8" ht="15.75" customHeight="1">
      <c r="A189" s="51"/>
      <c r="B189" s="52"/>
      <c r="C189" s="52"/>
      <c r="D189" s="52"/>
      <c r="E189" s="52"/>
      <c r="F189" s="52"/>
      <c r="G189" s="52"/>
      <c r="H189" s="1"/>
    </row>
    <row r="190" spans="1:8" ht="15.75" customHeight="1">
      <c r="A190" s="51"/>
      <c r="B190" s="52"/>
      <c r="C190" s="52"/>
      <c r="D190" s="52"/>
      <c r="E190" s="52"/>
      <c r="F190" s="52"/>
      <c r="G190" s="52"/>
      <c r="H190" s="1"/>
    </row>
    <row r="191" spans="1:8" ht="15.75" customHeight="1">
      <c r="A191" s="51"/>
      <c r="B191" s="52"/>
      <c r="C191" s="52"/>
      <c r="D191" s="52"/>
      <c r="E191" s="52"/>
      <c r="F191" s="52"/>
      <c r="G191" s="52"/>
      <c r="H191" s="1"/>
    </row>
    <row r="192" spans="1:8" ht="15.75" customHeight="1">
      <c r="A192" s="51"/>
      <c r="B192" s="52"/>
      <c r="C192" s="52"/>
      <c r="D192" s="52"/>
      <c r="E192" s="52"/>
      <c r="F192" s="52"/>
      <c r="G192" s="52"/>
      <c r="H192" s="1"/>
    </row>
    <row r="193" spans="1:8" ht="15.75" customHeight="1">
      <c r="A193" s="51"/>
      <c r="B193" s="52"/>
      <c r="C193" s="52"/>
      <c r="D193" s="52"/>
      <c r="E193" s="52"/>
      <c r="F193" s="52"/>
      <c r="G193" s="52"/>
      <c r="H193" s="1"/>
    </row>
    <row r="194" spans="1:8" ht="15.75" customHeight="1">
      <c r="A194" s="51"/>
      <c r="B194" s="52"/>
      <c r="C194" s="52"/>
      <c r="D194" s="52"/>
      <c r="E194" s="52"/>
      <c r="F194" s="52"/>
      <c r="G194" s="52"/>
      <c r="H194" s="1"/>
    </row>
    <row r="195" spans="1:8" ht="15.75" customHeight="1">
      <c r="A195" s="51"/>
      <c r="B195" s="52"/>
      <c r="C195" s="52"/>
      <c r="D195" s="52"/>
      <c r="E195" s="52"/>
      <c r="F195" s="52"/>
      <c r="G195" s="52"/>
      <c r="H195" s="1"/>
    </row>
    <row r="196" spans="1:8" ht="15.75" customHeight="1">
      <c r="A196" s="51"/>
      <c r="B196" s="52"/>
      <c r="C196" s="52"/>
      <c r="D196" s="52"/>
      <c r="E196" s="52"/>
      <c r="F196" s="52"/>
      <c r="G196" s="52"/>
      <c r="H196" s="1"/>
    </row>
    <row r="197" spans="1:8" ht="15.75" customHeight="1">
      <c r="A197" s="51"/>
      <c r="B197" s="52"/>
      <c r="C197" s="52"/>
      <c r="D197" s="52"/>
      <c r="E197" s="52"/>
      <c r="F197" s="52"/>
      <c r="G197" s="52"/>
      <c r="H197" s="1"/>
    </row>
    <row r="198" spans="1:8" ht="15.75" customHeight="1">
      <c r="A198" s="51"/>
      <c r="B198" s="52"/>
      <c r="C198" s="52"/>
      <c r="D198" s="52"/>
      <c r="E198" s="52"/>
      <c r="F198" s="52"/>
      <c r="G198" s="52"/>
      <c r="H198" s="1"/>
    </row>
    <row r="199" spans="1:8" ht="15.75" customHeight="1">
      <c r="A199" s="51"/>
      <c r="B199" s="52"/>
      <c r="C199" s="52"/>
      <c r="D199" s="52"/>
      <c r="E199" s="52"/>
      <c r="F199" s="52"/>
      <c r="G199" s="52"/>
      <c r="H199" s="1"/>
    </row>
    <row r="200" spans="1:8" ht="15.75" customHeight="1">
      <c r="A200" s="51"/>
      <c r="B200" s="52"/>
      <c r="C200" s="52"/>
      <c r="D200" s="52"/>
      <c r="E200" s="52"/>
      <c r="F200" s="52"/>
      <c r="G200" s="52"/>
      <c r="H200" s="1"/>
    </row>
    <row r="201" spans="1:8" ht="15.75" customHeight="1">
      <c r="A201" s="51"/>
      <c r="B201" s="52"/>
      <c r="C201" s="52"/>
      <c r="D201" s="52"/>
      <c r="E201" s="52"/>
      <c r="F201" s="52"/>
      <c r="G201" s="52"/>
      <c r="H201" s="1"/>
    </row>
    <row r="202" spans="1:8" ht="15.75" customHeight="1">
      <c r="A202" s="51"/>
      <c r="B202" s="52"/>
      <c r="C202" s="52"/>
      <c r="D202" s="52"/>
      <c r="E202" s="52"/>
      <c r="F202" s="52"/>
      <c r="G202" s="52"/>
      <c r="H202" s="1"/>
    </row>
    <row r="203" spans="1:8" ht="15.75" customHeight="1">
      <c r="A203" s="51"/>
      <c r="B203" s="52"/>
      <c r="C203" s="52"/>
      <c r="D203" s="52"/>
      <c r="E203" s="52"/>
      <c r="F203" s="52"/>
      <c r="G203" s="52"/>
      <c r="H203" s="1"/>
    </row>
    <row r="204" spans="1:8" ht="15.75" customHeight="1">
      <c r="A204" s="51"/>
      <c r="B204" s="52"/>
      <c r="C204" s="52"/>
      <c r="D204" s="52"/>
      <c r="E204" s="52"/>
      <c r="F204" s="52"/>
      <c r="G204" s="52"/>
      <c r="H204" s="1"/>
    </row>
    <row r="205" spans="1:8" ht="15.75" customHeight="1">
      <c r="A205" s="51"/>
      <c r="B205" s="52"/>
      <c r="C205" s="52"/>
      <c r="D205" s="52"/>
      <c r="E205" s="52"/>
      <c r="F205" s="52"/>
      <c r="G205" s="52"/>
      <c r="H205" s="1"/>
    </row>
    <row r="206" spans="1:8" ht="15.75" customHeight="1">
      <c r="A206" s="51"/>
      <c r="B206" s="52"/>
      <c r="C206" s="52"/>
      <c r="D206" s="52"/>
      <c r="E206" s="52"/>
      <c r="F206" s="52"/>
      <c r="G206" s="52"/>
      <c r="H206" s="1"/>
    </row>
    <row r="207" spans="1:8" ht="15.75" customHeight="1">
      <c r="A207" s="51"/>
      <c r="B207" s="52"/>
      <c r="C207" s="52"/>
      <c r="D207" s="52"/>
      <c r="E207" s="52"/>
      <c r="F207" s="52"/>
      <c r="G207" s="52"/>
      <c r="H207" s="1"/>
    </row>
    <row r="208" spans="1:8" ht="15.75" customHeight="1">
      <c r="A208" s="51"/>
      <c r="B208" s="52"/>
      <c r="C208" s="52"/>
      <c r="D208" s="52"/>
      <c r="E208" s="52"/>
      <c r="F208" s="52"/>
      <c r="G208" s="52"/>
      <c r="H208" s="1"/>
    </row>
    <row r="209" spans="1:8" ht="15.75" customHeight="1">
      <c r="A209" s="51"/>
      <c r="B209" s="52"/>
      <c r="C209" s="52"/>
      <c r="D209" s="52"/>
      <c r="E209" s="52"/>
      <c r="F209" s="52"/>
      <c r="G209" s="52"/>
      <c r="H209" s="1"/>
    </row>
    <row r="210" spans="1:8" ht="15.75" customHeight="1">
      <c r="A210" s="51"/>
      <c r="B210" s="52"/>
      <c r="C210" s="52"/>
      <c r="D210" s="52"/>
      <c r="E210" s="52"/>
      <c r="F210" s="52"/>
      <c r="G210" s="52"/>
      <c r="H210" s="1"/>
    </row>
    <row r="211" spans="1:8" ht="15.75" customHeight="1">
      <c r="A211" s="51"/>
      <c r="B211" s="52"/>
      <c r="C211" s="52"/>
      <c r="D211" s="52"/>
      <c r="E211" s="52"/>
      <c r="F211" s="52"/>
      <c r="G211" s="52"/>
      <c r="H211" s="1"/>
    </row>
    <row r="212" spans="1:8" ht="15.75" customHeight="1">
      <c r="A212" s="51"/>
      <c r="B212" s="52"/>
      <c r="C212" s="52"/>
      <c r="D212" s="52"/>
      <c r="E212" s="52"/>
      <c r="F212" s="52"/>
      <c r="G212" s="52"/>
      <c r="H212" s="1"/>
    </row>
    <row r="213" spans="1:8" ht="15.75" customHeight="1">
      <c r="A213" s="51"/>
      <c r="B213" s="52"/>
      <c r="C213" s="52"/>
      <c r="D213" s="52"/>
      <c r="E213" s="52"/>
      <c r="F213" s="52"/>
      <c r="G213" s="52"/>
      <c r="H213" s="1"/>
    </row>
    <row r="214" spans="1:8" ht="15.75" customHeight="1">
      <c r="A214" s="51"/>
      <c r="B214" s="52"/>
      <c r="C214" s="52"/>
      <c r="D214" s="52"/>
      <c r="E214" s="52"/>
      <c r="F214" s="52"/>
      <c r="G214" s="52"/>
      <c r="H214" s="1"/>
    </row>
    <row r="215" spans="1:8" ht="15.75" customHeight="1">
      <c r="A215" s="51"/>
      <c r="B215" s="52"/>
      <c r="C215" s="52"/>
      <c r="D215" s="52"/>
      <c r="E215" s="52"/>
      <c r="F215" s="52"/>
      <c r="G215" s="52"/>
      <c r="H215" s="1"/>
    </row>
    <row r="216" spans="1:8" ht="15.75" customHeight="1">
      <c r="A216" s="51"/>
      <c r="B216" s="52"/>
      <c r="C216" s="52"/>
      <c r="D216" s="52"/>
      <c r="E216" s="52"/>
      <c r="F216" s="52"/>
      <c r="G216" s="52"/>
      <c r="H216" s="1"/>
    </row>
    <row r="217" spans="1:8" ht="15.75" customHeight="1">
      <c r="A217" s="51"/>
      <c r="B217" s="52"/>
      <c r="C217" s="52"/>
      <c r="D217" s="52"/>
      <c r="E217" s="52"/>
      <c r="F217" s="52"/>
      <c r="G217" s="52"/>
      <c r="H217" s="1"/>
    </row>
    <row r="218" spans="1:8" ht="15.75" customHeight="1">
      <c r="A218" s="51"/>
      <c r="B218" s="52"/>
      <c r="C218" s="52"/>
      <c r="D218" s="52"/>
      <c r="E218" s="52"/>
      <c r="F218" s="52"/>
      <c r="G218" s="52"/>
      <c r="H218" s="1"/>
    </row>
    <row r="219" spans="1:8" ht="15.75" customHeight="1">
      <c r="A219" s="51"/>
      <c r="B219" s="52"/>
      <c r="C219" s="52"/>
      <c r="D219" s="52"/>
      <c r="E219" s="52"/>
      <c r="F219" s="52"/>
      <c r="G219" s="52"/>
      <c r="H219" s="1"/>
    </row>
    <row r="220" spans="1:8" ht="15.75" customHeight="1"/>
    <row r="221" spans="1:8" ht="15.75" customHeight="1"/>
    <row r="222" spans="1:8" ht="15.75" customHeight="1"/>
    <row r="223" spans="1:8" ht="15.75" customHeight="1"/>
    <row r="224" spans="1: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18:H18"/>
    <mergeCell ref="A2:H2"/>
    <mergeCell ref="A4:H4"/>
    <mergeCell ref="A5:H5"/>
    <mergeCell ref="A6:H6"/>
    <mergeCell ref="A7:H7"/>
  </mergeCells>
  <hyperlinks>
    <hyperlink ref="F10" r:id="rId1" xr:uid="{00000000-0004-0000-1500-000000000000}"/>
  </hyperlink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sheetPr>
  <dimension ref="A1:Z1000"/>
  <sheetViews>
    <sheetView workbookViewId="0"/>
  </sheetViews>
  <sheetFormatPr defaultColWidth="14.3984375" defaultRowHeight="15" customHeight="1"/>
  <cols>
    <col min="1" max="1" width="23.73046875" customWidth="1"/>
    <col min="2" max="2" width="17.265625" customWidth="1"/>
    <col min="3" max="3" width="12.1328125" customWidth="1"/>
    <col min="4" max="5" width="14.73046875" customWidth="1"/>
    <col min="6" max="6" width="26.265625" customWidth="1"/>
    <col min="7" max="7" width="19.265625" customWidth="1"/>
    <col min="8" max="8" width="8.86328125" customWidth="1"/>
    <col min="9" max="9" width="11.1328125" customWidth="1"/>
    <col min="10" max="26" width="8" customWidth="1"/>
  </cols>
  <sheetData>
    <row r="1" spans="1:26" ht="14.25">
      <c r="A1" s="51"/>
      <c r="B1" s="52"/>
      <c r="C1" s="52"/>
      <c r="D1" s="52"/>
      <c r="E1" s="52"/>
      <c r="F1" s="1"/>
      <c r="G1" s="1"/>
    </row>
    <row r="2" spans="1:26" ht="14.25">
      <c r="A2" s="1118" t="s">
        <v>6081</v>
      </c>
      <c r="B2" s="1111"/>
      <c r="C2" s="1111"/>
      <c r="D2" s="1111"/>
      <c r="E2" s="1111"/>
      <c r="F2" s="1111"/>
      <c r="G2" s="1111"/>
      <c r="H2" s="1112"/>
      <c r="I2" s="54"/>
      <c r="J2" s="54"/>
      <c r="K2" s="54"/>
      <c r="L2" s="54"/>
      <c r="M2" s="54"/>
      <c r="N2" s="54"/>
      <c r="O2" s="54"/>
      <c r="P2" s="54"/>
      <c r="Q2" s="54"/>
      <c r="R2" s="54"/>
      <c r="S2" s="54"/>
      <c r="T2" s="54"/>
      <c r="U2" s="54"/>
      <c r="V2" s="54"/>
      <c r="W2" s="54"/>
      <c r="X2" s="54"/>
      <c r="Y2" s="54"/>
      <c r="Z2" s="54"/>
    </row>
    <row r="3" spans="1:26" ht="15.4">
      <c r="A3" s="288"/>
      <c r="B3" s="288"/>
      <c r="C3" s="288"/>
      <c r="D3" s="288"/>
      <c r="E3" s="288"/>
      <c r="F3" s="288"/>
      <c r="G3" s="53"/>
      <c r="H3" s="54"/>
      <c r="I3" s="54"/>
      <c r="J3" s="54"/>
      <c r="K3" s="54"/>
      <c r="L3" s="54"/>
      <c r="M3" s="54"/>
      <c r="N3" s="54"/>
      <c r="O3" s="54"/>
      <c r="P3" s="54"/>
      <c r="Q3" s="54"/>
      <c r="R3" s="54"/>
      <c r="S3" s="54"/>
      <c r="T3" s="54"/>
      <c r="U3" s="54"/>
      <c r="V3" s="54"/>
      <c r="W3" s="54"/>
      <c r="X3" s="54"/>
      <c r="Y3" s="54"/>
      <c r="Z3" s="54"/>
    </row>
    <row r="4" spans="1:26" ht="14.25">
      <c r="A4" s="1110" t="s">
        <v>6082</v>
      </c>
      <c r="B4" s="1111"/>
      <c r="C4" s="1111"/>
      <c r="D4" s="1111"/>
      <c r="E4" s="1111"/>
      <c r="F4" s="1111"/>
      <c r="G4" s="1111"/>
      <c r="H4" s="1112"/>
      <c r="I4" s="54"/>
      <c r="J4" s="54"/>
      <c r="K4" s="54"/>
      <c r="L4" s="54"/>
      <c r="M4" s="54"/>
      <c r="N4" s="54"/>
      <c r="O4" s="54"/>
      <c r="P4" s="54"/>
      <c r="Q4" s="54"/>
      <c r="R4" s="54"/>
      <c r="S4" s="54"/>
      <c r="T4" s="54"/>
      <c r="U4" s="54"/>
      <c r="V4" s="54"/>
      <c r="W4" s="54"/>
      <c r="X4" s="54"/>
      <c r="Y4" s="54"/>
      <c r="Z4" s="54"/>
    </row>
    <row r="5" spans="1:26" ht="14.25">
      <c r="A5" s="1110" t="s">
        <v>6083</v>
      </c>
      <c r="B5" s="1111"/>
      <c r="C5" s="1111"/>
      <c r="D5" s="1111"/>
      <c r="E5" s="1111"/>
      <c r="F5" s="1111"/>
      <c r="G5" s="1111"/>
      <c r="H5" s="1112"/>
      <c r="I5" s="54"/>
      <c r="J5" s="54"/>
      <c r="K5" s="54"/>
      <c r="L5" s="54"/>
      <c r="M5" s="54"/>
      <c r="N5" s="54"/>
      <c r="O5" s="54"/>
      <c r="P5" s="54"/>
      <c r="Q5" s="54"/>
      <c r="R5" s="54"/>
      <c r="S5" s="54"/>
      <c r="T5" s="54"/>
      <c r="U5" s="54"/>
      <c r="V5" s="54"/>
      <c r="W5" s="54"/>
      <c r="X5" s="54"/>
      <c r="Y5" s="54"/>
      <c r="Z5" s="54"/>
    </row>
    <row r="6" spans="1:26" ht="15.75" customHeight="1">
      <c r="A6" s="1110" t="s">
        <v>6084</v>
      </c>
      <c r="B6" s="1111"/>
      <c r="C6" s="1111"/>
      <c r="D6" s="1111"/>
      <c r="E6" s="1111"/>
      <c r="F6" s="1111"/>
      <c r="G6" s="1111"/>
      <c r="H6" s="1112"/>
      <c r="I6" s="54"/>
      <c r="J6" s="54"/>
      <c r="K6" s="54"/>
      <c r="L6" s="54"/>
      <c r="M6" s="54"/>
      <c r="N6" s="54"/>
      <c r="O6" s="54"/>
      <c r="P6" s="54"/>
      <c r="Q6" s="54"/>
      <c r="R6" s="54"/>
      <c r="S6" s="54"/>
      <c r="T6" s="54"/>
      <c r="U6" s="54"/>
      <c r="V6" s="54"/>
      <c r="W6" s="54"/>
      <c r="X6" s="54"/>
      <c r="Y6" s="54"/>
      <c r="Z6" s="54"/>
    </row>
    <row r="7" spans="1:26" ht="15.75" customHeight="1">
      <c r="A7" s="1110" t="s">
        <v>6085</v>
      </c>
      <c r="B7" s="1111"/>
      <c r="C7" s="1111"/>
      <c r="D7" s="1111"/>
      <c r="E7" s="1111"/>
      <c r="F7" s="1111"/>
      <c r="G7" s="1111"/>
      <c r="H7" s="1112"/>
      <c r="I7" s="54"/>
      <c r="J7" s="54"/>
      <c r="K7" s="54"/>
      <c r="L7" s="54"/>
      <c r="M7" s="54"/>
      <c r="N7" s="54"/>
      <c r="O7" s="54"/>
      <c r="P7" s="54"/>
      <c r="Q7" s="54"/>
      <c r="R7" s="54"/>
      <c r="S7" s="54"/>
      <c r="T7" s="54"/>
      <c r="U7" s="54"/>
      <c r="V7" s="54"/>
      <c r="W7" s="54"/>
      <c r="X7" s="54"/>
      <c r="Y7" s="54"/>
      <c r="Z7" s="54"/>
    </row>
    <row r="8" spans="1:26" ht="13.5" customHeight="1">
      <c r="A8" s="1110" t="s">
        <v>6086</v>
      </c>
      <c r="B8" s="1111"/>
      <c r="C8" s="1111"/>
      <c r="D8" s="1111"/>
      <c r="E8" s="1111"/>
      <c r="F8" s="1111"/>
      <c r="G8" s="1111"/>
      <c r="H8" s="1112"/>
      <c r="I8" s="54"/>
      <c r="J8" s="54"/>
      <c r="K8" s="54"/>
      <c r="L8" s="54"/>
      <c r="M8" s="54"/>
      <c r="N8" s="54"/>
      <c r="O8" s="54"/>
      <c r="P8" s="54"/>
      <c r="Q8" s="54"/>
      <c r="R8" s="54"/>
      <c r="S8" s="54"/>
      <c r="T8" s="54"/>
      <c r="U8" s="54"/>
      <c r="V8" s="54"/>
      <c r="W8" s="54"/>
      <c r="X8" s="54"/>
      <c r="Y8" s="54"/>
      <c r="Z8" s="54"/>
    </row>
    <row r="9" spans="1:26" ht="13.5" customHeight="1">
      <c r="A9" s="1110" t="s">
        <v>6087</v>
      </c>
      <c r="B9" s="1111"/>
      <c r="C9" s="1111"/>
      <c r="D9" s="1111"/>
      <c r="E9" s="1111"/>
      <c r="F9" s="1111"/>
      <c r="G9" s="1111"/>
      <c r="H9" s="1112"/>
      <c r="I9" s="54"/>
      <c r="J9" s="54"/>
      <c r="K9" s="54"/>
      <c r="L9" s="54"/>
      <c r="M9" s="54"/>
      <c r="N9" s="54"/>
      <c r="O9" s="54"/>
      <c r="P9" s="54"/>
      <c r="Q9" s="54"/>
      <c r="R9" s="54"/>
      <c r="S9" s="54"/>
      <c r="T9" s="54"/>
      <c r="U9" s="54"/>
      <c r="V9" s="54"/>
      <c r="W9" s="54"/>
      <c r="X9" s="54"/>
      <c r="Y9" s="54"/>
      <c r="Z9" s="54"/>
    </row>
    <row r="10" spans="1:26" ht="14.25" customHeight="1">
      <c r="A10" s="1110" t="s">
        <v>6088</v>
      </c>
      <c r="B10" s="1111"/>
      <c r="C10" s="1111"/>
      <c r="D10" s="1111"/>
      <c r="E10" s="1111"/>
      <c r="F10" s="1111"/>
      <c r="G10" s="1111"/>
      <c r="H10" s="1112"/>
      <c r="I10" s="54"/>
      <c r="J10" s="54"/>
      <c r="K10" s="54"/>
      <c r="L10" s="54"/>
      <c r="M10" s="54"/>
      <c r="N10" s="54"/>
      <c r="O10" s="54"/>
      <c r="P10" s="54"/>
      <c r="Q10" s="54"/>
      <c r="R10" s="54"/>
      <c r="S10" s="54"/>
      <c r="T10" s="54"/>
      <c r="U10" s="54"/>
      <c r="V10" s="54"/>
      <c r="W10" s="54"/>
      <c r="X10" s="54"/>
      <c r="Y10" s="54"/>
      <c r="Z10" s="54"/>
    </row>
    <row r="11" spans="1:26" ht="33.75" customHeight="1">
      <c r="A11" s="1146" t="s">
        <v>6089</v>
      </c>
      <c r="B11" s="1111"/>
      <c r="C11" s="1111"/>
      <c r="D11" s="1111"/>
      <c r="E11" s="1111"/>
      <c r="F11" s="1111"/>
      <c r="G11" s="1111"/>
      <c r="H11" s="1112"/>
      <c r="I11" s="54"/>
      <c r="J11" s="54"/>
      <c r="K11" s="54"/>
      <c r="L11" s="54"/>
      <c r="M11" s="54"/>
      <c r="N11" s="54"/>
      <c r="O11" s="54"/>
      <c r="P11" s="54"/>
      <c r="Q11" s="54"/>
      <c r="R11" s="54"/>
      <c r="S11" s="54"/>
      <c r="T11" s="54"/>
      <c r="U11" s="54"/>
      <c r="V11" s="54"/>
      <c r="W11" s="54"/>
      <c r="X11" s="54"/>
      <c r="Y11" s="54"/>
      <c r="Z11" s="54"/>
    </row>
    <row r="12" spans="1:26" ht="14.25">
      <c r="A12" s="57"/>
      <c r="B12" s="58"/>
      <c r="C12" s="58"/>
      <c r="D12" s="58"/>
      <c r="E12" s="58"/>
      <c r="F12" s="57"/>
      <c r="G12" s="53"/>
      <c r="H12" s="54"/>
      <c r="I12" s="54"/>
      <c r="J12" s="54"/>
      <c r="K12" s="54"/>
      <c r="L12" s="54"/>
      <c r="M12" s="54"/>
      <c r="N12" s="54"/>
      <c r="O12" s="54"/>
      <c r="P12" s="54"/>
      <c r="Q12" s="54"/>
      <c r="R12" s="54"/>
      <c r="S12" s="54"/>
      <c r="T12" s="54"/>
      <c r="U12" s="54"/>
      <c r="V12" s="54"/>
      <c r="W12" s="54"/>
      <c r="X12" s="54"/>
      <c r="Y12" s="54"/>
      <c r="Z12" s="54"/>
    </row>
    <row r="13" spans="1:26" ht="45" customHeight="1">
      <c r="A13" s="258" t="s">
        <v>5</v>
      </c>
      <c r="B13" s="61" t="s">
        <v>6</v>
      </c>
      <c r="C13" s="258" t="s">
        <v>6090</v>
      </c>
      <c r="D13" s="740" t="s">
        <v>6091</v>
      </c>
      <c r="E13" s="63" t="s">
        <v>6092</v>
      </c>
      <c r="F13" s="258" t="s">
        <v>6093</v>
      </c>
      <c r="G13" s="258" t="s">
        <v>4481</v>
      </c>
      <c r="H13" s="258" t="s">
        <v>223</v>
      </c>
      <c r="I13" s="64" t="s">
        <v>224</v>
      </c>
    </row>
    <row r="14" spans="1:26" ht="25.5">
      <c r="A14" s="184" t="s">
        <v>2762</v>
      </c>
      <c r="B14" s="155" t="s">
        <v>1570</v>
      </c>
      <c r="C14" s="155" t="s">
        <v>6094</v>
      </c>
      <c r="D14" s="158" t="s">
        <v>6095</v>
      </c>
      <c r="E14" s="158" t="s">
        <v>5537</v>
      </c>
      <c r="F14" s="158" t="s">
        <v>6096</v>
      </c>
      <c r="G14" s="352">
        <v>100</v>
      </c>
      <c r="H14" s="555">
        <v>100</v>
      </c>
      <c r="I14" s="196" t="s">
        <v>461</v>
      </c>
    </row>
    <row r="15" spans="1:26" ht="102">
      <c r="A15" s="184" t="s">
        <v>2535</v>
      </c>
      <c r="B15" s="155" t="s">
        <v>101</v>
      </c>
      <c r="C15" s="155" t="s">
        <v>6097</v>
      </c>
      <c r="D15" s="158" t="s">
        <v>6098</v>
      </c>
      <c r="E15" s="158" t="s">
        <v>5477</v>
      </c>
      <c r="F15" s="158" t="s">
        <v>6099</v>
      </c>
      <c r="G15" s="352">
        <v>100</v>
      </c>
      <c r="H15" s="555">
        <v>100</v>
      </c>
      <c r="I15" s="3" t="s">
        <v>2542</v>
      </c>
    </row>
    <row r="16" spans="1:26" ht="14.25">
      <c r="A16" s="225"/>
      <c r="B16" s="122"/>
      <c r="C16" s="438"/>
      <c r="D16" s="203"/>
      <c r="E16" s="203"/>
      <c r="F16" s="203"/>
      <c r="G16" s="539"/>
      <c r="H16" s="314"/>
    </row>
    <row r="17" spans="1:8" ht="14.25">
      <c r="A17" s="225"/>
      <c r="B17" s="122"/>
      <c r="C17" s="438"/>
      <c r="D17" s="203"/>
      <c r="E17" s="203"/>
      <c r="F17" s="203"/>
      <c r="G17" s="539"/>
      <c r="H17" s="314"/>
    </row>
    <row r="18" spans="1:8" ht="14.25">
      <c r="A18" s="225"/>
      <c r="B18" s="122"/>
      <c r="C18" s="438"/>
      <c r="D18" s="438"/>
      <c r="E18" s="438"/>
      <c r="F18" s="438"/>
      <c r="G18" s="578"/>
      <c r="H18" s="314"/>
    </row>
    <row r="19" spans="1:8" ht="14.25">
      <c r="A19" s="225"/>
      <c r="B19" s="122"/>
      <c r="C19" s="438"/>
      <c r="D19" s="438"/>
      <c r="E19" s="438"/>
      <c r="F19" s="438"/>
      <c r="G19" s="578"/>
      <c r="H19" s="314"/>
    </row>
    <row r="20" spans="1:8" ht="14.25">
      <c r="A20" s="232" t="s">
        <v>183</v>
      </c>
      <c r="B20" s="52"/>
      <c r="C20" s="52"/>
      <c r="D20" s="52"/>
      <c r="E20" s="52"/>
      <c r="F20" s="52"/>
      <c r="H20" s="568">
        <f>SUM(H14:H19)</f>
        <v>200</v>
      </c>
    </row>
    <row r="21" spans="1:8" ht="15.75" customHeight="1">
      <c r="A21" s="51"/>
      <c r="B21" s="52"/>
      <c r="C21" s="52"/>
      <c r="D21" s="52"/>
      <c r="E21" s="52"/>
      <c r="F21" s="52"/>
      <c r="G21" s="52"/>
      <c r="H21" s="1"/>
    </row>
    <row r="22" spans="1:8" ht="15.75" customHeight="1">
      <c r="A22" s="1142" t="s">
        <v>842</v>
      </c>
      <c r="B22" s="1115"/>
      <c r="C22" s="1115"/>
      <c r="D22" s="1115"/>
      <c r="E22" s="1115"/>
      <c r="F22" s="1115"/>
      <c r="G22" s="1115"/>
      <c r="H22" s="1116"/>
    </row>
    <row r="23" spans="1:8" ht="15.75" customHeight="1">
      <c r="A23" s="51"/>
      <c r="B23" s="52"/>
      <c r="C23" s="52"/>
      <c r="D23" s="52"/>
      <c r="E23" s="52"/>
      <c r="F23" s="52"/>
      <c r="G23" s="52"/>
      <c r="H23" s="1"/>
    </row>
    <row r="24" spans="1:8" ht="15.75" customHeight="1">
      <c r="A24" s="51"/>
      <c r="B24" s="52"/>
      <c r="C24" s="52"/>
      <c r="D24" s="52"/>
      <c r="E24" s="52"/>
      <c r="F24" s="1"/>
      <c r="G24" s="1"/>
    </row>
    <row r="25" spans="1:8" ht="15.75" customHeight="1">
      <c r="A25" s="51"/>
      <c r="B25" s="52"/>
      <c r="C25" s="52"/>
      <c r="D25" s="52"/>
      <c r="E25" s="52"/>
      <c r="F25" s="1"/>
      <c r="G25" s="1"/>
    </row>
    <row r="26" spans="1:8" ht="15.75" customHeight="1">
      <c r="A26" s="51"/>
      <c r="B26" s="52"/>
      <c r="C26" s="52"/>
      <c r="D26" s="52"/>
      <c r="E26" s="52"/>
      <c r="F26" s="1"/>
      <c r="G26" s="1"/>
    </row>
    <row r="27" spans="1:8" ht="15.75" customHeight="1">
      <c r="A27" s="51"/>
      <c r="B27" s="52"/>
      <c r="C27" s="52"/>
      <c r="D27" s="52"/>
      <c r="E27" s="52"/>
      <c r="F27" s="1"/>
      <c r="G27" s="1"/>
    </row>
    <row r="28" spans="1:8" ht="15.75" customHeight="1">
      <c r="A28" s="51"/>
      <c r="B28" s="52"/>
      <c r="C28" s="52"/>
      <c r="D28" s="52"/>
      <c r="E28" s="52"/>
      <c r="F28" s="1"/>
      <c r="G28" s="1"/>
    </row>
    <row r="29" spans="1:8" ht="15.75" customHeight="1">
      <c r="A29" s="51"/>
      <c r="B29" s="52"/>
      <c r="C29" s="52"/>
      <c r="D29" s="52"/>
      <c r="E29" s="52"/>
      <c r="F29" s="1"/>
      <c r="G29" s="1"/>
    </row>
    <row r="30" spans="1:8" ht="15.75" customHeight="1">
      <c r="A30" s="51"/>
      <c r="B30" s="52"/>
      <c r="C30" s="52"/>
      <c r="D30" s="52"/>
      <c r="E30" s="52"/>
      <c r="F30" s="1"/>
      <c r="G30" s="1"/>
    </row>
    <row r="31" spans="1:8" ht="15.75" customHeight="1">
      <c r="A31" s="51"/>
      <c r="B31" s="52"/>
      <c r="C31" s="52"/>
      <c r="D31" s="52"/>
      <c r="E31" s="52"/>
      <c r="F31" s="1"/>
      <c r="G31" s="1"/>
    </row>
    <row r="32" spans="1:8" ht="15.75" customHeight="1">
      <c r="A32" s="51"/>
      <c r="B32" s="52"/>
      <c r="C32" s="52"/>
      <c r="D32" s="52"/>
      <c r="E32" s="52"/>
      <c r="F32" s="1"/>
      <c r="G32" s="1"/>
    </row>
    <row r="33" spans="1:7" ht="15.75" customHeight="1">
      <c r="A33" s="51"/>
      <c r="B33" s="52"/>
      <c r="C33" s="52"/>
      <c r="D33" s="52"/>
      <c r="E33" s="52"/>
      <c r="F33" s="1"/>
      <c r="G33" s="1"/>
    </row>
    <row r="34" spans="1:7" ht="15.75" customHeight="1">
      <c r="A34" s="51"/>
      <c r="B34" s="52"/>
      <c r="C34" s="52"/>
      <c r="D34" s="52"/>
      <c r="E34" s="52"/>
      <c r="F34" s="1"/>
      <c r="G34" s="1"/>
    </row>
    <row r="35" spans="1:7" ht="15.75" customHeight="1">
      <c r="A35" s="51"/>
      <c r="B35" s="52"/>
      <c r="C35" s="52"/>
      <c r="D35" s="52"/>
      <c r="E35" s="52"/>
      <c r="F35" s="1"/>
      <c r="G35" s="1"/>
    </row>
    <row r="36" spans="1:7" ht="15.75" customHeight="1">
      <c r="A36" s="51"/>
      <c r="B36" s="52"/>
      <c r="C36" s="52"/>
      <c r="D36" s="52"/>
      <c r="E36" s="52"/>
      <c r="F36" s="1"/>
      <c r="G36" s="1"/>
    </row>
    <row r="37" spans="1:7" ht="15.75" customHeight="1">
      <c r="A37" s="51"/>
      <c r="B37" s="52"/>
      <c r="C37" s="52"/>
      <c r="D37" s="52"/>
      <c r="E37" s="52"/>
      <c r="F37" s="1"/>
      <c r="G37" s="1"/>
    </row>
    <row r="38" spans="1:7" ht="15.75" customHeight="1">
      <c r="A38" s="51"/>
      <c r="B38" s="52"/>
      <c r="C38" s="52"/>
      <c r="D38" s="52"/>
      <c r="E38" s="52"/>
      <c r="F38" s="1"/>
      <c r="G38" s="1"/>
    </row>
    <row r="39" spans="1:7" ht="15.75" customHeight="1">
      <c r="A39" s="51"/>
      <c r="B39" s="52"/>
      <c r="C39" s="52"/>
      <c r="D39" s="52"/>
      <c r="E39" s="52"/>
      <c r="F39" s="1"/>
      <c r="G39" s="1"/>
    </row>
    <row r="40" spans="1:7" ht="15.75" customHeight="1">
      <c r="A40" s="51"/>
      <c r="B40" s="52"/>
      <c r="C40" s="52"/>
      <c r="D40" s="52"/>
      <c r="E40" s="52"/>
      <c r="F40" s="1"/>
      <c r="G40" s="1"/>
    </row>
    <row r="41" spans="1:7" ht="15.75" customHeight="1">
      <c r="A41" s="51"/>
      <c r="B41" s="52"/>
      <c r="C41" s="52"/>
      <c r="D41" s="52"/>
      <c r="E41" s="52"/>
      <c r="F41" s="1"/>
      <c r="G41" s="1"/>
    </row>
    <row r="42" spans="1:7" ht="15.75" customHeight="1">
      <c r="A42" s="51"/>
      <c r="B42" s="52"/>
      <c r="C42" s="52"/>
      <c r="D42" s="52"/>
      <c r="E42" s="52"/>
      <c r="F42" s="1"/>
      <c r="G42" s="1"/>
    </row>
    <row r="43" spans="1:7" ht="15.75" customHeight="1">
      <c r="A43" s="51"/>
      <c r="B43" s="52"/>
      <c r="C43" s="52"/>
      <c r="D43" s="52"/>
      <c r="E43" s="52"/>
      <c r="F43" s="1"/>
      <c r="G43" s="1"/>
    </row>
    <row r="44" spans="1:7" ht="15.75" customHeight="1">
      <c r="A44" s="51"/>
      <c r="B44" s="52"/>
      <c r="C44" s="52"/>
      <c r="D44" s="52"/>
      <c r="E44" s="52"/>
      <c r="F44" s="1"/>
      <c r="G44" s="1"/>
    </row>
    <row r="45" spans="1:7" ht="15.75" customHeight="1">
      <c r="A45" s="51"/>
      <c r="B45" s="52"/>
      <c r="C45" s="52"/>
      <c r="D45" s="52"/>
      <c r="E45" s="52"/>
      <c r="F45" s="1"/>
      <c r="G45" s="1"/>
    </row>
    <row r="46" spans="1:7" ht="15.75" customHeight="1">
      <c r="A46" s="51"/>
      <c r="B46" s="52"/>
      <c r="C46" s="52"/>
      <c r="D46" s="52"/>
      <c r="E46" s="52"/>
      <c r="F46" s="1"/>
      <c r="G46" s="1"/>
    </row>
    <row r="47" spans="1:7" ht="15.75" customHeight="1">
      <c r="A47" s="51"/>
      <c r="B47" s="52"/>
      <c r="C47" s="52"/>
      <c r="D47" s="52"/>
      <c r="E47" s="52"/>
      <c r="F47" s="1"/>
      <c r="G47" s="1"/>
    </row>
    <row r="48" spans="1:7" ht="15.75" customHeight="1">
      <c r="A48" s="51"/>
      <c r="B48" s="52"/>
      <c r="C48" s="52"/>
      <c r="D48" s="52"/>
      <c r="E48" s="52"/>
      <c r="F48" s="1"/>
      <c r="G48" s="1"/>
    </row>
    <row r="49" spans="1:7" ht="15.75" customHeight="1">
      <c r="A49" s="51"/>
      <c r="B49" s="52"/>
      <c r="C49" s="52"/>
      <c r="D49" s="52"/>
      <c r="E49" s="52"/>
      <c r="F49" s="1"/>
      <c r="G49" s="1"/>
    </row>
    <row r="50" spans="1:7" ht="15.75" customHeight="1">
      <c r="A50" s="51"/>
      <c r="B50" s="52"/>
      <c r="C50" s="52"/>
      <c r="D50" s="52"/>
      <c r="E50" s="52"/>
      <c r="F50" s="1"/>
      <c r="G50" s="1"/>
    </row>
    <row r="51" spans="1:7" ht="15.75" customHeight="1">
      <c r="A51" s="51"/>
      <c r="B51" s="52"/>
      <c r="C51" s="52"/>
      <c r="D51" s="52"/>
      <c r="E51" s="52"/>
      <c r="F51" s="1"/>
      <c r="G51" s="1"/>
    </row>
    <row r="52" spans="1:7" ht="15.75" customHeight="1">
      <c r="A52" s="51"/>
      <c r="B52" s="52"/>
      <c r="C52" s="52"/>
      <c r="D52" s="52"/>
      <c r="E52" s="52"/>
      <c r="F52" s="1"/>
      <c r="G52" s="1"/>
    </row>
    <row r="53" spans="1:7" ht="15.75" customHeight="1">
      <c r="A53" s="51"/>
      <c r="B53" s="52"/>
      <c r="C53" s="52"/>
      <c r="D53" s="52"/>
      <c r="E53" s="52"/>
      <c r="F53" s="1"/>
      <c r="G53" s="1"/>
    </row>
    <row r="54" spans="1:7" ht="15.75" customHeight="1">
      <c r="A54" s="51"/>
      <c r="B54" s="52"/>
      <c r="C54" s="52"/>
      <c r="D54" s="52"/>
      <c r="E54" s="52"/>
      <c r="F54" s="1"/>
      <c r="G54" s="1"/>
    </row>
    <row r="55" spans="1:7" ht="15.75" customHeight="1">
      <c r="A55" s="51"/>
      <c r="B55" s="52"/>
      <c r="C55" s="52"/>
      <c r="D55" s="52"/>
      <c r="E55" s="52"/>
      <c r="F55" s="1"/>
      <c r="G55" s="1"/>
    </row>
    <row r="56" spans="1:7" ht="15.75" customHeight="1">
      <c r="A56" s="51"/>
      <c r="B56" s="52"/>
      <c r="C56" s="52"/>
      <c r="D56" s="52"/>
      <c r="E56" s="52"/>
      <c r="F56" s="1"/>
      <c r="G56" s="1"/>
    </row>
    <row r="57" spans="1:7" ht="15.75" customHeight="1">
      <c r="A57" s="51"/>
      <c r="B57" s="52"/>
      <c r="C57" s="52"/>
      <c r="D57" s="52"/>
      <c r="E57" s="52"/>
      <c r="F57" s="1"/>
      <c r="G57" s="1"/>
    </row>
    <row r="58" spans="1:7" ht="15.75" customHeight="1">
      <c r="A58" s="51"/>
      <c r="B58" s="52"/>
      <c r="C58" s="52"/>
      <c r="D58" s="52"/>
      <c r="E58" s="52"/>
      <c r="F58" s="1"/>
      <c r="G58" s="1"/>
    </row>
    <row r="59" spans="1:7" ht="15.75" customHeight="1">
      <c r="A59" s="51"/>
      <c r="B59" s="52"/>
      <c r="C59" s="52"/>
      <c r="D59" s="52"/>
      <c r="E59" s="52"/>
      <c r="F59" s="1"/>
      <c r="G59" s="1"/>
    </row>
    <row r="60" spans="1:7" ht="15.75" customHeight="1">
      <c r="A60" s="51"/>
      <c r="B60" s="52"/>
      <c r="C60" s="52"/>
      <c r="D60" s="52"/>
      <c r="E60" s="52"/>
      <c r="F60" s="1"/>
      <c r="G60" s="1"/>
    </row>
    <row r="61" spans="1:7" ht="15.75" customHeight="1">
      <c r="A61" s="51"/>
      <c r="B61" s="52"/>
      <c r="C61" s="52"/>
      <c r="D61" s="52"/>
      <c r="E61" s="52"/>
      <c r="F61" s="1"/>
      <c r="G61" s="1"/>
    </row>
    <row r="62" spans="1:7" ht="15.75" customHeight="1">
      <c r="A62" s="51"/>
      <c r="B62" s="52"/>
      <c r="C62" s="52"/>
      <c r="D62" s="52"/>
      <c r="E62" s="52"/>
      <c r="F62" s="1"/>
      <c r="G62" s="1"/>
    </row>
    <row r="63" spans="1:7" ht="15.75" customHeight="1">
      <c r="A63" s="51"/>
      <c r="B63" s="52"/>
      <c r="C63" s="52"/>
      <c r="D63" s="52"/>
      <c r="E63" s="52"/>
      <c r="F63" s="1"/>
      <c r="G63" s="1"/>
    </row>
    <row r="64" spans="1:7" ht="15.75" customHeight="1">
      <c r="A64" s="51"/>
      <c r="B64" s="52"/>
      <c r="C64" s="52"/>
      <c r="D64" s="52"/>
      <c r="E64" s="52"/>
      <c r="F64" s="1"/>
      <c r="G64" s="1"/>
    </row>
    <row r="65" spans="1:7" ht="15.75" customHeight="1">
      <c r="A65" s="51"/>
      <c r="B65" s="52"/>
      <c r="C65" s="52"/>
      <c r="D65" s="52"/>
      <c r="E65" s="52"/>
      <c r="F65" s="1"/>
      <c r="G65" s="1"/>
    </row>
    <row r="66" spans="1:7" ht="15.75" customHeight="1">
      <c r="A66" s="51"/>
      <c r="B66" s="52"/>
      <c r="C66" s="52"/>
      <c r="D66" s="52"/>
      <c r="E66" s="52"/>
      <c r="F66" s="1"/>
      <c r="G66" s="1"/>
    </row>
    <row r="67" spans="1:7" ht="15.75" customHeight="1">
      <c r="A67" s="51"/>
      <c r="B67" s="52"/>
      <c r="C67" s="52"/>
      <c r="D67" s="52"/>
      <c r="E67" s="52"/>
      <c r="F67" s="1"/>
      <c r="G67" s="1"/>
    </row>
    <row r="68" spans="1:7" ht="15.75" customHeight="1">
      <c r="A68" s="51"/>
      <c r="B68" s="52"/>
      <c r="C68" s="52"/>
      <c r="D68" s="52"/>
      <c r="E68" s="52"/>
      <c r="F68" s="1"/>
      <c r="G68" s="1"/>
    </row>
    <row r="69" spans="1:7" ht="15.75" customHeight="1">
      <c r="A69" s="51"/>
      <c r="B69" s="52"/>
      <c r="C69" s="52"/>
      <c r="D69" s="52"/>
      <c r="E69" s="52"/>
      <c r="F69" s="1"/>
      <c r="G69" s="1"/>
    </row>
    <row r="70" spans="1:7" ht="15.75" customHeight="1">
      <c r="A70" s="51"/>
      <c r="B70" s="52"/>
      <c r="C70" s="52"/>
      <c r="D70" s="52"/>
      <c r="E70" s="52"/>
      <c r="F70" s="1"/>
      <c r="G70" s="1"/>
    </row>
    <row r="71" spans="1:7" ht="15.75" customHeight="1">
      <c r="A71" s="51"/>
      <c r="B71" s="52"/>
      <c r="C71" s="52"/>
      <c r="D71" s="52"/>
      <c r="E71" s="52"/>
      <c r="F71" s="1"/>
      <c r="G71" s="1"/>
    </row>
    <row r="72" spans="1:7" ht="15.75" customHeight="1">
      <c r="A72" s="51"/>
      <c r="B72" s="52"/>
      <c r="C72" s="52"/>
      <c r="D72" s="52"/>
      <c r="E72" s="52"/>
      <c r="F72" s="1"/>
      <c r="G72" s="1"/>
    </row>
    <row r="73" spans="1:7" ht="15.75" customHeight="1">
      <c r="A73" s="51"/>
      <c r="B73" s="52"/>
      <c r="C73" s="52"/>
      <c r="D73" s="52"/>
      <c r="E73" s="52"/>
      <c r="F73" s="1"/>
      <c r="G73" s="1"/>
    </row>
    <row r="74" spans="1:7" ht="15.75" customHeight="1">
      <c r="A74" s="51"/>
      <c r="B74" s="52"/>
      <c r="C74" s="52"/>
      <c r="D74" s="52"/>
      <c r="E74" s="52"/>
      <c r="F74" s="1"/>
      <c r="G74" s="1"/>
    </row>
    <row r="75" spans="1:7" ht="15.75" customHeight="1">
      <c r="A75" s="51"/>
      <c r="B75" s="52"/>
      <c r="C75" s="52"/>
      <c r="D75" s="52"/>
      <c r="E75" s="52"/>
      <c r="F75" s="1"/>
      <c r="G75" s="1"/>
    </row>
    <row r="76" spans="1:7" ht="15.75" customHeight="1">
      <c r="A76" s="51"/>
      <c r="B76" s="52"/>
      <c r="C76" s="52"/>
      <c r="D76" s="52"/>
      <c r="E76" s="52"/>
      <c r="F76" s="1"/>
      <c r="G76" s="1"/>
    </row>
    <row r="77" spans="1:7" ht="15.75" customHeight="1">
      <c r="A77" s="51"/>
      <c r="B77" s="52"/>
      <c r="C77" s="52"/>
      <c r="D77" s="52"/>
      <c r="E77" s="52"/>
      <c r="F77" s="1"/>
      <c r="G77" s="1"/>
    </row>
    <row r="78" spans="1:7" ht="15.75" customHeight="1">
      <c r="A78" s="51"/>
      <c r="B78" s="52"/>
      <c r="C78" s="52"/>
      <c r="D78" s="52"/>
      <c r="E78" s="52"/>
      <c r="F78" s="1"/>
      <c r="G78" s="1"/>
    </row>
    <row r="79" spans="1:7" ht="15.75" customHeight="1">
      <c r="A79" s="51"/>
      <c r="B79" s="52"/>
      <c r="C79" s="52"/>
      <c r="D79" s="52"/>
      <c r="E79" s="52"/>
      <c r="F79" s="1"/>
      <c r="G79" s="1"/>
    </row>
    <row r="80" spans="1:7" ht="15.75" customHeight="1">
      <c r="A80" s="51"/>
      <c r="B80" s="52"/>
      <c r="C80" s="52"/>
      <c r="D80" s="52"/>
      <c r="E80" s="52"/>
      <c r="F80" s="1"/>
      <c r="G80" s="1"/>
    </row>
    <row r="81" spans="1:7" ht="15.75" customHeight="1">
      <c r="A81" s="51"/>
      <c r="B81" s="52"/>
      <c r="C81" s="52"/>
      <c r="D81" s="52"/>
      <c r="E81" s="52"/>
      <c r="F81" s="1"/>
      <c r="G81" s="1"/>
    </row>
    <row r="82" spans="1:7" ht="15.75" customHeight="1">
      <c r="A82" s="51"/>
      <c r="B82" s="52"/>
      <c r="C82" s="52"/>
      <c r="D82" s="52"/>
      <c r="E82" s="52"/>
      <c r="F82" s="1"/>
      <c r="G82" s="1"/>
    </row>
    <row r="83" spans="1:7" ht="15.75" customHeight="1">
      <c r="A83" s="51"/>
      <c r="B83" s="52"/>
      <c r="C83" s="52"/>
      <c r="D83" s="52"/>
      <c r="E83" s="52"/>
      <c r="F83" s="1"/>
      <c r="G83" s="1"/>
    </row>
    <row r="84" spans="1:7" ht="15.75" customHeight="1">
      <c r="A84" s="51"/>
      <c r="B84" s="52"/>
      <c r="C84" s="52"/>
      <c r="D84" s="52"/>
      <c r="E84" s="52"/>
      <c r="F84" s="1"/>
      <c r="G84" s="1"/>
    </row>
    <row r="85" spans="1:7" ht="15.75" customHeight="1">
      <c r="A85" s="51"/>
      <c r="B85" s="52"/>
      <c r="C85" s="52"/>
      <c r="D85" s="52"/>
      <c r="E85" s="52"/>
      <c r="F85" s="1"/>
      <c r="G85" s="1"/>
    </row>
    <row r="86" spans="1:7" ht="15.75" customHeight="1">
      <c r="A86" s="51"/>
      <c r="B86" s="52"/>
      <c r="C86" s="52"/>
      <c r="D86" s="52"/>
      <c r="E86" s="52"/>
      <c r="F86" s="1"/>
      <c r="G86" s="1"/>
    </row>
    <row r="87" spans="1:7" ht="15.75" customHeight="1">
      <c r="A87" s="51"/>
      <c r="B87" s="52"/>
      <c r="C87" s="52"/>
      <c r="D87" s="52"/>
      <c r="E87" s="52"/>
      <c r="F87" s="1"/>
      <c r="G87" s="1"/>
    </row>
    <row r="88" spans="1:7" ht="15.75" customHeight="1">
      <c r="A88" s="51"/>
      <c r="B88" s="52"/>
      <c r="C88" s="52"/>
      <c r="D88" s="52"/>
      <c r="E88" s="52"/>
      <c r="F88" s="1"/>
      <c r="G88" s="1"/>
    </row>
    <row r="89" spans="1:7" ht="15.75" customHeight="1">
      <c r="A89" s="51"/>
      <c r="B89" s="52"/>
      <c r="C89" s="52"/>
      <c r="D89" s="52"/>
      <c r="E89" s="52"/>
      <c r="F89" s="1"/>
      <c r="G89" s="1"/>
    </row>
    <row r="90" spans="1:7" ht="15.75" customHeight="1">
      <c r="A90" s="51"/>
      <c r="B90" s="52"/>
      <c r="C90" s="52"/>
      <c r="D90" s="52"/>
      <c r="E90" s="52"/>
      <c r="F90" s="1"/>
      <c r="G90" s="1"/>
    </row>
    <row r="91" spans="1:7" ht="15.75" customHeight="1">
      <c r="A91" s="51"/>
      <c r="B91" s="52"/>
      <c r="C91" s="52"/>
      <c r="D91" s="52"/>
      <c r="E91" s="52"/>
      <c r="F91" s="1"/>
      <c r="G91" s="1"/>
    </row>
    <row r="92" spans="1:7" ht="15.75" customHeight="1">
      <c r="A92" s="51"/>
      <c r="B92" s="52"/>
      <c r="C92" s="52"/>
      <c r="D92" s="52"/>
      <c r="E92" s="52"/>
      <c r="F92" s="1"/>
      <c r="G92" s="1"/>
    </row>
    <row r="93" spans="1:7" ht="15.75" customHeight="1">
      <c r="A93" s="51"/>
      <c r="B93" s="52"/>
      <c r="C93" s="52"/>
      <c r="D93" s="52"/>
      <c r="E93" s="52"/>
      <c r="F93" s="1"/>
      <c r="G93" s="1"/>
    </row>
    <row r="94" spans="1:7" ht="15.75" customHeight="1">
      <c r="A94" s="51"/>
      <c r="B94" s="52"/>
      <c r="C94" s="52"/>
      <c r="D94" s="52"/>
      <c r="E94" s="52"/>
      <c r="F94" s="1"/>
      <c r="G94" s="1"/>
    </row>
    <row r="95" spans="1:7" ht="15.75" customHeight="1">
      <c r="A95" s="51"/>
      <c r="B95" s="52"/>
      <c r="C95" s="52"/>
      <c r="D95" s="52"/>
      <c r="E95" s="52"/>
      <c r="F95" s="1"/>
      <c r="G95" s="1"/>
    </row>
    <row r="96" spans="1:7" ht="15.75" customHeight="1">
      <c r="A96" s="51"/>
      <c r="B96" s="52"/>
      <c r="C96" s="52"/>
      <c r="D96" s="52"/>
      <c r="E96" s="52"/>
      <c r="F96" s="1"/>
      <c r="G96" s="1"/>
    </row>
    <row r="97" spans="1:7" ht="15.75" customHeight="1">
      <c r="A97" s="51"/>
      <c r="B97" s="52"/>
      <c r="C97" s="52"/>
      <c r="D97" s="52"/>
      <c r="E97" s="52"/>
      <c r="F97" s="1"/>
      <c r="G97" s="1"/>
    </row>
    <row r="98" spans="1:7" ht="15.75" customHeight="1">
      <c r="A98" s="51"/>
      <c r="B98" s="52"/>
      <c r="C98" s="52"/>
      <c r="D98" s="52"/>
      <c r="E98" s="52"/>
      <c r="F98" s="1"/>
      <c r="G98" s="1"/>
    </row>
    <row r="99" spans="1:7" ht="15.75" customHeight="1">
      <c r="A99" s="51"/>
      <c r="B99" s="52"/>
      <c r="C99" s="52"/>
      <c r="D99" s="52"/>
      <c r="E99" s="52"/>
      <c r="F99" s="1"/>
      <c r="G99" s="1"/>
    </row>
    <row r="100" spans="1:7" ht="15.75" customHeight="1">
      <c r="A100" s="51"/>
      <c r="B100" s="52"/>
      <c r="C100" s="52"/>
      <c r="D100" s="52"/>
      <c r="E100" s="52"/>
      <c r="F100" s="1"/>
      <c r="G100" s="1"/>
    </row>
    <row r="101" spans="1:7" ht="15.75" customHeight="1">
      <c r="A101" s="51"/>
      <c r="B101" s="52"/>
      <c r="C101" s="52"/>
      <c r="D101" s="52"/>
      <c r="E101" s="52"/>
      <c r="F101" s="1"/>
      <c r="G101" s="1"/>
    </row>
    <row r="102" spans="1:7" ht="15.75" customHeight="1">
      <c r="A102" s="51"/>
      <c r="B102" s="52"/>
      <c r="C102" s="52"/>
      <c r="D102" s="52"/>
      <c r="E102" s="52"/>
      <c r="F102" s="1"/>
      <c r="G102" s="1"/>
    </row>
    <row r="103" spans="1:7" ht="15.75" customHeight="1">
      <c r="A103" s="51"/>
      <c r="B103" s="52"/>
      <c r="C103" s="52"/>
      <c r="D103" s="52"/>
      <c r="E103" s="52"/>
      <c r="F103" s="1"/>
      <c r="G103" s="1"/>
    </row>
    <row r="104" spans="1:7" ht="15.75" customHeight="1">
      <c r="A104" s="51"/>
      <c r="B104" s="52"/>
      <c r="C104" s="52"/>
      <c r="D104" s="52"/>
      <c r="E104" s="52"/>
      <c r="F104" s="1"/>
      <c r="G104" s="1"/>
    </row>
    <row r="105" spans="1:7" ht="15.75" customHeight="1">
      <c r="A105" s="51"/>
      <c r="B105" s="52"/>
      <c r="C105" s="52"/>
      <c r="D105" s="52"/>
      <c r="E105" s="52"/>
      <c r="F105" s="1"/>
      <c r="G105" s="1"/>
    </row>
    <row r="106" spans="1:7" ht="15.75" customHeight="1">
      <c r="A106" s="51"/>
      <c r="B106" s="52"/>
      <c r="C106" s="52"/>
      <c r="D106" s="52"/>
      <c r="E106" s="52"/>
      <c r="F106" s="1"/>
      <c r="G106" s="1"/>
    </row>
    <row r="107" spans="1:7" ht="15.75" customHeight="1">
      <c r="A107" s="51"/>
      <c r="B107" s="52"/>
      <c r="C107" s="52"/>
      <c r="D107" s="52"/>
      <c r="E107" s="52"/>
      <c r="F107" s="1"/>
      <c r="G107" s="1"/>
    </row>
    <row r="108" spans="1:7" ht="15.75" customHeight="1">
      <c r="A108" s="51"/>
      <c r="B108" s="52"/>
      <c r="C108" s="52"/>
      <c r="D108" s="52"/>
      <c r="E108" s="52"/>
      <c r="F108" s="1"/>
      <c r="G108" s="1"/>
    </row>
    <row r="109" spans="1:7" ht="15.75" customHeight="1">
      <c r="A109" s="51"/>
      <c r="B109" s="52"/>
      <c r="C109" s="52"/>
      <c r="D109" s="52"/>
      <c r="E109" s="52"/>
      <c r="F109" s="1"/>
      <c r="G109" s="1"/>
    </row>
    <row r="110" spans="1:7" ht="15.75" customHeight="1">
      <c r="A110" s="51"/>
      <c r="B110" s="52"/>
      <c r="C110" s="52"/>
      <c r="D110" s="52"/>
      <c r="E110" s="52"/>
      <c r="F110" s="1"/>
      <c r="G110" s="1"/>
    </row>
    <row r="111" spans="1:7" ht="15.75" customHeight="1">
      <c r="A111" s="51"/>
      <c r="B111" s="52"/>
      <c r="C111" s="52"/>
      <c r="D111" s="52"/>
      <c r="E111" s="52"/>
      <c r="F111" s="1"/>
      <c r="G111" s="1"/>
    </row>
    <row r="112" spans="1:7" ht="15.75" customHeight="1">
      <c r="A112" s="51"/>
      <c r="B112" s="52"/>
      <c r="C112" s="52"/>
      <c r="D112" s="52"/>
      <c r="E112" s="52"/>
      <c r="F112" s="1"/>
      <c r="G112" s="1"/>
    </row>
    <row r="113" spans="1:7" ht="15.75" customHeight="1">
      <c r="A113" s="51"/>
      <c r="B113" s="52"/>
      <c r="C113" s="52"/>
      <c r="D113" s="52"/>
      <c r="E113" s="52"/>
      <c r="F113" s="1"/>
      <c r="G113" s="1"/>
    </row>
    <row r="114" spans="1:7" ht="15.75" customHeight="1">
      <c r="A114" s="51"/>
      <c r="B114" s="52"/>
      <c r="C114" s="52"/>
      <c r="D114" s="52"/>
      <c r="E114" s="52"/>
      <c r="F114" s="1"/>
      <c r="G114" s="1"/>
    </row>
    <row r="115" spans="1:7" ht="15.75" customHeight="1">
      <c r="A115" s="51"/>
      <c r="B115" s="52"/>
      <c r="C115" s="52"/>
      <c r="D115" s="52"/>
      <c r="E115" s="52"/>
      <c r="F115" s="1"/>
      <c r="G115" s="1"/>
    </row>
    <row r="116" spans="1:7" ht="15.75" customHeight="1">
      <c r="A116" s="51"/>
      <c r="B116" s="52"/>
      <c r="C116" s="52"/>
      <c r="D116" s="52"/>
      <c r="E116" s="52"/>
      <c r="F116" s="1"/>
      <c r="G116" s="1"/>
    </row>
    <row r="117" spans="1:7" ht="15.75" customHeight="1">
      <c r="A117" s="51"/>
      <c r="B117" s="52"/>
      <c r="C117" s="52"/>
      <c r="D117" s="52"/>
      <c r="E117" s="52"/>
      <c r="F117" s="1"/>
      <c r="G117" s="1"/>
    </row>
    <row r="118" spans="1:7" ht="15.75" customHeight="1">
      <c r="A118" s="51"/>
      <c r="B118" s="52"/>
      <c r="C118" s="52"/>
      <c r="D118" s="52"/>
      <c r="E118" s="52"/>
      <c r="F118" s="1"/>
      <c r="G118" s="1"/>
    </row>
    <row r="119" spans="1:7" ht="15.75" customHeight="1">
      <c r="A119" s="51"/>
      <c r="B119" s="52"/>
      <c r="C119" s="52"/>
      <c r="D119" s="52"/>
      <c r="E119" s="52"/>
      <c r="F119" s="1"/>
      <c r="G119" s="1"/>
    </row>
    <row r="120" spans="1:7" ht="15.75" customHeight="1">
      <c r="A120" s="51"/>
      <c r="B120" s="52"/>
      <c r="C120" s="52"/>
      <c r="D120" s="52"/>
      <c r="E120" s="52"/>
      <c r="F120" s="1"/>
      <c r="G120" s="1"/>
    </row>
    <row r="121" spans="1:7" ht="15.75" customHeight="1">
      <c r="A121" s="51"/>
      <c r="B121" s="52"/>
      <c r="C121" s="52"/>
      <c r="D121" s="52"/>
      <c r="E121" s="52"/>
      <c r="F121" s="1"/>
      <c r="G121" s="1"/>
    </row>
    <row r="122" spans="1:7" ht="15.75" customHeight="1">
      <c r="A122" s="51"/>
      <c r="B122" s="52"/>
      <c r="C122" s="52"/>
      <c r="D122" s="52"/>
      <c r="E122" s="52"/>
      <c r="F122" s="1"/>
      <c r="G122" s="1"/>
    </row>
    <row r="123" spans="1:7" ht="15.75" customHeight="1">
      <c r="A123" s="51"/>
      <c r="B123" s="52"/>
      <c r="C123" s="52"/>
      <c r="D123" s="52"/>
      <c r="E123" s="52"/>
      <c r="F123" s="1"/>
      <c r="G123" s="1"/>
    </row>
    <row r="124" spans="1:7" ht="15.75" customHeight="1">
      <c r="A124" s="51"/>
      <c r="B124" s="52"/>
      <c r="C124" s="52"/>
      <c r="D124" s="52"/>
      <c r="E124" s="52"/>
      <c r="F124" s="1"/>
      <c r="G124" s="1"/>
    </row>
    <row r="125" spans="1:7" ht="15.75" customHeight="1">
      <c r="A125" s="51"/>
      <c r="B125" s="52"/>
      <c r="C125" s="52"/>
      <c r="D125" s="52"/>
      <c r="E125" s="52"/>
      <c r="F125" s="1"/>
      <c r="G125" s="1"/>
    </row>
    <row r="126" spans="1:7" ht="15.75" customHeight="1">
      <c r="A126" s="51"/>
      <c r="B126" s="52"/>
      <c r="C126" s="52"/>
      <c r="D126" s="52"/>
      <c r="E126" s="52"/>
      <c r="F126" s="1"/>
      <c r="G126" s="1"/>
    </row>
    <row r="127" spans="1:7" ht="15.75" customHeight="1">
      <c r="A127" s="51"/>
      <c r="B127" s="52"/>
      <c r="C127" s="52"/>
      <c r="D127" s="52"/>
      <c r="E127" s="52"/>
      <c r="F127" s="1"/>
      <c r="G127" s="1"/>
    </row>
    <row r="128" spans="1:7" ht="15.75" customHeight="1">
      <c r="A128" s="51"/>
      <c r="B128" s="52"/>
      <c r="C128" s="52"/>
      <c r="D128" s="52"/>
      <c r="E128" s="52"/>
      <c r="F128" s="1"/>
      <c r="G128" s="1"/>
    </row>
    <row r="129" spans="1:7" ht="15.75" customHeight="1">
      <c r="A129" s="51"/>
      <c r="B129" s="52"/>
      <c r="C129" s="52"/>
      <c r="D129" s="52"/>
      <c r="E129" s="52"/>
      <c r="F129" s="1"/>
      <c r="G129" s="1"/>
    </row>
    <row r="130" spans="1:7" ht="15.75" customHeight="1">
      <c r="A130" s="51"/>
      <c r="B130" s="52"/>
      <c r="C130" s="52"/>
      <c r="D130" s="52"/>
      <c r="E130" s="52"/>
      <c r="F130" s="1"/>
      <c r="G130" s="1"/>
    </row>
    <row r="131" spans="1:7" ht="15.75" customHeight="1">
      <c r="A131" s="51"/>
      <c r="B131" s="52"/>
      <c r="C131" s="52"/>
      <c r="D131" s="52"/>
      <c r="E131" s="52"/>
      <c r="F131" s="1"/>
      <c r="G131" s="1"/>
    </row>
    <row r="132" spans="1:7" ht="15.75" customHeight="1">
      <c r="A132" s="51"/>
      <c r="B132" s="52"/>
      <c r="C132" s="52"/>
      <c r="D132" s="52"/>
      <c r="E132" s="52"/>
      <c r="F132" s="1"/>
      <c r="G132" s="1"/>
    </row>
    <row r="133" spans="1:7" ht="15.75" customHeight="1">
      <c r="A133" s="51"/>
      <c r="B133" s="52"/>
      <c r="C133" s="52"/>
      <c r="D133" s="52"/>
      <c r="E133" s="52"/>
      <c r="F133" s="1"/>
      <c r="G133" s="1"/>
    </row>
    <row r="134" spans="1:7" ht="15.75" customHeight="1">
      <c r="A134" s="51"/>
      <c r="B134" s="52"/>
      <c r="C134" s="52"/>
      <c r="D134" s="52"/>
      <c r="E134" s="52"/>
      <c r="F134" s="1"/>
      <c r="G134" s="1"/>
    </row>
    <row r="135" spans="1:7" ht="15.75" customHeight="1">
      <c r="A135" s="51"/>
      <c r="B135" s="52"/>
      <c r="C135" s="52"/>
      <c r="D135" s="52"/>
      <c r="E135" s="52"/>
      <c r="F135" s="1"/>
      <c r="G135" s="1"/>
    </row>
    <row r="136" spans="1:7" ht="15.75" customHeight="1">
      <c r="A136" s="51"/>
      <c r="B136" s="52"/>
      <c r="C136" s="52"/>
      <c r="D136" s="52"/>
      <c r="E136" s="52"/>
      <c r="F136" s="1"/>
      <c r="G136" s="1"/>
    </row>
    <row r="137" spans="1:7" ht="15.75" customHeight="1">
      <c r="A137" s="51"/>
      <c r="B137" s="52"/>
      <c r="C137" s="52"/>
      <c r="D137" s="52"/>
      <c r="E137" s="52"/>
      <c r="F137" s="1"/>
      <c r="G137" s="1"/>
    </row>
    <row r="138" spans="1:7" ht="15.75" customHeight="1">
      <c r="A138" s="51"/>
      <c r="B138" s="52"/>
      <c r="C138" s="52"/>
      <c r="D138" s="52"/>
      <c r="E138" s="52"/>
      <c r="F138" s="1"/>
      <c r="G138" s="1"/>
    </row>
    <row r="139" spans="1:7" ht="15.75" customHeight="1">
      <c r="A139" s="51"/>
      <c r="B139" s="52"/>
      <c r="C139" s="52"/>
      <c r="D139" s="52"/>
      <c r="E139" s="52"/>
      <c r="F139" s="1"/>
      <c r="G139" s="1"/>
    </row>
    <row r="140" spans="1:7" ht="15.75" customHeight="1">
      <c r="A140" s="51"/>
      <c r="B140" s="52"/>
      <c r="C140" s="52"/>
      <c r="D140" s="52"/>
      <c r="E140" s="52"/>
      <c r="F140" s="1"/>
      <c r="G140" s="1"/>
    </row>
    <row r="141" spans="1:7" ht="15.75" customHeight="1">
      <c r="A141" s="51"/>
      <c r="B141" s="52"/>
      <c r="C141" s="52"/>
      <c r="D141" s="52"/>
      <c r="E141" s="52"/>
      <c r="F141" s="1"/>
      <c r="G141" s="1"/>
    </row>
    <row r="142" spans="1:7" ht="15.75" customHeight="1">
      <c r="A142" s="51"/>
      <c r="B142" s="52"/>
      <c r="C142" s="52"/>
      <c r="D142" s="52"/>
      <c r="E142" s="52"/>
      <c r="F142" s="1"/>
      <c r="G142" s="1"/>
    </row>
    <row r="143" spans="1:7" ht="15.75" customHeight="1">
      <c r="A143" s="51"/>
      <c r="B143" s="52"/>
      <c r="C143" s="52"/>
      <c r="D143" s="52"/>
      <c r="E143" s="52"/>
      <c r="F143" s="1"/>
      <c r="G143" s="1"/>
    </row>
    <row r="144" spans="1:7" ht="15.75" customHeight="1">
      <c r="A144" s="51"/>
      <c r="B144" s="52"/>
      <c r="C144" s="52"/>
      <c r="D144" s="52"/>
      <c r="E144" s="52"/>
      <c r="F144" s="1"/>
      <c r="G144" s="1"/>
    </row>
    <row r="145" spans="1:7" ht="15.75" customHeight="1">
      <c r="A145" s="51"/>
      <c r="B145" s="52"/>
      <c r="C145" s="52"/>
      <c r="D145" s="52"/>
      <c r="E145" s="52"/>
      <c r="F145" s="1"/>
      <c r="G145" s="1"/>
    </row>
    <row r="146" spans="1:7" ht="15.75" customHeight="1">
      <c r="A146" s="51"/>
      <c r="B146" s="52"/>
      <c r="C146" s="52"/>
      <c r="D146" s="52"/>
      <c r="E146" s="52"/>
      <c r="F146" s="1"/>
      <c r="G146" s="1"/>
    </row>
    <row r="147" spans="1:7" ht="15.75" customHeight="1">
      <c r="A147" s="51"/>
      <c r="B147" s="52"/>
      <c r="C147" s="52"/>
      <c r="D147" s="52"/>
      <c r="E147" s="52"/>
      <c r="F147" s="1"/>
      <c r="G147" s="1"/>
    </row>
    <row r="148" spans="1:7" ht="15.75" customHeight="1">
      <c r="A148" s="51"/>
      <c r="B148" s="52"/>
      <c r="C148" s="52"/>
      <c r="D148" s="52"/>
      <c r="E148" s="52"/>
      <c r="F148" s="1"/>
      <c r="G148" s="1"/>
    </row>
    <row r="149" spans="1:7" ht="15.75" customHeight="1">
      <c r="A149" s="51"/>
      <c r="B149" s="52"/>
      <c r="C149" s="52"/>
      <c r="D149" s="52"/>
      <c r="E149" s="52"/>
      <c r="F149" s="1"/>
      <c r="G149" s="1"/>
    </row>
    <row r="150" spans="1:7" ht="15.75" customHeight="1">
      <c r="A150" s="51"/>
      <c r="B150" s="52"/>
      <c r="C150" s="52"/>
      <c r="D150" s="52"/>
      <c r="E150" s="52"/>
      <c r="F150" s="1"/>
      <c r="G150" s="1"/>
    </row>
    <row r="151" spans="1:7" ht="15.75" customHeight="1">
      <c r="A151" s="51"/>
      <c r="B151" s="52"/>
      <c r="C151" s="52"/>
      <c r="D151" s="52"/>
      <c r="E151" s="52"/>
      <c r="F151" s="1"/>
      <c r="G151" s="1"/>
    </row>
    <row r="152" spans="1:7" ht="15.75" customHeight="1">
      <c r="A152" s="51"/>
      <c r="B152" s="52"/>
      <c r="C152" s="52"/>
      <c r="D152" s="52"/>
      <c r="E152" s="52"/>
      <c r="F152" s="1"/>
      <c r="G152" s="1"/>
    </row>
    <row r="153" spans="1:7" ht="15.75" customHeight="1">
      <c r="A153" s="51"/>
      <c r="B153" s="52"/>
      <c r="C153" s="52"/>
      <c r="D153" s="52"/>
      <c r="E153" s="52"/>
      <c r="F153" s="1"/>
      <c r="G153" s="1"/>
    </row>
    <row r="154" spans="1:7" ht="15.75" customHeight="1">
      <c r="A154" s="51"/>
      <c r="B154" s="52"/>
      <c r="C154" s="52"/>
      <c r="D154" s="52"/>
      <c r="E154" s="52"/>
      <c r="F154" s="1"/>
      <c r="G154" s="1"/>
    </row>
    <row r="155" spans="1:7" ht="15.75" customHeight="1">
      <c r="A155" s="51"/>
      <c r="B155" s="52"/>
      <c r="C155" s="52"/>
      <c r="D155" s="52"/>
      <c r="E155" s="52"/>
      <c r="F155" s="1"/>
      <c r="G155" s="1"/>
    </row>
    <row r="156" spans="1:7" ht="15.75" customHeight="1">
      <c r="A156" s="51"/>
      <c r="B156" s="52"/>
      <c r="C156" s="52"/>
      <c r="D156" s="52"/>
      <c r="E156" s="52"/>
      <c r="F156" s="1"/>
      <c r="G156" s="1"/>
    </row>
    <row r="157" spans="1:7" ht="15.75" customHeight="1">
      <c r="A157" s="51"/>
      <c r="B157" s="52"/>
      <c r="C157" s="52"/>
      <c r="D157" s="52"/>
      <c r="E157" s="52"/>
      <c r="F157" s="1"/>
      <c r="G157" s="1"/>
    </row>
    <row r="158" spans="1:7" ht="15.75" customHeight="1">
      <c r="A158" s="51"/>
      <c r="B158" s="52"/>
      <c r="C158" s="52"/>
      <c r="D158" s="52"/>
      <c r="E158" s="52"/>
      <c r="F158" s="1"/>
      <c r="G158" s="1"/>
    </row>
    <row r="159" spans="1:7" ht="15.75" customHeight="1">
      <c r="A159" s="51"/>
      <c r="B159" s="52"/>
      <c r="C159" s="52"/>
      <c r="D159" s="52"/>
      <c r="E159" s="52"/>
      <c r="F159" s="1"/>
      <c r="G159" s="1"/>
    </row>
    <row r="160" spans="1:7" ht="15.75" customHeight="1">
      <c r="A160" s="51"/>
      <c r="B160" s="52"/>
      <c r="C160" s="52"/>
      <c r="D160" s="52"/>
      <c r="E160" s="52"/>
      <c r="F160" s="1"/>
      <c r="G160" s="1"/>
    </row>
    <row r="161" spans="1:7" ht="15.75" customHeight="1">
      <c r="A161" s="51"/>
      <c r="B161" s="52"/>
      <c r="C161" s="52"/>
      <c r="D161" s="52"/>
      <c r="E161" s="52"/>
      <c r="F161" s="1"/>
      <c r="G161" s="1"/>
    </row>
    <row r="162" spans="1:7" ht="15.75" customHeight="1">
      <c r="A162" s="51"/>
      <c r="B162" s="52"/>
      <c r="C162" s="52"/>
      <c r="D162" s="52"/>
      <c r="E162" s="52"/>
      <c r="F162" s="1"/>
      <c r="G162" s="1"/>
    </row>
    <row r="163" spans="1:7" ht="15.75" customHeight="1">
      <c r="A163" s="51"/>
      <c r="B163" s="52"/>
      <c r="C163" s="52"/>
      <c r="D163" s="52"/>
      <c r="E163" s="52"/>
      <c r="F163" s="1"/>
      <c r="G163" s="1"/>
    </row>
    <row r="164" spans="1:7" ht="15.75" customHeight="1">
      <c r="A164" s="51"/>
      <c r="B164" s="52"/>
      <c r="C164" s="52"/>
      <c r="D164" s="52"/>
      <c r="E164" s="52"/>
      <c r="F164" s="1"/>
      <c r="G164" s="1"/>
    </row>
    <row r="165" spans="1:7" ht="15.75" customHeight="1">
      <c r="A165" s="51"/>
      <c r="B165" s="52"/>
      <c r="C165" s="52"/>
      <c r="D165" s="52"/>
      <c r="E165" s="52"/>
      <c r="F165" s="1"/>
      <c r="G165" s="1"/>
    </row>
    <row r="166" spans="1:7" ht="15.75" customHeight="1">
      <c r="A166" s="51"/>
      <c r="B166" s="52"/>
      <c r="C166" s="52"/>
      <c r="D166" s="52"/>
      <c r="E166" s="52"/>
      <c r="F166" s="1"/>
      <c r="G166" s="1"/>
    </row>
    <row r="167" spans="1:7" ht="15.75" customHeight="1">
      <c r="A167" s="51"/>
      <c r="B167" s="52"/>
      <c r="C167" s="52"/>
      <c r="D167" s="52"/>
      <c r="E167" s="52"/>
      <c r="F167" s="1"/>
      <c r="G167" s="1"/>
    </row>
    <row r="168" spans="1:7" ht="15.75" customHeight="1">
      <c r="A168" s="51"/>
      <c r="B168" s="52"/>
      <c r="C168" s="52"/>
      <c r="D168" s="52"/>
      <c r="E168" s="52"/>
      <c r="F168" s="1"/>
      <c r="G168" s="1"/>
    </row>
    <row r="169" spans="1:7" ht="15.75" customHeight="1">
      <c r="A169" s="51"/>
      <c r="B169" s="52"/>
      <c r="C169" s="52"/>
      <c r="D169" s="52"/>
      <c r="E169" s="52"/>
      <c r="F169" s="1"/>
      <c r="G169" s="1"/>
    </row>
    <row r="170" spans="1:7" ht="15.75" customHeight="1">
      <c r="A170" s="51"/>
      <c r="B170" s="52"/>
      <c r="C170" s="52"/>
      <c r="D170" s="52"/>
      <c r="E170" s="52"/>
      <c r="F170" s="1"/>
      <c r="G170" s="1"/>
    </row>
    <row r="171" spans="1:7" ht="15.75" customHeight="1">
      <c r="A171" s="51"/>
      <c r="B171" s="52"/>
      <c r="C171" s="52"/>
      <c r="D171" s="52"/>
      <c r="E171" s="52"/>
      <c r="F171" s="1"/>
      <c r="G171" s="1"/>
    </row>
    <row r="172" spans="1:7" ht="15.75" customHeight="1">
      <c r="A172" s="51"/>
      <c r="B172" s="52"/>
      <c r="C172" s="52"/>
      <c r="D172" s="52"/>
      <c r="E172" s="52"/>
      <c r="F172" s="1"/>
      <c r="G172" s="1"/>
    </row>
    <row r="173" spans="1:7" ht="15.75" customHeight="1">
      <c r="A173" s="51"/>
      <c r="B173" s="52"/>
      <c r="C173" s="52"/>
      <c r="D173" s="52"/>
      <c r="E173" s="52"/>
      <c r="F173" s="1"/>
      <c r="G173" s="1"/>
    </row>
    <row r="174" spans="1:7" ht="15.75" customHeight="1">
      <c r="A174" s="51"/>
      <c r="B174" s="52"/>
      <c r="C174" s="52"/>
      <c r="D174" s="52"/>
      <c r="E174" s="52"/>
      <c r="F174" s="1"/>
      <c r="G174" s="1"/>
    </row>
    <row r="175" spans="1:7" ht="15.75" customHeight="1">
      <c r="A175" s="51"/>
      <c r="B175" s="52"/>
      <c r="C175" s="52"/>
      <c r="D175" s="52"/>
      <c r="E175" s="52"/>
      <c r="F175" s="1"/>
      <c r="G175" s="1"/>
    </row>
    <row r="176" spans="1:7" ht="15.75" customHeight="1">
      <c r="A176" s="51"/>
      <c r="B176" s="52"/>
      <c r="C176" s="52"/>
      <c r="D176" s="52"/>
      <c r="E176" s="52"/>
      <c r="F176" s="1"/>
      <c r="G176" s="1"/>
    </row>
    <row r="177" spans="1:7" ht="15.75" customHeight="1">
      <c r="A177" s="51"/>
      <c r="B177" s="52"/>
      <c r="C177" s="52"/>
      <c r="D177" s="52"/>
      <c r="E177" s="52"/>
      <c r="F177" s="1"/>
      <c r="G177" s="1"/>
    </row>
    <row r="178" spans="1:7" ht="15.75" customHeight="1">
      <c r="A178" s="51"/>
      <c r="B178" s="52"/>
      <c r="C178" s="52"/>
      <c r="D178" s="52"/>
      <c r="E178" s="52"/>
      <c r="F178" s="1"/>
      <c r="G178" s="1"/>
    </row>
    <row r="179" spans="1:7" ht="15.75" customHeight="1">
      <c r="A179" s="51"/>
      <c r="B179" s="52"/>
      <c r="C179" s="52"/>
      <c r="D179" s="52"/>
      <c r="E179" s="52"/>
      <c r="F179" s="1"/>
      <c r="G179" s="1"/>
    </row>
    <row r="180" spans="1:7" ht="15.75" customHeight="1">
      <c r="A180" s="51"/>
      <c r="B180" s="52"/>
      <c r="C180" s="52"/>
      <c r="D180" s="52"/>
      <c r="E180" s="52"/>
      <c r="F180" s="1"/>
      <c r="G180" s="1"/>
    </row>
    <row r="181" spans="1:7" ht="15.75" customHeight="1">
      <c r="A181" s="51"/>
      <c r="B181" s="52"/>
      <c r="C181" s="52"/>
      <c r="D181" s="52"/>
      <c r="E181" s="52"/>
      <c r="F181" s="1"/>
      <c r="G181" s="1"/>
    </row>
    <row r="182" spans="1:7" ht="15.75" customHeight="1">
      <c r="A182" s="51"/>
      <c r="B182" s="52"/>
      <c r="C182" s="52"/>
      <c r="D182" s="52"/>
      <c r="E182" s="52"/>
      <c r="F182" s="1"/>
      <c r="G182" s="1"/>
    </row>
    <row r="183" spans="1:7" ht="15.75" customHeight="1">
      <c r="A183" s="51"/>
      <c r="B183" s="52"/>
      <c r="C183" s="52"/>
      <c r="D183" s="52"/>
      <c r="E183" s="52"/>
      <c r="F183" s="1"/>
      <c r="G183" s="1"/>
    </row>
    <row r="184" spans="1:7" ht="15.75" customHeight="1">
      <c r="A184" s="51"/>
      <c r="B184" s="52"/>
      <c r="C184" s="52"/>
      <c r="D184" s="52"/>
      <c r="E184" s="52"/>
      <c r="F184" s="1"/>
      <c r="G184" s="1"/>
    </row>
    <row r="185" spans="1:7" ht="15.75" customHeight="1">
      <c r="A185" s="51"/>
      <c r="B185" s="52"/>
      <c r="C185" s="52"/>
      <c r="D185" s="52"/>
      <c r="E185" s="52"/>
      <c r="F185" s="1"/>
      <c r="G185" s="1"/>
    </row>
    <row r="186" spans="1:7" ht="15.75" customHeight="1">
      <c r="A186" s="51"/>
      <c r="B186" s="52"/>
      <c r="C186" s="52"/>
      <c r="D186" s="52"/>
      <c r="E186" s="52"/>
      <c r="F186" s="1"/>
      <c r="G186" s="1"/>
    </row>
    <row r="187" spans="1:7" ht="15.75" customHeight="1">
      <c r="A187" s="51"/>
      <c r="B187" s="52"/>
      <c r="C187" s="52"/>
      <c r="D187" s="52"/>
      <c r="E187" s="52"/>
      <c r="F187" s="1"/>
      <c r="G187" s="1"/>
    </row>
    <row r="188" spans="1:7" ht="15.75" customHeight="1">
      <c r="A188" s="51"/>
      <c r="B188" s="52"/>
      <c r="C188" s="52"/>
      <c r="D188" s="52"/>
      <c r="E188" s="52"/>
      <c r="F188" s="1"/>
      <c r="G188" s="1"/>
    </row>
    <row r="189" spans="1:7" ht="15.75" customHeight="1">
      <c r="A189" s="51"/>
      <c r="B189" s="52"/>
      <c r="C189" s="52"/>
      <c r="D189" s="52"/>
      <c r="E189" s="52"/>
      <c r="F189" s="1"/>
      <c r="G189" s="1"/>
    </row>
    <row r="190" spans="1:7" ht="15.75" customHeight="1">
      <c r="A190" s="51"/>
      <c r="B190" s="52"/>
      <c r="C190" s="52"/>
      <c r="D190" s="52"/>
      <c r="E190" s="52"/>
      <c r="F190" s="1"/>
      <c r="G190" s="1"/>
    </row>
    <row r="191" spans="1:7" ht="15.75" customHeight="1">
      <c r="A191" s="51"/>
      <c r="B191" s="52"/>
      <c r="C191" s="52"/>
      <c r="D191" s="52"/>
      <c r="E191" s="52"/>
      <c r="F191" s="1"/>
      <c r="G191" s="1"/>
    </row>
    <row r="192" spans="1:7" ht="15.75" customHeight="1">
      <c r="A192" s="51"/>
      <c r="B192" s="52"/>
      <c r="C192" s="52"/>
      <c r="D192" s="52"/>
      <c r="E192" s="52"/>
      <c r="F192" s="1"/>
      <c r="G192" s="1"/>
    </row>
    <row r="193" spans="1:7" ht="15.75" customHeight="1">
      <c r="A193" s="51"/>
      <c r="B193" s="52"/>
      <c r="C193" s="52"/>
      <c r="D193" s="52"/>
      <c r="E193" s="52"/>
      <c r="F193" s="1"/>
      <c r="G193" s="1"/>
    </row>
    <row r="194" spans="1:7" ht="15.75" customHeight="1">
      <c r="A194" s="51"/>
      <c r="B194" s="52"/>
      <c r="C194" s="52"/>
      <c r="D194" s="52"/>
      <c r="E194" s="52"/>
      <c r="F194" s="1"/>
      <c r="G194" s="1"/>
    </row>
    <row r="195" spans="1:7" ht="15.75" customHeight="1">
      <c r="A195" s="51"/>
      <c r="B195" s="52"/>
      <c r="C195" s="52"/>
      <c r="D195" s="52"/>
      <c r="E195" s="52"/>
      <c r="F195" s="1"/>
      <c r="G195" s="1"/>
    </row>
    <row r="196" spans="1:7" ht="15.75" customHeight="1">
      <c r="A196" s="51"/>
      <c r="B196" s="52"/>
      <c r="C196" s="52"/>
      <c r="D196" s="52"/>
      <c r="E196" s="52"/>
      <c r="F196" s="1"/>
      <c r="G196" s="1"/>
    </row>
    <row r="197" spans="1:7" ht="15.75" customHeight="1">
      <c r="A197" s="51"/>
      <c r="B197" s="52"/>
      <c r="C197" s="52"/>
      <c r="D197" s="52"/>
      <c r="E197" s="52"/>
      <c r="F197" s="1"/>
      <c r="G197" s="1"/>
    </row>
    <row r="198" spans="1:7" ht="15.75" customHeight="1">
      <c r="A198" s="51"/>
      <c r="B198" s="52"/>
      <c r="C198" s="52"/>
      <c r="D198" s="52"/>
      <c r="E198" s="52"/>
      <c r="F198" s="1"/>
      <c r="G198" s="1"/>
    </row>
    <row r="199" spans="1:7" ht="15.75" customHeight="1">
      <c r="A199" s="51"/>
      <c r="B199" s="52"/>
      <c r="C199" s="52"/>
      <c r="D199" s="52"/>
      <c r="E199" s="52"/>
      <c r="F199" s="1"/>
      <c r="G199" s="1"/>
    </row>
    <row r="200" spans="1:7" ht="15.75" customHeight="1">
      <c r="A200" s="51"/>
      <c r="B200" s="52"/>
      <c r="C200" s="52"/>
      <c r="D200" s="52"/>
      <c r="E200" s="52"/>
      <c r="F200" s="1"/>
      <c r="G200" s="1"/>
    </row>
    <row r="201" spans="1:7" ht="15.75" customHeight="1">
      <c r="A201" s="51"/>
      <c r="B201" s="52"/>
      <c r="C201" s="52"/>
      <c r="D201" s="52"/>
      <c r="E201" s="52"/>
      <c r="F201" s="1"/>
      <c r="G201" s="1"/>
    </row>
    <row r="202" spans="1:7" ht="15.75" customHeight="1">
      <c r="A202" s="51"/>
      <c r="B202" s="52"/>
      <c r="C202" s="52"/>
      <c r="D202" s="52"/>
      <c r="E202" s="52"/>
      <c r="F202" s="1"/>
      <c r="G202" s="1"/>
    </row>
    <row r="203" spans="1:7" ht="15.75" customHeight="1">
      <c r="A203" s="51"/>
      <c r="B203" s="52"/>
      <c r="C203" s="52"/>
      <c r="D203" s="52"/>
      <c r="E203" s="52"/>
      <c r="F203" s="1"/>
      <c r="G203" s="1"/>
    </row>
    <row r="204" spans="1:7" ht="15.75" customHeight="1">
      <c r="A204" s="51"/>
      <c r="B204" s="52"/>
      <c r="C204" s="52"/>
      <c r="D204" s="52"/>
      <c r="E204" s="52"/>
      <c r="F204" s="1"/>
      <c r="G204" s="1"/>
    </row>
    <row r="205" spans="1:7" ht="15.75" customHeight="1">
      <c r="A205" s="51"/>
      <c r="B205" s="52"/>
      <c r="C205" s="52"/>
      <c r="D205" s="52"/>
      <c r="E205" s="52"/>
      <c r="F205" s="1"/>
      <c r="G205" s="1"/>
    </row>
    <row r="206" spans="1:7" ht="15.75" customHeight="1">
      <c r="A206" s="51"/>
      <c r="B206" s="52"/>
      <c r="C206" s="52"/>
      <c r="D206" s="52"/>
      <c r="E206" s="52"/>
      <c r="F206" s="1"/>
      <c r="G206" s="1"/>
    </row>
    <row r="207" spans="1:7" ht="15.75" customHeight="1">
      <c r="A207" s="51"/>
      <c r="B207" s="52"/>
      <c r="C207" s="52"/>
      <c r="D207" s="52"/>
      <c r="E207" s="52"/>
      <c r="F207" s="1"/>
      <c r="G207" s="1"/>
    </row>
    <row r="208" spans="1:7" ht="15.75" customHeight="1">
      <c r="A208" s="51"/>
      <c r="B208" s="52"/>
      <c r="C208" s="52"/>
      <c r="D208" s="52"/>
      <c r="E208" s="52"/>
      <c r="F208" s="1"/>
      <c r="G208" s="1"/>
    </row>
    <row r="209" spans="1:7" ht="15.75" customHeight="1">
      <c r="A209" s="51"/>
      <c r="B209" s="52"/>
      <c r="C209" s="52"/>
      <c r="D209" s="52"/>
      <c r="E209" s="52"/>
      <c r="F209" s="1"/>
      <c r="G209" s="1"/>
    </row>
    <row r="210" spans="1:7" ht="15.75" customHeight="1">
      <c r="A210" s="51"/>
      <c r="B210" s="52"/>
      <c r="C210" s="52"/>
      <c r="D210" s="52"/>
      <c r="E210" s="52"/>
      <c r="F210" s="1"/>
      <c r="G210" s="1"/>
    </row>
    <row r="211" spans="1:7" ht="15.75" customHeight="1">
      <c r="A211" s="51"/>
      <c r="B211" s="52"/>
      <c r="C211" s="52"/>
      <c r="D211" s="52"/>
      <c r="E211" s="52"/>
      <c r="F211" s="1"/>
      <c r="G211" s="1"/>
    </row>
    <row r="212" spans="1:7" ht="15.75" customHeight="1">
      <c r="A212" s="51"/>
      <c r="B212" s="52"/>
      <c r="C212" s="52"/>
      <c r="D212" s="52"/>
      <c r="E212" s="52"/>
      <c r="F212" s="1"/>
      <c r="G212" s="1"/>
    </row>
    <row r="213" spans="1:7" ht="15.75" customHeight="1">
      <c r="A213" s="51"/>
      <c r="B213" s="52"/>
      <c r="C213" s="52"/>
      <c r="D213" s="52"/>
      <c r="E213" s="52"/>
      <c r="F213" s="1"/>
      <c r="G213" s="1"/>
    </row>
    <row r="214" spans="1:7" ht="15.75" customHeight="1">
      <c r="A214" s="51"/>
      <c r="B214" s="52"/>
      <c r="C214" s="52"/>
      <c r="D214" s="52"/>
      <c r="E214" s="52"/>
      <c r="F214" s="1"/>
      <c r="G214" s="1"/>
    </row>
    <row r="215" spans="1:7" ht="15.75" customHeight="1">
      <c r="A215" s="51"/>
      <c r="B215" s="52"/>
      <c r="C215" s="52"/>
      <c r="D215" s="52"/>
      <c r="E215" s="52"/>
      <c r="F215" s="1"/>
      <c r="G215" s="1"/>
    </row>
    <row r="216" spans="1:7" ht="15.75" customHeight="1">
      <c r="A216" s="51"/>
      <c r="B216" s="52"/>
      <c r="C216" s="52"/>
      <c r="D216" s="52"/>
      <c r="E216" s="52"/>
      <c r="F216" s="1"/>
      <c r="G216" s="1"/>
    </row>
    <row r="217" spans="1:7" ht="15.75" customHeight="1">
      <c r="A217" s="51"/>
      <c r="B217" s="52"/>
      <c r="C217" s="52"/>
      <c r="D217" s="52"/>
      <c r="E217" s="52"/>
      <c r="F217" s="1"/>
      <c r="G217" s="1"/>
    </row>
    <row r="218" spans="1:7" ht="15.75" customHeight="1">
      <c r="A218" s="51"/>
      <c r="B218" s="52"/>
      <c r="C218" s="52"/>
      <c r="D218" s="52"/>
      <c r="E218" s="52"/>
      <c r="F218" s="1"/>
      <c r="G218" s="1"/>
    </row>
    <row r="219" spans="1:7" ht="15.75" customHeight="1">
      <c r="A219" s="51"/>
      <c r="B219" s="52"/>
      <c r="C219" s="52"/>
      <c r="D219" s="52"/>
      <c r="E219" s="52"/>
      <c r="F219" s="1"/>
      <c r="G219" s="1"/>
    </row>
    <row r="220" spans="1:7" ht="15.75" customHeight="1">
      <c r="A220" s="51"/>
      <c r="B220" s="52"/>
      <c r="C220" s="52"/>
      <c r="D220" s="52"/>
      <c r="E220" s="52"/>
      <c r="F220" s="1"/>
      <c r="G220" s="1"/>
    </row>
    <row r="221" spans="1:7" ht="15.75" customHeight="1">
      <c r="A221" s="51"/>
      <c r="B221" s="52"/>
      <c r="C221" s="52"/>
      <c r="D221" s="52"/>
      <c r="E221" s="52"/>
      <c r="F221" s="1"/>
      <c r="G221" s="1"/>
    </row>
    <row r="222" spans="1:7" ht="15.75" customHeight="1">
      <c r="A222" s="51"/>
      <c r="B222" s="52"/>
      <c r="C222" s="52"/>
      <c r="D222" s="52"/>
      <c r="E222" s="52"/>
      <c r="F222" s="1"/>
      <c r="G222" s="1"/>
    </row>
    <row r="223" spans="1:7" ht="15.75" customHeight="1"/>
    <row r="224" spans="1: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H10"/>
    <mergeCell ref="A11:H11"/>
    <mergeCell ref="A22:H22"/>
    <mergeCell ref="A2:H2"/>
    <mergeCell ref="A4:H4"/>
    <mergeCell ref="A5:H5"/>
    <mergeCell ref="A6:H6"/>
    <mergeCell ref="A7:H7"/>
    <mergeCell ref="A8:H8"/>
    <mergeCell ref="A9:H9"/>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G1000"/>
  <sheetViews>
    <sheetView workbookViewId="0"/>
  </sheetViews>
  <sheetFormatPr defaultColWidth="14.3984375" defaultRowHeight="15" customHeight="1"/>
  <cols>
    <col min="1" max="1" width="23.73046875" customWidth="1"/>
    <col min="2" max="2" width="11.73046875" customWidth="1"/>
    <col min="3" max="3" width="22.265625" customWidth="1"/>
    <col min="4" max="6" width="23.86328125" customWidth="1"/>
    <col min="7" max="26" width="14.265625" customWidth="1"/>
  </cols>
  <sheetData>
    <row r="1" spans="1:7" ht="14.25">
      <c r="A1" s="51"/>
      <c r="B1" s="52"/>
      <c r="C1" s="52"/>
      <c r="D1" s="52"/>
      <c r="E1" s="52"/>
      <c r="F1" s="52"/>
    </row>
    <row r="2" spans="1:7" ht="28.5" customHeight="1">
      <c r="A2" s="1118" t="s">
        <v>6100</v>
      </c>
      <c r="B2" s="1111"/>
      <c r="C2" s="1111"/>
      <c r="D2" s="1111"/>
      <c r="E2" s="1111"/>
      <c r="F2" s="1112"/>
    </row>
    <row r="3" spans="1:7" ht="14.25">
      <c r="A3" s="256"/>
      <c r="B3" s="256"/>
      <c r="C3" s="256"/>
      <c r="D3" s="256"/>
      <c r="E3" s="256"/>
      <c r="F3" s="913"/>
    </row>
    <row r="4" spans="1:7" ht="30.75" customHeight="1">
      <c r="A4" s="1110" t="s">
        <v>6101</v>
      </c>
      <c r="B4" s="1111"/>
      <c r="C4" s="1111"/>
      <c r="D4" s="1111"/>
      <c r="E4" s="1111"/>
      <c r="F4" s="1112"/>
    </row>
    <row r="5" spans="1:7" ht="18" customHeight="1">
      <c r="A5" s="1110" t="s">
        <v>6102</v>
      </c>
      <c r="B5" s="1111"/>
      <c r="C5" s="1111"/>
      <c r="D5" s="1111"/>
      <c r="E5" s="1111"/>
      <c r="F5" s="1112"/>
    </row>
    <row r="6" spans="1:7" ht="17.25" customHeight="1">
      <c r="A6" s="1120" t="s">
        <v>6103</v>
      </c>
      <c r="B6" s="1111"/>
      <c r="C6" s="1111"/>
      <c r="D6" s="1111"/>
      <c r="E6" s="1111"/>
      <c r="F6" s="1112"/>
    </row>
    <row r="7" spans="1:7" ht="16.5" customHeight="1">
      <c r="A7" s="1120" t="s">
        <v>6104</v>
      </c>
      <c r="B7" s="1111"/>
      <c r="C7" s="1111"/>
      <c r="D7" s="1111"/>
      <c r="E7" s="1111"/>
      <c r="F7" s="1112"/>
    </row>
    <row r="8" spans="1:7" ht="26.25" customHeight="1">
      <c r="A8" s="1120" t="s">
        <v>6105</v>
      </c>
      <c r="B8" s="1111"/>
      <c r="C8" s="1111"/>
      <c r="D8" s="1111"/>
      <c r="E8" s="1111"/>
      <c r="F8" s="1112"/>
    </row>
    <row r="9" spans="1:7" ht="39.75" customHeight="1">
      <c r="A9" s="1137" t="s">
        <v>6106</v>
      </c>
      <c r="B9" s="1111"/>
      <c r="C9" s="1111"/>
      <c r="D9" s="1111"/>
      <c r="E9" s="1111"/>
      <c r="F9" s="1112"/>
    </row>
    <row r="10" spans="1:7" ht="14.25">
      <c r="A10" s="57"/>
      <c r="B10" s="58"/>
      <c r="C10" s="58"/>
      <c r="D10" s="58"/>
      <c r="E10" s="58"/>
      <c r="F10" s="58"/>
    </row>
    <row r="11" spans="1:7" ht="61.5" customHeight="1">
      <c r="A11" s="290" t="s">
        <v>5</v>
      </c>
      <c r="B11" s="61" t="s">
        <v>6</v>
      </c>
      <c r="C11" s="290" t="s">
        <v>6107</v>
      </c>
      <c r="D11" s="290" t="s">
        <v>6108</v>
      </c>
      <c r="E11" s="290" t="s">
        <v>219</v>
      </c>
      <c r="F11" s="290" t="s">
        <v>223</v>
      </c>
      <c r="G11" s="64" t="s">
        <v>224</v>
      </c>
    </row>
    <row r="12" spans="1:7" ht="51">
      <c r="A12" s="83" t="s">
        <v>6109</v>
      </c>
      <c r="B12" s="83" t="s">
        <v>50</v>
      </c>
      <c r="C12" s="83" t="s">
        <v>6110</v>
      </c>
      <c r="D12" s="816"/>
      <c r="E12" s="314">
        <v>100</v>
      </c>
      <c r="F12" s="314">
        <v>100</v>
      </c>
      <c r="G12" s="82" t="s">
        <v>56</v>
      </c>
    </row>
    <row r="13" spans="1:7" ht="38.25">
      <c r="A13" s="83" t="s">
        <v>6109</v>
      </c>
      <c r="B13" s="83" t="s">
        <v>50</v>
      </c>
      <c r="C13" s="83" t="s">
        <v>6111</v>
      </c>
      <c r="D13" s="816"/>
      <c r="E13" s="314">
        <v>100</v>
      </c>
      <c r="F13" s="314">
        <v>100</v>
      </c>
      <c r="G13" s="82" t="s">
        <v>56</v>
      </c>
    </row>
    <row r="14" spans="1:7" ht="38.25">
      <c r="A14" s="83" t="s">
        <v>75</v>
      </c>
      <c r="B14" s="83" t="s">
        <v>50</v>
      </c>
      <c r="C14" s="83" t="s">
        <v>6112</v>
      </c>
      <c r="D14" s="816" t="s">
        <v>6113</v>
      </c>
      <c r="E14" s="314">
        <v>100</v>
      </c>
      <c r="F14" s="314">
        <v>100</v>
      </c>
      <c r="G14" s="82" t="s">
        <v>75</v>
      </c>
    </row>
    <row r="15" spans="1:7" ht="28.5">
      <c r="A15" s="83" t="s">
        <v>1151</v>
      </c>
      <c r="B15" s="83" t="s">
        <v>50</v>
      </c>
      <c r="C15" s="83" t="s">
        <v>6114</v>
      </c>
      <c r="D15" s="745" t="s">
        <v>6115</v>
      </c>
      <c r="E15" s="314">
        <v>100</v>
      </c>
      <c r="F15" s="314">
        <v>100</v>
      </c>
      <c r="G15" s="3" t="s">
        <v>77</v>
      </c>
    </row>
    <row r="16" spans="1:7" ht="51">
      <c r="A16" s="83" t="s">
        <v>95</v>
      </c>
      <c r="B16" s="83" t="s">
        <v>81</v>
      </c>
      <c r="C16" s="83" t="s">
        <v>6116</v>
      </c>
      <c r="D16" s="816" t="s">
        <v>6117</v>
      </c>
      <c r="E16" s="538">
        <v>100</v>
      </c>
      <c r="F16" s="538">
        <v>100</v>
      </c>
      <c r="G16" s="83" t="s">
        <v>95</v>
      </c>
    </row>
    <row r="17" spans="1:7" ht="14.25">
      <c r="A17" s="184" t="s">
        <v>104</v>
      </c>
      <c r="B17" s="158" t="s">
        <v>101</v>
      </c>
      <c r="C17" s="158" t="s">
        <v>6118</v>
      </c>
      <c r="D17" s="158" t="s">
        <v>6119</v>
      </c>
      <c r="E17" s="555">
        <v>100</v>
      </c>
      <c r="F17" s="555">
        <v>100</v>
      </c>
      <c r="G17" s="355" t="s">
        <v>1580</v>
      </c>
    </row>
    <row r="18" spans="1:7" ht="42.75">
      <c r="A18" s="184" t="s">
        <v>6034</v>
      </c>
      <c r="B18" s="158" t="s">
        <v>101</v>
      </c>
      <c r="C18" s="158" t="s">
        <v>6120</v>
      </c>
      <c r="D18" s="169" t="s">
        <v>6121</v>
      </c>
      <c r="E18" s="555">
        <v>100</v>
      </c>
      <c r="F18" s="555">
        <v>100</v>
      </c>
      <c r="G18" s="196" t="s">
        <v>3890</v>
      </c>
    </row>
    <row r="19" spans="1:7" ht="14.25">
      <c r="A19" s="914" t="s">
        <v>122</v>
      </c>
      <c r="B19" s="915" t="s">
        <v>101</v>
      </c>
      <c r="C19" s="915" t="s">
        <v>6122</v>
      </c>
      <c r="D19" s="916"/>
      <c r="E19" s="917">
        <v>100</v>
      </c>
      <c r="F19" s="917">
        <v>100</v>
      </c>
      <c r="G19" s="196" t="s">
        <v>521</v>
      </c>
    </row>
    <row r="20" spans="1:7" ht="14.25">
      <c r="A20" s="918" t="s">
        <v>122</v>
      </c>
      <c r="B20" s="919" t="s">
        <v>101</v>
      </c>
      <c r="C20" s="919" t="s">
        <v>6123</v>
      </c>
      <c r="D20" s="920"/>
      <c r="E20" s="921">
        <v>100</v>
      </c>
      <c r="F20" s="921">
        <v>100</v>
      </c>
      <c r="G20" s="196" t="s">
        <v>521</v>
      </c>
    </row>
    <row r="21" spans="1:7" ht="15.75" customHeight="1">
      <c r="A21" s="918" t="s">
        <v>122</v>
      </c>
      <c r="B21" s="919" t="s">
        <v>101</v>
      </c>
      <c r="C21" s="305" t="s">
        <v>6114</v>
      </c>
      <c r="D21" s="922" t="s">
        <v>6124</v>
      </c>
      <c r="E21" s="923">
        <v>100</v>
      </c>
      <c r="F21" s="923">
        <v>100</v>
      </c>
      <c r="G21" s="196" t="s">
        <v>521</v>
      </c>
    </row>
    <row r="22" spans="1:7" ht="15.75" customHeight="1">
      <c r="A22" s="918" t="s">
        <v>122</v>
      </c>
      <c r="B22" s="919" t="s">
        <v>101</v>
      </c>
      <c r="C22" s="919" t="s">
        <v>6125</v>
      </c>
      <c r="D22" s="924" t="s">
        <v>6126</v>
      </c>
      <c r="E22" s="921">
        <v>200</v>
      </c>
      <c r="F22" s="921">
        <v>200</v>
      </c>
      <c r="G22" s="196" t="s">
        <v>521</v>
      </c>
    </row>
    <row r="23" spans="1:7" ht="15.75" customHeight="1">
      <c r="A23" s="184" t="s">
        <v>129</v>
      </c>
      <c r="B23" s="158" t="s">
        <v>101</v>
      </c>
      <c r="C23" s="158" t="s">
        <v>6127</v>
      </c>
      <c r="D23" s="158" t="s">
        <v>6121</v>
      </c>
      <c r="E23" s="183"/>
      <c r="F23" s="925">
        <v>100</v>
      </c>
      <c r="G23" s="196" t="s">
        <v>3293</v>
      </c>
    </row>
    <row r="24" spans="1:7" ht="15.75" customHeight="1">
      <c r="A24" s="83" t="s">
        <v>142</v>
      </c>
      <c r="B24" s="83" t="s">
        <v>134</v>
      </c>
      <c r="C24" s="83" t="s">
        <v>6128</v>
      </c>
      <c r="D24" s="926" t="s">
        <v>6115</v>
      </c>
      <c r="E24" s="208">
        <v>100</v>
      </c>
      <c r="F24" s="208">
        <v>100</v>
      </c>
    </row>
    <row r="25" spans="1:7" ht="15.75" customHeight="1">
      <c r="A25" s="83" t="s">
        <v>6069</v>
      </c>
      <c r="B25" s="83" t="s">
        <v>153</v>
      </c>
      <c r="C25" s="83" t="s">
        <v>6129</v>
      </c>
      <c r="D25" s="823" t="s">
        <v>6130</v>
      </c>
      <c r="E25" s="314">
        <v>100</v>
      </c>
      <c r="F25" s="314">
        <v>100</v>
      </c>
      <c r="G25" s="82" t="s">
        <v>6069</v>
      </c>
    </row>
    <row r="26" spans="1:7" ht="15.75" customHeight="1">
      <c r="A26" s="83" t="s">
        <v>4979</v>
      </c>
      <c r="B26" s="83" t="s">
        <v>153</v>
      </c>
      <c r="C26" s="83" t="s">
        <v>6131</v>
      </c>
      <c r="D26" s="823" t="s">
        <v>6115</v>
      </c>
      <c r="E26" s="314">
        <v>100</v>
      </c>
      <c r="F26" s="314">
        <v>100</v>
      </c>
      <c r="G26" s="3" t="s">
        <v>182</v>
      </c>
    </row>
    <row r="27" spans="1:7" ht="15.75" customHeight="1">
      <c r="A27" s="83"/>
      <c r="B27" s="76"/>
      <c r="C27" s="83"/>
      <c r="D27" s="126"/>
      <c r="E27" s="314"/>
      <c r="F27" s="314"/>
    </row>
    <row r="28" spans="1:7" ht="15.75" customHeight="1">
      <c r="A28" s="232" t="s">
        <v>183</v>
      </c>
      <c r="B28" s="52"/>
      <c r="C28" s="52"/>
      <c r="D28" s="52"/>
      <c r="F28" s="568">
        <f>SUM(F12:F26)</f>
        <v>1600</v>
      </c>
    </row>
    <row r="29" spans="1:7" ht="15.75" customHeight="1">
      <c r="A29" s="51"/>
      <c r="B29" s="52"/>
      <c r="C29" s="52"/>
      <c r="D29" s="52"/>
      <c r="E29" s="52"/>
      <c r="F29" s="52"/>
    </row>
    <row r="30" spans="1:7" ht="15.75" customHeight="1">
      <c r="A30" s="1142" t="s">
        <v>842</v>
      </c>
      <c r="B30" s="1115"/>
      <c r="C30" s="1115"/>
      <c r="D30" s="1115"/>
      <c r="E30" s="1115"/>
      <c r="F30" s="1116"/>
    </row>
    <row r="31" spans="1:7" ht="15.75" customHeight="1">
      <c r="A31" s="51"/>
      <c r="B31" s="52"/>
      <c r="C31" s="52"/>
      <c r="D31" s="52"/>
      <c r="E31" s="52"/>
      <c r="F31" s="52"/>
    </row>
    <row r="32" spans="1:7" ht="15.75" customHeight="1">
      <c r="A32" s="51"/>
      <c r="B32" s="52"/>
      <c r="C32" s="52"/>
      <c r="D32" s="52"/>
      <c r="E32" s="52"/>
      <c r="F32" s="52"/>
    </row>
    <row r="33" spans="1:6" ht="15.75" customHeight="1">
      <c r="A33" s="51"/>
      <c r="B33" s="52"/>
      <c r="C33" s="52"/>
      <c r="D33" s="52"/>
      <c r="E33" s="52"/>
      <c r="F33" s="52"/>
    </row>
    <row r="34" spans="1:6" ht="15.75" customHeight="1">
      <c r="A34" s="51"/>
      <c r="B34" s="52"/>
      <c r="C34" s="52"/>
      <c r="D34" s="52"/>
      <c r="E34" s="52"/>
      <c r="F34" s="52"/>
    </row>
    <row r="35" spans="1:6" ht="15.75" customHeight="1">
      <c r="A35" s="51"/>
      <c r="B35" s="52"/>
      <c r="C35" s="52"/>
      <c r="D35" s="52"/>
      <c r="E35" s="52"/>
      <c r="F35" s="52"/>
    </row>
    <row r="36" spans="1:6" ht="15.75" customHeight="1">
      <c r="A36" s="51"/>
      <c r="B36" s="52"/>
      <c r="C36" s="52"/>
      <c r="D36" s="52"/>
      <c r="E36" s="52"/>
      <c r="F36" s="52"/>
    </row>
    <row r="37" spans="1:6" ht="15.75" customHeight="1">
      <c r="A37" s="51"/>
      <c r="B37" s="52"/>
      <c r="C37" s="52"/>
      <c r="D37" s="52"/>
      <c r="E37" s="52"/>
      <c r="F37" s="52"/>
    </row>
    <row r="38" spans="1:6" ht="15.75" customHeight="1">
      <c r="A38" s="51"/>
      <c r="B38" s="52"/>
      <c r="C38" s="52"/>
      <c r="D38" s="52"/>
      <c r="E38" s="52"/>
      <c r="F38" s="52"/>
    </row>
    <row r="39" spans="1:6" ht="15.75" customHeight="1">
      <c r="A39" s="51"/>
      <c r="B39" s="52"/>
      <c r="C39" s="52"/>
      <c r="D39" s="52"/>
      <c r="E39" s="52"/>
      <c r="F39" s="52"/>
    </row>
    <row r="40" spans="1:6" ht="15.75" customHeight="1">
      <c r="A40" s="51"/>
      <c r="B40" s="52"/>
      <c r="C40" s="52"/>
      <c r="D40" s="52"/>
      <c r="E40" s="52"/>
      <c r="F40" s="52"/>
    </row>
    <row r="41" spans="1:6" ht="15.75" customHeight="1">
      <c r="A41" s="51"/>
      <c r="B41" s="52"/>
      <c r="C41" s="52"/>
      <c r="D41" s="52"/>
      <c r="E41" s="52"/>
      <c r="F41" s="52"/>
    </row>
    <row r="42" spans="1:6" ht="15.75" customHeight="1">
      <c r="A42" s="51"/>
      <c r="B42" s="52"/>
      <c r="C42" s="52"/>
      <c r="D42" s="52"/>
      <c r="E42" s="52"/>
      <c r="F42" s="52"/>
    </row>
    <row r="43" spans="1:6" ht="15.75" customHeight="1">
      <c r="A43" s="51"/>
      <c r="B43" s="52"/>
      <c r="C43" s="52"/>
      <c r="D43" s="52"/>
      <c r="E43" s="52"/>
      <c r="F43" s="52"/>
    </row>
    <row r="44" spans="1:6" ht="15.75" customHeight="1">
      <c r="A44" s="51"/>
      <c r="B44" s="52"/>
      <c r="C44" s="52"/>
      <c r="D44" s="52"/>
      <c r="E44" s="52"/>
      <c r="F44" s="52"/>
    </row>
    <row r="45" spans="1:6" ht="15.75" customHeight="1">
      <c r="A45" s="51"/>
      <c r="B45" s="52"/>
      <c r="C45" s="52"/>
      <c r="D45" s="52"/>
      <c r="E45" s="52"/>
      <c r="F45" s="52"/>
    </row>
    <row r="46" spans="1:6" ht="15.75" customHeight="1">
      <c r="A46" s="51"/>
      <c r="B46" s="52"/>
      <c r="C46" s="52"/>
      <c r="D46" s="52"/>
      <c r="E46" s="52"/>
      <c r="F46" s="52"/>
    </row>
    <row r="47" spans="1:6" ht="15.75" customHeight="1">
      <c r="A47" s="51"/>
      <c r="B47" s="52"/>
      <c r="C47" s="52"/>
      <c r="D47" s="52"/>
      <c r="E47" s="52"/>
      <c r="F47" s="52"/>
    </row>
    <row r="48" spans="1:6" ht="15.75" customHeight="1">
      <c r="A48" s="51"/>
      <c r="B48" s="52"/>
      <c r="C48" s="52"/>
      <c r="D48" s="52"/>
      <c r="E48" s="52"/>
      <c r="F48" s="52"/>
    </row>
    <row r="49" spans="1:6" ht="15.75" customHeight="1">
      <c r="A49" s="51"/>
      <c r="B49" s="52"/>
      <c r="C49" s="52"/>
      <c r="D49" s="52"/>
      <c r="E49" s="52"/>
      <c r="F49" s="52"/>
    </row>
    <row r="50" spans="1:6" ht="15.75" customHeight="1">
      <c r="A50" s="51"/>
      <c r="B50" s="52"/>
      <c r="C50" s="52"/>
      <c r="D50" s="52"/>
      <c r="E50" s="52"/>
      <c r="F50" s="52"/>
    </row>
    <row r="51" spans="1:6" ht="15.75" customHeight="1">
      <c r="A51" s="51"/>
      <c r="B51" s="52"/>
      <c r="C51" s="52"/>
      <c r="D51" s="52"/>
      <c r="E51" s="52"/>
      <c r="F51" s="52"/>
    </row>
    <row r="52" spans="1:6" ht="15.75" customHeight="1">
      <c r="A52" s="51"/>
      <c r="B52" s="52"/>
      <c r="C52" s="52"/>
      <c r="D52" s="52"/>
      <c r="E52" s="52"/>
      <c r="F52" s="52"/>
    </row>
    <row r="53" spans="1:6" ht="15.75" customHeight="1">
      <c r="A53" s="51"/>
      <c r="B53" s="52"/>
      <c r="C53" s="52"/>
      <c r="D53" s="52"/>
      <c r="E53" s="52"/>
      <c r="F53" s="52"/>
    </row>
    <row r="54" spans="1:6" ht="15.75" customHeight="1">
      <c r="A54" s="51"/>
      <c r="B54" s="52"/>
      <c r="C54" s="52"/>
      <c r="D54" s="52"/>
      <c r="E54" s="52"/>
      <c r="F54" s="52"/>
    </row>
    <row r="55" spans="1:6" ht="15.75" customHeight="1">
      <c r="A55" s="51"/>
      <c r="B55" s="52"/>
      <c r="C55" s="52"/>
      <c r="D55" s="52"/>
      <c r="E55" s="52"/>
      <c r="F55" s="52"/>
    </row>
    <row r="56" spans="1:6" ht="15.75" customHeight="1">
      <c r="A56" s="51"/>
      <c r="B56" s="52"/>
      <c r="C56" s="52"/>
      <c r="D56" s="52"/>
      <c r="E56" s="52"/>
      <c r="F56" s="52"/>
    </row>
    <row r="57" spans="1:6" ht="15.75" customHeight="1">
      <c r="A57" s="51"/>
      <c r="B57" s="52"/>
      <c r="C57" s="52"/>
      <c r="D57" s="52"/>
      <c r="E57" s="52"/>
      <c r="F57" s="52"/>
    </row>
    <row r="58" spans="1:6" ht="15.75" customHeight="1">
      <c r="A58" s="51"/>
      <c r="B58" s="52"/>
      <c r="C58" s="52"/>
      <c r="D58" s="52"/>
      <c r="E58" s="52"/>
      <c r="F58" s="52"/>
    </row>
    <row r="59" spans="1:6" ht="15.75" customHeight="1">
      <c r="A59" s="51"/>
      <c r="B59" s="52"/>
      <c r="C59" s="52"/>
      <c r="D59" s="52"/>
      <c r="E59" s="52"/>
      <c r="F59" s="52"/>
    </row>
    <row r="60" spans="1:6" ht="15.75" customHeight="1">
      <c r="A60" s="51"/>
      <c r="B60" s="52"/>
      <c r="C60" s="52"/>
      <c r="D60" s="52"/>
      <c r="E60" s="52"/>
      <c r="F60" s="52"/>
    </row>
    <row r="61" spans="1:6" ht="15.75" customHeight="1">
      <c r="A61" s="51"/>
      <c r="B61" s="52"/>
      <c r="C61" s="52"/>
      <c r="D61" s="52"/>
      <c r="E61" s="52"/>
      <c r="F61" s="52"/>
    </row>
    <row r="62" spans="1:6" ht="15.75" customHeight="1">
      <c r="A62" s="51"/>
      <c r="B62" s="52"/>
      <c r="C62" s="52"/>
      <c r="D62" s="52"/>
      <c r="E62" s="52"/>
      <c r="F62" s="52"/>
    </row>
    <row r="63" spans="1:6" ht="15.75" customHeight="1">
      <c r="A63" s="51"/>
      <c r="B63" s="52"/>
      <c r="C63" s="52"/>
      <c r="D63" s="52"/>
      <c r="E63" s="52"/>
      <c r="F63" s="52"/>
    </row>
    <row r="64" spans="1:6" ht="15.75" customHeight="1">
      <c r="A64" s="51"/>
      <c r="B64" s="52"/>
      <c r="C64" s="52"/>
      <c r="D64" s="52"/>
      <c r="E64" s="52"/>
      <c r="F64" s="52"/>
    </row>
    <row r="65" spans="1:6" ht="15.75" customHeight="1">
      <c r="A65" s="51"/>
      <c r="B65" s="52"/>
      <c r="C65" s="52"/>
      <c r="D65" s="52"/>
      <c r="E65" s="52"/>
      <c r="F65" s="52"/>
    </row>
    <row r="66" spans="1:6" ht="15.75" customHeight="1">
      <c r="A66" s="51"/>
      <c r="B66" s="52"/>
      <c r="C66" s="52"/>
      <c r="D66" s="52"/>
      <c r="E66" s="52"/>
      <c r="F66" s="52"/>
    </row>
    <row r="67" spans="1:6" ht="15.75" customHeight="1">
      <c r="A67" s="51"/>
      <c r="B67" s="52"/>
      <c r="C67" s="52"/>
      <c r="D67" s="52"/>
      <c r="E67" s="52"/>
      <c r="F67" s="52"/>
    </row>
    <row r="68" spans="1:6" ht="15.75" customHeight="1">
      <c r="A68" s="51"/>
      <c r="B68" s="52"/>
      <c r="C68" s="52"/>
      <c r="D68" s="52"/>
      <c r="E68" s="52"/>
      <c r="F68" s="52"/>
    </row>
    <row r="69" spans="1:6" ht="15.75" customHeight="1">
      <c r="A69" s="51"/>
      <c r="B69" s="52"/>
      <c r="C69" s="52"/>
      <c r="D69" s="52"/>
      <c r="E69" s="52"/>
      <c r="F69" s="52"/>
    </row>
    <row r="70" spans="1:6" ht="15.75" customHeight="1">
      <c r="A70" s="51"/>
      <c r="B70" s="52"/>
      <c r="C70" s="52"/>
      <c r="D70" s="52"/>
      <c r="E70" s="52"/>
      <c r="F70" s="52"/>
    </row>
    <row r="71" spans="1:6" ht="15.75" customHeight="1">
      <c r="A71" s="51"/>
      <c r="B71" s="52"/>
      <c r="C71" s="52"/>
      <c r="D71" s="52"/>
      <c r="E71" s="52"/>
      <c r="F71" s="52"/>
    </row>
    <row r="72" spans="1:6" ht="15.75" customHeight="1">
      <c r="A72" s="51"/>
      <c r="B72" s="52"/>
      <c r="C72" s="52"/>
      <c r="D72" s="52"/>
      <c r="E72" s="52"/>
      <c r="F72" s="52"/>
    </row>
    <row r="73" spans="1:6" ht="15.75" customHeight="1">
      <c r="A73" s="51"/>
      <c r="B73" s="52"/>
      <c r="C73" s="52"/>
      <c r="D73" s="52"/>
      <c r="E73" s="52"/>
      <c r="F73" s="52"/>
    </row>
    <row r="74" spans="1:6" ht="15.75" customHeight="1">
      <c r="A74" s="51"/>
      <c r="B74" s="52"/>
      <c r="C74" s="52"/>
      <c r="D74" s="52"/>
      <c r="E74" s="52"/>
      <c r="F74" s="52"/>
    </row>
    <row r="75" spans="1:6" ht="15.75" customHeight="1">
      <c r="A75" s="51"/>
      <c r="B75" s="52"/>
      <c r="C75" s="52"/>
      <c r="D75" s="52"/>
      <c r="E75" s="52"/>
      <c r="F75" s="52"/>
    </row>
    <row r="76" spans="1:6" ht="15.75" customHeight="1">
      <c r="A76" s="51"/>
      <c r="B76" s="52"/>
      <c r="C76" s="52"/>
      <c r="D76" s="52"/>
      <c r="E76" s="52"/>
      <c r="F76" s="52"/>
    </row>
    <row r="77" spans="1:6" ht="15.75" customHeight="1">
      <c r="A77" s="51"/>
      <c r="B77" s="52"/>
      <c r="C77" s="52"/>
      <c r="D77" s="52"/>
      <c r="E77" s="52"/>
      <c r="F77" s="52"/>
    </row>
    <row r="78" spans="1:6" ht="15.75" customHeight="1">
      <c r="A78" s="51"/>
      <c r="B78" s="52"/>
      <c r="C78" s="52"/>
      <c r="D78" s="52"/>
      <c r="E78" s="52"/>
      <c r="F78" s="52"/>
    </row>
    <row r="79" spans="1:6" ht="15.75" customHeight="1">
      <c r="A79" s="51"/>
      <c r="B79" s="52"/>
      <c r="C79" s="52"/>
      <c r="D79" s="52"/>
      <c r="E79" s="52"/>
      <c r="F79" s="52"/>
    </row>
    <row r="80" spans="1:6" ht="15.75" customHeight="1">
      <c r="A80" s="51"/>
      <c r="B80" s="52"/>
      <c r="C80" s="52"/>
      <c r="D80" s="52"/>
      <c r="E80" s="52"/>
      <c r="F80" s="52"/>
    </row>
    <row r="81" spans="1:6" ht="15.75" customHeight="1">
      <c r="A81" s="51"/>
      <c r="B81" s="52"/>
      <c r="C81" s="52"/>
      <c r="D81" s="52"/>
      <c r="E81" s="52"/>
      <c r="F81" s="52"/>
    </row>
    <row r="82" spans="1:6" ht="15.75" customHeight="1">
      <c r="A82" s="51"/>
      <c r="B82" s="52"/>
      <c r="C82" s="52"/>
      <c r="D82" s="52"/>
      <c r="E82" s="52"/>
      <c r="F82" s="52"/>
    </row>
    <row r="83" spans="1:6" ht="15.75" customHeight="1">
      <c r="A83" s="51"/>
      <c r="B83" s="52"/>
      <c r="C83" s="52"/>
      <c r="D83" s="52"/>
      <c r="E83" s="52"/>
      <c r="F83" s="52"/>
    </row>
    <row r="84" spans="1:6" ht="15.75" customHeight="1">
      <c r="A84" s="51"/>
      <c r="B84" s="52"/>
      <c r="C84" s="52"/>
      <c r="D84" s="52"/>
      <c r="E84" s="52"/>
      <c r="F84" s="52"/>
    </row>
    <row r="85" spans="1:6" ht="15.75" customHeight="1">
      <c r="A85" s="51"/>
      <c r="B85" s="52"/>
      <c r="C85" s="52"/>
      <c r="D85" s="52"/>
      <c r="E85" s="52"/>
      <c r="F85" s="52"/>
    </row>
    <row r="86" spans="1:6" ht="15.75" customHeight="1">
      <c r="A86" s="51"/>
      <c r="B86" s="52"/>
      <c r="C86" s="52"/>
      <c r="D86" s="52"/>
      <c r="E86" s="52"/>
      <c r="F86" s="52"/>
    </row>
    <row r="87" spans="1:6" ht="15.75" customHeight="1">
      <c r="A87" s="51"/>
      <c r="B87" s="52"/>
      <c r="C87" s="52"/>
      <c r="D87" s="52"/>
      <c r="E87" s="52"/>
      <c r="F87" s="52"/>
    </row>
    <row r="88" spans="1:6" ht="15.75" customHeight="1">
      <c r="A88" s="51"/>
      <c r="B88" s="52"/>
      <c r="C88" s="52"/>
      <c r="D88" s="52"/>
      <c r="E88" s="52"/>
      <c r="F88" s="52"/>
    </row>
    <row r="89" spans="1:6" ht="15.75" customHeight="1">
      <c r="A89" s="51"/>
      <c r="B89" s="52"/>
      <c r="C89" s="52"/>
      <c r="D89" s="52"/>
      <c r="E89" s="52"/>
      <c r="F89" s="52"/>
    </row>
    <row r="90" spans="1:6" ht="15.75" customHeight="1">
      <c r="A90" s="51"/>
      <c r="B90" s="52"/>
      <c r="C90" s="52"/>
      <c r="D90" s="52"/>
      <c r="E90" s="52"/>
      <c r="F90" s="52"/>
    </row>
    <row r="91" spans="1:6" ht="15.75" customHeight="1">
      <c r="A91" s="51"/>
      <c r="B91" s="52"/>
      <c r="C91" s="52"/>
      <c r="D91" s="52"/>
      <c r="E91" s="52"/>
      <c r="F91" s="52"/>
    </row>
    <row r="92" spans="1:6" ht="15.75" customHeight="1">
      <c r="A92" s="51"/>
      <c r="B92" s="52"/>
      <c r="C92" s="52"/>
      <c r="D92" s="52"/>
      <c r="E92" s="52"/>
      <c r="F92" s="52"/>
    </row>
    <row r="93" spans="1:6" ht="15.75" customHeight="1">
      <c r="A93" s="51"/>
      <c r="B93" s="52"/>
      <c r="C93" s="52"/>
      <c r="D93" s="52"/>
      <c r="E93" s="52"/>
      <c r="F93" s="52"/>
    </row>
    <row r="94" spans="1:6" ht="15.75" customHeight="1">
      <c r="A94" s="51"/>
      <c r="B94" s="52"/>
      <c r="C94" s="52"/>
      <c r="D94" s="52"/>
      <c r="E94" s="52"/>
      <c r="F94" s="52"/>
    </row>
    <row r="95" spans="1:6" ht="15.75" customHeight="1">
      <c r="A95" s="51"/>
      <c r="B95" s="52"/>
      <c r="C95" s="52"/>
      <c r="D95" s="52"/>
      <c r="E95" s="52"/>
      <c r="F95" s="52"/>
    </row>
    <row r="96" spans="1:6" ht="15.75" customHeight="1">
      <c r="A96" s="51"/>
      <c r="B96" s="52"/>
      <c r="C96" s="52"/>
      <c r="D96" s="52"/>
      <c r="E96" s="52"/>
      <c r="F96" s="52"/>
    </row>
    <row r="97" spans="1:6" ht="15.75" customHeight="1">
      <c r="A97" s="51"/>
      <c r="B97" s="52"/>
      <c r="C97" s="52"/>
      <c r="D97" s="52"/>
      <c r="E97" s="52"/>
      <c r="F97" s="52"/>
    </row>
    <row r="98" spans="1:6" ht="15.75" customHeight="1">
      <c r="A98" s="51"/>
      <c r="B98" s="52"/>
      <c r="C98" s="52"/>
      <c r="D98" s="52"/>
      <c r="E98" s="52"/>
      <c r="F98" s="52"/>
    </row>
    <row r="99" spans="1:6" ht="15.75" customHeight="1">
      <c r="A99" s="51"/>
      <c r="B99" s="52"/>
      <c r="C99" s="52"/>
      <c r="D99" s="52"/>
      <c r="E99" s="52"/>
      <c r="F99" s="52"/>
    </row>
    <row r="100" spans="1:6" ht="15.75" customHeight="1">
      <c r="A100" s="51"/>
      <c r="B100" s="52"/>
      <c r="C100" s="52"/>
      <c r="D100" s="52"/>
      <c r="E100" s="52"/>
      <c r="F100" s="52"/>
    </row>
    <row r="101" spans="1:6" ht="15.75" customHeight="1">
      <c r="A101" s="51"/>
      <c r="B101" s="52"/>
      <c r="C101" s="52"/>
      <c r="D101" s="52"/>
      <c r="E101" s="52"/>
      <c r="F101" s="52"/>
    </row>
    <row r="102" spans="1:6" ht="15.75" customHeight="1">
      <c r="A102" s="51"/>
      <c r="B102" s="52"/>
      <c r="C102" s="52"/>
      <c r="D102" s="52"/>
      <c r="E102" s="52"/>
      <c r="F102" s="52"/>
    </row>
    <row r="103" spans="1:6" ht="15.75" customHeight="1">
      <c r="A103" s="51"/>
      <c r="B103" s="52"/>
      <c r="C103" s="52"/>
      <c r="D103" s="52"/>
      <c r="E103" s="52"/>
      <c r="F103" s="52"/>
    </row>
    <row r="104" spans="1:6" ht="15.75" customHeight="1">
      <c r="A104" s="51"/>
      <c r="B104" s="52"/>
      <c r="C104" s="52"/>
      <c r="D104" s="52"/>
      <c r="E104" s="52"/>
      <c r="F104" s="52"/>
    </row>
    <row r="105" spans="1:6" ht="15.75" customHeight="1">
      <c r="A105" s="51"/>
      <c r="B105" s="52"/>
      <c r="C105" s="52"/>
      <c r="D105" s="52"/>
      <c r="E105" s="52"/>
      <c r="F105" s="52"/>
    </row>
    <row r="106" spans="1:6" ht="15.75" customHeight="1">
      <c r="A106" s="51"/>
      <c r="B106" s="52"/>
      <c r="C106" s="52"/>
      <c r="D106" s="52"/>
      <c r="E106" s="52"/>
      <c r="F106" s="52"/>
    </row>
    <row r="107" spans="1:6" ht="15.75" customHeight="1">
      <c r="A107" s="51"/>
      <c r="B107" s="52"/>
      <c r="C107" s="52"/>
      <c r="D107" s="52"/>
      <c r="E107" s="52"/>
      <c r="F107" s="52"/>
    </row>
    <row r="108" spans="1:6" ht="15.75" customHeight="1">
      <c r="A108" s="51"/>
      <c r="B108" s="52"/>
      <c r="C108" s="52"/>
      <c r="D108" s="52"/>
      <c r="E108" s="52"/>
      <c r="F108" s="52"/>
    </row>
    <row r="109" spans="1:6" ht="15.75" customHeight="1">
      <c r="A109" s="51"/>
      <c r="B109" s="52"/>
      <c r="C109" s="52"/>
      <c r="D109" s="52"/>
      <c r="E109" s="52"/>
      <c r="F109" s="52"/>
    </row>
    <row r="110" spans="1:6" ht="15.75" customHeight="1">
      <c r="A110" s="51"/>
      <c r="B110" s="52"/>
      <c r="C110" s="52"/>
      <c r="D110" s="52"/>
      <c r="E110" s="52"/>
      <c r="F110" s="52"/>
    </row>
    <row r="111" spans="1:6" ht="15.75" customHeight="1">
      <c r="A111" s="51"/>
      <c r="B111" s="52"/>
      <c r="C111" s="52"/>
      <c r="D111" s="52"/>
      <c r="E111" s="52"/>
      <c r="F111" s="52"/>
    </row>
    <row r="112" spans="1:6" ht="15.75" customHeight="1">
      <c r="A112" s="51"/>
      <c r="B112" s="52"/>
      <c r="C112" s="52"/>
      <c r="D112" s="52"/>
      <c r="E112" s="52"/>
      <c r="F112" s="52"/>
    </row>
    <row r="113" spans="1:6" ht="15.75" customHeight="1">
      <c r="A113" s="51"/>
      <c r="B113" s="52"/>
      <c r="C113" s="52"/>
      <c r="D113" s="52"/>
      <c r="E113" s="52"/>
      <c r="F113" s="52"/>
    </row>
    <row r="114" spans="1:6" ht="15.75" customHeight="1">
      <c r="A114" s="51"/>
      <c r="B114" s="52"/>
      <c r="C114" s="52"/>
      <c r="D114" s="52"/>
      <c r="E114" s="52"/>
      <c r="F114" s="52"/>
    </row>
    <row r="115" spans="1:6" ht="15.75" customHeight="1">
      <c r="A115" s="51"/>
      <c r="B115" s="52"/>
      <c r="C115" s="52"/>
      <c r="D115" s="52"/>
      <c r="E115" s="52"/>
      <c r="F115" s="52"/>
    </row>
    <row r="116" spans="1:6" ht="15.75" customHeight="1">
      <c r="A116" s="51"/>
      <c r="B116" s="52"/>
      <c r="C116" s="52"/>
      <c r="D116" s="52"/>
      <c r="E116" s="52"/>
      <c r="F116" s="52"/>
    </row>
    <row r="117" spans="1:6" ht="15.75" customHeight="1">
      <c r="A117" s="51"/>
      <c r="B117" s="52"/>
      <c r="C117" s="52"/>
      <c r="D117" s="52"/>
      <c r="E117" s="52"/>
      <c r="F117" s="52"/>
    </row>
    <row r="118" spans="1:6" ht="15.75" customHeight="1">
      <c r="A118" s="51"/>
      <c r="B118" s="52"/>
      <c r="C118" s="52"/>
      <c r="D118" s="52"/>
      <c r="E118" s="52"/>
      <c r="F118" s="52"/>
    </row>
    <row r="119" spans="1:6" ht="15.75" customHeight="1">
      <c r="A119" s="51"/>
      <c r="B119" s="52"/>
      <c r="C119" s="52"/>
      <c r="D119" s="52"/>
      <c r="E119" s="52"/>
      <c r="F119" s="52"/>
    </row>
    <row r="120" spans="1:6" ht="15.75" customHeight="1">
      <c r="A120" s="51"/>
      <c r="B120" s="52"/>
      <c r="C120" s="52"/>
      <c r="D120" s="52"/>
      <c r="E120" s="52"/>
      <c r="F120" s="52"/>
    </row>
    <row r="121" spans="1:6" ht="15.75" customHeight="1">
      <c r="A121" s="51"/>
      <c r="B121" s="52"/>
      <c r="C121" s="52"/>
      <c r="D121" s="52"/>
      <c r="E121" s="52"/>
      <c r="F121" s="52"/>
    </row>
    <row r="122" spans="1:6" ht="15.75" customHeight="1">
      <c r="A122" s="51"/>
      <c r="B122" s="52"/>
      <c r="C122" s="52"/>
      <c r="D122" s="52"/>
      <c r="E122" s="52"/>
      <c r="F122" s="52"/>
    </row>
    <row r="123" spans="1:6" ht="15.75" customHeight="1">
      <c r="A123" s="51"/>
      <c r="B123" s="52"/>
      <c r="C123" s="52"/>
      <c r="D123" s="52"/>
      <c r="E123" s="52"/>
      <c r="F123" s="52"/>
    </row>
    <row r="124" spans="1:6" ht="15.75" customHeight="1">
      <c r="A124" s="51"/>
      <c r="B124" s="52"/>
      <c r="C124" s="52"/>
      <c r="D124" s="52"/>
      <c r="E124" s="52"/>
      <c r="F124" s="52"/>
    </row>
    <row r="125" spans="1:6" ht="15.75" customHeight="1">
      <c r="A125" s="51"/>
      <c r="B125" s="52"/>
      <c r="C125" s="52"/>
      <c r="D125" s="52"/>
      <c r="E125" s="52"/>
      <c r="F125" s="52"/>
    </row>
    <row r="126" spans="1:6" ht="15.75" customHeight="1">
      <c r="A126" s="51"/>
      <c r="B126" s="52"/>
      <c r="C126" s="52"/>
      <c r="D126" s="52"/>
      <c r="E126" s="52"/>
      <c r="F126" s="52"/>
    </row>
    <row r="127" spans="1:6" ht="15.75" customHeight="1">
      <c r="A127" s="51"/>
      <c r="B127" s="52"/>
      <c r="C127" s="52"/>
      <c r="D127" s="52"/>
      <c r="E127" s="52"/>
      <c r="F127" s="52"/>
    </row>
    <row r="128" spans="1:6" ht="15.75" customHeight="1">
      <c r="A128" s="51"/>
      <c r="B128" s="52"/>
      <c r="C128" s="52"/>
      <c r="D128" s="52"/>
      <c r="E128" s="52"/>
      <c r="F128" s="52"/>
    </row>
    <row r="129" spans="1:6" ht="15.75" customHeight="1">
      <c r="A129" s="51"/>
      <c r="B129" s="52"/>
      <c r="C129" s="52"/>
      <c r="D129" s="52"/>
      <c r="E129" s="52"/>
      <c r="F129" s="52"/>
    </row>
    <row r="130" spans="1:6" ht="15.75" customHeight="1">
      <c r="A130" s="51"/>
      <c r="B130" s="52"/>
      <c r="C130" s="52"/>
      <c r="D130" s="52"/>
      <c r="E130" s="52"/>
      <c r="F130" s="52"/>
    </row>
    <row r="131" spans="1:6" ht="15.75" customHeight="1">
      <c r="A131" s="51"/>
      <c r="B131" s="52"/>
      <c r="C131" s="52"/>
      <c r="D131" s="52"/>
      <c r="E131" s="52"/>
      <c r="F131" s="52"/>
    </row>
    <row r="132" spans="1:6" ht="15.75" customHeight="1">
      <c r="A132" s="51"/>
      <c r="B132" s="52"/>
      <c r="C132" s="52"/>
      <c r="D132" s="52"/>
      <c r="E132" s="52"/>
      <c r="F132" s="52"/>
    </row>
    <row r="133" spans="1:6" ht="15.75" customHeight="1">
      <c r="A133" s="51"/>
      <c r="B133" s="52"/>
      <c r="C133" s="52"/>
      <c r="D133" s="52"/>
      <c r="E133" s="52"/>
      <c r="F133" s="52"/>
    </row>
    <row r="134" spans="1:6" ht="15.75" customHeight="1">
      <c r="A134" s="51"/>
      <c r="B134" s="52"/>
      <c r="C134" s="52"/>
      <c r="D134" s="52"/>
      <c r="E134" s="52"/>
      <c r="F134" s="52"/>
    </row>
    <row r="135" spans="1:6" ht="15.75" customHeight="1">
      <c r="A135" s="51"/>
      <c r="B135" s="52"/>
      <c r="C135" s="52"/>
      <c r="D135" s="52"/>
      <c r="E135" s="52"/>
      <c r="F135" s="52"/>
    </row>
    <row r="136" spans="1:6" ht="15.75" customHeight="1">
      <c r="A136" s="51"/>
      <c r="B136" s="52"/>
      <c r="C136" s="52"/>
      <c r="D136" s="52"/>
      <c r="E136" s="52"/>
      <c r="F136" s="52"/>
    </row>
    <row r="137" spans="1:6" ht="15.75" customHeight="1">
      <c r="A137" s="51"/>
      <c r="B137" s="52"/>
      <c r="C137" s="52"/>
      <c r="D137" s="52"/>
      <c r="E137" s="52"/>
      <c r="F137" s="52"/>
    </row>
    <row r="138" spans="1:6" ht="15.75" customHeight="1">
      <c r="A138" s="51"/>
      <c r="B138" s="52"/>
      <c r="C138" s="52"/>
      <c r="D138" s="52"/>
      <c r="E138" s="52"/>
      <c r="F138" s="52"/>
    </row>
    <row r="139" spans="1:6" ht="15.75" customHeight="1">
      <c r="A139" s="51"/>
      <c r="B139" s="52"/>
      <c r="C139" s="52"/>
      <c r="D139" s="52"/>
      <c r="E139" s="52"/>
      <c r="F139" s="52"/>
    </row>
    <row r="140" spans="1:6" ht="15.75" customHeight="1">
      <c r="A140" s="51"/>
      <c r="B140" s="52"/>
      <c r="C140" s="52"/>
      <c r="D140" s="52"/>
      <c r="E140" s="52"/>
      <c r="F140" s="52"/>
    </row>
    <row r="141" spans="1:6" ht="15.75" customHeight="1">
      <c r="A141" s="51"/>
      <c r="B141" s="52"/>
      <c r="C141" s="52"/>
      <c r="D141" s="52"/>
      <c r="E141" s="52"/>
      <c r="F141" s="52"/>
    </row>
    <row r="142" spans="1:6" ht="15.75" customHeight="1">
      <c r="A142" s="51"/>
      <c r="B142" s="52"/>
      <c r="C142" s="52"/>
      <c r="D142" s="52"/>
      <c r="E142" s="52"/>
      <c r="F142" s="52"/>
    </row>
    <row r="143" spans="1:6" ht="15.75" customHeight="1">
      <c r="A143" s="51"/>
      <c r="B143" s="52"/>
      <c r="C143" s="52"/>
      <c r="D143" s="52"/>
      <c r="E143" s="52"/>
      <c r="F143" s="52"/>
    </row>
    <row r="144" spans="1:6" ht="15.75" customHeight="1">
      <c r="A144" s="51"/>
      <c r="B144" s="52"/>
      <c r="C144" s="52"/>
      <c r="D144" s="52"/>
      <c r="E144" s="52"/>
      <c r="F144" s="52"/>
    </row>
    <row r="145" spans="1:6" ht="15.75" customHeight="1">
      <c r="A145" s="51"/>
      <c r="B145" s="52"/>
      <c r="C145" s="52"/>
      <c r="D145" s="52"/>
      <c r="E145" s="52"/>
      <c r="F145" s="52"/>
    </row>
    <row r="146" spans="1:6" ht="15.75" customHeight="1">
      <c r="A146" s="51"/>
      <c r="B146" s="52"/>
      <c r="C146" s="52"/>
      <c r="D146" s="52"/>
      <c r="E146" s="52"/>
      <c r="F146" s="52"/>
    </row>
    <row r="147" spans="1:6" ht="15.75" customHeight="1">
      <c r="A147" s="51"/>
      <c r="B147" s="52"/>
      <c r="C147" s="52"/>
      <c r="D147" s="52"/>
      <c r="E147" s="52"/>
      <c r="F147" s="52"/>
    </row>
    <row r="148" spans="1:6" ht="15.75" customHeight="1">
      <c r="A148" s="51"/>
      <c r="B148" s="52"/>
      <c r="C148" s="52"/>
      <c r="D148" s="52"/>
      <c r="E148" s="52"/>
      <c r="F148" s="52"/>
    </row>
    <row r="149" spans="1:6" ht="15.75" customHeight="1">
      <c r="A149" s="51"/>
      <c r="B149" s="52"/>
      <c r="C149" s="52"/>
      <c r="D149" s="52"/>
      <c r="E149" s="52"/>
      <c r="F149" s="52"/>
    </row>
    <row r="150" spans="1:6" ht="15.75" customHeight="1">
      <c r="A150" s="51"/>
      <c r="B150" s="52"/>
      <c r="C150" s="52"/>
      <c r="D150" s="52"/>
      <c r="E150" s="52"/>
      <c r="F150" s="52"/>
    </row>
    <row r="151" spans="1:6" ht="15.75" customHeight="1">
      <c r="A151" s="51"/>
      <c r="B151" s="52"/>
      <c r="C151" s="52"/>
      <c r="D151" s="52"/>
      <c r="E151" s="52"/>
      <c r="F151" s="52"/>
    </row>
    <row r="152" spans="1:6" ht="15.75" customHeight="1">
      <c r="A152" s="51"/>
      <c r="B152" s="52"/>
      <c r="C152" s="52"/>
      <c r="D152" s="52"/>
      <c r="E152" s="52"/>
      <c r="F152" s="52"/>
    </row>
    <row r="153" spans="1:6" ht="15.75" customHeight="1">
      <c r="A153" s="51"/>
      <c r="B153" s="52"/>
      <c r="C153" s="52"/>
      <c r="D153" s="52"/>
      <c r="E153" s="52"/>
      <c r="F153" s="52"/>
    </row>
    <row r="154" spans="1:6" ht="15.75" customHeight="1">
      <c r="A154" s="51"/>
      <c r="B154" s="52"/>
      <c r="C154" s="52"/>
      <c r="D154" s="52"/>
      <c r="E154" s="52"/>
      <c r="F154" s="52"/>
    </row>
    <row r="155" spans="1:6" ht="15.75" customHeight="1">
      <c r="A155" s="51"/>
      <c r="B155" s="52"/>
      <c r="C155" s="52"/>
      <c r="D155" s="52"/>
      <c r="E155" s="52"/>
      <c r="F155" s="52"/>
    </row>
    <row r="156" spans="1:6" ht="15.75" customHeight="1">
      <c r="A156" s="51"/>
      <c r="B156" s="52"/>
      <c r="C156" s="52"/>
      <c r="D156" s="52"/>
      <c r="E156" s="52"/>
      <c r="F156" s="52"/>
    </row>
    <row r="157" spans="1:6" ht="15.75" customHeight="1">
      <c r="A157" s="51"/>
      <c r="B157" s="52"/>
      <c r="C157" s="52"/>
      <c r="D157" s="52"/>
      <c r="E157" s="52"/>
      <c r="F157" s="52"/>
    </row>
    <row r="158" spans="1:6" ht="15.75" customHeight="1">
      <c r="A158" s="51"/>
      <c r="B158" s="52"/>
      <c r="C158" s="52"/>
      <c r="D158" s="52"/>
      <c r="E158" s="52"/>
      <c r="F158" s="52"/>
    </row>
    <row r="159" spans="1:6" ht="15.75" customHeight="1">
      <c r="A159" s="51"/>
      <c r="B159" s="52"/>
      <c r="C159" s="52"/>
      <c r="D159" s="52"/>
      <c r="E159" s="52"/>
      <c r="F159" s="52"/>
    </row>
    <row r="160" spans="1:6" ht="15.75" customHeight="1">
      <c r="A160" s="51"/>
      <c r="B160" s="52"/>
      <c r="C160" s="52"/>
      <c r="D160" s="52"/>
      <c r="E160" s="52"/>
      <c r="F160" s="52"/>
    </row>
    <row r="161" spans="1:6" ht="15.75" customHeight="1">
      <c r="A161" s="51"/>
      <c r="B161" s="52"/>
      <c r="C161" s="52"/>
      <c r="D161" s="52"/>
      <c r="E161" s="52"/>
      <c r="F161" s="52"/>
    </row>
    <row r="162" spans="1:6" ht="15.75" customHeight="1">
      <c r="A162" s="51"/>
      <c r="B162" s="52"/>
      <c r="C162" s="52"/>
      <c r="D162" s="52"/>
      <c r="E162" s="52"/>
      <c r="F162" s="52"/>
    </row>
    <row r="163" spans="1:6" ht="15.75" customHeight="1">
      <c r="A163" s="51"/>
      <c r="B163" s="52"/>
      <c r="C163" s="52"/>
      <c r="D163" s="52"/>
      <c r="E163" s="52"/>
      <c r="F163" s="52"/>
    </row>
    <row r="164" spans="1:6" ht="15.75" customHeight="1">
      <c r="A164" s="51"/>
      <c r="B164" s="52"/>
      <c r="C164" s="52"/>
      <c r="D164" s="52"/>
      <c r="E164" s="52"/>
      <c r="F164" s="52"/>
    </row>
    <row r="165" spans="1:6" ht="15.75" customHeight="1">
      <c r="A165" s="51"/>
      <c r="B165" s="52"/>
      <c r="C165" s="52"/>
      <c r="D165" s="52"/>
      <c r="E165" s="52"/>
      <c r="F165" s="52"/>
    </row>
    <row r="166" spans="1:6" ht="15.75" customHeight="1">
      <c r="A166" s="51"/>
      <c r="B166" s="52"/>
      <c r="C166" s="52"/>
      <c r="D166" s="52"/>
      <c r="E166" s="52"/>
      <c r="F166" s="52"/>
    </row>
    <row r="167" spans="1:6" ht="15.75" customHeight="1">
      <c r="A167" s="51"/>
      <c r="B167" s="52"/>
      <c r="C167" s="52"/>
      <c r="D167" s="52"/>
      <c r="E167" s="52"/>
      <c r="F167" s="52"/>
    </row>
    <row r="168" spans="1:6" ht="15.75" customHeight="1">
      <c r="A168" s="51"/>
      <c r="B168" s="52"/>
      <c r="C168" s="52"/>
      <c r="D168" s="52"/>
      <c r="E168" s="52"/>
      <c r="F168" s="52"/>
    </row>
    <row r="169" spans="1:6" ht="15.75" customHeight="1">
      <c r="A169" s="51"/>
      <c r="B169" s="52"/>
      <c r="C169" s="52"/>
      <c r="D169" s="52"/>
      <c r="E169" s="52"/>
      <c r="F169" s="52"/>
    </row>
    <row r="170" spans="1:6" ht="15.75" customHeight="1">
      <c r="A170" s="51"/>
      <c r="B170" s="52"/>
      <c r="C170" s="52"/>
      <c r="D170" s="52"/>
      <c r="E170" s="52"/>
      <c r="F170" s="52"/>
    </row>
    <row r="171" spans="1:6" ht="15.75" customHeight="1">
      <c r="A171" s="51"/>
      <c r="B171" s="52"/>
      <c r="C171" s="52"/>
      <c r="D171" s="52"/>
      <c r="E171" s="52"/>
      <c r="F171" s="52"/>
    </row>
    <row r="172" spans="1:6" ht="15.75" customHeight="1">
      <c r="A172" s="51"/>
      <c r="B172" s="52"/>
      <c r="C172" s="52"/>
      <c r="D172" s="52"/>
      <c r="E172" s="52"/>
      <c r="F172" s="52"/>
    </row>
    <row r="173" spans="1:6" ht="15.75" customHeight="1">
      <c r="A173" s="51"/>
      <c r="B173" s="52"/>
      <c r="C173" s="52"/>
      <c r="D173" s="52"/>
      <c r="E173" s="52"/>
      <c r="F173" s="52"/>
    </row>
    <row r="174" spans="1:6" ht="15.75" customHeight="1">
      <c r="A174" s="51"/>
      <c r="B174" s="52"/>
      <c r="C174" s="52"/>
      <c r="D174" s="52"/>
      <c r="E174" s="52"/>
      <c r="F174" s="52"/>
    </row>
    <row r="175" spans="1:6" ht="15.75" customHeight="1">
      <c r="A175" s="51"/>
      <c r="B175" s="52"/>
      <c r="C175" s="52"/>
      <c r="D175" s="52"/>
      <c r="E175" s="52"/>
      <c r="F175" s="52"/>
    </row>
    <row r="176" spans="1:6" ht="15.75" customHeight="1">
      <c r="A176" s="51"/>
      <c r="B176" s="52"/>
      <c r="C176" s="52"/>
      <c r="D176" s="52"/>
      <c r="E176" s="52"/>
      <c r="F176" s="52"/>
    </row>
    <row r="177" spans="1:6" ht="15.75" customHeight="1">
      <c r="A177" s="51"/>
      <c r="B177" s="52"/>
      <c r="C177" s="52"/>
      <c r="D177" s="52"/>
      <c r="E177" s="52"/>
      <c r="F177" s="52"/>
    </row>
    <row r="178" spans="1:6" ht="15.75" customHeight="1">
      <c r="A178" s="51"/>
      <c r="B178" s="52"/>
      <c r="C178" s="52"/>
      <c r="D178" s="52"/>
      <c r="E178" s="52"/>
      <c r="F178" s="52"/>
    </row>
    <row r="179" spans="1:6" ht="15.75" customHeight="1">
      <c r="A179" s="51"/>
      <c r="B179" s="52"/>
      <c r="C179" s="52"/>
      <c r="D179" s="52"/>
      <c r="E179" s="52"/>
      <c r="F179" s="52"/>
    </row>
    <row r="180" spans="1:6" ht="15.75" customHeight="1">
      <c r="A180" s="51"/>
      <c r="B180" s="52"/>
      <c r="C180" s="52"/>
      <c r="D180" s="52"/>
      <c r="E180" s="52"/>
      <c r="F180" s="52"/>
    </row>
    <row r="181" spans="1:6" ht="15.75" customHeight="1">
      <c r="A181" s="51"/>
      <c r="B181" s="52"/>
      <c r="C181" s="52"/>
      <c r="D181" s="52"/>
      <c r="E181" s="52"/>
      <c r="F181" s="52"/>
    </row>
    <row r="182" spans="1:6" ht="15.75" customHeight="1">
      <c r="A182" s="51"/>
      <c r="B182" s="52"/>
      <c r="C182" s="52"/>
      <c r="D182" s="52"/>
      <c r="E182" s="52"/>
      <c r="F182" s="52"/>
    </row>
    <row r="183" spans="1:6" ht="15.75" customHeight="1">
      <c r="A183" s="51"/>
      <c r="B183" s="52"/>
      <c r="C183" s="52"/>
      <c r="D183" s="52"/>
      <c r="E183" s="52"/>
      <c r="F183" s="52"/>
    </row>
    <row r="184" spans="1:6" ht="15.75" customHeight="1">
      <c r="A184" s="51"/>
      <c r="B184" s="52"/>
      <c r="C184" s="52"/>
      <c r="D184" s="52"/>
      <c r="E184" s="52"/>
      <c r="F184" s="52"/>
    </row>
    <row r="185" spans="1:6" ht="15.75" customHeight="1">
      <c r="A185" s="51"/>
      <c r="B185" s="52"/>
      <c r="C185" s="52"/>
      <c r="D185" s="52"/>
      <c r="E185" s="52"/>
      <c r="F185" s="52"/>
    </row>
    <row r="186" spans="1:6" ht="15.75" customHeight="1">
      <c r="A186" s="51"/>
      <c r="B186" s="52"/>
      <c r="C186" s="52"/>
      <c r="D186" s="52"/>
      <c r="E186" s="52"/>
      <c r="F186" s="52"/>
    </row>
    <row r="187" spans="1:6" ht="15.75" customHeight="1">
      <c r="A187" s="51"/>
      <c r="B187" s="52"/>
      <c r="C187" s="52"/>
      <c r="D187" s="52"/>
      <c r="E187" s="52"/>
      <c r="F187" s="52"/>
    </row>
    <row r="188" spans="1:6" ht="15.75" customHeight="1">
      <c r="A188" s="51"/>
      <c r="B188" s="52"/>
      <c r="C188" s="52"/>
      <c r="D188" s="52"/>
      <c r="E188" s="52"/>
      <c r="F188" s="52"/>
    </row>
    <row r="189" spans="1:6" ht="15.75" customHeight="1">
      <c r="A189" s="51"/>
      <c r="B189" s="52"/>
      <c r="C189" s="52"/>
      <c r="D189" s="52"/>
      <c r="E189" s="52"/>
      <c r="F189" s="52"/>
    </row>
    <row r="190" spans="1:6" ht="15.75" customHeight="1">
      <c r="A190" s="51"/>
      <c r="B190" s="52"/>
      <c r="C190" s="52"/>
      <c r="D190" s="52"/>
      <c r="E190" s="52"/>
      <c r="F190" s="52"/>
    </row>
    <row r="191" spans="1:6" ht="15.75" customHeight="1">
      <c r="A191" s="51"/>
      <c r="B191" s="52"/>
      <c r="C191" s="52"/>
      <c r="D191" s="52"/>
      <c r="E191" s="52"/>
      <c r="F191" s="52"/>
    </row>
    <row r="192" spans="1:6" ht="15.75" customHeight="1">
      <c r="A192" s="51"/>
      <c r="B192" s="52"/>
      <c r="C192" s="52"/>
      <c r="D192" s="52"/>
      <c r="E192" s="52"/>
      <c r="F192" s="52"/>
    </row>
    <row r="193" spans="1:6" ht="15.75" customHeight="1">
      <c r="A193" s="51"/>
      <c r="B193" s="52"/>
      <c r="C193" s="52"/>
      <c r="D193" s="52"/>
      <c r="E193" s="52"/>
      <c r="F193" s="52"/>
    </row>
    <row r="194" spans="1:6" ht="15.75" customHeight="1">
      <c r="A194" s="51"/>
      <c r="B194" s="52"/>
      <c r="C194" s="52"/>
      <c r="D194" s="52"/>
      <c r="E194" s="52"/>
      <c r="F194" s="52"/>
    </row>
    <row r="195" spans="1:6" ht="15.75" customHeight="1">
      <c r="A195" s="51"/>
      <c r="B195" s="52"/>
      <c r="C195" s="52"/>
      <c r="D195" s="52"/>
      <c r="E195" s="52"/>
      <c r="F195" s="52"/>
    </row>
    <row r="196" spans="1:6" ht="15.75" customHeight="1">
      <c r="A196" s="51"/>
      <c r="B196" s="52"/>
      <c r="C196" s="52"/>
      <c r="D196" s="52"/>
      <c r="E196" s="52"/>
      <c r="F196" s="52"/>
    </row>
    <row r="197" spans="1:6" ht="15.75" customHeight="1">
      <c r="A197" s="51"/>
      <c r="B197" s="52"/>
      <c r="C197" s="52"/>
      <c r="D197" s="52"/>
      <c r="E197" s="52"/>
      <c r="F197" s="52"/>
    </row>
    <row r="198" spans="1:6" ht="15.75" customHeight="1">
      <c r="A198" s="51"/>
      <c r="B198" s="52"/>
      <c r="C198" s="52"/>
      <c r="D198" s="52"/>
      <c r="E198" s="52"/>
      <c r="F198" s="52"/>
    </row>
    <row r="199" spans="1:6" ht="15.75" customHeight="1">
      <c r="A199" s="51"/>
      <c r="B199" s="52"/>
      <c r="C199" s="52"/>
      <c r="D199" s="52"/>
      <c r="E199" s="52"/>
      <c r="F199" s="52"/>
    </row>
    <row r="200" spans="1:6" ht="15.75" customHeight="1">
      <c r="A200" s="51"/>
      <c r="B200" s="52"/>
      <c r="C200" s="52"/>
      <c r="D200" s="52"/>
      <c r="E200" s="52"/>
      <c r="F200" s="52"/>
    </row>
    <row r="201" spans="1:6" ht="15.75" customHeight="1">
      <c r="A201" s="51"/>
      <c r="B201" s="52"/>
      <c r="C201" s="52"/>
      <c r="D201" s="52"/>
      <c r="E201" s="52"/>
      <c r="F201" s="52"/>
    </row>
    <row r="202" spans="1:6" ht="15.75" customHeight="1">
      <c r="A202" s="51"/>
      <c r="B202" s="52"/>
      <c r="C202" s="52"/>
      <c r="D202" s="52"/>
      <c r="E202" s="52"/>
      <c r="F202" s="52"/>
    </row>
    <row r="203" spans="1:6" ht="15.75" customHeight="1">
      <c r="A203" s="51"/>
      <c r="B203" s="52"/>
      <c r="C203" s="52"/>
      <c r="D203" s="52"/>
      <c r="E203" s="52"/>
      <c r="F203" s="52"/>
    </row>
    <row r="204" spans="1:6" ht="15.75" customHeight="1">
      <c r="A204" s="51"/>
      <c r="B204" s="52"/>
      <c r="C204" s="52"/>
      <c r="D204" s="52"/>
      <c r="E204" s="52"/>
      <c r="F204" s="52"/>
    </row>
    <row r="205" spans="1:6" ht="15.75" customHeight="1">
      <c r="A205" s="51"/>
      <c r="B205" s="52"/>
      <c r="C205" s="52"/>
      <c r="D205" s="52"/>
      <c r="E205" s="52"/>
      <c r="F205" s="52"/>
    </row>
    <row r="206" spans="1:6" ht="15.75" customHeight="1">
      <c r="A206" s="51"/>
      <c r="B206" s="52"/>
      <c r="C206" s="52"/>
      <c r="D206" s="52"/>
      <c r="E206" s="52"/>
      <c r="F206" s="52"/>
    </row>
    <row r="207" spans="1:6" ht="15.75" customHeight="1">
      <c r="A207" s="51"/>
      <c r="B207" s="52"/>
      <c r="C207" s="52"/>
      <c r="D207" s="52"/>
      <c r="E207" s="52"/>
      <c r="F207" s="52"/>
    </row>
    <row r="208" spans="1:6" ht="15.75" customHeight="1">
      <c r="A208" s="51"/>
      <c r="B208" s="52"/>
      <c r="C208" s="52"/>
      <c r="D208" s="52"/>
      <c r="E208" s="52"/>
      <c r="F208" s="52"/>
    </row>
    <row r="209" spans="1:6" ht="15.75" customHeight="1">
      <c r="A209" s="51"/>
      <c r="B209" s="52"/>
      <c r="C209" s="52"/>
      <c r="D209" s="52"/>
      <c r="E209" s="52"/>
      <c r="F209" s="52"/>
    </row>
    <row r="210" spans="1:6" ht="15.75" customHeight="1">
      <c r="A210" s="51"/>
      <c r="B210" s="52"/>
      <c r="C210" s="52"/>
      <c r="D210" s="52"/>
      <c r="E210" s="52"/>
      <c r="F210" s="52"/>
    </row>
    <row r="211" spans="1:6" ht="15.75" customHeight="1">
      <c r="A211" s="51"/>
      <c r="B211" s="52"/>
      <c r="C211" s="52"/>
      <c r="D211" s="52"/>
      <c r="E211" s="52"/>
      <c r="F211" s="52"/>
    </row>
    <row r="212" spans="1:6" ht="15.75" customHeight="1">
      <c r="A212" s="51"/>
      <c r="B212" s="52"/>
      <c r="C212" s="52"/>
      <c r="D212" s="52"/>
      <c r="E212" s="52"/>
      <c r="F212" s="52"/>
    </row>
    <row r="213" spans="1:6" ht="15.75" customHeight="1">
      <c r="A213" s="51"/>
      <c r="B213" s="52"/>
      <c r="C213" s="52"/>
      <c r="D213" s="52"/>
      <c r="E213" s="52"/>
      <c r="F213" s="52"/>
    </row>
    <row r="214" spans="1:6" ht="15.75" customHeight="1">
      <c r="A214" s="51"/>
      <c r="B214" s="52"/>
      <c r="C214" s="52"/>
      <c r="D214" s="52"/>
      <c r="E214" s="52"/>
      <c r="F214" s="52"/>
    </row>
    <row r="215" spans="1:6" ht="15.75" customHeight="1">
      <c r="A215" s="51"/>
      <c r="B215" s="52"/>
      <c r="C215" s="52"/>
      <c r="D215" s="52"/>
      <c r="E215" s="52"/>
      <c r="F215" s="52"/>
    </row>
    <row r="216" spans="1:6" ht="15.75" customHeight="1">
      <c r="A216" s="51"/>
      <c r="B216" s="52"/>
      <c r="C216" s="52"/>
      <c r="D216" s="52"/>
      <c r="E216" s="52"/>
      <c r="F216" s="52"/>
    </row>
    <row r="217" spans="1:6" ht="15.75" customHeight="1">
      <c r="A217" s="51"/>
      <c r="B217" s="52"/>
      <c r="C217" s="52"/>
      <c r="D217" s="52"/>
      <c r="E217" s="52"/>
      <c r="F217" s="52"/>
    </row>
    <row r="218" spans="1:6" ht="15.75" customHeight="1">
      <c r="A218" s="51"/>
      <c r="B218" s="52"/>
      <c r="C218" s="52"/>
      <c r="D218" s="52"/>
      <c r="E218" s="52"/>
      <c r="F218" s="52"/>
    </row>
    <row r="219" spans="1:6" ht="15.75" customHeight="1">
      <c r="A219" s="51"/>
      <c r="B219" s="52"/>
      <c r="C219" s="52"/>
      <c r="D219" s="52"/>
      <c r="E219" s="52"/>
      <c r="F219" s="52"/>
    </row>
    <row r="220" spans="1:6" ht="15.75" customHeight="1">
      <c r="A220" s="51"/>
      <c r="B220" s="52"/>
      <c r="C220" s="52"/>
      <c r="D220" s="52"/>
      <c r="E220" s="52"/>
      <c r="F220" s="52"/>
    </row>
    <row r="221" spans="1:6" ht="15.75" customHeight="1">
      <c r="A221" s="51"/>
      <c r="B221" s="52"/>
      <c r="C221" s="52"/>
      <c r="D221" s="52"/>
      <c r="E221" s="52"/>
      <c r="F221" s="52"/>
    </row>
    <row r="222" spans="1:6" ht="15.75" customHeight="1">
      <c r="A222" s="51"/>
      <c r="B222" s="52"/>
      <c r="C222" s="52"/>
      <c r="D222" s="52"/>
      <c r="E222" s="52"/>
      <c r="F222" s="52"/>
    </row>
    <row r="223" spans="1:6" ht="15.75" customHeight="1">
      <c r="A223" s="51"/>
      <c r="B223" s="52"/>
      <c r="C223" s="52"/>
      <c r="D223" s="52"/>
      <c r="E223" s="52"/>
      <c r="F223" s="52"/>
    </row>
    <row r="224" spans="1:6" ht="15.75" customHeight="1">
      <c r="A224" s="51"/>
      <c r="B224" s="52"/>
      <c r="C224" s="52"/>
      <c r="D224" s="52"/>
      <c r="E224" s="52"/>
      <c r="F224" s="52"/>
    </row>
    <row r="225" spans="1:6" ht="15.75" customHeight="1">
      <c r="A225" s="51"/>
      <c r="B225" s="52"/>
      <c r="C225" s="52"/>
      <c r="D225" s="52"/>
      <c r="E225" s="52"/>
      <c r="F225" s="52"/>
    </row>
    <row r="226" spans="1:6" ht="15.75" customHeight="1">
      <c r="A226" s="51"/>
      <c r="B226" s="52"/>
      <c r="C226" s="52"/>
      <c r="D226" s="52"/>
      <c r="E226" s="52"/>
      <c r="F226" s="52"/>
    </row>
    <row r="227" spans="1:6" ht="15.75" customHeight="1">
      <c r="A227" s="51"/>
      <c r="B227" s="52"/>
      <c r="C227" s="52"/>
      <c r="D227" s="52"/>
      <c r="E227" s="52"/>
      <c r="F227" s="52"/>
    </row>
    <row r="228" spans="1:6" ht="15.75" customHeight="1">
      <c r="A228" s="51"/>
      <c r="B228" s="52"/>
      <c r="C228" s="52"/>
      <c r="D228" s="52"/>
      <c r="E228" s="52"/>
      <c r="F228" s="52"/>
    </row>
    <row r="229" spans="1:6" ht="15.75" customHeight="1">
      <c r="A229" s="51"/>
      <c r="B229" s="52"/>
      <c r="C229" s="52"/>
      <c r="D229" s="52"/>
      <c r="E229" s="52"/>
      <c r="F229" s="52"/>
    </row>
    <row r="230" spans="1:6" ht="15.75" customHeight="1">
      <c r="A230" s="51"/>
      <c r="B230" s="52"/>
      <c r="C230" s="52"/>
      <c r="D230" s="52"/>
      <c r="E230" s="52"/>
      <c r="F230" s="52"/>
    </row>
    <row r="231" spans="1:6" ht="15.75" customHeight="1"/>
    <row r="232" spans="1:6" ht="15.75" customHeight="1"/>
    <row r="233" spans="1:6" ht="15.75" customHeight="1"/>
    <row r="234" spans="1:6" ht="15.75" customHeight="1"/>
    <row r="235" spans="1:6" ht="15.75" customHeight="1"/>
    <row r="236" spans="1:6" ht="15.75" customHeight="1"/>
    <row r="237" spans="1:6" ht="15.75" customHeight="1"/>
    <row r="238" spans="1:6" ht="15.75" customHeight="1"/>
    <row r="239" spans="1:6" ht="15.75" customHeight="1"/>
    <row r="240" spans="1: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8:F8"/>
    <mergeCell ref="A9:F9"/>
    <mergeCell ref="A30:F30"/>
    <mergeCell ref="A2:F2"/>
    <mergeCell ref="A4:F4"/>
    <mergeCell ref="A5:F5"/>
    <mergeCell ref="A6:F6"/>
    <mergeCell ref="A7:F7"/>
  </mergeCells>
  <hyperlinks>
    <hyperlink ref="D15" r:id="rId1" xr:uid="{00000000-0004-0000-1700-000000000000}"/>
    <hyperlink ref="D18" r:id="rId2" xr:uid="{00000000-0004-0000-1700-000001000000}"/>
    <hyperlink ref="D21" r:id="rId3" xr:uid="{00000000-0004-0000-1700-000002000000}"/>
    <hyperlink ref="D22" r:id="rId4" xr:uid="{00000000-0004-0000-1700-000003000000}"/>
    <hyperlink ref="D24" r:id="rId5" xr:uid="{00000000-0004-0000-1700-000004000000}"/>
    <hyperlink ref="D25" r:id="rId6" xr:uid="{00000000-0004-0000-1700-000005000000}"/>
    <hyperlink ref="D26" r:id="rId7" xr:uid="{00000000-0004-0000-1700-000006000000}"/>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Z1000"/>
  <sheetViews>
    <sheetView workbookViewId="0"/>
  </sheetViews>
  <sheetFormatPr defaultColWidth="14.3984375" defaultRowHeight="15" customHeight="1"/>
  <cols>
    <col min="1" max="1" width="23.73046875" customWidth="1"/>
    <col min="2" max="2" width="10.86328125" customWidth="1"/>
    <col min="3" max="3" width="30" customWidth="1"/>
    <col min="4" max="4" width="22.73046875" customWidth="1"/>
    <col min="5" max="5" width="17.73046875" customWidth="1"/>
    <col min="6" max="6" width="26.265625" customWidth="1"/>
    <col min="7" max="9" width="13.73046875" customWidth="1"/>
    <col min="10" max="26" width="8" customWidth="1"/>
  </cols>
  <sheetData>
    <row r="1" spans="1:26" ht="14.25">
      <c r="A1" s="51"/>
      <c r="B1" s="51"/>
      <c r="C1" s="52"/>
      <c r="D1" s="52"/>
      <c r="E1" s="52"/>
      <c r="F1" s="52"/>
      <c r="G1" s="1"/>
      <c r="H1" s="1"/>
      <c r="I1" s="1"/>
    </row>
    <row r="2" spans="1:26" ht="15.75" customHeight="1">
      <c r="A2" s="1118" t="s">
        <v>6132</v>
      </c>
      <c r="B2" s="1111"/>
      <c r="C2" s="1111"/>
      <c r="D2" s="1111"/>
      <c r="E2" s="1111"/>
      <c r="F2" s="1112"/>
      <c r="G2" s="927"/>
      <c r="H2" s="927"/>
      <c r="I2" s="927"/>
      <c r="J2" s="54"/>
      <c r="K2" s="54"/>
      <c r="L2" s="54"/>
      <c r="M2" s="54"/>
      <c r="N2" s="54"/>
      <c r="O2" s="54"/>
      <c r="P2" s="54"/>
      <c r="Q2" s="54"/>
      <c r="R2" s="54"/>
      <c r="S2" s="54"/>
      <c r="T2" s="54"/>
      <c r="U2" s="54"/>
      <c r="V2" s="54"/>
      <c r="W2" s="54"/>
      <c r="X2" s="54"/>
      <c r="Y2" s="54"/>
      <c r="Z2" s="54"/>
    </row>
    <row r="3" spans="1:26" ht="15.75" customHeight="1">
      <c r="A3" s="288"/>
      <c r="B3" s="288"/>
      <c r="C3" s="288"/>
      <c r="D3" s="288"/>
      <c r="E3" s="288"/>
      <c r="F3" s="928"/>
      <c r="G3" s="927"/>
      <c r="H3" s="927"/>
      <c r="I3" s="927"/>
      <c r="J3" s="54"/>
      <c r="K3" s="54"/>
      <c r="L3" s="54"/>
      <c r="M3" s="54"/>
      <c r="N3" s="54"/>
      <c r="O3" s="54"/>
      <c r="P3" s="54"/>
      <c r="Q3" s="54"/>
      <c r="R3" s="54"/>
      <c r="S3" s="54"/>
      <c r="T3" s="54"/>
      <c r="U3" s="54"/>
      <c r="V3" s="54"/>
      <c r="W3" s="54"/>
      <c r="X3" s="54"/>
      <c r="Y3" s="54"/>
      <c r="Z3" s="54"/>
    </row>
    <row r="4" spans="1:26" ht="14.25" customHeight="1">
      <c r="A4" s="1120" t="s">
        <v>6133</v>
      </c>
      <c r="B4" s="1111"/>
      <c r="C4" s="1111"/>
      <c r="D4" s="1111"/>
      <c r="E4" s="1111"/>
      <c r="F4" s="1112"/>
      <c r="G4" s="927"/>
      <c r="H4" s="927"/>
      <c r="I4" s="927"/>
      <c r="J4" s="54"/>
      <c r="K4" s="54"/>
      <c r="L4" s="54"/>
      <c r="M4" s="54"/>
      <c r="N4" s="54"/>
      <c r="O4" s="54"/>
      <c r="P4" s="54"/>
      <c r="Q4" s="54"/>
      <c r="R4" s="54"/>
      <c r="S4" s="54"/>
      <c r="T4" s="54"/>
      <c r="U4" s="54"/>
      <c r="V4" s="54"/>
      <c r="W4" s="54"/>
      <c r="X4" s="54"/>
      <c r="Y4" s="54"/>
      <c r="Z4" s="54"/>
    </row>
    <row r="5" spans="1:26" ht="16.5" customHeight="1">
      <c r="A5" s="1137" t="s">
        <v>6134</v>
      </c>
      <c r="B5" s="1111"/>
      <c r="C5" s="1111"/>
      <c r="D5" s="1111"/>
      <c r="E5" s="1111"/>
      <c r="F5" s="1112"/>
      <c r="G5" s="927"/>
      <c r="H5" s="927"/>
      <c r="I5" s="927"/>
      <c r="J5" s="54"/>
      <c r="K5" s="54"/>
      <c r="L5" s="54"/>
      <c r="M5" s="54"/>
      <c r="N5" s="54"/>
      <c r="O5" s="54"/>
      <c r="P5" s="54"/>
      <c r="Q5" s="54"/>
      <c r="R5" s="54"/>
      <c r="S5" s="54"/>
      <c r="T5" s="54"/>
      <c r="U5" s="54"/>
      <c r="V5" s="54"/>
      <c r="W5" s="54"/>
      <c r="X5" s="54"/>
      <c r="Y5" s="54"/>
      <c r="Z5" s="54"/>
    </row>
    <row r="6" spans="1:26" ht="16.5" customHeight="1">
      <c r="A6" s="1137" t="s">
        <v>6135</v>
      </c>
      <c r="B6" s="1111"/>
      <c r="C6" s="1111"/>
      <c r="D6" s="1111"/>
      <c r="E6" s="1111"/>
      <c r="F6" s="1112"/>
      <c r="G6" s="927"/>
      <c r="H6" s="927"/>
      <c r="I6" s="927"/>
      <c r="J6" s="54"/>
      <c r="K6" s="54"/>
      <c r="L6" s="54"/>
      <c r="M6" s="54"/>
      <c r="N6" s="54"/>
      <c r="O6" s="54"/>
      <c r="P6" s="54"/>
      <c r="Q6" s="54"/>
      <c r="R6" s="54"/>
      <c r="S6" s="54"/>
      <c r="T6" s="54"/>
      <c r="U6" s="54"/>
      <c r="V6" s="54"/>
      <c r="W6" s="54"/>
      <c r="X6" s="54"/>
      <c r="Y6" s="54"/>
      <c r="Z6" s="54"/>
    </row>
    <row r="7" spans="1:26" ht="17.25" customHeight="1">
      <c r="A7" s="1137" t="s">
        <v>6136</v>
      </c>
      <c r="B7" s="1111"/>
      <c r="C7" s="1111"/>
      <c r="D7" s="1111"/>
      <c r="E7" s="1111"/>
      <c r="F7" s="1112"/>
      <c r="G7" s="927"/>
      <c r="H7" s="927"/>
      <c r="I7" s="927"/>
      <c r="J7" s="54"/>
      <c r="K7" s="54"/>
      <c r="L7" s="54"/>
      <c r="M7" s="54"/>
      <c r="N7" s="54"/>
      <c r="O7" s="54"/>
      <c r="P7" s="54"/>
      <c r="Q7" s="54"/>
      <c r="R7" s="54"/>
      <c r="S7" s="54"/>
      <c r="T7" s="54"/>
      <c r="U7" s="54"/>
      <c r="V7" s="54"/>
      <c r="W7" s="54"/>
      <c r="X7" s="54"/>
      <c r="Y7" s="54"/>
      <c r="Z7" s="54"/>
    </row>
    <row r="8" spans="1:26" ht="30" customHeight="1">
      <c r="A8" s="1137" t="s">
        <v>6137</v>
      </c>
      <c r="B8" s="1111"/>
      <c r="C8" s="1111"/>
      <c r="D8" s="1111"/>
      <c r="E8" s="1111"/>
      <c r="F8" s="1112"/>
      <c r="G8" s="927"/>
      <c r="H8" s="927"/>
      <c r="I8" s="927"/>
      <c r="J8" s="54"/>
      <c r="K8" s="54"/>
      <c r="L8" s="54"/>
      <c r="M8" s="54"/>
      <c r="N8" s="54"/>
      <c r="O8" s="54"/>
      <c r="P8" s="54"/>
      <c r="Q8" s="54"/>
      <c r="R8" s="54"/>
      <c r="S8" s="54"/>
      <c r="T8" s="54"/>
      <c r="U8" s="54"/>
      <c r="V8" s="54"/>
      <c r="W8" s="54"/>
      <c r="X8" s="54"/>
      <c r="Y8" s="54"/>
      <c r="Z8" s="54"/>
    </row>
    <row r="9" spans="1:26" ht="57" customHeight="1">
      <c r="A9" s="1137" t="s">
        <v>6138</v>
      </c>
      <c r="B9" s="1111"/>
      <c r="C9" s="1111"/>
      <c r="D9" s="1111"/>
      <c r="E9" s="1111"/>
      <c r="F9" s="1112"/>
      <c r="G9" s="927"/>
      <c r="H9" s="927"/>
      <c r="I9" s="927"/>
      <c r="J9" s="54"/>
      <c r="K9" s="54"/>
      <c r="L9" s="54"/>
      <c r="M9" s="54"/>
      <c r="N9" s="54"/>
      <c r="O9" s="54"/>
      <c r="P9" s="54"/>
      <c r="Q9" s="54"/>
      <c r="R9" s="54"/>
      <c r="S9" s="54"/>
      <c r="T9" s="54"/>
      <c r="U9" s="54"/>
      <c r="V9" s="54"/>
      <c r="W9" s="54"/>
      <c r="X9" s="54"/>
      <c r="Y9" s="54"/>
      <c r="Z9" s="54"/>
    </row>
    <row r="10" spans="1:26" ht="14.25">
      <c r="A10" s="57"/>
      <c r="B10" s="57"/>
      <c r="C10" s="58"/>
      <c r="D10" s="58"/>
      <c r="E10" s="58"/>
      <c r="F10" s="58"/>
      <c r="G10" s="57"/>
      <c r="H10" s="57"/>
      <c r="I10" s="57"/>
      <c r="J10" s="54"/>
      <c r="K10" s="54"/>
      <c r="L10" s="54"/>
      <c r="M10" s="54"/>
      <c r="N10" s="54"/>
      <c r="O10" s="54"/>
      <c r="P10" s="54"/>
      <c r="Q10" s="54"/>
      <c r="R10" s="54"/>
      <c r="S10" s="54"/>
      <c r="T10" s="54"/>
      <c r="U10" s="54"/>
      <c r="V10" s="54"/>
      <c r="W10" s="54"/>
      <c r="X10" s="54"/>
      <c r="Y10" s="54"/>
      <c r="Z10" s="54"/>
    </row>
    <row r="11" spans="1:26" ht="61.5" customHeight="1">
      <c r="A11" s="290" t="s">
        <v>2558</v>
      </c>
      <c r="B11" s="61" t="s">
        <v>6</v>
      </c>
      <c r="C11" s="290" t="s">
        <v>6139</v>
      </c>
      <c r="D11" s="60" t="s">
        <v>6140</v>
      </c>
      <c r="E11" s="258" t="s">
        <v>219</v>
      </c>
      <c r="F11" s="258" t="s">
        <v>223</v>
      </c>
      <c r="G11" s="64" t="s">
        <v>224</v>
      </c>
      <c r="J11" s="54"/>
      <c r="K11" s="54"/>
      <c r="L11" s="54"/>
      <c r="M11" s="54"/>
      <c r="N11" s="54"/>
      <c r="O11" s="54"/>
      <c r="P11" s="54"/>
      <c r="Q11" s="54"/>
      <c r="R11" s="54"/>
      <c r="S11" s="54"/>
      <c r="T11" s="54"/>
      <c r="U11" s="54"/>
      <c r="V11" s="54"/>
      <c r="W11" s="54"/>
      <c r="X11" s="54"/>
      <c r="Y11" s="54"/>
      <c r="Z11" s="54"/>
    </row>
    <row r="12" spans="1:26" ht="14.25">
      <c r="A12" s="83" t="s">
        <v>73</v>
      </c>
      <c r="B12" s="203" t="s">
        <v>50</v>
      </c>
      <c r="C12" s="203" t="s">
        <v>6141</v>
      </c>
      <c r="D12" s="76" t="s">
        <v>6142</v>
      </c>
      <c r="E12" s="77">
        <v>50</v>
      </c>
      <c r="F12" s="32">
        <v>50</v>
      </c>
      <c r="G12" s="82" t="s">
        <v>73</v>
      </c>
    </row>
    <row r="13" spans="1:26" ht="14.25">
      <c r="A13" s="83" t="s">
        <v>73</v>
      </c>
      <c r="B13" s="203" t="s">
        <v>50</v>
      </c>
      <c r="C13" s="203" t="s">
        <v>6143</v>
      </c>
      <c r="D13" s="76" t="s">
        <v>6144</v>
      </c>
      <c r="E13" s="86">
        <v>20</v>
      </c>
      <c r="F13" s="32">
        <v>20</v>
      </c>
      <c r="G13" s="82" t="s">
        <v>73</v>
      </c>
    </row>
    <row r="14" spans="1:26" ht="14.25">
      <c r="A14" s="83" t="s">
        <v>860</v>
      </c>
      <c r="B14" s="203" t="s">
        <v>50</v>
      </c>
      <c r="C14" s="203" t="s">
        <v>6143</v>
      </c>
      <c r="D14" s="76" t="s">
        <v>6145</v>
      </c>
      <c r="E14" s="77">
        <v>30</v>
      </c>
      <c r="F14" s="32">
        <v>30</v>
      </c>
      <c r="G14" s="82" t="s">
        <v>76</v>
      </c>
    </row>
    <row r="15" spans="1:26" ht="14.25">
      <c r="A15" s="184" t="s">
        <v>105</v>
      </c>
      <c r="B15" s="158" t="s">
        <v>101</v>
      </c>
      <c r="C15" s="158" t="s">
        <v>6143</v>
      </c>
      <c r="D15" s="155" t="s">
        <v>6146</v>
      </c>
      <c r="E15" s="159">
        <v>30</v>
      </c>
      <c r="F15" s="155">
        <v>30</v>
      </c>
      <c r="G15" s="929" t="s">
        <v>2773</v>
      </c>
    </row>
    <row r="16" spans="1:26" ht="76.5">
      <c r="A16" s="184" t="s">
        <v>1687</v>
      </c>
      <c r="B16" s="158" t="s">
        <v>101</v>
      </c>
      <c r="C16" s="158" t="s">
        <v>6147</v>
      </c>
      <c r="D16" s="155" t="s">
        <v>6148</v>
      </c>
      <c r="E16" s="155">
        <v>30</v>
      </c>
      <c r="F16" s="155">
        <v>30</v>
      </c>
      <c r="G16" s="355" t="s">
        <v>2828</v>
      </c>
    </row>
    <row r="17" spans="1:26" ht="14.25">
      <c r="A17" s="184" t="s">
        <v>122</v>
      </c>
      <c r="B17" s="158" t="s">
        <v>101</v>
      </c>
      <c r="C17" s="158" t="s">
        <v>6143</v>
      </c>
      <c r="D17" s="155" t="s">
        <v>6146</v>
      </c>
      <c r="E17" s="159">
        <v>30</v>
      </c>
      <c r="F17" s="155">
        <v>30</v>
      </c>
      <c r="G17" s="196" t="s">
        <v>521</v>
      </c>
    </row>
    <row r="18" spans="1:26" ht="14.25">
      <c r="A18" s="184" t="s">
        <v>1702</v>
      </c>
      <c r="B18" s="155" t="s">
        <v>101</v>
      </c>
      <c r="C18" s="158" t="s">
        <v>6143</v>
      </c>
      <c r="D18" s="155" t="s">
        <v>6149</v>
      </c>
      <c r="E18" s="159">
        <v>30</v>
      </c>
      <c r="F18" s="155">
        <v>30</v>
      </c>
      <c r="G18" s="196" t="s">
        <v>1706</v>
      </c>
    </row>
    <row r="19" spans="1:26" ht="14.25">
      <c r="A19" s="234"/>
      <c r="B19" s="248"/>
      <c r="C19" s="234"/>
      <c r="D19" s="248"/>
      <c r="E19" s="513"/>
      <c r="F19" s="248"/>
      <c r="G19" s="196"/>
    </row>
    <row r="20" spans="1:26" ht="14.25">
      <c r="A20" s="234"/>
      <c r="B20" s="248"/>
      <c r="C20" s="234"/>
      <c r="D20" s="248"/>
      <c r="E20" s="513"/>
      <c r="F20" s="248"/>
      <c r="G20" s="196"/>
    </row>
    <row r="21" spans="1:26" ht="15.75" customHeight="1">
      <c r="A21" s="83"/>
      <c r="B21" s="203"/>
      <c r="C21" s="203"/>
      <c r="D21" s="76"/>
      <c r="E21" s="86"/>
      <c r="F21" s="32"/>
    </row>
    <row r="22" spans="1:26" ht="15.75" customHeight="1">
      <c r="A22" s="58"/>
      <c r="B22" s="895"/>
      <c r="C22" s="895"/>
      <c r="D22" s="895"/>
      <c r="E22" s="896"/>
      <c r="F22" s="896">
        <f>SUM(F12:F21)</f>
        <v>220</v>
      </c>
    </row>
    <row r="23" spans="1:26" ht="15.75" customHeight="1">
      <c r="A23" s="51"/>
      <c r="B23" s="51"/>
      <c r="C23" s="52"/>
      <c r="D23" s="52"/>
      <c r="E23" s="52"/>
      <c r="F23" s="52"/>
      <c r="G23" s="1"/>
      <c r="H23" s="1"/>
      <c r="I23" s="1"/>
    </row>
    <row r="24" spans="1:26" ht="15.75" customHeight="1">
      <c r="A24" s="1114" t="s">
        <v>842</v>
      </c>
      <c r="B24" s="1115"/>
      <c r="C24" s="1115"/>
      <c r="D24" s="1115"/>
      <c r="E24" s="1115"/>
      <c r="F24" s="1115"/>
      <c r="G24" s="1115"/>
      <c r="H24" s="1115"/>
      <c r="I24" s="1116"/>
      <c r="J24" s="51"/>
      <c r="K24" s="51"/>
      <c r="L24" s="51"/>
      <c r="M24" s="51"/>
      <c r="N24" s="51"/>
      <c r="O24" s="51"/>
      <c r="P24" s="51"/>
      <c r="Q24" s="51"/>
      <c r="R24" s="51"/>
      <c r="S24" s="51"/>
      <c r="T24" s="51"/>
      <c r="U24" s="51"/>
      <c r="V24" s="51"/>
      <c r="W24" s="51"/>
      <c r="X24" s="51"/>
      <c r="Y24" s="51"/>
      <c r="Z24" s="51"/>
    </row>
    <row r="25" spans="1:26" ht="15.75" customHeight="1">
      <c r="A25" s="51"/>
      <c r="B25" s="51"/>
      <c r="C25" s="52"/>
      <c r="D25" s="52"/>
      <c r="E25" s="52"/>
      <c r="F25" s="1"/>
      <c r="G25" s="1"/>
      <c r="H25" s="1"/>
      <c r="I25" s="1"/>
    </row>
    <row r="26" spans="1:26" ht="15.75" customHeight="1">
      <c r="A26" s="51"/>
      <c r="B26" s="51"/>
      <c r="C26" s="52"/>
      <c r="D26" s="52"/>
      <c r="E26" s="52"/>
      <c r="F26" s="52"/>
      <c r="G26" s="1"/>
      <c r="H26" s="1"/>
      <c r="I26" s="1"/>
    </row>
    <row r="27" spans="1:26" ht="15.75" customHeight="1">
      <c r="A27" s="51"/>
      <c r="B27" s="51"/>
      <c r="C27" s="52"/>
      <c r="D27" s="52"/>
      <c r="E27" s="52"/>
      <c r="F27" s="1"/>
      <c r="G27" s="1"/>
      <c r="H27" s="1"/>
      <c r="I27" s="1"/>
    </row>
    <row r="28" spans="1:26" ht="15.75" customHeight="1">
      <c r="A28" s="51"/>
      <c r="B28" s="51"/>
      <c r="C28" s="52"/>
      <c r="D28" s="52"/>
      <c r="E28" s="52"/>
      <c r="F28" s="52"/>
      <c r="G28" s="1"/>
      <c r="H28" s="1"/>
      <c r="I28" s="1"/>
    </row>
    <row r="29" spans="1:26" ht="15.75" customHeight="1">
      <c r="A29" s="51"/>
      <c r="B29" s="51"/>
      <c r="C29" s="52"/>
      <c r="D29" s="52"/>
      <c r="E29" s="52"/>
      <c r="F29" s="52"/>
      <c r="G29" s="1"/>
      <c r="H29" s="1"/>
      <c r="I29" s="1"/>
    </row>
    <row r="30" spans="1:26" ht="15.75" customHeight="1">
      <c r="A30" s="51"/>
      <c r="B30" s="51"/>
      <c r="C30" s="52"/>
      <c r="D30" s="52"/>
      <c r="E30" s="52"/>
      <c r="F30" s="52"/>
      <c r="G30" s="1"/>
      <c r="H30" s="1"/>
      <c r="I30" s="1"/>
    </row>
    <row r="31" spans="1:26" ht="15.75" customHeight="1">
      <c r="A31" s="51"/>
      <c r="B31" s="51"/>
      <c r="C31" s="52"/>
      <c r="D31" s="52"/>
      <c r="E31" s="52"/>
      <c r="F31" s="52"/>
      <c r="G31" s="1"/>
      <c r="H31" s="1"/>
      <c r="I31" s="1"/>
    </row>
    <row r="32" spans="1:26" ht="15.75" customHeight="1">
      <c r="A32" s="51"/>
      <c r="B32" s="51"/>
      <c r="C32" s="52"/>
      <c r="D32" s="52"/>
      <c r="E32" s="52"/>
      <c r="F32" s="52"/>
      <c r="G32" s="1"/>
      <c r="H32" s="1"/>
      <c r="I32" s="1"/>
    </row>
    <row r="33" spans="1:9" ht="15.75" customHeight="1">
      <c r="A33" s="51"/>
      <c r="B33" s="51"/>
      <c r="C33" s="52"/>
      <c r="D33" s="52"/>
      <c r="E33" s="52"/>
      <c r="F33" s="52"/>
      <c r="G33" s="1"/>
      <c r="H33" s="1"/>
      <c r="I33" s="1"/>
    </row>
    <row r="34" spans="1:9" ht="15.75" customHeight="1">
      <c r="A34" s="51"/>
      <c r="B34" s="51"/>
      <c r="C34" s="52"/>
      <c r="D34" s="52"/>
      <c r="E34" s="52"/>
      <c r="F34" s="52"/>
      <c r="G34" s="1"/>
      <c r="H34" s="1"/>
      <c r="I34" s="1"/>
    </row>
    <row r="35" spans="1:9" ht="15.75" customHeight="1">
      <c r="A35" s="51"/>
      <c r="B35" s="51"/>
      <c r="C35" s="52"/>
      <c r="D35" s="52"/>
      <c r="E35" s="52"/>
      <c r="F35" s="52"/>
      <c r="G35" s="1"/>
      <c r="H35" s="1"/>
      <c r="I35" s="1"/>
    </row>
    <row r="36" spans="1:9" ht="15.75" customHeight="1">
      <c r="A36" s="51"/>
      <c r="B36" s="51"/>
      <c r="C36" s="52"/>
      <c r="D36" s="52"/>
      <c r="E36" s="52"/>
      <c r="F36" s="52"/>
      <c r="G36" s="1"/>
      <c r="H36" s="1"/>
      <c r="I36" s="1"/>
    </row>
    <row r="37" spans="1:9" ht="15.75" customHeight="1">
      <c r="A37" s="51"/>
      <c r="B37" s="51"/>
      <c r="C37" s="52"/>
      <c r="D37" s="52"/>
      <c r="E37" s="52"/>
      <c r="F37" s="52"/>
      <c r="G37" s="1"/>
      <c r="H37" s="1"/>
      <c r="I37" s="1"/>
    </row>
    <row r="38" spans="1:9" ht="15.75" customHeight="1">
      <c r="A38" s="51"/>
      <c r="B38" s="51"/>
      <c r="C38" s="52"/>
      <c r="D38" s="52"/>
      <c r="E38" s="52"/>
      <c r="F38" s="52"/>
      <c r="G38" s="1"/>
      <c r="H38" s="1"/>
      <c r="I38" s="1"/>
    </row>
    <row r="39" spans="1:9" ht="15.75" customHeight="1">
      <c r="A39" s="51"/>
      <c r="B39" s="51"/>
      <c r="C39" s="52"/>
      <c r="D39" s="52"/>
      <c r="E39" s="52"/>
      <c r="F39" s="52"/>
      <c r="G39" s="1"/>
      <c r="H39" s="1"/>
      <c r="I39" s="1"/>
    </row>
    <row r="40" spans="1:9" ht="15.75" customHeight="1">
      <c r="A40" s="51"/>
      <c r="B40" s="51"/>
      <c r="C40" s="52"/>
      <c r="D40" s="52"/>
      <c r="E40" s="52"/>
      <c r="F40" s="52"/>
      <c r="G40" s="1"/>
      <c r="H40" s="1"/>
      <c r="I40" s="1"/>
    </row>
    <row r="41" spans="1:9" ht="15.75" customHeight="1">
      <c r="A41" s="51"/>
      <c r="B41" s="51"/>
      <c r="C41" s="52"/>
      <c r="D41" s="52"/>
      <c r="E41" s="52"/>
      <c r="F41" s="52"/>
      <c r="G41" s="1"/>
      <c r="H41" s="1"/>
      <c r="I41" s="1"/>
    </row>
    <row r="42" spans="1:9" ht="15.75" customHeight="1">
      <c r="A42" s="51"/>
      <c r="B42" s="51"/>
      <c r="C42" s="52"/>
      <c r="D42" s="52"/>
      <c r="E42" s="52"/>
      <c r="F42" s="52"/>
      <c r="G42" s="1"/>
      <c r="H42" s="1"/>
      <c r="I42" s="1"/>
    </row>
    <row r="43" spans="1:9" ht="15.75" customHeight="1">
      <c r="A43" s="51"/>
      <c r="B43" s="51"/>
      <c r="C43" s="52"/>
      <c r="D43" s="52"/>
      <c r="E43" s="52"/>
      <c r="F43" s="52"/>
      <c r="G43" s="1"/>
      <c r="H43" s="1"/>
      <c r="I43" s="1"/>
    </row>
    <row r="44" spans="1:9" ht="15.75" customHeight="1">
      <c r="A44" s="51"/>
      <c r="B44" s="51"/>
      <c r="C44" s="52"/>
      <c r="D44" s="52"/>
      <c r="E44" s="52"/>
      <c r="F44" s="52"/>
      <c r="G44" s="1"/>
      <c r="H44" s="1"/>
      <c r="I44" s="1"/>
    </row>
    <row r="45" spans="1:9" ht="15.75" customHeight="1">
      <c r="A45" s="51"/>
      <c r="B45" s="51"/>
      <c r="C45" s="52"/>
      <c r="D45" s="52"/>
      <c r="E45" s="52"/>
      <c r="F45" s="52"/>
      <c r="G45" s="1"/>
      <c r="H45" s="1"/>
      <c r="I45" s="1"/>
    </row>
    <row r="46" spans="1:9" ht="15.75" customHeight="1">
      <c r="A46" s="51"/>
      <c r="B46" s="51"/>
      <c r="C46" s="52"/>
      <c r="D46" s="52"/>
      <c r="E46" s="52"/>
      <c r="F46" s="52"/>
      <c r="G46" s="1"/>
      <c r="H46" s="1"/>
      <c r="I46" s="1"/>
    </row>
    <row r="47" spans="1:9" ht="15.75" customHeight="1">
      <c r="A47" s="51"/>
      <c r="B47" s="51"/>
      <c r="C47" s="52"/>
      <c r="D47" s="52"/>
      <c r="E47" s="52"/>
      <c r="F47" s="52"/>
      <c r="G47" s="1"/>
      <c r="H47" s="1"/>
      <c r="I47" s="1"/>
    </row>
    <row r="48" spans="1:9" ht="15.75" customHeight="1">
      <c r="A48" s="51"/>
      <c r="B48" s="51"/>
      <c r="C48" s="52"/>
      <c r="D48" s="52"/>
      <c r="E48" s="52"/>
      <c r="F48" s="52"/>
      <c r="G48" s="1"/>
      <c r="H48" s="1"/>
      <c r="I48" s="1"/>
    </row>
    <row r="49" spans="1:9" ht="15.75" customHeight="1">
      <c r="A49" s="51"/>
      <c r="B49" s="51"/>
      <c r="C49" s="52"/>
      <c r="D49" s="52"/>
      <c r="E49" s="52"/>
      <c r="F49" s="52"/>
      <c r="G49" s="1"/>
      <c r="H49" s="1"/>
      <c r="I49" s="1"/>
    </row>
    <row r="50" spans="1:9" ht="15.75" customHeight="1">
      <c r="A50" s="51"/>
      <c r="B50" s="51"/>
      <c r="C50" s="52"/>
      <c r="D50" s="52"/>
      <c r="E50" s="52"/>
      <c r="F50" s="52"/>
      <c r="G50" s="1"/>
      <c r="H50" s="1"/>
      <c r="I50" s="1"/>
    </row>
    <row r="51" spans="1:9" ht="15.75" customHeight="1">
      <c r="A51" s="51"/>
      <c r="B51" s="51"/>
      <c r="C51" s="52"/>
      <c r="D51" s="52"/>
      <c r="E51" s="52"/>
      <c r="F51" s="52"/>
      <c r="G51" s="1"/>
      <c r="H51" s="1"/>
      <c r="I51" s="1"/>
    </row>
    <row r="52" spans="1:9" ht="15.75" customHeight="1">
      <c r="A52" s="51"/>
      <c r="B52" s="51"/>
      <c r="C52" s="52"/>
      <c r="D52" s="52"/>
      <c r="E52" s="52"/>
      <c r="F52" s="52"/>
      <c r="G52" s="1"/>
      <c r="H52" s="1"/>
      <c r="I52" s="1"/>
    </row>
    <row r="53" spans="1:9" ht="15.75" customHeight="1">
      <c r="A53" s="51"/>
      <c r="B53" s="51"/>
      <c r="C53" s="52"/>
      <c r="D53" s="52"/>
      <c r="E53" s="52"/>
      <c r="F53" s="52"/>
      <c r="G53" s="1"/>
      <c r="H53" s="1"/>
      <c r="I53" s="1"/>
    </row>
    <row r="54" spans="1:9" ht="15.75" customHeight="1">
      <c r="A54" s="51"/>
      <c r="B54" s="51"/>
      <c r="C54" s="52"/>
      <c r="D54" s="52"/>
      <c r="E54" s="52"/>
      <c r="F54" s="52"/>
      <c r="G54" s="1"/>
      <c r="H54" s="1"/>
      <c r="I54" s="1"/>
    </row>
    <row r="55" spans="1:9" ht="15.75" customHeight="1">
      <c r="A55" s="51"/>
      <c r="B55" s="51"/>
      <c r="C55" s="52"/>
      <c r="D55" s="52"/>
      <c r="E55" s="52"/>
      <c r="F55" s="52"/>
      <c r="G55" s="1"/>
      <c r="H55" s="1"/>
      <c r="I55" s="1"/>
    </row>
    <row r="56" spans="1:9" ht="15.75" customHeight="1">
      <c r="A56" s="51"/>
      <c r="B56" s="51"/>
      <c r="C56" s="52"/>
      <c r="D56" s="52"/>
      <c r="E56" s="52"/>
      <c r="F56" s="52"/>
      <c r="G56" s="1"/>
      <c r="H56" s="1"/>
      <c r="I56" s="1"/>
    </row>
    <row r="57" spans="1:9" ht="15.75" customHeight="1">
      <c r="A57" s="51"/>
      <c r="B57" s="51"/>
      <c r="C57" s="52"/>
      <c r="D57" s="52"/>
      <c r="E57" s="52"/>
      <c r="F57" s="52"/>
      <c r="G57" s="1"/>
      <c r="H57" s="1"/>
      <c r="I57" s="1"/>
    </row>
    <row r="58" spans="1:9" ht="15.75" customHeight="1">
      <c r="A58" s="51"/>
      <c r="B58" s="51"/>
      <c r="C58" s="52"/>
      <c r="D58" s="52"/>
      <c r="E58" s="52"/>
      <c r="F58" s="52"/>
      <c r="G58" s="1"/>
      <c r="H58" s="1"/>
      <c r="I58" s="1"/>
    </row>
    <row r="59" spans="1:9" ht="15.75" customHeight="1">
      <c r="A59" s="51"/>
      <c r="B59" s="51"/>
      <c r="C59" s="52"/>
      <c r="D59" s="52"/>
      <c r="E59" s="52"/>
      <c r="F59" s="52"/>
      <c r="G59" s="1"/>
      <c r="H59" s="1"/>
      <c r="I59" s="1"/>
    </row>
    <row r="60" spans="1:9" ht="15.75" customHeight="1">
      <c r="A60" s="51"/>
      <c r="B60" s="51"/>
      <c r="C60" s="52"/>
      <c r="D60" s="52"/>
      <c r="E60" s="52"/>
      <c r="F60" s="52"/>
      <c r="G60" s="1"/>
      <c r="H60" s="1"/>
      <c r="I60" s="1"/>
    </row>
    <row r="61" spans="1:9" ht="15.75" customHeight="1">
      <c r="A61" s="51"/>
      <c r="B61" s="51"/>
      <c r="C61" s="52"/>
      <c r="D61" s="52"/>
      <c r="E61" s="52"/>
      <c r="F61" s="52"/>
      <c r="G61" s="1"/>
      <c r="H61" s="1"/>
      <c r="I61" s="1"/>
    </row>
    <row r="62" spans="1:9" ht="15.75" customHeight="1">
      <c r="A62" s="51"/>
      <c r="B62" s="51"/>
      <c r="C62" s="52"/>
      <c r="D62" s="52"/>
      <c r="E62" s="52"/>
      <c r="F62" s="52"/>
      <c r="G62" s="1"/>
      <c r="H62" s="1"/>
      <c r="I62" s="1"/>
    </row>
    <row r="63" spans="1:9" ht="15.75" customHeight="1">
      <c r="A63" s="51"/>
      <c r="B63" s="51"/>
      <c r="C63" s="52"/>
      <c r="D63" s="52"/>
      <c r="E63" s="52"/>
      <c r="F63" s="52"/>
      <c r="G63" s="1"/>
      <c r="H63" s="1"/>
      <c r="I63" s="1"/>
    </row>
    <row r="64" spans="1:9" ht="15.75" customHeight="1">
      <c r="A64" s="51"/>
      <c r="B64" s="51"/>
      <c r="C64" s="52"/>
      <c r="D64" s="52"/>
      <c r="E64" s="52"/>
      <c r="F64" s="52"/>
      <c r="G64" s="1"/>
      <c r="H64" s="1"/>
      <c r="I64" s="1"/>
    </row>
    <row r="65" spans="1:9" ht="15.75" customHeight="1">
      <c r="A65" s="51"/>
      <c r="B65" s="51"/>
      <c r="C65" s="52"/>
      <c r="D65" s="52"/>
      <c r="E65" s="52"/>
      <c r="F65" s="52"/>
      <c r="G65" s="1"/>
      <c r="H65" s="1"/>
      <c r="I65" s="1"/>
    </row>
    <row r="66" spans="1:9" ht="15.75" customHeight="1">
      <c r="A66" s="51"/>
      <c r="B66" s="51"/>
      <c r="C66" s="52"/>
      <c r="D66" s="52"/>
      <c r="E66" s="52"/>
      <c r="F66" s="52"/>
      <c r="G66" s="1"/>
      <c r="H66" s="1"/>
      <c r="I66" s="1"/>
    </row>
    <row r="67" spans="1:9" ht="15.75" customHeight="1">
      <c r="A67" s="51"/>
      <c r="B67" s="51"/>
      <c r="C67" s="52"/>
      <c r="D67" s="52"/>
      <c r="E67" s="52"/>
      <c r="F67" s="52"/>
      <c r="G67" s="1"/>
      <c r="H67" s="1"/>
      <c r="I67" s="1"/>
    </row>
    <row r="68" spans="1:9" ht="15.75" customHeight="1">
      <c r="A68" s="51"/>
      <c r="B68" s="51"/>
      <c r="C68" s="52"/>
      <c r="D68" s="52"/>
      <c r="E68" s="52"/>
      <c r="F68" s="52"/>
      <c r="G68" s="1"/>
      <c r="H68" s="1"/>
      <c r="I68" s="1"/>
    </row>
    <row r="69" spans="1:9" ht="15.75" customHeight="1">
      <c r="A69" s="51"/>
      <c r="B69" s="51"/>
      <c r="C69" s="52"/>
      <c r="D69" s="52"/>
      <c r="E69" s="52"/>
      <c r="F69" s="52"/>
      <c r="G69" s="1"/>
      <c r="H69" s="1"/>
      <c r="I69" s="1"/>
    </row>
    <row r="70" spans="1:9" ht="15.75" customHeight="1">
      <c r="A70" s="51"/>
      <c r="B70" s="51"/>
      <c r="C70" s="52"/>
      <c r="D70" s="52"/>
      <c r="E70" s="52"/>
      <c r="F70" s="52"/>
      <c r="G70" s="1"/>
      <c r="H70" s="1"/>
      <c r="I70" s="1"/>
    </row>
    <row r="71" spans="1:9" ht="15.75" customHeight="1">
      <c r="A71" s="51"/>
      <c r="B71" s="51"/>
      <c r="C71" s="52"/>
      <c r="D71" s="52"/>
      <c r="E71" s="52"/>
      <c r="F71" s="52"/>
      <c r="G71" s="1"/>
      <c r="H71" s="1"/>
      <c r="I71" s="1"/>
    </row>
    <row r="72" spans="1:9" ht="15.75" customHeight="1">
      <c r="A72" s="51"/>
      <c r="B72" s="51"/>
      <c r="C72" s="52"/>
      <c r="D72" s="52"/>
      <c r="E72" s="52"/>
      <c r="F72" s="52"/>
      <c r="G72" s="1"/>
      <c r="H72" s="1"/>
      <c r="I72" s="1"/>
    </row>
    <row r="73" spans="1:9" ht="15.75" customHeight="1">
      <c r="A73" s="51"/>
      <c r="B73" s="51"/>
      <c r="C73" s="52"/>
      <c r="D73" s="52"/>
      <c r="E73" s="52"/>
      <c r="F73" s="52"/>
      <c r="G73" s="1"/>
      <c r="H73" s="1"/>
      <c r="I73" s="1"/>
    </row>
    <row r="74" spans="1:9" ht="15.75" customHeight="1">
      <c r="A74" s="51"/>
      <c r="B74" s="51"/>
      <c r="C74" s="52"/>
      <c r="D74" s="52"/>
      <c r="E74" s="52"/>
      <c r="F74" s="52"/>
      <c r="G74" s="1"/>
      <c r="H74" s="1"/>
      <c r="I74" s="1"/>
    </row>
    <row r="75" spans="1:9" ht="15.75" customHeight="1">
      <c r="A75" s="51"/>
      <c r="B75" s="51"/>
      <c r="C75" s="52"/>
      <c r="D75" s="52"/>
      <c r="E75" s="52"/>
      <c r="F75" s="52"/>
      <c r="G75" s="1"/>
      <c r="H75" s="1"/>
      <c r="I75" s="1"/>
    </row>
    <row r="76" spans="1:9" ht="15.75" customHeight="1">
      <c r="A76" s="51"/>
      <c r="B76" s="51"/>
      <c r="C76" s="52"/>
      <c r="D76" s="52"/>
      <c r="E76" s="52"/>
      <c r="F76" s="52"/>
      <c r="G76" s="1"/>
      <c r="H76" s="1"/>
      <c r="I76" s="1"/>
    </row>
    <row r="77" spans="1:9" ht="15.75" customHeight="1">
      <c r="A77" s="51"/>
      <c r="B77" s="51"/>
      <c r="C77" s="52"/>
      <c r="D77" s="52"/>
      <c r="E77" s="52"/>
      <c r="F77" s="52"/>
      <c r="G77" s="1"/>
      <c r="H77" s="1"/>
      <c r="I77" s="1"/>
    </row>
    <row r="78" spans="1:9" ht="15.75" customHeight="1">
      <c r="A78" s="51"/>
      <c r="B78" s="51"/>
      <c r="C78" s="52"/>
      <c r="D78" s="52"/>
      <c r="E78" s="52"/>
      <c r="F78" s="52"/>
      <c r="G78" s="1"/>
      <c r="H78" s="1"/>
      <c r="I78" s="1"/>
    </row>
    <row r="79" spans="1:9" ht="15.75" customHeight="1">
      <c r="A79" s="51"/>
      <c r="B79" s="51"/>
      <c r="C79" s="52"/>
      <c r="D79" s="52"/>
      <c r="E79" s="52"/>
      <c r="F79" s="52"/>
      <c r="G79" s="1"/>
      <c r="H79" s="1"/>
      <c r="I79" s="1"/>
    </row>
    <row r="80" spans="1:9" ht="15.75" customHeight="1">
      <c r="A80" s="51"/>
      <c r="B80" s="51"/>
      <c r="C80" s="52"/>
      <c r="D80" s="52"/>
      <c r="E80" s="52"/>
      <c r="F80" s="52"/>
      <c r="G80" s="1"/>
      <c r="H80" s="1"/>
      <c r="I80" s="1"/>
    </row>
    <row r="81" spans="1:9" ht="15.75" customHeight="1">
      <c r="A81" s="51"/>
      <c r="B81" s="51"/>
      <c r="C81" s="52"/>
      <c r="D81" s="52"/>
      <c r="E81" s="52"/>
      <c r="F81" s="52"/>
      <c r="G81" s="1"/>
      <c r="H81" s="1"/>
      <c r="I81" s="1"/>
    </row>
    <row r="82" spans="1:9" ht="15.75" customHeight="1">
      <c r="A82" s="51"/>
      <c r="B82" s="51"/>
      <c r="C82" s="52"/>
      <c r="D82" s="52"/>
      <c r="E82" s="52"/>
      <c r="F82" s="52"/>
      <c r="G82" s="1"/>
      <c r="H82" s="1"/>
      <c r="I82" s="1"/>
    </row>
    <row r="83" spans="1:9" ht="15.75" customHeight="1">
      <c r="A83" s="51"/>
      <c r="B83" s="51"/>
      <c r="C83" s="52"/>
      <c r="D83" s="52"/>
      <c r="E83" s="52"/>
      <c r="F83" s="52"/>
      <c r="G83" s="1"/>
      <c r="H83" s="1"/>
      <c r="I83" s="1"/>
    </row>
    <row r="84" spans="1:9" ht="15.75" customHeight="1">
      <c r="A84" s="51"/>
      <c r="B84" s="51"/>
      <c r="C84" s="52"/>
      <c r="D84" s="52"/>
      <c r="E84" s="52"/>
      <c r="F84" s="52"/>
      <c r="G84" s="1"/>
      <c r="H84" s="1"/>
      <c r="I84" s="1"/>
    </row>
    <row r="85" spans="1:9" ht="15.75" customHeight="1">
      <c r="A85" s="51"/>
      <c r="B85" s="51"/>
      <c r="C85" s="52"/>
      <c r="D85" s="52"/>
      <c r="E85" s="52"/>
      <c r="F85" s="52"/>
      <c r="G85" s="1"/>
      <c r="H85" s="1"/>
      <c r="I85" s="1"/>
    </row>
    <row r="86" spans="1:9" ht="15.75" customHeight="1">
      <c r="A86" s="51"/>
      <c r="B86" s="51"/>
      <c r="C86" s="52"/>
      <c r="D86" s="52"/>
      <c r="E86" s="52"/>
      <c r="F86" s="52"/>
      <c r="G86" s="1"/>
      <c r="H86" s="1"/>
      <c r="I86" s="1"/>
    </row>
    <row r="87" spans="1:9" ht="15.75" customHeight="1">
      <c r="A87" s="51"/>
      <c r="B87" s="51"/>
      <c r="C87" s="52"/>
      <c r="D87" s="52"/>
      <c r="E87" s="52"/>
      <c r="F87" s="52"/>
      <c r="G87" s="1"/>
      <c r="H87" s="1"/>
      <c r="I87" s="1"/>
    </row>
    <row r="88" spans="1:9" ht="15.75" customHeight="1">
      <c r="A88" s="51"/>
      <c r="B88" s="51"/>
      <c r="C88" s="52"/>
      <c r="D88" s="52"/>
      <c r="E88" s="52"/>
      <c r="F88" s="52"/>
      <c r="G88" s="1"/>
      <c r="H88" s="1"/>
      <c r="I88" s="1"/>
    </row>
    <row r="89" spans="1:9" ht="15.75" customHeight="1">
      <c r="A89" s="51"/>
      <c r="B89" s="51"/>
      <c r="C89" s="52"/>
      <c r="D89" s="52"/>
      <c r="E89" s="52"/>
      <c r="F89" s="52"/>
      <c r="G89" s="1"/>
      <c r="H89" s="1"/>
      <c r="I89" s="1"/>
    </row>
    <row r="90" spans="1:9" ht="15.75" customHeight="1">
      <c r="A90" s="51"/>
      <c r="B90" s="51"/>
      <c r="C90" s="52"/>
      <c r="D90" s="52"/>
      <c r="E90" s="52"/>
      <c r="F90" s="52"/>
      <c r="G90" s="1"/>
      <c r="H90" s="1"/>
      <c r="I90" s="1"/>
    </row>
    <row r="91" spans="1:9" ht="15.75" customHeight="1">
      <c r="A91" s="51"/>
      <c r="B91" s="51"/>
      <c r="C91" s="52"/>
      <c r="D91" s="52"/>
      <c r="E91" s="52"/>
      <c r="F91" s="52"/>
      <c r="G91" s="1"/>
      <c r="H91" s="1"/>
      <c r="I91" s="1"/>
    </row>
    <row r="92" spans="1:9" ht="15.75" customHeight="1">
      <c r="A92" s="51"/>
      <c r="B92" s="51"/>
      <c r="C92" s="52"/>
      <c r="D92" s="52"/>
      <c r="E92" s="52"/>
      <c r="F92" s="52"/>
      <c r="G92" s="1"/>
      <c r="H92" s="1"/>
      <c r="I92" s="1"/>
    </row>
    <row r="93" spans="1:9" ht="15.75" customHeight="1">
      <c r="A93" s="51"/>
      <c r="B93" s="51"/>
      <c r="C93" s="52"/>
      <c r="D93" s="52"/>
      <c r="E93" s="52"/>
      <c r="F93" s="52"/>
      <c r="G93" s="1"/>
      <c r="H93" s="1"/>
      <c r="I93" s="1"/>
    </row>
    <row r="94" spans="1:9" ht="15.75" customHeight="1">
      <c r="A94" s="51"/>
      <c r="B94" s="51"/>
      <c r="C94" s="52"/>
      <c r="D94" s="52"/>
      <c r="E94" s="52"/>
      <c r="F94" s="52"/>
      <c r="G94" s="1"/>
      <c r="H94" s="1"/>
      <c r="I94" s="1"/>
    </row>
    <row r="95" spans="1:9" ht="15.75" customHeight="1">
      <c r="A95" s="51"/>
      <c r="B95" s="51"/>
      <c r="C95" s="52"/>
      <c r="D95" s="52"/>
      <c r="E95" s="52"/>
      <c r="F95" s="52"/>
      <c r="G95" s="1"/>
      <c r="H95" s="1"/>
      <c r="I95" s="1"/>
    </row>
    <row r="96" spans="1:9" ht="15.75" customHeight="1">
      <c r="A96" s="51"/>
      <c r="B96" s="51"/>
      <c r="C96" s="52"/>
      <c r="D96" s="52"/>
      <c r="E96" s="52"/>
      <c r="F96" s="52"/>
      <c r="G96" s="1"/>
      <c r="H96" s="1"/>
      <c r="I96" s="1"/>
    </row>
    <row r="97" spans="1:9" ht="15.75" customHeight="1">
      <c r="A97" s="51"/>
      <c r="B97" s="51"/>
      <c r="C97" s="52"/>
      <c r="D97" s="52"/>
      <c r="E97" s="52"/>
      <c r="F97" s="52"/>
      <c r="G97" s="1"/>
      <c r="H97" s="1"/>
      <c r="I97" s="1"/>
    </row>
    <row r="98" spans="1:9" ht="15.75" customHeight="1">
      <c r="A98" s="51"/>
      <c r="B98" s="51"/>
      <c r="C98" s="52"/>
      <c r="D98" s="52"/>
      <c r="E98" s="52"/>
      <c r="F98" s="52"/>
      <c r="G98" s="1"/>
      <c r="H98" s="1"/>
      <c r="I98" s="1"/>
    </row>
    <row r="99" spans="1:9" ht="15.75" customHeight="1">
      <c r="A99" s="51"/>
      <c r="B99" s="51"/>
      <c r="C99" s="52"/>
      <c r="D99" s="52"/>
      <c r="E99" s="52"/>
      <c r="F99" s="52"/>
      <c r="G99" s="1"/>
      <c r="H99" s="1"/>
      <c r="I99" s="1"/>
    </row>
    <row r="100" spans="1:9" ht="15.75" customHeight="1">
      <c r="A100" s="51"/>
      <c r="B100" s="51"/>
      <c r="C100" s="52"/>
      <c r="D100" s="52"/>
      <c r="E100" s="52"/>
      <c r="F100" s="52"/>
      <c r="G100" s="1"/>
      <c r="H100" s="1"/>
      <c r="I100" s="1"/>
    </row>
    <row r="101" spans="1:9" ht="15.75" customHeight="1">
      <c r="A101" s="51"/>
      <c r="B101" s="51"/>
      <c r="C101" s="52"/>
      <c r="D101" s="52"/>
      <c r="E101" s="52"/>
      <c r="F101" s="52"/>
      <c r="G101" s="1"/>
      <c r="H101" s="1"/>
      <c r="I101" s="1"/>
    </row>
    <row r="102" spans="1:9" ht="15.75" customHeight="1">
      <c r="A102" s="51"/>
      <c r="B102" s="51"/>
      <c r="C102" s="52"/>
      <c r="D102" s="52"/>
      <c r="E102" s="52"/>
      <c r="F102" s="52"/>
      <c r="G102" s="1"/>
      <c r="H102" s="1"/>
      <c r="I102" s="1"/>
    </row>
    <row r="103" spans="1:9" ht="15.75" customHeight="1">
      <c r="A103" s="51"/>
      <c r="B103" s="51"/>
      <c r="C103" s="52"/>
      <c r="D103" s="52"/>
      <c r="E103" s="52"/>
      <c r="F103" s="52"/>
      <c r="G103" s="1"/>
      <c r="H103" s="1"/>
      <c r="I103" s="1"/>
    </row>
    <row r="104" spans="1:9" ht="15.75" customHeight="1">
      <c r="A104" s="51"/>
      <c r="B104" s="51"/>
      <c r="C104" s="52"/>
      <c r="D104" s="52"/>
      <c r="E104" s="52"/>
      <c r="F104" s="52"/>
      <c r="G104" s="1"/>
      <c r="H104" s="1"/>
      <c r="I104" s="1"/>
    </row>
    <row r="105" spans="1:9" ht="15.75" customHeight="1">
      <c r="A105" s="51"/>
      <c r="B105" s="51"/>
      <c r="C105" s="52"/>
      <c r="D105" s="52"/>
      <c r="E105" s="52"/>
      <c r="F105" s="52"/>
      <c r="G105" s="1"/>
      <c r="H105" s="1"/>
      <c r="I105" s="1"/>
    </row>
    <row r="106" spans="1:9" ht="15.75" customHeight="1">
      <c r="A106" s="51"/>
      <c r="B106" s="51"/>
      <c r="C106" s="52"/>
      <c r="D106" s="52"/>
      <c r="E106" s="52"/>
      <c r="F106" s="52"/>
      <c r="G106" s="1"/>
      <c r="H106" s="1"/>
      <c r="I106" s="1"/>
    </row>
    <row r="107" spans="1:9" ht="15.75" customHeight="1">
      <c r="A107" s="51"/>
      <c r="B107" s="51"/>
      <c r="C107" s="52"/>
      <c r="D107" s="52"/>
      <c r="E107" s="52"/>
      <c r="F107" s="52"/>
      <c r="G107" s="1"/>
      <c r="H107" s="1"/>
      <c r="I107" s="1"/>
    </row>
    <row r="108" spans="1:9" ht="15.75" customHeight="1">
      <c r="A108" s="51"/>
      <c r="B108" s="51"/>
      <c r="C108" s="52"/>
      <c r="D108" s="52"/>
      <c r="E108" s="52"/>
      <c r="F108" s="52"/>
      <c r="G108" s="1"/>
      <c r="H108" s="1"/>
      <c r="I108" s="1"/>
    </row>
    <row r="109" spans="1:9" ht="15.75" customHeight="1">
      <c r="A109" s="51"/>
      <c r="B109" s="51"/>
      <c r="C109" s="52"/>
      <c r="D109" s="52"/>
      <c r="E109" s="52"/>
      <c r="F109" s="52"/>
      <c r="G109" s="1"/>
      <c r="H109" s="1"/>
      <c r="I109" s="1"/>
    </row>
    <row r="110" spans="1:9" ht="15.75" customHeight="1">
      <c r="A110" s="51"/>
      <c r="B110" s="51"/>
      <c r="C110" s="52"/>
      <c r="D110" s="52"/>
      <c r="E110" s="52"/>
      <c r="F110" s="52"/>
      <c r="G110" s="1"/>
      <c r="H110" s="1"/>
      <c r="I110" s="1"/>
    </row>
    <row r="111" spans="1:9" ht="15.75" customHeight="1">
      <c r="A111" s="51"/>
      <c r="B111" s="51"/>
      <c r="C111" s="52"/>
      <c r="D111" s="52"/>
      <c r="E111" s="52"/>
      <c r="F111" s="52"/>
      <c r="G111" s="1"/>
      <c r="H111" s="1"/>
      <c r="I111" s="1"/>
    </row>
    <row r="112" spans="1:9" ht="15.75" customHeight="1">
      <c r="A112" s="51"/>
      <c r="B112" s="51"/>
      <c r="C112" s="52"/>
      <c r="D112" s="52"/>
      <c r="E112" s="52"/>
      <c r="F112" s="52"/>
      <c r="G112" s="1"/>
      <c r="H112" s="1"/>
      <c r="I112" s="1"/>
    </row>
    <row r="113" spans="1:9" ht="15.75" customHeight="1">
      <c r="A113" s="51"/>
      <c r="B113" s="51"/>
      <c r="C113" s="52"/>
      <c r="D113" s="52"/>
      <c r="E113" s="52"/>
      <c r="F113" s="52"/>
      <c r="G113" s="1"/>
      <c r="H113" s="1"/>
      <c r="I113" s="1"/>
    </row>
    <row r="114" spans="1:9" ht="15.75" customHeight="1">
      <c r="A114" s="51"/>
      <c r="B114" s="51"/>
      <c r="C114" s="52"/>
      <c r="D114" s="52"/>
      <c r="E114" s="52"/>
      <c r="F114" s="52"/>
      <c r="G114" s="1"/>
      <c r="H114" s="1"/>
      <c r="I114" s="1"/>
    </row>
    <row r="115" spans="1:9" ht="15.75" customHeight="1">
      <c r="A115" s="51"/>
      <c r="B115" s="51"/>
      <c r="C115" s="52"/>
      <c r="D115" s="52"/>
      <c r="E115" s="52"/>
      <c r="F115" s="52"/>
      <c r="G115" s="1"/>
      <c r="H115" s="1"/>
      <c r="I115" s="1"/>
    </row>
    <row r="116" spans="1:9" ht="15.75" customHeight="1">
      <c r="A116" s="51"/>
      <c r="B116" s="51"/>
      <c r="C116" s="52"/>
      <c r="D116" s="52"/>
      <c r="E116" s="52"/>
      <c r="F116" s="52"/>
      <c r="G116" s="1"/>
      <c r="H116" s="1"/>
      <c r="I116" s="1"/>
    </row>
    <row r="117" spans="1:9" ht="15.75" customHeight="1">
      <c r="A117" s="51"/>
      <c r="B117" s="51"/>
      <c r="C117" s="52"/>
      <c r="D117" s="52"/>
      <c r="E117" s="52"/>
      <c r="F117" s="52"/>
      <c r="G117" s="1"/>
      <c r="H117" s="1"/>
      <c r="I117" s="1"/>
    </row>
    <row r="118" spans="1:9" ht="15.75" customHeight="1">
      <c r="A118" s="51"/>
      <c r="B118" s="51"/>
      <c r="C118" s="52"/>
      <c r="D118" s="52"/>
      <c r="E118" s="52"/>
      <c r="F118" s="52"/>
      <c r="G118" s="1"/>
      <c r="H118" s="1"/>
      <c r="I118" s="1"/>
    </row>
    <row r="119" spans="1:9" ht="15.75" customHeight="1">
      <c r="A119" s="51"/>
      <c r="B119" s="51"/>
      <c r="C119" s="52"/>
      <c r="D119" s="52"/>
      <c r="E119" s="52"/>
      <c r="F119" s="52"/>
      <c r="G119" s="1"/>
      <c r="H119" s="1"/>
      <c r="I119" s="1"/>
    </row>
    <row r="120" spans="1:9" ht="15.75" customHeight="1">
      <c r="A120" s="51"/>
      <c r="B120" s="51"/>
      <c r="C120" s="52"/>
      <c r="D120" s="52"/>
      <c r="E120" s="52"/>
      <c r="F120" s="52"/>
      <c r="G120" s="1"/>
      <c r="H120" s="1"/>
      <c r="I120" s="1"/>
    </row>
    <row r="121" spans="1:9" ht="15.75" customHeight="1">
      <c r="A121" s="51"/>
      <c r="B121" s="51"/>
      <c r="C121" s="52"/>
      <c r="D121" s="52"/>
      <c r="E121" s="52"/>
      <c r="F121" s="52"/>
      <c r="G121" s="1"/>
      <c r="H121" s="1"/>
      <c r="I121" s="1"/>
    </row>
    <row r="122" spans="1:9" ht="15.75" customHeight="1">
      <c r="A122" s="51"/>
      <c r="B122" s="51"/>
      <c r="C122" s="52"/>
      <c r="D122" s="52"/>
      <c r="E122" s="52"/>
      <c r="F122" s="52"/>
      <c r="G122" s="1"/>
      <c r="H122" s="1"/>
      <c r="I122" s="1"/>
    </row>
    <row r="123" spans="1:9" ht="15.75" customHeight="1">
      <c r="A123" s="51"/>
      <c r="B123" s="51"/>
      <c r="C123" s="52"/>
      <c r="D123" s="52"/>
      <c r="E123" s="52"/>
      <c r="F123" s="52"/>
      <c r="G123" s="1"/>
      <c r="H123" s="1"/>
      <c r="I123" s="1"/>
    </row>
    <row r="124" spans="1:9" ht="15.75" customHeight="1">
      <c r="A124" s="51"/>
      <c r="B124" s="51"/>
      <c r="C124" s="52"/>
      <c r="D124" s="52"/>
      <c r="E124" s="52"/>
      <c r="F124" s="52"/>
      <c r="G124" s="1"/>
      <c r="H124" s="1"/>
      <c r="I124" s="1"/>
    </row>
    <row r="125" spans="1:9" ht="15.75" customHeight="1">
      <c r="A125" s="51"/>
      <c r="B125" s="51"/>
      <c r="C125" s="52"/>
      <c r="D125" s="52"/>
      <c r="E125" s="52"/>
      <c r="F125" s="52"/>
      <c r="G125" s="1"/>
      <c r="H125" s="1"/>
      <c r="I125" s="1"/>
    </row>
    <row r="126" spans="1:9" ht="15.75" customHeight="1">
      <c r="A126" s="51"/>
      <c r="B126" s="51"/>
      <c r="C126" s="52"/>
      <c r="D126" s="52"/>
      <c r="E126" s="52"/>
      <c r="F126" s="52"/>
      <c r="G126" s="1"/>
      <c r="H126" s="1"/>
      <c r="I126" s="1"/>
    </row>
    <row r="127" spans="1:9" ht="15.75" customHeight="1">
      <c r="A127" s="51"/>
      <c r="B127" s="51"/>
      <c r="C127" s="52"/>
      <c r="D127" s="52"/>
      <c r="E127" s="52"/>
      <c r="F127" s="52"/>
      <c r="G127" s="1"/>
      <c r="H127" s="1"/>
      <c r="I127" s="1"/>
    </row>
    <row r="128" spans="1:9" ht="15.75" customHeight="1">
      <c r="A128" s="51"/>
      <c r="B128" s="51"/>
      <c r="C128" s="52"/>
      <c r="D128" s="52"/>
      <c r="E128" s="52"/>
      <c r="F128" s="52"/>
      <c r="G128" s="1"/>
      <c r="H128" s="1"/>
      <c r="I128" s="1"/>
    </row>
    <row r="129" spans="1:9" ht="15.75" customHeight="1">
      <c r="A129" s="51"/>
      <c r="B129" s="51"/>
      <c r="C129" s="52"/>
      <c r="D129" s="52"/>
      <c r="E129" s="52"/>
      <c r="F129" s="52"/>
      <c r="G129" s="1"/>
      <c r="H129" s="1"/>
      <c r="I129" s="1"/>
    </row>
    <row r="130" spans="1:9" ht="15.75" customHeight="1">
      <c r="A130" s="51"/>
      <c r="B130" s="51"/>
      <c r="C130" s="52"/>
      <c r="D130" s="52"/>
      <c r="E130" s="52"/>
      <c r="F130" s="52"/>
      <c r="G130" s="1"/>
      <c r="H130" s="1"/>
      <c r="I130" s="1"/>
    </row>
    <row r="131" spans="1:9" ht="15.75" customHeight="1">
      <c r="A131" s="51"/>
      <c r="B131" s="51"/>
      <c r="C131" s="52"/>
      <c r="D131" s="52"/>
      <c r="E131" s="52"/>
      <c r="F131" s="52"/>
      <c r="G131" s="1"/>
      <c r="H131" s="1"/>
      <c r="I131" s="1"/>
    </row>
    <row r="132" spans="1:9" ht="15.75" customHeight="1">
      <c r="A132" s="51"/>
      <c r="B132" s="51"/>
      <c r="C132" s="52"/>
      <c r="D132" s="52"/>
      <c r="E132" s="52"/>
      <c r="F132" s="52"/>
      <c r="G132" s="1"/>
      <c r="H132" s="1"/>
      <c r="I132" s="1"/>
    </row>
    <row r="133" spans="1:9" ht="15.75" customHeight="1">
      <c r="A133" s="51"/>
      <c r="B133" s="51"/>
      <c r="C133" s="52"/>
      <c r="D133" s="52"/>
      <c r="E133" s="52"/>
      <c r="F133" s="52"/>
      <c r="G133" s="1"/>
      <c r="H133" s="1"/>
      <c r="I133" s="1"/>
    </row>
    <row r="134" spans="1:9" ht="15.75" customHeight="1">
      <c r="A134" s="51"/>
      <c r="B134" s="51"/>
      <c r="C134" s="52"/>
      <c r="D134" s="52"/>
      <c r="E134" s="52"/>
      <c r="F134" s="52"/>
      <c r="G134" s="1"/>
      <c r="H134" s="1"/>
      <c r="I134" s="1"/>
    </row>
    <row r="135" spans="1:9" ht="15.75" customHeight="1">
      <c r="A135" s="51"/>
      <c r="B135" s="51"/>
      <c r="C135" s="52"/>
      <c r="D135" s="52"/>
      <c r="E135" s="52"/>
      <c r="F135" s="52"/>
      <c r="G135" s="1"/>
      <c r="H135" s="1"/>
      <c r="I135" s="1"/>
    </row>
    <row r="136" spans="1:9" ht="15.75" customHeight="1">
      <c r="A136" s="51"/>
      <c r="B136" s="51"/>
      <c r="C136" s="52"/>
      <c r="D136" s="52"/>
      <c r="E136" s="52"/>
      <c r="F136" s="52"/>
      <c r="G136" s="1"/>
      <c r="H136" s="1"/>
      <c r="I136" s="1"/>
    </row>
    <row r="137" spans="1:9" ht="15.75" customHeight="1">
      <c r="A137" s="51"/>
      <c r="B137" s="51"/>
      <c r="C137" s="52"/>
      <c r="D137" s="52"/>
      <c r="E137" s="52"/>
      <c r="F137" s="52"/>
      <c r="G137" s="1"/>
      <c r="H137" s="1"/>
      <c r="I137" s="1"/>
    </row>
    <row r="138" spans="1:9" ht="15.75" customHeight="1">
      <c r="A138" s="51"/>
      <c r="B138" s="51"/>
      <c r="C138" s="52"/>
      <c r="D138" s="52"/>
      <c r="E138" s="52"/>
      <c r="F138" s="52"/>
      <c r="G138" s="1"/>
      <c r="H138" s="1"/>
      <c r="I138" s="1"/>
    </row>
    <row r="139" spans="1:9" ht="15.75" customHeight="1">
      <c r="A139" s="51"/>
      <c r="B139" s="51"/>
      <c r="C139" s="52"/>
      <c r="D139" s="52"/>
      <c r="E139" s="52"/>
      <c r="F139" s="52"/>
      <c r="G139" s="1"/>
      <c r="H139" s="1"/>
      <c r="I139" s="1"/>
    </row>
    <row r="140" spans="1:9" ht="15.75" customHeight="1">
      <c r="A140" s="51"/>
      <c r="B140" s="51"/>
      <c r="C140" s="52"/>
      <c r="D140" s="52"/>
      <c r="E140" s="52"/>
      <c r="F140" s="52"/>
      <c r="G140" s="1"/>
      <c r="H140" s="1"/>
      <c r="I140" s="1"/>
    </row>
    <row r="141" spans="1:9" ht="15.75" customHeight="1">
      <c r="A141" s="51"/>
      <c r="B141" s="51"/>
      <c r="C141" s="52"/>
      <c r="D141" s="52"/>
      <c r="E141" s="52"/>
      <c r="F141" s="52"/>
      <c r="G141" s="1"/>
      <c r="H141" s="1"/>
      <c r="I141" s="1"/>
    </row>
    <row r="142" spans="1:9" ht="15.75" customHeight="1">
      <c r="A142" s="51"/>
      <c r="B142" s="51"/>
      <c r="C142" s="52"/>
      <c r="D142" s="52"/>
      <c r="E142" s="52"/>
      <c r="F142" s="52"/>
      <c r="G142" s="1"/>
      <c r="H142" s="1"/>
      <c r="I142" s="1"/>
    </row>
    <row r="143" spans="1:9" ht="15.75" customHeight="1">
      <c r="A143" s="51"/>
      <c r="B143" s="51"/>
      <c r="C143" s="52"/>
      <c r="D143" s="52"/>
      <c r="E143" s="52"/>
      <c r="F143" s="52"/>
      <c r="G143" s="1"/>
      <c r="H143" s="1"/>
      <c r="I143" s="1"/>
    </row>
    <row r="144" spans="1:9" ht="15.75" customHeight="1">
      <c r="A144" s="51"/>
      <c r="B144" s="51"/>
      <c r="C144" s="52"/>
      <c r="D144" s="52"/>
      <c r="E144" s="52"/>
      <c r="F144" s="52"/>
      <c r="G144" s="1"/>
      <c r="H144" s="1"/>
      <c r="I144" s="1"/>
    </row>
    <row r="145" spans="1:9" ht="15.75" customHeight="1">
      <c r="A145" s="51"/>
      <c r="B145" s="51"/>
      <c r="C145" s="52"/>
      <c r="D145" s="52"/>
      <c r="E145" s="52"/>
      <c r="F145" s="52"/>
      <c r="G145" s="1"/>
      <c r="H145" s="1"/>
      <c r="I145" s="1"/>
    </row>
    <row r="146" spans="1:9" ht="15.75" customHeight="1">
      <c r="A146" s="51"/>
      <c r="B146" s="51"/>
      <c r="C146" s="52"/>
      <c r="D146" s="52"/>
      <c r="E146" s="52"/>
      <c r="F146" s="52"/>
      <c r="G146" s="1"/>
      <c r="H146" s="1"/>
      <c r="I146" s="1"/>
    </row>
    <row r="147" spans="1:9" ht="15.75" customHeight="1">
      <c r="A147" s="51"/>
      <c r="B147" s="51"/>
      <c r="C147" s="52"/>
      <c r="D147" s="52"/>
      <c r="E147" s="52"/>
      <c r="F147" s="52"/>
      <c r="G147" s="1"/>
      <c r="H147" s="1"/>
      <c r="I147" s="1"/>
    </row>
    <row r="148" spans="1:9" ht="15.75" customHeight="1">
      <c r="A148" s="51"/>
      <c r="B148" s="51"/>
      <c r="C148" s="52"/>
      <c r="D148" s="52"/>
      <c r="E148" s="52"/>
      <c r="F148" s="52"/>
      <c r="G148" s="1"/>
      <c r="H148" s="1"/>
      <c r="I148" s="1"/>
    </row>
    <row r="149" spans="1:9" ht="15.75" customHeight="1">
      <c r="A149" s="51"/>
      <c r="B149" s="51"/>
      <c r="C149" s="52"/>
      <c r="D149" s="52"/>
      <c r="E149" s="52"/>
      <c r="F149" s="52"/>
      <c r="G149" s="1"/>
      <c r="H149" s="1"/>
      <c r="I149" s="1"/>
    </row>
    <row r="150" spans="1:9" ht="15.75" customHeight="1">
      <c r="A150" s="51"/>
      <c r="B150" s="51"/>
      <c r="C150" s="52"/>
      <c r="D150" s="52"/>
      <c r="E150" s="52"/>
      <c r="F150" s="52"/>
      <c r="G150" s="1"/>
      <c r="H150" s="1"/>
      <c r="I150" s="1"/>
    </row>
    <row r="151" spans="1:9" ht="15.75" customHeight="1">
      <c r="A151" s="51"/>
      <c r="B151" s="51"/>
      <c r="C151" s="52"/>
      <c r="D151" s="52"/>
      <c r="E151" s="52"/>
      <c r="F151" s="52"/>
      <c r="G151" s="1"/>
      <c r="H151" s="1"/>
      <c r="I151" s="1"/>
    </row>
    <row r="152" spans="1:9" ht="15.75" customHeight="1">
      <c r="A152" s="51"/>
      <c r="B152" s="51"/>
      <c r="C152" s="52"/>
      <c r="D152" s="52"/>
      <c r="E152" s="52"/>
      <c r="F152" s="52"/>
      <c r="G152" s="1"/>
      <c r="H152" s="1"/>
      <c r="I152" s="1"/>
    </row>
    <row r="153" spans="1:9" ht="15.75" customHeight="1">
      <c r="A153" s="51"/>
      <c r="B153" s="51"/>
      <c r="C153" s="52"/>
      <c r="D153" s="52"/>
      <c r="E153" s="52"/>
      <c r="F153" s="52"/>
      <c r="G153" s="1"/>
      <c r="H153" s="1"/>
      <c r="I153" s="1"/>
    </row>
    <row r="154" spans="1:9" ht="15.75" customHeight="1">
      <c r="A154" s="51"/>
      <c r="B154" s="51"/>
      <c r="C154" s="52"/>
      <c r="D154" s="52"/>
      <c r="E154" s="52"/>
      <c r="F154" s="52"/>
      <c r="G154" s="1"/>
      <c r="H154" s="1"/>
      <c r="I154" s="1"/>
    </row>
    <row r="155" spans="1:9" ht="15.75" customHeight="1">
      <c r="A155" s="51"/>
      <c r="B155" s="51"/>
      <c r="C155" s="52"/>
      <c r="D155" s="52"/>
      <c r="E155" s="52"/>
      <c r="F155" s="52"/>
      <c r="G155" s="1"/>
      <c r="H155" s="1"/>
      <c r="I155" s="1"/>
    </row>
    <row r="156" spans="1:9" ht="15.75" customHeight="1">
      <c r="A156" s="51"/>
      <c r="B156" s="51"/>
      <c r="C156" s="52"/>
      <c r="D156" s="52"/>
      <c r="E156" s="52"/>
      <c r="F156" s="52"/>
      <c r="G156" s="1"/>
      <c r="H156" s="1"/>
      <c r="I156" s="1"/>
    </row>
    <row r="157" spans="1:9" ht="15.75" customHeight="1">
      <c r="A157" s="51"/>
      <c r="B157" s="51"/>
      <c r="C157" s="52"/>
      <c r="D157" s="52"/>
      <c r="E157" s="52"/>
      <c r="F157" s="52"/>
      <c r="G157" s="1"/>
      <c r="H157" s="1"/>
      <c r="I157" s="1"/>
    </row>
    <row r="158" spans="1:9" ht="15.75" customHeight="1">
      <c r="A158" s="51"/>
      <c r="B158" s="51"/>
      <c r="C158" s="52"/>
      <c r="D158" s="52"/>
      <c r="E158" s="52"/>
      <c r="F158" s="52"/>
      <c r="G158" s="1"/>
      <c r="H158" s="1"/>
      <c r="I158" s="1"/>
    </row>
    <row r="159" spans="1:9" ht="15.75" customHeight="1">
      <c r="A159" s="51"/>
      <c r="B159" s="51"/>
      <c r="C159" s="52"/>
      <c r="D159" s="52"/>
      <c r="E159" s="52"/>
      <c r="F159" s="52"/>
      <c r="G159" s="1"/>
      <c r="H159" s="1"/>
      <c r="I159" s="1"/>
    </row>
    <row r="160" spans="1:9" ht="15.75" customHeight="1">
      <c r="A160" s="51"/>
      <c r="B160" s="51"/>
      <c r="C160" s="52"/>
      <c r="D160" s="52"/>
      <c r="E160" s="52"/>
      <c r="F160" s="52"/>
      <c r="G160" s="1"/>
      <c r="H160" s="1"/>
      <c r="I160" s="1"/>
    </row>
    <row r="161" spans="1:9" ht="15.75" customHeight="1">
      <c r="A161" s="51"/>
      <c r="B161" s="51"/>
      <c r="C161" s="52"/>
      <c r="D161" s="52"/>
      <c r="E161" s="52"/>
      <c r="F161" s="52"/>
      <c r="G161" s="1"/>
      <c r="H161" s="1"/>
      <c r="I161" s="1"/>
    </row>
    <row r="162" spans="1:9" ht="15.75" customHeight="1">
      <c r="A162" s="51"/>
      <c r="B162" s="51"/>
      <c r="C162" s="52"/>
      <c r="D162" s="52"/>
      <c r="E162" s="52"/>
      <c r="F162" s="52"/>
      <c r="G162" s="1"/>
      <c r="H162" s="1"/>
      <c r="I162" s="1"/>
    </row>
    <row r="163" spans="1:9" ht="15.75" customHeight="1">
      <c r="A163" s="51"/>
      <c r="B163" s="51"/>
      <c r="C163" s="52"/>
      <c r="D163" s="52"/>
      <c r="E163" s="52"/>
      <c r="F163" s="52"/>
      <c r="G163" s="1"/>
      <c r="H163" s="1"/>
      <c r="I163" s="1"/>
    </row>
    <row r="164" spans="1:9" ht="15.75" customHeight="1">
      <c r="A164" s="51"/>
      <c r="B164" s="51"/>
      <c r="C164" s="52"/>
      <c r="D164" s="52"/>
      <c r="E164" s="52"/>
      <c r="F164" s="52"/>
      <c r="G164" s="1"/>
      <c r="H164" s="1"/>
      <c r="I164" s="1"/>
    </row>
    <row r="165" spans="1:9" ht="15.75" customHeight="1">
      <c r="A165" s="51"/>
      <c r="B165" s="51"/>
      <c r="C165" s="52"/>
      <c r="D165" s="52"/>
      <c r="E165" s="52"/>
      <c r="F165" s="52"/>
      <c r="G165" s="1"/>
      <c r="H165" s="1"/>
      <c r="I165" s="1"/>
    </row>
    <row r="166" spans="1:9" ht="15.75" customHeight="1">
      <c r="A166" s="51"/>
      <c r="B166" s="51"/>
      <c r="C166" s="52"/>
      <c r="D166" s="52"/>
      <c r="E166" s="52"/>
      <c r="F166" s="52"/>
      <c r="G166" s="1"/>
      <c r="H166" s="1"/>
      <c r="I166" s="1"/>
    </row>
    <row r="167" spans="1:9" ht="15.75" customHeight="1">
      <c r="A167" s="51"/>
      <c r="B167" s="51"/>
      <c r="C167" s="52"/>
      <c r="D167" s="52"/>
      <c r="E167" s="52"/>
      <c r="F167" s="52"/>
      <c r="G167" s="1"/>
      <c r="H167" s="1"/>
      <c r="I167" s="1"/>
    </row>
    <row r="168" spans="1:9" ht="15.75" customHeight="1">
      <c r="A168" s="51"/>
      <c r="B168" s="51"/>
      <c r="C168" s="52"/>
      <c r="D168" s="52"/>
      <c r="E168" s="52"/>
      <c r="F168" s="52"/>
      <c r="G168" s="1"/>
      <c r="H168" s="1"/>
      <c r="I168" s="1"/>
    </row>
    <row r="169" spans="1:9" ht="15.75" customHeight="1">
      <c r="A169" s="51"/>
      <c r="B169" s="51"/>
      <c r="C169" s="52"/>
      <c r="D169" s="52"/>
      <c r="E169" s="52"/>
      <c r="F169" s="52"/>
      <c r="G169" s="1"/>
      <c r="H169" s="1"/>
      <c r="I169" s="1"/>
    </row>
    <row r="170" spans="1:9" ht="15.75" customHeight="1">
      <c r="A170" s="51"/>
      <c r="B170" s="51"/>
      <c r="C170" s="52"/>
      <c r="D170" s="52"/>
      <c r="E170" s="52"/>
      <c r="F170" s="52"/>
      <c r="G170" s="1"/>
      <c r="H170" s="1"/>
      <c r="I170" s="1"/>
    </row>
    <row r="171" spans="1:9" ht="15.75" customHeight="1">
      <c r="A171" s="51"/>
      <c r="B171" s="51"/>
      <c r="C171" s="52"/>
      <c r="D171" s="52"/>
      <c r="E171" s="52"/>
      <c r="F171" s="52"/>
      <c r="G171" s="1"/>
      <c r="H171" s="1"/>
      <c r="I171" s="1"/>
    </row>
    <row r="172" spans="1:9" ht="15.75" customHeight="1">
      <c r="A172" s="51"/>
      <c r="B172" s="51"/>
      <c r="C172" s="52"/>
      <c r="D172" s="52"/>
      <c r="E172" s="52"/>
      <c r="F172" s="52"/>
      <c r="G172" s="1"/>
      <c r="H172" s="1"/>
      <c r="I172" s="1"/>
    </row>
    <row r="173" spans="1:9" ht="15.75" customHeight="1">
      <c r="A173" s="51"/>
      <c r="B173" s="51"/>
      <c r="C173" s="52"/>
      <c r="D173" s="52"/>
      <c r="E173" s="52"/>
      <c r="F173" s="52"/>
      <c r="G173" s="1"/>
      <c r="H173" s="1"/>
      <c r="I173" s="1"/>
    </row>
    <row r="174" spans="1:9" ht="15.75" customHeight="1">
      <c r="A174" s="51"/>
      <c r="B174" s="51"/>
      <c r="C174" s="52"/>
      <c r="D174" s="52"/>
      <c r="E174" s="52"/>
      <c r="F174" s="52"/>
      <c r="G174" s="1"/>
      <c r="H174" s="1"/>
      <c r="I174" s="1"/>
    </row>
    <row r="175" spans="1:9" ht="15.75" customHeight="1">
      <c r="A175" s="51"/>
      <c r="B175" s="51"/>
      <c r="C175" s="52"/>
      <c r="D175" s="52"/>
      <c r="E175" s="52"/>
      <c r="F175" s="52"/>
      <c r="G175" s="1"/>
      <c r="H175" s="1"/>
      <c r="I175" s="1"/>
    </row>
    <row r="176" spans="1:9" ht="15.75" customHeight="1">
      <c r="A176" s="51"/>
      <c r="B176" s="51"/>
      <c r="C176" s="52"/>
      <c r="D176" s="52"/>
      <c r="E176" s="52"/>
      <c r="F176" s="52"/>
      <c r="G176" s="1"/>
      <c r="H176" s="1"/>
      <c r="I176" s="1"/>
    </row>
    <row r="177" spans="1:9" ht="15.75" customHeight="1">
      <c r="A177" s="51"/>
      <c r="B177" s="51"/>
      <c r="C177" s="52"/>
      <c r="D177" s="52"/>
      <c r="E177" s="52"/>
      <c r="F177" s="52"/>
      <c r="G177" s="1"/>
      <c r="H177" s="1"/>
      <c r="I177" s="1"/>
    </row>
    <row r="178" spans="1:9" ht="15.75" customHeight="1">
      <c r="A178" s="51"/>
      <c r="B178" s="51"/>
      <c r="C178" s="52"/>
      <c r="D178" s="52"/>
      <c r="E178" s="52"/>
      <c r="F178" s="52"/>
      <c r="G178" s="1"/>
      <c r="H178" s="1"/>
      <c r="I178" s="1"/>
    </row>
    <row r="179" spans="1:9" ht="15.75" customHeight="1">
      <c r="A179" s="51"/>
      <c r="B179" s="51"/>
      <c r="C179" s="52"/>
      <c r="D179" s="52"/>
      <c r="E179" s="52"/>
      <c r="F179" s="52"/>
      <c r="G179" s="1"/>
      <c r="H179" s="1"/>
      <c r="I179" s="1"/>
    </row>
    <row r="180" spans="1:9" ht="15.75" customHeight="1">
      <c r="A180" s="51"/>
      <c r="B180" s="51"/>
      <c r="C180" s="52"/>
      <c r="D180" s="52"/>
      <c r="E180" s="52"/>
      <c r="F180" s="52"/>
      <c r="G180" s="1"/>
      <c r="H180" s="1"/>
      <c r="I180" s="1"/>
    </row>
    <row r="181" spans="1:9" ht="15.75" customHeight="1">
      <c r="A181" s="51"/>
      <c r="B181" s="51"/>
      <c r="C181" s="52"/>
      <c r="D181" s="52"/>
      <c r="E181" s="52"/>
      <c r="F181" s="52"/>
      <c r="G181" s="1"/>
      <c r="H181" s="1"/>
      <c r="I181" s="1"/>
    </row>
    <row r="182" spans="1:9" ht="15.75" customHeight="1">
      <c r="A182" s="51"/>
      <c r="B182" s="51"/>
      <c r="C182" s="52"/>
      <c r="D182" s="52"/>
      <c r="E182" s="52"/>
      <c r="F182" s="52"/>
      <c r="G182" s="1"/>
      <c r="H182" s="1"/>
      <c r="I182" s="1"/>
    </row>
    <row r="183" spans="1:9" ht="15.75" customHeight="1">
      <c r="A183" s="51"/>
      <c r="B183" s="51"/>
      <c r="C183" s="52"/>
      <c r="D183" s="52"/>
      <c r="E183" s="52"/>
      <c r="F183" s="52"/>
      <c r="G183" s="1"/>
      <c r="H183" s="1"/>
      <c r="I183" s="1"/>
    </row>
    <row r="184" spans="1:9" ht="15.75" customHeight="1">
      <c r="A184" s="51"/>
      <c r="B184" s="51"/>
      <c r="C184" s="52"/>
      <c r="D184" s="52"/>
      <c r="E184" s="52"/>
      <c r="F184" s="52"/>
      <c r="G184" s="1"/>
      <c r="H184" s="1"/>
      <c r="I184" s="1"/>
    </row>
    <row r="185" spans="1:9" ht="15.75" customHeight="1">
      <c r="A185" s="51"/>
      <c r="B185" s="51"/>
      <c r="C185" s="52"/>
      <c r="D185" s="52"/>
      <c r="E185" s="52"/>
      <c r="F185" s="52"/>
      <c r="G185" s="1"/>
      <c r="H185" s="1"/>
      <c r="I185" s="1"/>
    </row>
    <row r="186" spans="1:9" ht="15.75" customHeight="1">
      <c r="A186" s="51"/>
      <c r="B186" s="51"/>
      <c r="C186" s="52"/>
      <c r="D186" s="52"/>
      <c r="E186" s="52"/>
      <c r="F186" s="52"/>
      <c r="G186" s="1"/>
      <c r="H186" s="1"/>
      <c r="I186" s="1"/>
    </row>
    <row r="187" spans="1:9" ht="15.75" customHeight="1">
      <c r="A187" s="51"/>
      <c r="B187" s="51"/>
      <c r="C187" s="52"/>
      <c r="D187" s="52"/>
      <c r="E187" s="52"/>
      <c r="F187" s="52"/>
      <c r="G187" s="1"/>
      <c r="H187" s="1"/>
      <c r="I187" s="1"/>
    </row>
    <row r="188" spans="1:9" ht="15.75" customHeight="1">
      <c r="A188" s="51"/>
      <c r="B188" s="51"/>
      <c r="C188" s="52"/>
      <c r="D188" s="52"/>
      <c r="E188" s="52"/>
      <c r="F188" s="52"/>
      <c r="G188" s="1"/>
      <c r="H188" s="1"/>
      <c r="I188" s="1"/>
    </row>
    <row r="189" spans="1:9" ht="15.75" customHeight="1">
      <c r="A189" s="51"/>
      <c r="B189" s="51"/>
      <c r="C189" s="52"/>
      <c r="D189" s="52"/>
      <c r="E189" s="52"/>
      <c r="F189" s="52"/>
      <c r="G189" s="1"/>
      <c r="H189" s="1"/>
      <c r="I189" s="1"/>
    </row>
    <row r="190" spans="1:9" ht="15.75" customHeight="1">
      <c r="A190" s="51"/>
      <c r="B190" s="51"/>
      <c r="C190" s="52"/>
      <c r="D190" s="52"/>
      <c r="E190" s="52"/>
      <c r="F190" s="52"/>
      <c r="G190" s="1"/>
      <c r="H190" s="1"/>
      <c r="I190" s="1"/>
    </row>
    <row r="191" spans="1:9" ht="15.75" customHeight="1">
      <c r="A191" s="51"/>
      <c r="B191" s="51"/>
      <c r="C191" s="52"/>
      <c r="D191" s="52"/>
      <c r="E191" s="52"/>
      <c r="F191" s="52"/>
      <c r="G191" s="1"/>
      <c r="H191" s="1"/>
      <c r="I191" s="1"/>
    </row>
    <row r="192" spans="1:9" ht="15.75" customHeight="1">
      <c r="A192" s="51"/>
      <c r="B192" s="51"/>
      <c r="C192" s="52"/>
      <c r="D192" s="52"/>
      <c r="E192" s="52"/>
      <c r="F192" s="52"/>
      <c r="G192" s="1"/>
      <c r="H192" s="1"/>
      <c r="I192" s="1"/>
    </row>
    <row r="193" spans="1:9" ht="15.75" customHeight="1">
      <c r="A193" s="51"/>
      <c r="B193" s="51"/>
      <c r="C193" s="52"/>
      <c r="D193" s="52"/>
      <c r="E193" s="52"/>
      <c r="F193" s="52"/>
      <c r="G193" s="1"/>
      <c r="H193" s="1"/>
      <c r="I193" s="1"/>
    </row>
    <row r="194" spans="1:9" ht="15.75" customHeight="1">
      <c r="A194" s="51"/>
      <c r="B194" s="51"/>
      <c r="C194" s="52"/>
      <c r="D194" s="52"/>
      <c r="E194" s="52"/>
      <c r="F194" s="52"/>
      <c r="G194" s="1"/>
      <c r="H194" s="1"/>
      <c r="I194" s="1"/>
    </row>
    <row r="195" spans="1:9" ht="15.75" customHeight="1">
      <c r="A195" s="51"/>
      <c r="B195" s="51"/>
      <c r="C195" s="52"/>
      <c r="D195" s="52"/>
      <c r="E195" s="52"/>
      <c r="F195" s="52"/>
      <c r="G195" s="1"/>
      <c r="H195" s="1"/>
      <c r="I195" s="1"/>
    </row>
    <row r="196" spans="1:9" ht="15.75" customHeight="1">
      <c r="A196" s="51"/>
      <c r="B196" s="51"/>
      <c r="C196" s="52"/>
      <c r="D196" s="52"/>
      <c r="E196" s="52"/>
      <c r="F196" s="52"/>
      <c r="G196" s="1"/>
      <c r="H196" s="1"/>
      <c r="I196" s="1"/>
    </row>
    <row r="197" spans="1:9" ht="15.75" customHeight="1">
      <c r="A197" s="51"/>
      <c r="B197" s="51"/>
      <c r="C197" s="52"/>
      <c r="D197" s="52"/>
      <c r="E197" s="52"/>
      <c r="F197" s="52"/>
      <c r="G197" s="1"/>
      <c r="H197" s="1"/>
      <c r="I197" s="1"/>
    </row>
    <row r="198" spans="1:9" ht="15.75" customHeight="1">
      <c r="A198" s="51"/>
      <c r="B198" s="51"/>
      <c r="C198" s="52"/>
      <c r="D198" s="52"/>
      <c r="E198" s="52"/>
      <c r="F198" s="52"/>
      <c r="G198" s="1"/>
      <c r="H198" s="1"/>
      <c r="I198" s="1"/>
    </row>
    <row r="199" spans="1:9" ht="15.75" customHeight="1">
      <c r="A199" s="51"/>
      <c r="B199" s="51"/>
      <c r="C199" s="52"/>
      <c r="D199" s="52"/>
      <c r="E199" s="52"/>
      <c r="F199" s="52"/>
      <c r="G199" s="1"/>
      <c r="H199" s="1"/>
      <c r="I199" s="1"/>
    </row>
    <row r="200" spans="1:9" ht="15.75" customHeight="1">
      <c r="A200" s="51"/>
      <c r="B200" s="51"/>
      <c r="C200" s="52"/>
      <c r="D200" s="52"/>
      <c r="E200" s="52"/>
      <c r="F200" s="52"/>
      <c r="G200" s="1"/>
      <c r="H200" s="1"/>
      <c r="I200" s="1"/>
    </row>
    <row r="201" spans="1:9" ht="15.75" customHeight="1">
      <c r="A201" s="51"/>
      <c r="B201" s="51"/>
      <c r="C201" s="52"/>
      <c r="D201" s="52"/>
      <c r="E201" s="52"/>
      <c r="F201" s="52"/>
      <c r="G201" s="1"/>
      <c r="H201" s="1"/>
      <c r="I201" s="1"/>
    </row>
    <row r="202" spans="1:9" ht="15.75" customHeight="1">
      <c r="A202" s="51"/>
      <c r="B202" s="51"/>
      <c r="C202" s="52"/>
      <c r="D202" s="52"/>
      <c r="E202" s="52"/>
      <c r="F202" s="52"/>
      <c r="G202" s="1"/>
      <c r="H202" s="1"/>
      <c r="I202" s="1"/>
    </row>
    <row r="203" spans="1:9" ht="15.75" customHeight="1">
      <c r="A203" s="51"/>
      <c r="B203" s="51"/>
      <c r="C203" s="52"/>
      <c r="D203" s="52"/>
      <c r="E203" s="52"/>
      <c r="F203" s="52"/>
      <c r="G203" s="1"/>
      <c r="H203" s="1"/>
      <c r="I203" s="1"/>
    </row>
    <row r="204" spans="1:9" ht="15.75" customHeight="1">
      <c r="A204" s="51"/>
      <c r="B204" s="51"/>
      <c r="C204" s="52"/>
      <c r="D204" s="52"/>
      <c r="E204" s="52"/>
      <c r="F204" s="52"/>
      <c r="G204" s="1"/>
      <c r="H204" s="1"/>
      <c r="I204" s="1"/>
    </row>
    <row r="205" spans="1:9" ht="15.75" customHeight="1">
      <c r="A205" s="51"/>
      <c r="B205" s="51"/>
      <c r="C205" s="52"/>
      <c r="D205" s="52"/>
      <c r="E205" s="52"/>
      <c r="F205" s="52"/>
      <c r="G205" s="1"/>
      <c r="H205" s="1"/>
      <c r="I205" s="1"/>
    </row>
    <row r="206" spans="1:9" ht="15.75" customHeight="1">
      <c r="A206" s="51"/>
      <c r="B206" s="51"/>
      <c r="C206" s="52"/>
      <c r="D206" s="52"/>
      <c r="E206" s="52"/>
      <c r="F206" s="52"/>
      <c r="G206" s="1"/>
      <c r="H206" s="1"/>
      <c r="I206" s="1"/>
    </row>
    <row r="207" spans="1:9" ht="15.75" customHeight="1">
      <c r="A207" s="51"/>
      <c r="B207" s="51"/>
      <c r="C207" s="52"/>
      <c r="D207" s="52"/>
      <c r="E207" s="52"/>
      <c r="F207" s="52"/>
      <c r="G207" s="1"/>
      <c r="H207" s="1"/>
      <c r="I207" s="1"/>
    </row>
    <row r="208" spans="1:9" ht="15.75" customHeight="1">
      <c r="A208" s="51"/>
      <c r="B208" s="51"/>
      <c r="C208" s="52"/>
      <c r="D208" s="52"/>
      <c r="E208" s="52"/>
      <c r="F208" s="52"/>
      <c r="G208" s="1"/>
      <c r="H208" s="1"/>
      <c r="I208" s="1"/>
    </row>
    <row r="209" spans="1:9" ht="15.75" customHeight="1">
      <c r="A209" s="51"/>
      <c r="B209" s="51"/>
      <c r="C209" s="52"/>
      <c r="D209" s="52"/>
      <c r="E209" s="52"/>
      <c r="F209" s="52"/>
      <c r="G209" s="1"/>
      <c r="H209" s="1"/>
      <c r="I209" s="1"/>
    </row>
    <row r="210" spans="1:9" ht="15.75" customHeight="1">
      <c r="A210" s="51"/>
      <c r="B210" s="51"/>
      <c r="C210" s="52"/>
      <c r="D210" s="52"/>
      <c r="E210" s="52"/>
      <c r="F210" s="52"/>
      <c r="G210" s="1"/>
      <c r="H210" s="1"/>
      <c r="I210" s="1"/>
    </row>
    <row r="211" spans="1:9" ht="15.75" customHeight="1">
      <c r="A211" s="51"/>
      <c r="B211" s="51"/>
      <c r="C211" s="52"/>
      <c r="D211" s="52"/>
      <c r="E211" s="52"/>
      <c r="F211" s="52"/>
      <c r="G211" s="1"/>
      <c r="H211" s="1"/>
      <c r="I211" s="1"/>
    </row>
    <row r="212" spans="1:9" ht="15.75" customHeight="1">
      <c r="A212" s="51"/>
      <c r="B212" s="51"/>
      <c r="C212" s="52"/>
      <c r="D212" s="52"/>
      <c r="E212" s="52"/>
      <c r="F212" s="52"/>
      <c r="G212" s="1"/>
      <c r="H212" s="1"/>
      <c r="I212" s="1"/>
    </row>
    <row r="213" spans="1:9" ht="15.75" customHeight="1">
      <c r="A213" s="51"/>
      <c r="B213" s="51"/>
      <c r="C213" s="52"/>
      <c r="D213" s="52"/>
      <c r="E213" s="52"/>
      <c r="F213" s="52"/>
      <c r="G213" s="1"/>
      <c r="H213" s="1"/>
      <c r="I213" s="1"/>
    </row>
    <row r="214" spans="1:9" ht="15.75" customHeight="1">
      <c r="A214" s="51"/>
      <c r="B214" s="51"/>
      <c r="C214" s="52"/>
      <c r="D214" s="52"/>
      <c r="E214" s="52"/>
      <c r="F214" s="52"/>
      <c r="G214" s="1"/>
      <c r="H214" s="1"/>
      <c r="I214" s="1"/>
    </row>
    <row r="215" spans="1:9" ht="15.75" customHeight="1">
      <c r="A215" s="51"/>
      <c r="B215" s="51"/>
      <c r="C215" s="52"/>
      <c r="D215" s="52"/>
      <c r="E215" s="52"/>
      <c r="F215" s="52"/>
      <c r="G215" s="1"/>
      <c r="H215" s="1"/>
      <c r="I215" s="1"/>
    </row>
    <row r="216" spans="1:9" ht="15.75" customHeight="1">
      <c r="A216" s="51"/>
      <c r="B216" s="51"/>
      <c r="C216" s="52"/>
      <c r="D216" s="52"/>
      <c r="E216" s="52"/>
      <c r="F216" s="52"/>
      <c r="G216" s="1"/>
      <c r="H216" s="1"/>
      <c r="I216" s="1"/>
    </row>
    <row r="217" spans="1:9" ht="15.75" customHeight="1">
      <c r="A217" s="51"/>
      <c r="B217" s="51"/>
      <c r="C217" s="52"/>
      <c r="D217" s="52"/>
      <c r="E217" s="52"/>
      <c r="F217" s="52"/>
      <c r="G217" s="1"/>
      <c r="H217" s="1"/>
      <c r="I217" s="1"/>
    </row>
    <row r="218" spans="1:9" ht="15.75" customHeight="1">
      <c r="A218" s="51"/>
      <c r="B218" s="51"/>
      <c r="C218" s="52"/>
      <c r="D218" s="52"/>
      <c r="E218" s="52"/>
      <c r="F218" s="52"/>
      <c r="G218" s="1"/>
      <c r="H218" s="1"/>
      <c r="I218" s="1"/>
    </row>
    <row r="219" spans="1:9" ht="15.75" customHeight="1">
      <c r="A219" s="51"/>
      <c r="B219" s="51"/>
      <c r="C219" s="52"/>
      <c r="D219" s="52"/>
      <c r="E219" s="52"/>
      <c r="F219" s="52"/>
      <c r="G219" s="1"/>
      <c r="H219" s="1"/>
      <c r="I219" s="1"/>
    </row>
    <row r="220" spans="1:9" ht="15.75" customHeight="1">
      <c r="A220" s="51"/>
      <c r="B220" s="51"/>
      <c r="C220" s="52"/>
      <c r="D220" s="52"/>
      <c r="E220" s="52"/>
      <c r="F220" s="52"/>
      <c r="G220" s="1"/>
      <c r="H220" s="1"/>
      <c r="I220" s="1"/>
    </row>
    <row r="221" spans="1:9" ht="15.75" customHeight="1">
      <c r="A221" s="51"/>
      <c r="B221" s="51"/>
      <c r="C221" s="52"/>
      <c r="D221" s="52"/>
      <c r="E221" s="52"/>
      <c r="F221" s="52"/>
      <c r="G221" s="1"/>
      <c r="H221" s="1"/>
      <c r="I221" s="1"/>
    </row>
    <row r="222" spans="1:9" ht="15.75" customHeight="1">
      <c r="A222" s="51"/>
      <c r="B222" s="51"/>
      <c r="C222" s="52"/>
      <c r="D222" s="52"/>
      <c r="E222" s="52"/>
      <c r="F222" s="52"/>
      <c r="G222" s="1"/>
      <c r="H222" s="1"/>
      <c r="I222" s="1"/>
    </row>
    <row r="223" spans="1:9" ht="15.75" customHeight="1">
      <c r="A223" s="51"/>
      <c r="B223" s="51"/>
      <c r="C223" s="52"/>
      <c r="D223" s="52"/>
      <c r="E223" s="52"/>
      <c r="F223" s="52"/>
      <c r="G223" s="1"/>
      <c r="H223" s="1"/>
      <c r="I223" s="1"/>
    </row>
    <row r="224" spans="1:9" ht="15.75" customHeight="1">
      <c r="A224" s="51"/>
      <c r="B224" s="51"/>
      <c r="C224" s="52"/>
      <c r="D224" s="52"/>
      <c r="E224" s="52"/>
      <c r="F224" s="52"/>
      <c r="G224" s="1"/>
      <c r="H224" s="1"/>
      <c r="I224" s="1"/>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8:F8"/>
    <mergeCell ref="A9:F9"/>
    <mergeCell ref="A24:I24"/>
    <mergeCell ref="A2:F2"/>
    <mergeCell ref="A4:F4"/>
    <mergeCell ref="A5:F5"/>
    <mergeCell ref="A6:F6"/>
    <mergeCell ref="A7:F7"/>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Y1000"/>
  <sheetViews>
    <sheetView workbookViewId="0"/>
  </sheetViews>
  <sheetFormatPr defaultColWidth="14.3984375" defaultRowHeight="15" customHeight="1"/>
  <cols>
    <col min="1" max="1" width="23.73046875" customWidth="1"/>
    <col min="2" max="2" width="10.86328125" customWidth="1"/>
    <col min="3" max="3" width="30" customWidth="1"/>
    <col min="4" max="4" width="17.73046875" customWidth="1"/>
    <col min="5" max="5" width="26.265625" customWidth="1"/>
    <col min="6" max="8" width="13.73046875" customWidth="1"/>
    <col min="9" max="25" width="8" customWidth="1"/>
    <col min="26" max="26" width="14.265625" customWidth="1"/>
  </cols>
  <sheetData>
    <row r="1" spans="1:25" ht="14.25">
      <c r="A1" s="51"/>
      <c r="B1" s="51"/>
      <c r="C1" s="52"/>
      <c r="D1" s="52"/>
      <c r="E1" s="52"/>
      <c r="F1" s="1"/>
      <c r="G1" s="1"/>
      <c r="H1" s="1"/>
    </row>
    <row r="2" spans="1:25" ht="15.75" customHeight="1">
      <c r="A2" s="1118" t="s">
        <v>6150</v>
      </c>
      <c r="B2" s="1111"/>
      <c r="C2" s="1111"/>
      <c r="D2" s="1111"/>
      <c r="E2" s="1112"/>
      <c r="F2" s="927"/>
      <c r="G2" s="927"/>
      <c r="H2" s="927"/>
      <c r="I2" s="54"/>
      <c r="J2" s="54"/>
      <c r="K2" s="54"/>
      <c r="L2" s="54"/>
      <c r="M2" s="54"/>
      <c r="N2" s="54"/>
      <c r="O2" s="54"/>
      <c r="P2" s="54"/>
      <c r="Q2" s="54"/>
      <c r="R2" s="54"/>
      <c r="S2" s="54"/>
      <c r="T2" s="54"/>
      <c r="U2" s="54"/>
      <c r="V2" s="54"/>
      <c r="W2" s="54"/>
      <c r="X2" s="54"/>
      <c r="Y2" s="54"/>
    </row>
    <row r="3" spans="1:25" ht="15.75" customHeight="1">
      <c r="A3" s="288"/>
      <c r="B3" s="288"/>
      <c r="C3" s="288"/>
      <c r="D3" s="288"/>
      <c r="E3" s="928"/>
      <c r="F3" s="927"/>
      <c r="G3" s="927"/>
      <c r="H3" s="927"/>
      <c r="I3" s="54"/>
      <c r="J3" s="54"/>
      <c r="K3" s="54"/>
      <c r="L3" s="54"/>
      <c r="M3" s="54"/>
      <c r="N3" s="54"/>
      <c r="O3" s="54"/>
      <c r="P3" s="54"/>
      <c r="Q3" s="54"/>
      <c r="R3" s="54"/>
      <c r="S3" s="54"/>
      <c r="T3" s="54"/>
      <c r="U3" s="54"/>
      <c r="V3" s="54"/>
      <c r="W3" s="54"/>
      <c r="X3" s="54"/>
      <c r="Y3" s="54"/>
    </row>
    <row r="4" spans="1:25" ht="14.25" customHeight="1">
      <c r="A4" s="1120" t="s">
        <v>6151</v>
      </c>
      <c r="B4" s="1111"/>
      <c r="C4" s="1111"/>
      <c r="D4" s="1111"/>
      <c r="E4" s="1112"/>
      <c r="F4" s="927"/>
      <c r="G4" s="927"/>
      <c r="H4" s="927"/>
      <c r="I4" s="54"/>
      <c r="J4" s="54"/>
      <c r="K4" s="54"/>
      <c r="L4" s="54"/>
      <c r="M4" s="54"/>
      <c r="N4" s="54"/>
      <c r="O4" s="54"/>
      <c r="P4" s="54"/>
      <c r="Q4" s="54"/>
      <c r="R4" s="54"/>
      <c r="S4" s="54"/>
      <c r="T4" s="54"/>
      <c r="U4" s="54"/>
      <c r="V4" s="54"/>
      <c r="W4" s="54"/>
      <c r="X4" s="54"/>
      <c r="Y4" s="54"/>
    </row>
    <row r="5" spans="1:25" ht="16.5" customHeight="1">
      <c r="A5" s="1137" t="s">
        <v>6152</v>
      </c>
      <c r="B5" s="1111"/>
      <c r="C5" s="1111"/>
      <c r="D5" s="1111"/>
      <c r="E5" s="1112"/>
      <c r="F5" s="927"/>
      <c r="G5" s="927"/>
      <c r="H5" s="927"/>
      <c r="I5" s="54"/>
      <c r="J5" s="54"/>
      <c r="K5" s="54"/>
      <c r="L5" s="54"/>
      <c r="M5" s="54"/>
      <c r="N5" s="54"/>
      <c r="O5" s="54"/>
      <c r="P5" s="54"/>
      <c r="Q5" s="54"/>
      <c r="R5" s="54"/>
      <c r="S5" s="54"/>
      <c r="T5" s="54"/>
      <c r="U5" s="54"/>
      <c r="V5" s="54"/>
      <c r="W5" s="54"/>
      <c r="X5" s="54"/>
      <c r="Y5" s="54"/>
    </row>
    <row r="6" spans="1:25" ht="27" customHeight="1">
      <c r="A6" s="1147" t="s">
        <v>6153</v>
      </c>
      <c r="B6" s="1111"/>
      <c r="C6" s="1111"/>
      <c r="D6" s="1111"/>
      <c r="E6" s="1112"/>
      <c r="F6" s="927"/>
      <c r="G6" s="927"/>
      <c r="H6" s="927"/>
      <c r="I6" s="54"/>
      <c r="J6" s="54"/>
      <c r="K6" s="54"/>
      <c r="L6" s="54"/>
      <c r="M6" s="54"/>
      <c r="N6" s="54"/>
      <c r="O6" s="54"/>
      <c r="P6" s="54"/>
      <c r="Q6" s="54"/>
      <c r="R6" s="54"/>
      <c r="S6" s="54"/>
      <c r="T6" s="54"/>
      <c r="U6" s="54"/>
      <c r="V6" s="54"/>
      <c r="W6" s="54"/>
      <c r="X6" s="54"/>
      <c r="Y6" s="54"/>
    </row>
    <row r="7" spans="1:25" ht="14.25">
      <c r="A7" s="57"/>
      <c r="B7" s="57"/>
      <c r="C7" s="58"/>
      <c r="D7" s="58"/>
      <c r="E7" s="58"/>
      <c r="F7" s="57"/>
      <c r="G7" s="57"/>
      <c r="H7" s="57"/>
      <c r="I7" s="54"/>
      <c r="J7" s="54"/>
      <c r="K7" s="54"/>
      <c r="L7" s="54"/>
      <c r="M7" s="54"/>
      <c r="N7" s="54"/>
      <c r="O7" s="54"/>
      <c r="P7" s="54"/>
      <c r="Q7" s="54"/>
      <c r="R7" s="54"/>
      <c r="S7" s="54"/>
      <c r="T7" s="54"/>
      <c r="U7" s="54"/>
      <c r="V7" s="54"/>
      <c r="W7" s="54"/>
      <c r="X7" s="54"/>
      <c r="Y7" s="54"/>
    </row>
    <row r="8" spans="1:25" ht="61.5" customHeight="1">
      <c r="A8" s="290" t="s">
        <v>2558</v>
      </c>
      <c r="B8" s="61" t="s">
        <v>6</v>
      </c>
      <c r="C8" s="290" t="s">
        <v>6154</v>
      </c>
      <c r="D8" s="258" t="s">
        <v>219</v>
      </c>
      <c r="E8" s="258" t="s">
        <v>223</v>
      </c>
      <c r="F8" s="64" t="s">
        <v>224</v>
      </c>
      <c r="I8" s="54"/>
      <c r="J8" s="54"/>
      <c r="K8" s="54"/>
      <c r="L8" s="54"/>
      <c r="M8" s="54"/>
      <c r="N8" s="54"/>
      <c r="O8" s="54"/>
      <c r="P8" s="54"/>
      <c r="Q8" s="54"/>
      <c r="R8" s="54"/>
      <c r="S8" s="54"/>
      <c r="T8" s="54"/>
      <c r="U8" s="54"/>
      <c r="V8" s="54"/>
      <c r="W8" s="54"/>
      <c r="X8" s="54"/>
      <c r="Y8" s="54"/>
    </row>
    <row r="9" spans="1:25" ht="14.25">
      <c r="A9" s="83" t="s">
        <v>49</v>
      </c>
      <c r="B9" s="203" t="s">
        <v>50</v>
      </c>
      <c r="C9" s="203">
        <v>9</v>
      </c>
      <c r="D9" s="77">
        <v>252</v>
      </c>
      <c r="E9" s="32">
        <v>252</v>
      </c>
      <c r="F9" s="82" t="s">
        <v>49</v>
      </c>
    </row>
    <row r="10" spans="1:25" ht="14.25">
      <c r="A10" s="83" t="s">
        <v>52</v>
      </c>
      <c r="B10" s="203" t="s">
        <v>50</v>
      </c>
      <c r="C10" s="203">
        <v>13.75</v>
      </c>
      <c r="D10" s="77">
        <f>13.75*28</f>
        <v>385</v>
      </c>
      <c r="E10" s="32">
        <v>385</v>
      </c>
      <c r="F10" s="82" t="s">
        <v>52</v>
      </c>
    </row>
    <row r="11" spans="1:25" ht="14.25">
      <c r="A11" s="83" t="s">
        <v>2563</v>
      </c>
      <c r="B11" s="203" t="s">
        <v>50</v>
      </c>
      <c r="C11" s="203">
        <v>12</v>
      </c>
      <c r="D11" s="77">
        <v>336</v>
      </c>
      <c r="E11" s="32">
        <v>336</v>
      </c>
      <c r="F11" s="82" t="s">
        <v>54</v>
      </c>
    </row>
    <row r="12" spans="1:25" ht="14.25">
      <c r="A12" s="83" t="s">
        <v>56</v>
      </c>
      <c r="B12" s="203" t="s">
        <v>50</v>
      </c>
      <c r="C12" s="203" t="s">
        <v>6155</v>
      </c>
      <c r="D12" s="77" t="s">
        <v>6156</v>
      </c>
      <c r="E12" s="32">
        <v>336</v>
      </c>
      <c r="F12" s="82" t="s">
        <v>56</v>
      </c>
    </row>
    <row r="13" spans="1:25" ht="14.25">
      <c r="A13" s="83" t="s">
        <v>5055</v>
      </c>
      <c r="B13" s="203" t="s">
        <v>50</v>
      </c>
      <c r="C13" s="203">
        <v>13</v>
      </c>
      <c r="D13" s="77" t="s">
        <v>6157</v>
      </c>
      <c r="E13" s="32">
        <v>364</v>
      </c>
      <c r="F13" s="82" t="s">
        <v>246</v>
      </c>
    </row>
    <row r="14" spans="1:25" ht="14.25">
      <c r="A14" s="83" t="s">
        <v>6158</v>
      </c>
      <c r="B14" s="203" t="s">
        <v>50</v>
      </c>
      <c r="C14" s="203">
        <v>14</v>
      </c>
      <c r="D14" s="77">
        <v>392</v>
      </c>
      <c r="E14" s="32">
        <v>392</v>
      </c>
      <c r="F14" s="3" t="s">
        <v>58</v>
      </c>
    </row>
    <row r="15" spans="1:25" ht="14.25">
      <c r="A15" s="83" t="s">
        <v>6159</v>
      </c>
      <c r="B15" s="76" t="s">
        <v>50</v>
      </c>
      <c r="C15" s="76">
        <v>10.5</v>
      </c>
      <c r="D15" s="77"/>
      <c r="E15" s="32">
        <v>294</v>
      </c>
      <c r="F15" s="3" t="s">
        <v>59</v>
      </c>
    </row>
    <row r="16" spans="1:25" ht="14.25">
      <c r="A16" s="83" t="s">
        <v>61</v>
      </c>
      <c r="B16" s="203" t="s">
        <v>50</v>
      </c>
      <c r="C16" s="76" t="s">
        <v>6160</v>
      </c>
      <c r="D16" s="77">
        <v>266</v>
      </c>
      <c r="E16" s="32">
        <v>266</v>
      </c>
      <c r="F16" s="82" t="s">
        <v>61</v>
      </c>
    </row>
    <row r="17" spans="1:6" ht="14.25">
      <c r="A17" s="83" t="s">
        <v>6161</v>
      </c>
      <c r="B17" s="203" t="s">
        <v>50</v>
      </c>
      <c r="C17" s="203">
        <v>14.25</v>
      </c>
      <c r="D17" s="536">
        <v>14.25</v>
      </c>
      <c r="E17" s="32">
        <v>399</v>
      </c>
      <c r="F17" s="82" t="s">
        <v>62</v>
      </c>
    </row>
    <row r="18" spans="1:6" ht="14.25">
      <c r="A18" s="83" t="s">
        <v>63</v>
      </c>
      <c r="B18" s="203" t="s">
        <v>50</v>
      </c>
      <c r="C18" s="203">
        <v>12</v>
      </c>
      <c r="D18" s="77">
        <v>336</v>
      </c>
      <c r="E18" s="32">
        <v>336</v>
      </c>
      <c r="F18" s="82" t="s">
        <v>295</v>
      </c>
    </row>
    <row r="19" spans="1:6" ht="14.25">
      <c r="A19" s="108" t="s">
        <v>5106</v>
      </c>
      <c r="B19" s="108" t="s">
        <v>50</v>
      </c>
      <c r="C19" s="108">
        <v>11</v>
      </c>
      <c r="D19" s="109" t="s">
        <v>6162</v>
      </c>
      <c r="E19" s="825">
        <v>308</v>
      </c>
      <c r="F19" s="82" t="s">
        <v>67</v>
      </c>
    </row>
    <row r="20" spans="1:6" ht="14.25">
      <c r="A20" s="83" t="s">
        <v>68</v>
      </c>
      <c r="B20" s="203" t="s">
        <v>50</v>
      </c>
      <c r="C20" s="203">
        <v>9.5</v>
      </c>
      <c r="D20" s="77">
        <v>9.5</v>
      </c>
      <c r="E20" s="32">
        <v>266</v>
      </c>
      <c r="F20" s="82" t="s">
        <v>68</v>
      </c>
    </row>
    <row r="21" spans="1:6" ht="15.75" customHeight="1">
      <c r="A21" s="83" t="s">
        <v>6163</v>
      </c>
      <c r="B21" s="203" t="s">
        <v>50</v>
      </c>
      <c r="C21" s="203">
        <v>9.5</v>
      </c>
      <c r="D21" s="77" t="s">
        <v>6164</v>
      </c>
      <c r="E21" s="32">
        <v>266</v>
      </c>
      <c r="F21" s="3" t="s">
        <v>69</v>
      </c>
    </row>
    <row r="22" spans="1:6" ht="15.75" customHeight="1">
      <c r="A22" s="83" t="s">
        <v>312</v>
      </c>
      <c r="B22" s="203" t="s">
        <v>50</v>
      </c>
      <c r="C22" s="76">
        <v>10</v>
      </c>
      <c r="D22" s="86">
        <v>280</v>
      </c>
      <c r="E22" s="32">
        <v>280</v>
      </c>
      <c r="F22" s="3" t="s">
        <v>6009</v>
      </c>
    </row>
    <row r="23" spans="1:6" ht="15.75" customHeight="1">
      <c r="A23" s="83" t="s">
        <v>72</v>
      </c>
      <c r="B23" s="203" t="s">
        <v>50</v>
      </c>
      <c r="C23" s="203">
        <v>12.5</v>
      </c>
      <c r="D23" s="77" t="s">
        <v>6165</v>
      </c>
      <c r="E23" s="32">
        <v>350</v>
      </c>
      <c r="F23" s="82" t="s">
        <v>72</v>
      </c>
    </row>
    <row r="24" spans="1:6" ht="15.75" customHeight="1">
      <c r="A24" s="83" t="s">
        <v>73</v>
      </c>
      <c r="B24" s="203" t="s">
        <v>50</v>
      </c>
      <c r="C24" s="203">
        <v>7</v>
      </c>
      <c r="D24" s="77" t="s">
        <v>6166</v>
      </c>
      <c r="E24" s="32">
        <v>196</v>
      </c>
      <c r="F24" s="82" t="s">
        <v>73</v>
      </c>
    </row>
    <row r="25" spans="1:6" ht="15.75" customHeight="1">
      <c r="A25" s="83" t="s">
        <v>74</v>
      </c>
      <c r="B25" s="203" t="s">
        <v>50</v>
      </c>
      <c r="C25" s="76" t="s">
        <v>6162</v>
      </c>
      <c r="D25" s="77">
        <v>308</v>
      </c>
      <c r="E25" s="32">
        <v>308</v>
      </c>
      <c r="F25" s="82" t="s">
        <v>74</v>
      </c>
    </row>
    <row r="26" spans="1:6" ht="15.75" customHeight="1">
      <c r="A26" s="83" t="s">
        <v>75</v>
      </c>
      <c r="B26" s="203" t="s">
        <v>50</v>
      </c>
      <c r="C26" s="203">
        <v>11.5</v>
      </c>
      <c r="D26" s="77">
        <v>322</v>
      </c>
      <c r="E26" s="32">
        <v>322</v>
      </c>
      <c r="F26" s="82" t="s">
        <v>75</v>
      </c>
    </row>
    <row r="27" spans="1:6" ht="15.75" customHeight="1">
      <c r="A27" s="83" t="s">
        <v>860</v>
      </c>
      <c r="B27" s="203" t="s">
        <v>50</v>
      </c>
      <c r="C27" s="203">
        <v>13</v>
      </c>
      <c r="D27" s="77" t="s">
        <v>6167</v>
      </c>
      <c r="E27" s="32">
        <v>364</v>
      </c>
      <c r="F27" s="82" t="s">
        <v>76</v>
      </c>
    </row>
    <row r="28" spans="1:6" ht="15.75" customHeight="1">
      <c r="A28" s="83" t="s">
        <v>1151</v>
      </c>
      <c r="B28" s="203" t="s">
        <v>50</v>
      </c>
      <c r="C28" s="203">
        <v>9</v>
      </c>
      <c r="D28" s="77">
        <v>252</v>
      </c>
      <c r="E28" s="32">
        <v>252</v>
      </c>
      <c r="F28" s="3" t="s">
        <v>77</v>
      </c>
    </row>
    <row r="29" spans="1:6" ht="15.75" customHeight="1">
      <c r="A29" s="83" t="s">
        <v>339</v>
      </c>
      <c r="B29" s="203" t="s">
        <v>50</v>
      </c>
      <c r="C29" s="203">
        <v>10</v>
      </c>
      <c r="D29" s="77">
        <v>280</v>
      </c>
      <c r="E29" s="32">
        <v>280</v>
      </c>
      <c r="F29" s="3" t="s">
        <v>78</v>
      </c>
    </row>
    <row r="30" spans="1:6" ht="15.75" customHeight="1">
      <c r="A30" s="83" t="s">
        <v>79</v>
      </c>
      <c r="B30" s="203" t="s">
        <v>50</v>
      </c>
      <c r="C30" s="203">
        <v>12</v>
      </c>
      <c r="D30" s="77">
        <v>12.25</v>
      </c>
      <c r="E30" s="32">
        <v>336</v>
      </c>
      <c r="F30" s="3" t="s">
        <v>79</v>
      </c>
    </row>
    <row r="31" spans="1:6" ht="15.75" customHeight="1">
      <c r="A31" s="81" t="s">
        <v>3201</v>
      </c>
      <c r="B31" s="81" t="s">
        <v>81</v>
      </c>
      <c r="C31" s="81" t="s">
        <v>6168</v>
      </c>
      <c r="D31" s="81" t="s">
        <v>6168</v>
      </c>
      <c r="E31" s="930">
        <v>287</v>
      </c>
      <c r="F31" s="344" t="s">
        <v>80</v>
      </c>
    </row>
    <row r="32" spans="1:6" ht="15.75" customHeight="1">
      <c r="A32" s="81" t="s">
        <v>6169</v>
      </c>
      <c r="B32" s="81" t="s">
        <v>81</v>
      </c>
      <c r="C32" s="81" t="s">
        <v>6170</v>
      </c>
      <c r="D32" s="81">
        <v>308</v>
      </c>
      <c r="E32" s="930">
        <v>308</v>
      </c>
      <c r="F32" s="344" t="s">
        <v>1171</v>
      </c>
    </row>
    <row r="33" spans="1:7" ht="15.75" customHeight="1">
      <c r="A33" s="81" t="s">
        <v>6171</v>
      </c>
      <c r="B33" s="81" t="s">
        <v>81</v>
      </c>
      <c r="C33" s="81">
        <v>13</v>
      </c>
      <c r="D33" s="81" t="s">
        <v>6157</v>
      </c>
      <c r="E33" s="930">
        <v>364</v>
      </c>
      <c r="F33" s="344" t="s">
        <v>5257</v>
      </c>
    </row>
    <row r="34" spans="1:7" ht="15.75" customHeight="1">
      <c r="A34" s="81" t="s">
        <v>6172</v>
      </c>
      <c r="B34" s="81" t="s">
        <v>81</v>
      </c>
      <c r="C34" s="81">
        <v>13.25</v>
      </c>
      <c r="D34" s="81">
        <v>371</v>
      </c>
      <c r="E34" s="930">
        <v>371</v>
      </c>
      <c r="F34" s="344" t="s">
        <v>6172</v>
      </c>
    </row>
    <row r="35" spans="1:7" ht="15.75" customHeight="1">
      <c r="A35" s="81" t="s">
        <v>6173</v>
      </c>
      <c r="B35" s="81" t="s">
        <v>81</v>
      </c>
      <c r="C35" s="81">
        <v>8</v>
      </c>
      <c r="D35" s="81" t="s">
        <v>6174</v>
      </c>
      <c r="E35" s="930">
        <v>224</v>
      </c>
      <c r="F35" s="344" t="s">
        <v>85</v>
      </c>
    </row>
    <row r="36" spans="1:7" ht="15.75" customHeight="1">
      <c r="A36" s="81" t="s">
        <v>375</v>
      </c>
      <c r="B36" s="81" t="s">
        <v>81</v>
      </c>
      <c r="C36" s="81" t="s">
        <v>6175</v>
      </c>
      <c r="D36" s="81">
        <f>10*28</f>
        <v>280</v>
      </c>
      <c r="E36" s="930">
        <f>D36</f>
        <v>280</v>
      </c>
      <c r="F36" s="344" t="s">
        <v>375</v>
      </c>
    </row>
    <row r="37" spans="1:7" ht="15.75" customHeight="1">
      <c r="A37" s="81" t="s">
        <v>87</v>
      </c>
      <c r="B37" s="81" t="s">
        <v>81</v>
      </c>
      <c r="C37" s="81">
        <v>13.5</v>
      </c>
      <c r="D37" s="81">
        <v>378</v>
      </c>
      <c r="E37" s="930">
        <v>378</v>
      </c>
      <c r="F37" s="344" t="s">
        <v>87</v>
      </c>
    </row>
    <row r="38" spans="1:7" ht="15.75" customHeight="1">
      <c r="A38" s="81" t="s">
        <v>88</v>
      </c>
      <c r="B38" s="81" t="s">
        <v>81</v>
      </c>
      <c r="C38" s="81">
        <v>9.5</v>
      </c>
      <c r="D38" s="81">
        <v>266</v>
      </c>
      <c r="E38" s="930">
        <v>266</v>
      </c>
      <c r="F38" s="344" t="s">
        <v>88</v>
      </c>
    </row>
    <row r="39" spans="1:7" ht="15.75" customHeight="1">
      <c r="A39" s="81" t="s">
        <v>6176</v>
      </c>
      <c r="B39" s="81" t="s">
        <v>81</v>
      </c>
      <c r="C39" s="81">
        <v>12</v>
      </c>
      <c r="D39" s="81">
        <v>336</v>
      </c>
      <c r="E39" s="930">
        <v>336</v>
      </c>
      <c r="F39" s="344" t="s">
        <v>6176</v>
      </c>
    </row>
    <row r="40" spans="1:7" ht="15.75" customHeight="1">
      <c r="A40" s="81" t="s">
        <v>94</v>
      </c>
      <c r="B40" s="81" t="s">
        <v>81</v>
      </c>
      <c r="C40" s="81">
        <v>8.75</v>
      </c>
      <c r="D40" s="81" t="s">
        <v>6177</v>
      </c>
      <c r="E40" s="930">
        <v>245</v>
      </c>
      <c r="F40" s="344" t="s">
        <v>94</v>
      </c>
    </row>
    <row r="41" spans="1:7" ht="15.75" customHeight="1">
      <c r="A41" s="81" t="s">
        <v>95</v>
      </c>
      <c r="B41" s="81" t="s">
        <v>81</v>
      </c>
      <c r="C41" s="81">
        <v>7</v>
      </c>
      <c r="D41" s="81" t="s">
        <v>6166</v>
      </c>
      <c r="E41" s="930">
        <v>196</v>
      </c>
      <c r="F41" s="344" t="s">
        <v>95</v>
      </c>
    </row>
    <row r="42" spans="1:7" ht="15.75" customHeight="1">
      <c r="A42" s="81" t="s">
        <v>4587</v>
      </c>
      <c r="B42" s="81" t="s">
        <v>81</v>
      </c>
      <c r="C42" s="81">
        <v>10.75</v>
      </c>
      <c r="D42" s="81" t="s">
        <v>6178</v>
      </c>
      <c r="E42" s="930">
        <v>308</v>
      </c>
      <c r="F42" s="344" t="s">
        <v>96</v>
      </c>
    </row>
    <row r="43" spans="1:7" ht="15.75" customHeight="1">
      <c r="A43" s="81" t="s">
        <v>97</v>
      </c>
      <c r="B43" s="81" t="s">
        <v>81</v>
      </c>
      <c r="C43" s="81">
        <v>8</v>
      </c>
      <c r="D43" s="81">
        <v>224</v>
      </c>
      <c r="E43" s="930">
        <v>224</v>
      </c>
      <c r="F43" s="344" t="s">
        <v>97</v>
      </c>
    </row>
    <row r="44" spans="1:7" ht="15.75" customHeight="1">
      <c r="A44" s="196" t="s">
        <v>91</v>
      </c>
      <c r="B44" s="196" t="s">
        <v>81</v>
      </c>
      <c r="C44" s="196">
        <v>10.25</v>
      </c>
      <c r="D44" s="349" t="s">
        <v>6179</v>
      </c>
      <c r="E44" s="196">
        <v>287</v>
      </c>
      <c r="F44" s="344" t="s">
        <v>3247</v>
      </c>
    </row>
    <row r="45" spans="1:7" ht="15.75" customHeight="1">
      <c r="A45" s="196" t="s">
        <v>6180</v>
      </c>
      <c r="B45" s="196" t="s">
        <v>81</v>
      </c>
      <c r="C45" s="196">
        <v>13.25</v>
      </c>
      <c r="D45" s="349" t="s">
        <v>6181</v>
      </c>
      <c r="E45" s="196">
        <v>392</v>
      </c>
      <c r="F45" s="344" t="s">
        <v>5367</v>
      </c>
    </row>
    <row r="46" spans="1:7" ht="15.75" customHeight="1">
      <c r="A46" s="196" t="s">
        <v>5377</v>
      </c>
      <c r="B46" s="196" t="s">
        <v>81</v>
      </c>
      <c r="C46" s="196">
        <v>11.75</v>
      </c>
      <c r="D46" s="349" t="s">
        <v>6182</v>
      </c>
      <c r="E46" s="196">
        <v>329</v>
      </c>
      <c r="F46" s="344" t="s">
        <v>5377</v>
      </c>
    </row>
    <row r="47" spans="1:7" ht="15.75" customHeight="1">
      <c r="A47" s="81" t="s">
        <v>6183</v>
      </c>
      <c r="B47" s="81" t="s">
        <v>81</v>
      </c>
      <c r="C47" s="81">
        <v>14</v>
      </c>
      <c r="D47" s="81">
        <v>392</v>
      </c>
      <c r="E47" s="930">
        <v>392</v>
      </c>
      <c r="F47" s="344" t="s">
        <v>99</v>
      </c>
    </row>
    <row r="48" spans="1:7" ht="15.75" customHeight="1">
      <c r="A48" s="184" t="s">
        <v>463</v>
      </c>
      <c r="B48" s="158" t="s">
        <v>101</v>
      </c>
      <c r="C48" s="158">
        <v>12</v>
      </c>
      <c r="D48" s="159">
        <v>336</v>
      </c>
      <c r="E48" s="931">
        <v>336</v>
      </c>
      <c r="F48" s="355"/>
      <c r="G48" s="932" t="s">
        <v>471</v>
      </c>
    </row>
    <row r="49" spans="1:7" ht="15.75" customHeight="1">
      <c r="A49" s="184" t="s">
        <v>3437</v>
      </c>
      <c r="B49" s="158" t="s">
        <v>101</v>
      </c>
      <c r="C49" s="158">
        <v>10</v>
      </c>
      <c r="D49" s="159">
        <v>280</v>
      </c>
      <c r="E49" s="931">
        <v>280</v>
      </c>
      <c r="F49" s="355"/>
      <c r="G49" s="932" t="s">
        <v>3439</v>
      </c>
    </row>
    <row r="50" spans="1:7" ht="15.75" customHeight="1">
      <c r="A50" s="184" t="s">
        <v>103</v>
      </c>
      <c r="B50" s="158" t="s">
        <v>101</v>
      </c>
      <c r="C50" s="158">
        <v>12</v>
      </c>
      <c r="D50" s="159">
        <v>336</v>
      </c>
      <c r="E50" s="931">
        <v>336</v>
      </c>
      <c r="F50" s="355"/>
      <c r="G50" s="932" t="s">
        <v>103</v>
      </c>
    </row>
    <row r="51" spans="1:7" ht="15.75" customHeight="1">
      <c r="A51" s="184" t="s">
        <v>104</v>
      </c>
      <c r="B51" s="158" t="s">
        <v>101</v>
      </c>
      <c r="C51" s="158">
        <v>10</v>
      </c>
      <c r="D51" s="159">
        <v>280</v>
      </c>
      <c r="E51" s="931">
        <v>280</v>
      </c>
      <c r="F51" s="355"/>
      <c r="G51" s="932" t="s">
        <v>1580</v>
      </c>
    </row>
    <row r="52" spans="1:7" ht="15.75" customHeight="1">
      <c r="A52" s="184" t="s">
        <v>107</v>
      </c>
      <c r="B52" s="158" t="s">
        <v>1570</v>
      </c>
      <c r="C52" s="158" t="s">
        <v>6184</v>
      </c>
      <c r="D52" s="159">
        <v>297</v>
      </c>
      <c r="E52" s="931">
        <v>297.08</v>
      </c>
      <c r="F52" s="355"/>
      <c r="G52" s="932" t="s">
        <v>461</v>
      </c>
    </row>
    <row r="53" spans="1:7" ht="15.75" customHeight="1">
      <c r="A53" s="184" t="s">
        <v>2769</v>
      </c>
      <c r="B53" s="158" t="s">
        <v>101</v>
      </c>
      <c r="C53" s="158" t="s">
        <v>6185</v>
      </c>
      <c r="D53" s="159">
        <v>311</v>
      </c>
      <c r="E53" s="931">
        <v>311.36</v>
      </c>
      <c r="F53" s="355"/>
      <c r="G53" s="932" t="s">
        <v>2777</v>
      </c>
    </row>
    <row r="54" spans="1:7" ht="15.75" customHeight="1">
      <c r="A54" s="184" t="s">
        <v>6186</v>
      </c>
      <c r="B54" s="158" t="s">
        <v>101</v>
      </c>
      <c r="C54" s="158">
        <v>10</v>
      </c>
      <c r="D54" s="159" t="s">
        <v>6187</v>
      </c>
      <c r="E54" s="931">
        <v>280</v>
      </c>
      <c r="F54" s="355"/>
      <c r="G54" s="932" t="s">
        <v>5403</v>
      </c>
    </row>
    <row r="55" spans="1:7" ht="15.75" customHeight="1">
      <c r="A55" s="184" t="s">
        <v>111</v>
      </c>
      <c r="B55" s="158" t="s">
        <v>101</v>
      </c>
      <c r="C55" s="158">
        <v>12</v>
      </c>
      <c r="D55" s="155">
        <v>336</v>
      </c>
      <c r="E55" s="931">
        <v>336</v>
      </c>
      <c r="F55" s="355"/>
      <c r="G55" s="932" t="s">
        <v>488</v>
      </c>
    </row>
    <row r="56" spans="1:7" ht="15.75" customHeight="1">
      <c r="A56" s="184" t="s">
        <v>112</v>
      </c>
      <c r="B56" s="158" t="s">
        <v>6188</v>
      </c>
      <c r="C56" s="158">
        <v>252</v>
      </c>
      <c r="D56" s="155">
        <v>252</v>
      </c>
      <c r="E56" s="931">
        <v>252</v>
      </c>
      <c r="F56" s="196"/>
      <c r="G56" s="1" t="s">
        <v>6039</v>
      </c>
    </row>
    <row r="57" spans="1:7" ht="15.75" customHeight="1">
      <c r="A57" s="184" t="s">
        <v>3910</v>
      </c>
      <c r="B57" s="158" t="s">
        <v>101</v>
      </c>
      <c r="C57" s="158">
        <v>10</v>
      </c>
      <c r="D57" s="159" t="s">
        <v>6187</v>
      </c>
      <c r="E57" s="931">
        <v>280</v>
      </c>
      <c r="F57" s="196"/>
      <c r="G57" s="1" t="s">
        <v>1649</v>
      </c>
    </row>
    <row r="58" spans="1:7" ht="15.75" customHeight="1">
      <c r="A58" s="184" t="s">
        <v>116</v>
      </c>
      <c r="B58" s="158" t="s">
        <v>101</v>
      </c>
      <c r="C58" s="158" t="s">
        <v>6189</v>
      </c>
      <c r="D58" s="159">
        <v>276.36</v>
      </c>
      <c r="E58" s="931">
        <v>276</v>
      </c>
      <c r="F58" s="196"/>
      <c r="G58" s="1" t="s">
        <v>1653</v>
      </c>
    </row>
    <row r="59" spans="1:7" ht="15.75" customHeight="1">
      <c r="A59" s="184" t="s">
        <v>4691</v>
      </c>
      <c r="B59" s="158" t="s">
        <v>101</v>
      </c>
      <c r="C59" s="158">
        <v>10.49</v>
      </c>
      <c r="D59" s="159" t="s">
        <v>6190</v>
      </c>
      <c r="E59" s="931">
        <v>293</v>
      </c>
      <c r="F59" s="196"/>
      <c r="G59" s="1" t="s">
        <v>872</v>
      </c>
    </row>
    <row r="60" spans="1:7" ht="15.75" customHeight="1">
      <c r="A60" s="184" t="s">
        <v>5482</v>
      </c>
      <c r="B60" s="155" t="s">
        <v>101</v>
      </c>
      <c r="C60" s="158">
        <v>12</v>
      </c>
      <c r="D60" s="159" t="s">
        <v>6191</v>
      </c>
      <c r="E60" s="931">
        <v>336</v>
      </c>
      <c r="F60" s="196"/>
      <c r="G60" s="1" t="s">
        <v>1656</v>
      </c>
    </row>
    <row r="61" spans="1:7" ht="15.75" customHeight="1">
      <c r="A61" s="184" t="s">
        <v>2535</v>
      </c>
      <c r="B61" s="158" t="s">
        <v>101</v>
      </c>
      <c r="C61" s="158">
        <v>11.36</v>
      </c>
      <c r="D61" s="159">
        <v>318</v>
      </c>
      <c r="E61" s="931">
        <v>318.08</v>
      </c>
      <c r="F61" s="196"/>
      <c r="G61" s="1" t="s">
        <v>2542</v>
      </c>
    </row>
    <row r="62" spans="1:7" ht="15.75" customHeight="1">
      <c r="A62" s="184" t="s">
        <v>1687</v>
      </c>
      <c r="B62" s="158" t="s">
        <v>101</v>
      </c>
      <c r="C62" s="155">
        <v>12</v>
      </c>
      <c r="D62" s="155">
        <v>336</v>
      </c>
      <c r="E62" s="931">
        <v>336</v>
      </c>
      <c r="F62" s="196"/>
      <c r="G62" s="1" t="s">
        <v>2828</v>
      </c>
    </row>
    <row r="63" spans="1:7" ht="15.75" customHeight="1">
      <c r="A63" s="184" t="s">
        <v>122</v>
      </c>
      <c r="B63" s="158" t="s">
        <v>101</v>
      </c>
      <c r="C63" s="158">
        <v>7.5</v>
      </c>
      <c r="D63" s="159">
        <v>210</v>
      </c>
      <c r="E63" s="931">
        <v>210</v>
      </c>
      <c r="F63" s="196"/>
      <c r="G63" s="1" t="s">
        <v>521</v>
      </c>
    </row>
    <row r="64" spans="1:7" ht="15.75" customHeight="1">
      <c r="A64" s="184" t="s">
        <v>6192</v>
      </c>
      <c r="B64" s="158" t="s">
        <v>101</v>
      </c>
      <c r="C64" s="158">
        <v>8.5</v>
      </c>
      <c r="D64" s="159">
        <v>238</v>
      </c>
      <c r="E64" s="931">
        <v>238</v>
      </c>
      <c r="F64" s="196"/>
      <c r="G64" s="1" t="s">
        <v>3289</v>
      </c>
    </row>
    <row r="65" spans="1:7" ht="15.75" customHeight="1">
      <c r="A65" s="184" t="s">
        <v>5526</v>
      </c>
      <c r="B65" s="158" t="s">
        <v>101</v>
      </c>
      <c r="C65" s="158">
        <v>11</v>
      </c>
      <c r="D65" s="159">
        <v>238</v>
      </c>
      <c r="E65" s="931">
        <v>308</v>
      </c>
      <c r="F65" s="196"/>
      <c r="G65" s="1" t="s">
        <v>2834</v>
      </c>
    </row>
    <row r="66" spans="1:7" ht="15.75" customHeight="1">
      <c r="A66" s="184" t="s">
        <v>127</v>
      </c>
      <c r="B66" s="158" t="s">
        <v>101</v>
      </c>
      <c r="C66" s="158">
        <v>10</v>
      </c>
      <c r="D66" s="159">
        <v>280</v>
      </c>
      <c r="E66" s="931">
        <v>280</v>
      </c>
      <c r="F66" s="196"/>
      <c r="G66" s="1" t="s">
        <v>1697</v>
      </c>
    </row>
    <row r="67" spans="1:7" ht="15.75" customHeight="1">
      <c r="A67" s="184" t="s">
        <v>129</v>
      </c>
      <c r="B67" s="158" t="s">
        <v>101</v>
      </c>
      <c r="C67" s="158" t="s">
        <v>6193</v>
      </c>
      <c r="D67" s="168"/>
      <c r="E67" s="931">
        <v>280</v>
      </c>
      <c r="F67" s="196"/>
      <c r="G67" s="1" t="s">
        <v>3293</v>
      </c>
    </row>
    <row r="68" spans="1:7" ht="15.75" customHeight="1">
      <c r="A68" s="184" t="s">
        <v>878</v>
      </c>
      <c r="B68" s="158" t="s">
        <v>101</v>
      </c>
      <c r="C68" s="158">
        <v>10.61</v>
      </c>
      <c r="D68" s="155">
        <v>297</v>
      </c>
      <c r="E68" s="931">
        <v>297.08</v>
      </c>
      <c r="F68" s="196"/>
      <c r="G68" s="1" t="s">
        <v>877</v>
      </c>
    </row>
    <row r="69" spans="1:7" ht="15.75" customHeight="1">
      <c r="A69" s="184" t="s">
        <v>1702</v>
      </c>
      <c r="B69" s="155" t="s">
        <v>101</v>
      </c>
      <c r="C69" s="158">
        <v>12</v>
      </c>
      <c r="D69" s="159">
        <v>336</v>
      </c>
      <c r="E69" s="931">
        <v>336</v>
      </c>
      <c r="F69" s="196"/>
      <c r="G69" s="1" t="s">
        <v>1706</v>
      </c>
    </row>
    <row r="70" spans="1:7" ht="15.75" customHeight="1">
      <c r="A70" s="184" t="s">
        <v>6194</v>
      </c>
      <c r="B70" s="158" t="s">
        <v>101</v>
      </c>
      <c r="C70" s="158">
        <v>12</v>
      </c>
      <c r="D70" s="159">
        <v>336</v>
      </c>
      <c r="E70" s="931">
        <v>336</v>
      </c>
      <c r="F70" s="196"/>
      <c r="G70" s="1" t="s">
        <v>2847</v>
      </c>
    </row>
    <row r="71" spans="1:7" ht="15.75" customHeight="1">
      <c r="A71" s="83" t="s">
        <v>133</v>
      </c>
      <c r="B71" s="203" t="s">
        <v>134</v>
      </c>
      <c r="C71" s="203" t="s">
        <v>6195</v>
      </c>
      <c r="D71" s="77">
        <v>315</v>
      </c>
      <c r="E71" s="32">
        <v>315</v>
      </c>
      <c r="F71" s="82" t="s">
        <v>133</v>
      </c>
    </row>
    <row r="72" spans="1:7" ht="15.75" customHeight="1">
      <c r="A72" s="83" t="s">
        <v>879</v>
      </c>
      <c r="B72" s="203" t="s">
        <v>134</v>
      </c>
      <c r="C72" s="203">
        <v>10</v>
      </c>
      <c r="D72" s="77">
        <v>280</v>
      </c>
      <c r="E72" s="32">
        <v>280</v>
      </c>
      <c r="F72" s="82" t="s">
        <v>879</v>
      </c>
    </row>
    <row r="73" spans="1:7" ht="15.75" customHeight="1">
      <c r="A73" s="83" t="s">
        <v>136</v>
      </c>
      <c r="B73" s="203" t="s">
        <v>134</v>
      </c>
      <c r="C73" s="203">
        <v>13</v>
      </c>
      <c r="D73" s="77">
        <v>13</v>
      </c>
      <c r="E73" s="32">
        <v>364</v>
      </c>
      <c r="F73" s="82" t="s">
        <v>136</v>
      </c>
    </row>
    <row r="74" spans="1:7" ht="15.75" customHeight="1">
      <c r="A74" s="83" t="s">
        <v>4763</v>
      </c>
      <c r="B74" s="203" t="s">
        <v>134</v>
      </c>
      <c r="C74" s="203">
        <v>13</v>
      </c>
      <c r="D74" s="77">
        <v>13</v>
      </c>
      <c r="E74" s="32">
        <v>364</v>
      </c>
      <c r="F74" s="82" t="s">
        <v>4763</v>
      </c>
    </row>
    <row r="75" spans="1:7" ht="15.75" customHeight="1">
      <c r="A75" s="83" t="s">
        <v>138</v>
      </c>
      <c r="B75" s="203" t="s">
        <v>134</v>
      </c>
      <c r="C75" s="203" t="s">
        <v>6196</v>
      </c>
      <c r="D75" s="77">
        <v>434</v>
      </c>
      <c r="E75" s="32">
        <v>434</v>
      </c>
      <c r="F75" s="82" t="s">
        <v>138</v>
      </c>
    </row>
    <row r="76" spans="1:7" ht="15.75" customHeight="1">
      <c r="A76" s="83" t="s">
        <v>139</v>
      </c>
      <c r="B76" s="203" t="s">
        <v>134</v>
      </c>
      <c r="C76" s="203">
        <v>11</v>
      </c>
      <c r="D76" s="77">
        <v>308</v>
      </c>
      <c r="E76" s="32">
        <v>308</v>
      </c>
      <c r="F76" s="3" t="s">
        <v>139</v>
      </c>
    </row>
    <row r="77" spans="1:7" ht="15.75" customHeight="1">
      <c r="A77" s="467" t="s">
        <v>140</v>
      </c>
      <c r="B77" s="933" t="s">
        <v>134</v>
      </c>
      <c r="C77" s="204">
        <v>8</v>
      </c>
      <c r="D77" s="713" t="s">
        <v>6197</v>
      </c>
      <c r="E77" s="33">
        <v>224</v>
      </c>
      <c r="F77" s="82" t="s">
        <v>140</v>
      </c>
    </row>
    <row r="78" spans="1:7" ht="15.75" customHeight="1">
      <c r="A78" s="83" t="s">
        <v>884</v>
      </c>
      <c r="B78" s="203" t="s">
        <v>134</v>
      </c>
      <c r="C78" s="203" t="s">
        <v>6198</v>
      </c>
      <c r="D78" s="77" t="s">
        <v>6199</v>
      </c>
      <c r="E78" s="32">
        <v>322</v>
      </c>
      <c r="F78" s="82" t="s">
        <v>884</v>
      </c>
    </row>
    <row r="79" spans="1:7" ht="15.75" customHeight="1">
      <c r="A79" s="83" t="s">
        <v>142</v>
      </c>
      <c r="B79" s="203" t="s">
        <v>134</v>
      </c>
      <c r="C79" s="203">
        <v>10</v>
      </c>
      <c r="D79" s="77">
        <v>280</v>
      </c>
      <c r="E79" s="32">
        <v>280</v>
      </c>
      <c r="F79" s="82" t="s">
        <v>142</v>
      </c>
    </row>
    <row r="80" spans="1:7" ht="15.75" customHeight="1">
      <c r="A80" s="83" t="s">
        <v>143</v>
      </c>
      <c r="B80" s="203" t="s">
        <v>134</v>
      </c>
      <c r="C80" s="203" t="s">
        <v>6200</v>
      </c>
      <c r="D80" s="77">
        <v>322</v>
      </c>
      <c r="E80" s="32">
        <v>322</v>
      </c>
      <c r="F80" s="82" t="s">
        <v>143</v>
      </c>
    </row>
    <row r="81" spans="1:6" ht="15.75" customHeight="1">
      <c r="A81" s="83" t="s">
        <v>144</v>
      </c>
      <c r="B81" s="203" t="s">
        <v>134</v>
      </c>
      <c r="C81" s="528">
        <v>16</v>
      </c>
      <c r="D81" s="77">
        <v>448</v>
      </c>
      <c r="E81" s="32">
        <v>448</v>
      </c>
      <c r="F81" s="82" t="s">
        <v>144</v>
      </c>
    </row>
    <row r="82" spans="1:6" ht="15.75" customHeight="1">
      <c r="A82" s="83" t="s">
        <v>940</v>
      </c>
      <c r="B82" s="203" t="s">
        <v>134</v>
      </c>
      <c r="C82" s="203">
        <v>13.5</v>
      </c>
      <c r="D82" s="77">
        <v>378</v>
      </c>
      <c r="E82" s="32">
        <v>378</v>
      </c>
      <c r="F82" s="82" t="s">
        <v>940</v>
      </c>
    </row>
    <row r="83" spans="1:6" ht="15.75" customHeight="1">
      <c r="A83" s="213" t="s">
        <v>4809</v>
      </c>
      <c r="B83" s="934" t="s">
        <v>134</v>
      </c>
      <c r="C83" s="934" t="s">
        <v>6201</v>
      </c>
      <c r="D83" s="935">
        <v>350</v>
      </c>
      <c r="E83" s="34">
        <v>350</v>
      </c>
      <c r="F83" s="82" t="s">
        <v>4809</v>
      </c>
    </row>
    <row r="84" spans="1:6" ht="15.75" customHeight="1">
      <c r="A84" s="83" t="s">
        <v>556</v>
      </c>
      <c r="B84" s="203" t="s">
        <v>134</v>
      </c>
      <c r="C84" s="203">
        <v>8</v>
      </c>
      <c r="D84" s="77">
        <v>224</v>
      </c>
      <c r="E84" s="32">
        <v>224</v>
      </c>
      <c r="F84" s="82" t="s">
        <v>556</v>
      </c>
    </row>
    <row r="85" spans="1:6" ht="15.75" customHeight="1">
      <c r="A85" s="83" t="s">
        <v>936</v>
      </c>
      <c r="B85" s="203" t="s">
        <v>134</v>
      </c>
      <c r="C85" s="203" t="s">
        <v>6202</v>
      </c>
      <c r="D85" s="86">
        <v>308</v>
      </c>
      <c r="E85" s="32">
        <v>308</v>
      </c>
      <c r="F85" s="82" t="s">
        <v>936</v>
      </c>
    </row>
    <row r="86" spans="1:6" ht="15.75" customHeight="1">
      <c r="A86" s="83" t="s">
        <v>3344</v>
      </c>
      <c r="B86" s="203" t="s">
        <v>134</v>
      </c>
      <c r="C86" s="203" t="s">
        <v>6203</v>
      </c>
      <c r="D86" s="77">
        <v>294</v>
      </c>
      <c r="E86" s="32">
        <v>294</v>
      </c>
      <c r="F86" s="82" t="s">
        <v>3344</v>
      </c>
    </row>
    <row r="87" spans="1:6" ht="15.75" customHeight="1">
      <c r="A87" s="83" t="s">
        <v>150</v>
      </c>
      <c r="B87" s="203" t="s">
        <v>134</v>
      </c>
      <c r="C87" s="203">
        <v>13</v>
      </c>
      <c r="D87" s="77">
        <v>364</v>
      </c>
      <c r="E87" s="32">
        <v>364</v>
      </c>
      <c r="F87" s="82" t="s">
        <v>150</v>
      </c>
    </row>
    <row r="88" spans="1:6" ht="15.75" customHeight="1">
      <c r="A88" s="83" t="s">
        <v>585</v>
      </c>
      <c r="B88" s="203" t="s">
        <v>134</v>
      </c>
      <c r="C88" s="203">
        <v>11</v>
      </c>
      <c r="D88" s="77">
        <v>308</v>
      </c>
      <c r="E88" s="32">
        <v>308</v>
      </c>
      <c r="F88" s="82" t="s">
        <v>585</v>
      </c>
    </row>
    <row r="89" spans="1:6" ht="15.75" customHeight="1">
      <c r="A89" s="225" t="s">
        <v>5705</v>
      </c>
      <c r="B89" s="936" t="s">
        <v>153</v>
      </c>
      <c r="C89" s="936">
        <v>8</v>
      </c>
      <c r="D89" s="937">
        <v>224</v>
      </c>
      <c r="E89" s="938">
        <v>224</v>
      </c>
      <c r="F89" s="523" t="s">
        <v>152</v>
      </c>
    </row>
    <row r="90" spans="1:6" ht="15.75" customHeight="1">
      <c r="A90" s="939" t="s">
        <v>2063</v>
      </c>
      <c r="B90" s="940" t="s">
        <v>153</v>
      </c>
      <c r="C90" s="940">
        <v>10</v>
      </c>
      <c r="D90" s="941">
        <v>280</v>
      </c>
      <c r="E90" s="942">
        <v>280</v>
      </c>
      <c r="F90" s="523" t="s">
        <v>2063</v>
      </c>
    </row>
    <row r="91" spans="1:6" ht="15.75" customHeight="1">
      <c r="A91" s="939" t="s">
        <v>155</v>
      </c>
      <c r="B91" s="940" t="s">
        <v>153</v>
      </c>
      <c r="C91" s="940" t="s">
        <v>6157</v>
      </c>
      <c r="D91" s="941">
        <v>364</v>
      </c>
      <c r="E91" s="942">
        <v>364</v>
      </c>
      <c r="F91" s="523" t="s">
        <v>155</v>
      </c>
    </row>
    <row r="92" spans="1:6" ht="15.75" customHeight="1">
      <c r="A92" s="939" t="s">
        <v>156</v>
      </c>
      <c r="B92" s="940" t="s">
        <v>153</v>
      </c>
      <c r="C92" s="940">
        <v>10</v>
      </c>
      <c r="D92" s="941">
        <v>280</v>
      </c>
      <c r="E92" s="942">
        <v>280</v>
      </c>
      <c r="F92" s="523" t="s">
        <v>2077</v>
      </c>
    </row>
    <row r="93" spans="1:6" ht="15.75" customHeight="1">
      <c r="A93" s="939" t="s">
        <v>2965</v>
      </c>
      <c r="B93" s="940" t="s">
        <v>153</v>
      </c>
      <c r="C93" s="940" t="s">
        <v>6204</v>
      </c>
      <c r="D93" s="941" t="s">
        <v>6205</v>
      </c>
      <c r="E93" s="942">
        <v>329</v>
      </c>
      <c r="F93" s="523" t="s">
        <v>2965</v>
      </c>
    </row>
    <row r="94" spans="1:6" ht="15.75" customHeight="1">
      <c r="A94" s="939" t="s">
        <v>4858</v>
      </c>
      <c r="B94" s="943" t="s">
        <v>153</v>
      </c>
      <c r="C94" s="940">
        <v>11</v>
      </c>
      <c r="D94" s="941">
        <v>28</v>
      </c>
      <c r="E94" s="942">
        <v>308</v>
      </c>
      <c r="F94" s="523" t="s">
        <v>158</v>
      </c>
    </row>
    <row r="95" spans="1:6" ht="15.75" customHeight="1">
      <c r="A95" s="939" t="s">
        <v>159</v>
      </c>
      <c r="B95" s="940" t="s">
        <v>153</v>
      </c>
      <c r="C95" s="940">
        <v>9</v>
      </c>
      <c r="D95" s="941" t="s">
        <v>6206</v>
      </c>
      <c r="E95" s="942">
        <v>252</v>
      </c>
      <c r="F95" s="523" t="s">
        <v>2977</v>
      </c>
    </row>
    <row r="96" spans="1:6" ht="15.75" customHeight="1">
      <c r="A96" s="939" t="s">
        <v>160</v>
      </c>
      <c r="B96" s="940" t="s">
        <v>620</v>
      </c>
      <c r="C96" s="944">
        <v>10</v>
      </c>
      <c r="D96" s="941">
        <v>28</v>
      </c>
      <c r="E96" s="942">
        <v>280</v>
      </c>
      <c r="F96" s="523" t="s">
        <v>160</v>
      </c>
    </row>
    <row r="97" spans="1:6" ht="15.75" customHeight="1">
      <c r="A97" s="939" t="s">
        <v>161</v>
      </c>
      <c r="B97" s="940" t="s">
        <v>764</v>
      </c>
      <c r="C97" s="940">
        <v>13</v>
      </c>
      <c r="D97" s="941">
        <v>28</v>
      </c>
      <c r="E97" s="942">
        <v>364</v>
      </c>
      <c r="F97" s="523" t="s">
        <v>2990</v>
      </c>
    </row>
    <row r="98" spans="1:6" ht="15.75" customHeight="1">
      <c r="A98" s="939" t="s">
        <v>162</v>
      </c>
      <c r="B98" s="940" t="s">
        <v>153</v>
      </c>
      <c r="C98" s="940">
        <v>12</v>
      </c>
      <c r="D98" s="941">
        <v>336</v>
      </c>
      <c r="E98" s="942">
        <v>336</v>
      </c>
      <c r="F98" s="523" t="s">
        <v>651</v>
      </c>
    </row>
    <row r="99" spans="1:6" ht="15.75" customHeight="1">
      <c r="A99" s="939" t="s">
        <v>4897</v>
      </c>
      <c r="B99" s="940" t="s">
        <v>153</v>
      </c>
      <c r="C99" s="940">
        <v>12.5</v>
      </c>
      <c r="D99" s="941">
        <v>350</v>
      </c>
      <c r="E99" s="942">
        <v>350</v>
      </c>
      <c r="F99" s="523" t="s">
        <v>163</v>
      </c>
    </row>
    <row r="100" spans="1:6" ht="15.75" customHeight="1">
      <c r="A100" s="939" t="s">
        <v>164</v>
      </c>
      <c r="B100" s="940" t="s">
        <v>153</v>
      </c>
      <c r="C100" s="940">
        <v>10</v>
      </c>
      <c r="D100" s="941">
        <v>280</v>
      </c>
      <c r="E100" s="942">
        <v>280</v>
      </c>
      <c r="F100" s="945" t="s">
        <v>164</v>
      </c>
    </row>
    <row r="101" spans="1:6" ht="15.75" customHeight="1">
      <c r="A101" s="939" t="s">
        <v>5796</v>
      </c>
      <c r="B101" s="940" t="s">
        <v>153</v>
      </c>
      <c r="C101" s="940">
        <v>10</v>
      </c>
      <c r="D101" s="941">
        <v>280</v>
      </c>
      <c r="E101" s="942">
        <v>280</v>
      </c>
      <c r="F101" s="523" t="s">
        <v>165</v>
      </c>
    </row>
    <row r="102" spans="1:6" ht="15.75" customHeight="1">
      <c r="A102" s="939" t="s">
        <v>166</v>
      </c>
      <c r="B102" s="940" t="s">
        <v>153</v>
      </c>
      <c r="C102" s="940">
        <v>11</v>
      </c>
      <c r="D102" s="941">
        <v>308</v>
      </c>
      <c r="E102" s="942">
        <v>308</v>
      </c>
      <c r="F102" s="523" t="s">
        <v>3015</v>
      </c>
    </row>
    <row r="103" spans="1:6" ht="15.75" customHeight="1">
      <c r="A103" s="939" t="s">
        <v>167</v>
      </c>
      <c r="B103" s="940" t="s">
        <v>153</v>
      </c>
      <c r="C103" s="940">
        <v>12</v>
      </c>
      <c r="D103" s="941">
        <v>336</v>
      </c>
      <c r="E103" s="942">
        <v>336</v>
      </c>
      <c r="F103" s="945" t="s">
        <v>167</v>
      </c>
    </row>
    <row r="104" spans="1:6" ht="15.75" customHeight="1">
      <c r="A104" s="939" t="s">
        <v>6207</v>
      </c>
      <c r="B104" s="940" t="s">
        <v>153</v>
      </c>
      <c r="C104" s="940" t="s">
        <v>6208</v>
      </c>
      <c r="D104" s="941">
        <v>56</v>
      </c>
      <c r="E104" s="942">
        <v>56</v>
      </c>
      <c r="F104" s="946" t="s">
        <v>6207</v>
      </c>
    </row>
    <row r="105" spans="1:6" ht="15.75" customHeight="1">
      <c r="A105" s="939" t="s">
        <v>6207</v>
      </c>
      <c r="B105" s="940" t="s">
        <v>153</v>
      </c>
      <c r="C105" s="940" t="s">
        <v>6209</v>
      </c>
      <c r="D105" s="941">
        <v>42</v>
      </c>
      <c r="E105" s="942">
        <v>42</v>
      </c>
      <c r="F105" s="946" t="s">
        <v>6207</v>
      </c>
    </row>
    <row r="106" spans="1:6" ht="15.75" customHeight="1">
      <c r="A106" s="939" t="s">
        <v>6207</v>
      </c>
      <c r="B106" s="940" t="s">
        <v>153</v>
      </c>
      <c r="C106" s="940" t="s">
        <v>6210</v>
      </c>
      <c r="D106" s="941">
        <v>84</v>
      </c>
      <c r="E106" s="942">
        <v>84</v>
      </c>
      <c r="F106" s="946" t="s">
        <v>6207</v>
      </c>
    </row>
    <row r="107" spans="1:6" ht="15.75" customHeight="1">
      <c r="A107" s="939" t="s">
        <v>6207</v>
      </c>
      <c r="B107" s="940" t="s">
        <v>153</v>
      </c>
      <c r="C107" s="940" t="s">
        <v>6211</v>
      </c>
      <c r="D107" s="941">
        <v>56</v>
      </c>
      <c r="E107" s="942">
        <v>56</v>
      </c>
      <c r="F107" s="946" t="s">
        <v>6207</v>
      </c>
    </row>
    <row r="108" spans="1:6" ht="15.75" customHeight="1">
      <c r="A108" s="939" t="s">
        <v>6207</v>
      </c>
      <c r="B108" s="940" t="s">
        <v>153</v>
      </c>
      <c r="C108" s="940" t="s">
        <v>6212</v>
      </c>
      <c r="D108" s="941">
        <v>70</v>
      </c>
      <c r="E108" s="942">
        <v>70</v>
      </c>
      <c r="F108" s="946" t="s">
        <v>6207</v>
      </c>
    </row>
    <row r="109" spans="1:6" ht="15.75" customHeight="1">
      <c r="A109" s="939" t="s">
        <v>3396</v>
      </c>
      <c r="B109" s="940" t="s">
        <v>153</v>
      </c>
      <c r="C109" s="940">
        <v>10</v>
      </c>
      <c r="D109" s="941">
        <v>280</v>
      </c>
      <c r="E109" s="942">
        <v>280</v>
      </c>
      <c r="F109" s="946" t="s">
        <v>705</v>
      </c>
    </row>
    <row r="110" spans="1:6" ht="15.75" customHeight="1">
      <c r="A110" s="939" t="s">
        <v>728</v>
      </c>
      <c r="B110" s="940" t="s">
        <v>153</v>
      </c>
      <c r="C110" s="940">
        <v>10</v>
      </c>
      <c r="D110" s="941">
        <v>280</v>
      </c>
      <c r="E110" s="942">
        <v>280</v>
      </c>
      <c r="F110" s="523" t="s">
        <v>728</v>
      </c>
    </row>
    <row r="111" spans="1:6" ht="15.75" customHeight="1">
      <c r="A111" s="939" t="s">
        <v>6213</v>
      </c>
      <c r="B111" s="940" t="s">
        <v>153</v>
      </c>
      <c r="C111" s="940">
        <v>13</v>
      </c>
      <c r="D111" s="941" t="s">
        <v>6157</v>
      </c>
      <c r="E111" s="942">
        <v>364</v>
      </c>
      <c r="F111" s="523" t="s">
        <v>6213</v>
      </c>
    </row>
    <row r="112" spans="1:6" ht="15.75" customHeight="1">
      <c r="A112" s="939" t="s">
        <v>172</v>
      </c>
      <c r="B112" s="940" t="s">
        <v>153</v>
      </c>
      <c r="C112" s="940">
        <v>11</v>
      </c>
      <c r="D112" s="941" t="s">
        <v>6214</v>
      </c>
      <c r="E112" s="942">
        <v>308</v>
      </c>
      <c r="F112" s="523" t="s">
        <v>741</v>
      </c>
    </row>
    <row r="113" spans="1:25" ht="15.75" customHeight="1">
      <c r="A113" s="939" t="s">
        <v>752</v>
      </c>
      <c r="B113" s="940" t="s">
        <v>153</v>
      </c>
      <c r="C113" s="944">
        <v>8</v>
      </c>
      <c r="D113" s="941">
        <v>224</v>
      </c>
      <c r="E113" s="942">
        <v>224</v>
      </c>
      <c r="F113" s="523" t="s">
        <v>752</v>
      </c>
    </row>
    <row r="114" spans="1:25" ht="15.75" customHeight="1">
      <c r="A114" s="939" t="s">
        <v>3075</v>
      </c>
      <c r="B114" s="944" t="s">
        <v>153</v>
      </c>
      <c r="C114" s="944">
        <v>10</v>
      </c>
      <c r="D114" s="941" t="s">
        <v>6215</v>
      </c>
      <c r="E114" s="942">
        <v>280</v>
      </c>
      <c r="F114" s="523" t="s">
        <v>2336</v>
      </c>
    </row>
    <row r="115" spans="1:25" ht="15.75" customHeight="1">
      <c r="A115" s="939" t="s">
        <v>175</v>
      </c>
      <c r="B115" s="940" t="s">
        <v>153</v>
      </c>
      <c r="C115" s="940" t="s">
        <v>6216</v>
      </c>
      <c r="D115" s="941">
        <v>406</v>
      </c>
      <c r="E115" s="942">
        <v>406</v>
      </c>
      <c r="F115" s="523" t="s">
        <v>3083</v>
      </c>
    </row>
    <row r="116" spans="1:25" ht="15.75" customHeight="1">
      <c r="A116" s="939" t="s">
        <v>6069</v>
      </c>
      <c r="B116" s="940" t="s">
        <v>153</v>
      </c>
      <c r="C116" s="940">
        <v>7.25</v>
      </c>
      <c r="D116" s="941">
        <v>203</v>
      </c>
      <c r="E116" s="942">
        <v>203</v>
      </c>
      <c r="F116" s="523" t="s">
        <v>6069</v>
      </c>
    </row>
    <row r="117" spans="1:25" ht="15.75" customHeight="1">
      <c r="A117" s="939" t="s">
        <v>4967</v>
      </c>
      <c r="B117" s="940" t="s">
        <v>153</v>
      </c>
      <c r="C117" s="944">
        <v>10</v>
      </c>
      <c r="D117" s="941">
        <v>28</v>
      </c>
      <c r="E117" s="942">
        <v>280</v>
      </c>
      <c r="F117" s="523" t="s">
        <v>774</v>
      </c>
    </row>
    <row r="118" spans="1:25" ht="15.75" customHeight="1">
      <c r="A118" s="939" t="s">
        <v>178</v>
      </c>
      <c r="B118" s="940" t="s">
        <v>153</v>
      </c>
      <c r="C118" s="940">
        <v>8</v>
      </c>
      <c r="D118" s="941">
        <v>224</v>
      </c>
      <c r="E118" s="942">
        <v>224</v>
      </c>
      <c r="F118" s="523" t="s">
        <v>178</v>
      </c>
    </row>
    <row r="119" spans="1:25" ht="15.75" customHeight="1">
      <c r="A119" s="939" t="s">
        <v>180</v>
      </c>
      <c r="B119" s="940" t="s">
        <v>153</v>
      </c>
      <c r="C119" s="940">
        <v>11.75</v>
      </c>
      <c r="D119" s="941">
        <v>329</v>
      </c>
      <c r="E119" s="942">
        <v>329</v>
      </c>
      <c r="F119" s="523" t="s">
        <v>180</v>
      </c>
    </row>
    <row r="120" spans="1:25" ht="15.75" customHeight="1">
      <c r="A120" s="939" t="s">
        <v>4979</v>
      </c>
      <c r="B120" s="940" t="s">
        <v>153</v>
      </c>
      <c r="C120" s="940">
        <v>8</v>
      </c>
      <c r="D120" s="941">
        <v>224</v>
      </c>
      <c r="E120" s="942">
        <v>224</v>
      </c>
      <c r="F120" s="523" t="s">
        <v>182</v>
      </c>
    </row>
    <row r="121" spans="1:25" ht="15.75" customHeight="1">
      <c r="A121" s="939" t="s">
        <v>181</v>
      </c>
      <c r="B121" s="940" t="s">
        <v>153</v>
      </c>
      <c r="C121" s="940">
        <v>12</v>
      </c>
      <c r="D121" s="941">
        <v>336</v>
      </c>
      <c r="E121" s="942">
        <v>336</v>
      </c>
      <c r="F121" s="523" t="s">
        <v>181</v>
      </c>
    </row>
    <row r="122" spans="1:25" ht="15.75" customHeight="1">
      <c r="A122" s="939" t="s">
        <v>179</v>
      </c>
      <c r="B122" s="940" t="s">
        <v>620</v>
      </c>
      <c r="C122" s="940">
        <v>11</v>
      </c>
      <c r="D122" s="947">
        <v>308</v>
      </c>
      <c r="E122" s="942">
        <v>308</v>
      </c>
      <c r="F122" s="523" t="s">
        <v>179</v>
      </c>
    </row>
    <row r="123" spans="1:25" ht="15.75" customHeight="1">
      <c r="A123" s="83"/>
      <c r="B123" s="203"/>
      <c r="C123" s="203"/>
      <c r="D123" s="86"/>
      <c r="E123" s="32"/>
    </row>
    <row r="124" spans="1:25" ht="15.75" customHeight="1">
      <c r="A124" s="58"/>
      <c r="B124" s="895"/>
      <c r="C124" s="895"/>
      <c r="D124" s="896"/>
      <c r="E124" s="896">
        <f>SUM(E9:E122)</f>
        <v>33719.600000000006</v>
      </c>
    </row>
    <row r="125" spans="1:25" ht="15.75" customHeight="1">
      <c r="A125" s="51"/>
      <c r="B125" s="51"/>
      <c r="C125" s="52"/>
      <c r="D125" s="52"/>
      <c r="E125" s="52"/>
      <c r="F125" s="1"/>
      <c r="G125" s="1"/>
      <c r="H125" s="1"/>
    </row>
    <row r="126" spans="1:25" ht="14.25" customHeight="1">
      <c r="A126" s="1114" t="s">
        <v>842</v>
      </c>
      <c r="B126" s="1115"/>
      <c r="C126" s="1115"/>
      <c r="D126" s="1115"/>
      <c r="E126" s="1116"/>
      <c r="F126" s="3"/>
      <c r="G126" s="3"/>
      <c r="H126" s="3"/>
      <c r="I126" s="51"/>
      <c r="J126" s="51"/>
      <c r="K126" s="51"/>
      <c r="L126" s="51"/>
      <c r="M126" s="51"/>
      <c r="N126" s="51"/>
      <c r="O126" s="51"/>
      <c r="P126" s="51"/>
      <c r="Q126" s="51"/>
      <c r="R126" s="51"/>
      <c r="S126" s="51"/>
      <c r="T126" s="51"/>
      <c r="U126" s="51"/>
      <c r="V126" s="51"/>
      <c r="W126" s="51"/>
      <c r="X126" s="51"/>
      <c r="Y126" s="51"/>
    </row>
    <row r="127" spans="1:25" ht="15.75" customHeight="1">
      <c r="A127" s="51"/>
      <c r="B127" s="51"/>
      <c r="C127" s="52"/>
      <c r="D127" s="52"/>
      <c r="E127" s="1"/>
      <c r="F127" s="1"/>
      <c r="G127" s="1"/>
      <c r="H127" s="1"/>
    </row>
    <row r="128" spans="1:25" ht="15.75" customHeight="1">
      <c r="A128" s="51"/>
      <c r="B128" s="51"/>
      <c r="C128" s="52"/>
      <c r="D128" s="52"/>
      <c r="E128" s="52"/>
      <c r="F128" s="1"/>
      <c r="G128" s="1"/>
      <c r="H128" s="1"/>
    </row>
    <row r="129" spans="1:8" ht="15.75" customHeight="1">
      <c r="A129" s="51"/>
      <c r="B129" s="51"/>
      <c r="C129" s="52"/>
      <c r="D129" s="52"/>
      <c r="E129" s="1"/>
      <c r="F129" s="1"/>
      <c r="G129" s="1"/>
      <c r="H129" s="1"/>
    </row>
    <row r="130" spans="1:8" ht="15.75" customHeight="1">
      <c r="A130" s="51"/>
      <c r="B130" s="51"/>
      <c r="C130" s="52"/>
      <c r="D130" s="52"/>
      <c r="E130" s="52"/>
      <c r="F130" s="1"/>
      <c r="G130" s="1"/>
      <c r="H130" s="1"/>
    </row>
    <row r="131" spans="1:8" ht="15.75" customHeight="1">
      <c r="A131" s="51"/>
      <c r="B131" s="51"/>
      <c r="C131" s="52"/>
      <c r="D131" s="52"/>
      <c r="E131" s="52"/>
      <c r="F131" s="1"/>
      <c r="G131" s="1"/>
      <c r="H131" s="1"/>
    </row>
    <row r="132" spans="1:8" ht="15.75" customHeight="1">
      <c r="A132" s="51"/>
      <c r="B132" s="51"/>
      <c r="C132" s="52"/>
      <c r="D132" s="52"/>
      <c r="E132" s="52"/>
      <c r="F132" s="1"/>
      <c r="G132" s="1"/>
      <c r="H132" s="1"/>
    </row>
    <row r="133" spans="1:8" ht="15.75" customHeight="1">
      <c r="A133" s="51"/>
      <c r="B133" s="51"/>
      <c r="C133" s="52"/>
      <c r="D133" s="52"/>
      <c r="E133" s="52"/>
      <c r="F133" s="1"/>
      <c r="G133" s="1"/>
      <c r="H133" s="1"/>
    </row>
    <row r="134" spans="1:8" ht="15.75" customHeight="1">
      <c r="A134" s="51"/>
      <c r="B134" s="51"/>
      <c r="C134" s="52"/>
      <c r="D134" s="52"/>
      <c r="E134" s="52"/>
      <c r="F134" s="1"/>
      <c r="G134" s="1"/>
      <c r="H134" s="1"/>
    </row>
    <row r="135" spans="1:8" ht="15.75" customHeight="1">
      <c r="A135" s="51"/>
      <c r="B135" s="51"/>
      <c r="C135" s="52"/>
      <c r="D135" s="52"/>
      <c r="E135" s="52"/>
      <c r="F135" s="1"/>
      <c r="G135" s="1"/>
      <c r="H135" s="1"/>
    </row>
    <row r="136" spans="1:8" ht="15.75" customHeight="1">
      <c r="A136" s="51"/>
      <c r="B136" s="51"/>
      <c r="C136" s="52"/>
      <c r="D136" s="52"/>
      <c r="E136" s="52"/>
      <c r="F136" s="1"/>
      <c r="G136" s="1"/>
      <c r="H136" s="1"/>
    </row>
    <row r="137" spans="1:8" ht="15.75" customHeight="1">
      <c r="A137" s="51"/>
      <c r="B137" s="51"/>
      <c r="C137" s="52"/>
      <c r="D137" s="52"/>
      <c r="E137" s="52"/>
      <c r="F137" s="1"/>
      <c r="G137" s="1"/>
      <c r="H137" s="1"/>
    </row>
    <row r="138" spans="1:8" ht="15.75" customHeight="1">
      <c r="A138" s="51"/>
      <c r="B138" s="51"/>
      <c r="C138" s="52"/>
      <c r="D138" s="52"/>
      <c r="E138" s="52"/>
      <c r="F138" s="1"/>
      <c r="G138" s="1"/>
      <c r="H138" s="1"/>
    </row>
    <row r="139" spans="1:8" ht="15.75" customHeight="1">
      <c r="A139" s="51"/>
      <c r="B139" s="51"/>
      <c r="C139" s="52"/>
      <c r="D139" s="52"/>
      <c r="E139" s="52"/>
      <c r="F139" s="1"/>
      <c r="G139" s="1"/>
      <c r="H139" s="1"/>
    </row>
    <row r="140" spans="1:8" ht="15.75" customHeight="1">
      <c r="A140" s="51"/>
      <c r="B140" s="51"/>
      <c r="C140" s="52"/>
      <c r="D140" s="52"/>
      <c r="E140" s="52"/>
      <c r="F140" s="1"/>
      <c r="G140" s="1"/>
      <c r="H140" s="1"/>
    </row>
    <row r="141" spans="1:8" ht="15.75" customHeight="1">
      <c r="A141" s="51"/>
      <c r="B141" s="51"/>
      <c r="C141" s="52"/>
      <c r="D141" s="52"/>
      <c r="E141" s="52"/>
      <c r="F141" s="1"/>
      <c r="G141" s="1"/>
      <c r="H141" s="1"/>
    </row>
    <row r="142" spans="1:8" ht="15.75" customHeight="1">
      <c r="A142" s="51"/>
      <c r="B142" s="51"/>
      <c r="C142" s="52"/>
      <c r="D142" s="52"/>
      <c r="E142" s="52"/>
      <c r="F142" s="1"/>
      <c r="G142" s="1"/>
      <c r="H142" s="1"/>
    </row>
    <row r="143" spans="1:8" ht="15.75" customHeight="1">
      <c r="A143" s="51"/>
      <c r="B143" s="51"/>
      <c r="C143" s="52"/>
      <c r="D143" s="52"/>
      <c r="E143" s="52"/>
      <c r="F143" s="1"/>
      <c r="G143" s="1"/>
      <c r="H143" s="1"/>
    </row>
    <row r="144" spans="1:8" ht="15.75" customHeight="1">
      <c r="A144" s="51"/>
      <c r="B144" s="51"/>
      <c r="C144" s="52"/>
      <c r="D144" s="52"/>
      <c r="E144" s="52"/>
      <c r="F144" s="1"/>
      <c r="G144" s="1"/>
      <c r="H144" s="1"/>
    </row>
    <row r="145" spans="1:8" ht="15.75" customHeight="1">
      <c r="A145" s="51"/>
      <c r="B145" s="51"/>
      <c r="C145" s="52"/>
      <c r="D145" s="52"/>
      <c r="E145" s="52"/>
      <c r="F145" s="1"/>
      <c r="G145" s="1"/>
      <c r="H145" s="1"/>
    </row>
    <row r="146" spans="1:8" ht="15.75" customHeight="1">
      <c r="A146" s="51"/>
      <c r="B146" s="51"/>
      <c r="C146" s="52"/>
      <c r="D146" s="52"/>
      <c r="E146" s="52"/>
      <c r="F146" s="1"/>
      <c r="G146" s="1"/>
      <c r="H146" s="1"/>
    </row>
    <row r="147" spans="1:8" ht="15.75" customHeight="1">
      <c r="A147" s="51"/>
      <c r="B147" s="51"/>
      <c r="C147" s="52"/>
      <c r="D147" s="52"/>
      <c r="E147" s="52"/>
      <c r="F147" s="1"/>
      <c r="G147" s="1"/>
      <c r="H147" s="1"/>
    </row>
    <row r="148" spans="1:8" ht="15.75" customHeight="1">
      <c r="A148" s="51"/>
      <c r="B148" s="51"/>
      <c r="C148" s="52"/>
      <c r="D148" s="52"/>
      <c r="E148" s="52"/>
      <c r="F148" s="1"/>
      <c r="G148" s="1"/>
      <c r="H148" s="1"/>
    </row>
    <row r="149" spans="1:8" ht="15.75" customHeight="1">
      <c r="A149" s="51"/>
      <c r="B149" s="51"/>
      <c r="C149" s="52"/>
      <c r="D149" s="52"/>
      <c r="E149" s="52"/>
      <c r="F149" s="1"/>
      <c r="G149" s="1"/>
      <c r="H149" s="1"/>
    </row>
    <row r="150" spans="1:8" ht="15.75" customHeight="1">
      <c r="A150" s="51"/>
      <c r="B150" s="51"/>
      <c r="C150" s="52"/>
      <c r="D150" s="52"/>
      <c r="E150" s="52"/>
      <c r="F150" s="1"/>
      <c r="G150" s="1"/>
      <c r="H150" s="1"/>
    </row>
    <row r="151" spans="1:8" ht="15.75" customHeight="1">
      <c r="A151" s="51"/>
      <c r="B151" s="51"/>
      <c r="C151" s="52"/>
      <c r="D151" s="52"/>
      <c r="E151" s="52"/>
      <c r="F151" s="1"/>
      <c r="G151" s="1"/>
      <c r="H151" s="1"/>
    </row>
    <row r="152" spans="1:8" ht="15.75" customHeight="1">
      <c r="A152" s="51"/>
      <c r="B152" s="51"/>
      <c r="C152" s="52"/>
      <c r="D152" s="52"/>
      <c r="E152" s="52"/>
      <c r="F152" s="1"/>
      <c r="G152" s="1"/>
      <c r="H152" s="1"/>
    </row>
    <row r="153" spans="1:8" ht="15.75" customHeight="1">
      <c r="A153" s="51"/>
      <c r="B153" s="51"/>
      <c r="C153" s="52"/>
      <c r="D153" s="52"/>
      <c r="E153" s="52"/>
      <c r="F153" s="1"/>
      <c r="G153" s="1"/>
      <c r="H153" s="1"/>
    </row>
    <row r="154" spans="1:8" ht="15.75" customHeight="1">
      <c r="A154" s="51"/>
      <c r="B154" s="51"/>
      <c r="C154" s="52"/>
      <c r="D154" s="52"/>
      <c r="E154" s="52"/>
      <c r="F154" s="1"/>
      <c r="G154" s="1"/>
      <c r="H154" s="1"/>
    </row>
    <row r="155" spans="1:8" ht="15.75" customHeight="1">
      <c r="A155" s="51"/>
      <c r="B155" s="51"/>
      <c r="C155" s="52"/>
      <c r="D155" s="52"/>
      <c r="E155" s="52"/>
      <c r="F155" s="1"/>
      <c r="G155" s="1"/>
      <c r="H155" s="1"/>
    </row>
    <row r="156" spans="1:8" ht="15.75" customHeight="1">
      <c r="A156" s="51"/>
      <c r="B156" s="51"/>
      <c r="C156" s="52"/>
      <c r="D156" s="52"/>
      <c r="E156" s="52"/>
      <c r="F156" s="1"/>
      <c r="G156" s="1"/>
      <c r="H156" s="1"/>
    </row>
    <row r="157" spans="1:8" ht="15.75" customHeight="1">
      <c r="A157" s="51"/>
      <c r="B157" s="51"/>
      <c r="C157" s="52"/>
      <c r="D157" s="52"/>
      <c r="E157" s="52"/>
      <c r="F157" s="1"/>
      <c r="G157" s="1"/>
      <c r="H157" s="1"/>
    </row>
    <row r="158" spans="1:8" ht="15.75" customHeight="1">
      <c r="A158" s="51"/>
      <c r="B158" s="51"/>
      <c r="C158" s="52"/>
      <c r="D158" s="52"/>
      <c r="E158" s="52"/>
      <c r="F158" s="1"/>
      <c r="G158" s="1"/>
      <c r="H158" s="1"/>
    </row>
    <row r="159" spans="1:8" ht="15.75" customHeight="1">
      <c r="A159" s="51"/>
      <c r="B159" s="51"/>
      <c r="C159" s="52"/>
      <c r="D159" s="52"/>
      <c r="E159" s="52"/>
      <c r="F159" s="1"/>
      <c r="G159" s="1"/>
      <c r="H159" s="1"/>
    </row>
    <row r="160" spans="1:8" ht="15.75" customHeight="1">
      <c r="A160" s="51"/>
      <c r="B160" s="51"/>
      <c r="C160" s="52"/>
      <c r="D160" s="52"/>
      <c r="E160" s="52"/>
      <c r="F160" s="1"/>
      <c r="G160" s="1"/>
      <c r="H160" s="1"/>
    </row>
    <row r="161" spans="1:8" ht="15.75" customHeight="1">
      <c r="A161" s="51"/>
      <c r="B161" s="51"/>
      <c r="C161" s="52"/>
      <c r="D161" s="52"/>
      <c r="E161" s="52"/>
      <c r="F161" s="1"/>
      <c r="G161" s="1"/>
      <c r="H161" s="1"/>
    </row>
    <row r="162" spans="1:8" ht="15.75" customHeight="1">
      <c r="A162" s="51"/>
      <c r="B162" s="51"/>
      <c r="C162" s="52"/>
      <c r="D162" s="52"/>
      <c r="E162" s="52"/>
      <c r="F162" s="1"/>
      <c r="G162" s="1"/>
      <c r="H162" s="1"/>
    </row>
    <row r="163" spans="1:8" ht="15.75" customHeight="1">
      <c r="A163" s="51"/>
      <c r="B163" s="51"/>
      <c r="C163" s="52"/>
      <c r="D163" s="52"/>
      <c r="E163" s="52"/>
      <c r="F163" s="1"/>
      <c r="G163" s="1"/>
      <c r="H163" s="1"/>
    </row>
    <row r="164" spans="1:8" ht="15.75" customHeight="1">
      <c r="A164" s="51"/>
      <c r="B164" s="51"/>
      <c r="C164" s="52"/>
      <c r="D164" s="52"/>
      <c r="E164" s="52"/>
      <c r="F164" s="1"/>
      <c r="G164" s="1"/>
      <c r="H164" s="1"/>
    </row>
    <row r="165" spans="1:8" ht="15.75" customHeight="1">
      <c r="A165" s="51"/>
      <c r="B165" s="51"/>
      <c r="C165" s="52"/>
      <c r="D165" s="52"/>
      <c r="E165" s="52"/>
      <c r="F165" s="1"/>
      <c r="G165" s="1"/>
      <c r="H165" s="1"/>
    </row>
    <row r="166" spans="1:8" ht="15.75" customHeight="1">
      <c r="A166" s="51"/>
      <c r="B166" s="51"/>
      <c r="C166" s="52"/>
      <c r="D166" s="52"/>
      <c r="E166" s="52"/>
      <c r="F166" s="1"/>
      <c r="G166" s="1"/>
      <c r="H166" s="1"/>
    </row>
    <row r="167" spans="1:8" ht="15.75" customHeight="1">
      <c r="A167" s="51"/>
      <c r="B167" s="51"/>
      <c r="C167" s="52"/>
      <c r="D167" s="52"/>
      <c r="E167" s="52"/>
      <c r="F167" s="1"/>
      <c r="G167" s="1"/>
      <c r="H167" s="1"/>
    </row>
    <row r="168" spans="1:8" ht="15.75" customHeight="1">
      <c r="A168" s="51"/>
      <c r="B168" s="51"/>
      <c r="C168" s="52"/>
      <c r="D168" s="52"/>
      <c r="E168" s="52"/>
      <c r="F168" s="1"/>
      <c r="G168" s="1"/>
      <c r="H168" s="1"/>
    </row>
    <row r="169" spans="1:8" ht="15.75" customHeight="1">
      <c r="A169" s="51"/>
      <c r="B169" s="51"/>
      <c r="C169" s="52"/>
      <c r="D169" s="52"/>
      <c r="E169" s="52"/>
      <c r="F169" s="1"/>
      <c r="G169" s="1"/>
      <c r="H169" s="1"/>
    </row>
    <row r="170" spans="1:8" ht="15.75" customHeight="1">
      <c r="A170" s="51"/>
      <c r="B170" s="51"/>
      <c r="C170" s="52"/>
      <c r="D170" s="52"/>
      <c r="E170" s="52"/>
      <c r="F170" s="1"/>
      <c r="G170" s="1"/>
      <c r="H170" s="1"/>
    </row>
    <row r="171" spans="1:8" ht="15.75" customHeight="1">
      <c r="A171" s="51"/>
      <c r="B171" s="51"/>
      <c r="C171" s="52"/>
      <c r="D171" s="52"/>
      <c r="E171" s="52"/>
      <c r="F171" s="1"/>
      <c r="G171" s="1"/>
      <c r="H171" s="1"/>
    </row>
    <row r="172" spans="1:8" ht="15.75" customHeight="1">
      <c r="A172" s="51"/>
      <c r="B172" s="51"/>
      <c r="C172" s="52"/>
      <c r="D172" s="52"/>
      <c r="E172" s="52"/>
      <c r="F172" s="1"/>
      <c r="G172" s="1"/>
      <c r="H172" s="1"/>
    </row>
    <row r="173" spans="1:8" ht="15.75" customHeight="1">
      <c r="A173" s="51"/>
      <c r="B173" s="51"/>
      <c r="C173" s="52"/>
      <c r="D173" s="52"/>
      <c r="E173" s="52"/>
      <c r="F173" s="1"/>
      <c r="G173" s="1"/>
      <c r="H173" s="1"/>
    </row>
    <row r="174" spans="1:8" ht="15.75" customHeight="1">
      <c r="A174" s="51"/>
      <c r="B174" s="51"/>
      <c r="C174" s="52"/>
      <c r="D174" s="52"/>
      <c r="E174" s="52"/>
      <c r="F174" s="1"/>
      <c r="G174" s="1"/>
      <c r="H174" s="1"/>
    </row>
    <row r="175" spans="1:8" ht="15.75" customHeight="1">
      <c r="A175" s="51"/>
      <c r="B175" s="51"/>
      <c r="C175" s="52"/>
      <c r="D175" s="52"/>
      <c r="E175" s="52"/>
      <c r="F175" s="1"/>
      <c r="G175" s="1"/>
      <c r="H175" s="1"/>
    </row>
    <row r="176" spans="1:8" ht="15.75" customHeight="1">
      <c r="A176" s="51"/>
      <c r="B176" s="51"/>
      <c r="C176" s="52"/>
      <c r="D176" s="52"/>
      <c r="E176" s="52"/>
      <c r="F176" s="1"/>
      <c r="G176" s="1"/>
      <c r="H176" s="1"/>
    </row>
    <row r="177" spans="1:8" ht="15.75" customHeight="1">
      <c r="A177" s="51"/>
      <c r="B177" s="51"/>
      <c r="C177" s="52"/>
      <c r="D177" s="52"/>
      <c r="E177" s="52"/>
      <c r="F177" s="1"/>
      <c r="G177" s="1"/>
      <c r="H177" s="1"/>
    </row>
    <row r="178" spans="1:8" ht="15.75" customHeight="1">
      <c r="A178" s="51"/>
      <c r="B178" s="51"/>
      <c r="C178" s="52"/>
      <c r="D178" s="52"/>
      <c r="E178" s="52"/>
      <c r="F178" s="1"/>
      <c r="G178" s="1"/>
      <c r="H178" s="1"/>
    </row>
    <row r="179" spans="1:8" ht="15.75" customHeight="1">
      <c r="A179" s="51"/>
      <c r="B179" s="51"/>
      <c r="C179" s="52"/>
      <c r="D179" s="52"/>
      <c r="E179" s="52"/>
      <c r="F179" s="1"/>
      <c r="G179" s="1"/>
      <c r="H179" s="1"/>
    </row>
    <row r="180" spans="1:8" ht="15.75" customHeight="1">
      <c r="A180" s="51"/>
      <c r="B180" s="51"/>
      <c r="C180" s="52"/>
      <c r="D180" s="52"/>
      <c r="E180" s="52"/>
      <c r="F180" s="1"/>
      <c r="G180" s="1"/>
      <c r="H180" s="1"/>
    </row>
    <row r="181" spans="1:8" ht="15.75" customHeight="1">
      <c r="A181" s="51"/>
      <c r="B181" s="51"/>
      <c r="C181" s="52"/>
      <c r="D181" s="52"/>
      <c r="E181" s="52"/>
      <c r="F181" s="1"/>
      <c r="G181" s="1"/>
      <c r="H181" s="1"/>
    </row>
    <row r="182" spans="1:8" ht="15.75" customHeight="1">
      <c r="A182" s="51"/>
      <c r="B182" s="51"/>
      <c r="C182" s="52"/>
      <c r="D182" s="52"/>
      <c r="E182" s="52"/>
      <c r="F182" s="1"/>
      <c r="G182" s="1"/>
      <c r="H182" s="1"/>
    </row>
    <row r="183" spans="1:8" ht="15.75" customHeight="1">
      <c r="A183" s="51"/>
      <c r="B183" s="51"/>
      <c r="C183" s="52"/>
      <c r="D183" s="52"/>
      <c r="E183" s="52"/>
      <c r="F183" s="1"/>
      <c r="G183" s="1"/>
      <c r="H183" s="1"/>
    </row>
    <row r="184" spans="1:8" ht="15.75" customHeight="1">
      <c r="A184" s="51"/>
      <c r="B184" s="51"/>
      <c r="C184" s="52"/>
      <c r="D184" s="52"/>
      <c r="E184" s="52"/>
      <c r="F184" s="1"/>
      <c r="G184" s="1"/>
      <c r="H184" s="1"/>
    </row>
    <row r="185" spans="1:8" ht="15.75" customHeight="1">
      <c r="A185" s="51"/>
      <c r="B185" s="51"/>
      <c r="C185" s="52"/>
      <c r="D185" s="52"/>
      <c r="E185" s="52"/>
      <c r="F185" s="1"/>
      <c r="G185" s="1"/>
      <c r="H185" s="1"/>
    </row>
    <row r="186" spans="1:8" ht="15.75" customHeight="1">
      <c r="A186" s="51"/>
      <c r="B186" s="51"/>
      <c r="C186" s="52"/>
      <c r="D186" s="52"/>
      <c r="E186" s="52"/>
      <c r="F186" s="1"/>
      <c r="G186" s="1"/>
      <c r="H186" s="1"/>
    </row>
    <row r="187" spans="1:8" ht="15.75" customHeight="1">
      <c r="A187" s="51"/>
      <c r="B187" s="51"/>
      <c r="C187" s="52"/>
      <c r="D187" s="52"/>
      <c r="E187" s="52"/>
      <c r="F187" s="1"/>
      <c r="G187" s="1"/>
      <c r="H187" s="1"/>
    </row>
    <row r="188" spans="1:8" ht="15.75" customHeight="1">
      <c r="A188" s="51"/>
      <c r="B188" s="51"/>
      <c r="C188" s="52"/>
      <c r="D188" s="52"/>
      <c r="E188" s="52"/>
      <c r="F188" s="1"/>
      <c r="G188" s="1"/>
      <c r="H188" s="1"/>
    </row>
    <row r="189" spans="1:8" ht="15.75" customHeight="1">
      <c r="A189" s="51"/>
      <c r="B189" s="51"/>
      <c r="C189" s="52"/>
      <c r="D189" s="52"/>
      <c r="E189" s="52"/>
      <c r="F189" s="1"/>
      <c r="G189" s="1"/>
      <c r="H189" s="1"/>
    </row>
    <row r="190" spans="1:8" ht="15.75" customHeight="1">
      <c r="A190" s="51"/>
      <c r="B190" s="51"/>
      <c r="C190" s="52"/>
      <c r="D190" s="52"/>
      <c r="E190" s="52"/>
      <c r="F190" s="1"/>
      <c r="G190" s="1"/>
      <c r="H190" s="1"/>
    </row>
    <row r="191" spans="1:8" ht="15.75" customHeight="1">
      <c r="A191" s="51"/>
      <c r="B191" s="51"/>
      <c r="C191" s="52"/>
      <c r="D191" s="52"/>
      <c r="E191" s="52"/>
      <c r="F191" s="1"/>
      <c r="G191" s="1"/>
      <c r="H191" s="1"/>
    </row>
    <row r="192" spans="1:8" ht="15.75" customHeight="1">
      <c r="A192" s="51"/>
      <c r="B192" s="51"/>
      <c r="C192" s="52"/>
      <c r="D192" s="52"/>
      <c r="E192" s="52"/>
      <c r="F192" s="1"/>
      <c r="G192" s="1"/>
      <c r="H192" s="1"/>
    </row>
    <row r="193" spans="1:8" ht="15.75" customHeight="1">
      <c r="A193" s="51"/>
      <c r="B193" s="51"/>
      <c r="C193" s="52"/>
      <c r="D193" s="52"/>
      <c r="E193" s="52"/>
      <c r="F193" s="1"/>
      <c r="G193" s="1"/>
      <c r="H193" s="1"/>
    </row>
    <row r="194" spans="1:8" ht="15.75" customHeight="1">
      <c r="A194" s="51"/>
      <c r="B194" s="51"/>
      <c r="C194" s="52"/>
      <c r="D194" s="52"/>
      <c r="E194" s="52"/>
      <c r="F194" s="1"/>
      <c r="G194" s="1"/>
      <c r="H194" s="1"/>
    </row>
    <row r="195" spans="1:8" ht="15.75" customHeight="1">
      <c r="A195" s="51"/>
      <c r="B195" s="51"/>
      <c r="C195" s="52"/>
      <c r="D195" s="52"/>
      <c r="E195" s="52"/>
      <c r="F195" s="1"/>
      <c r="G195" s="1"/>
      <c r="H195" s="1"/>
    </row>
    <row r="196" spans="1:8" ht="15.75" customHeight="1">
      <c r="A196" s="51"/>
      <c r="B196" s="51"/>
      <c r="C196" s="52"/>
      <c r="D196" s="52"/>
      <c r="E196" s="52"/>
      <c r="F196" s="1"/>
      <c r="G196" s="1"/>
      <c r="H196" s="1"/>
    </row>
    <row r="197" spans="1:8" ht="15.75" customHeight="1">
      <c r="A197" s="51"/>
      <c r="B197" s="51"/>
      <c r="C197" s="52"/>
      <c r="D197" s="52"/>
      <c r="E197" s="52"/>
      <c r="F197" s="1"/>
      <c r="G197" s="1"/>
      <c r="H197" s="1"/>
    </row>
    <row r="198" spans="1:8" ht="15.75" customHeight="1">
      <c r="A198" s="51"/>
      <c r="B198" s="51"/>
      <c r="C198" s="52"/>
      <c r="D198" s="52"/>
      <c r="E198" s="52"/>
      <c r="F198" s="1"/>
      <c r="G198" s="1"/>
      <c r="H198" s="1"/>
    </row>
    <row r="199" spans="1:8" ht="15.75" customHeight="1">
      <c r="A199" s="51"/>
      <c r="B199" s="51"/>
      <c r="C199" s="52"/>
      <c r="D199" s="52"/>
      <c r="E199" s="52"/>
      <c r="F199" s="1"/>
      <c r="G199" s="1"/>
      <c r="H199" s="1"/>
    </row>
    <row r="200" spans="1:8" ht="15.75" customHeight="1">
      <c r="A200" s="51"/>
      <c r="B200" s="51"/>
      <c r="C200" s="52"/>
      <c r="D200" s="52"/>
      <c r="E200" s="52"/>
      <c r="F200" s="1"/>
      <c r="G200" s="1"/>
      <c r="H200" s="1"/>
    </row>
    <row r="201" spans="1:8" ht="15.75" customHeight="1">
      <c r="A201" s="51"/>
      <c r="B201" s="51"/>
      <c r="C201" s="52"/>
      <c r="D201" s="52"/>
      <c r="E201" s="52"/>
      <c r="F201" s="1"/>
      <c r="G201" s="1"/>
      <c r="H201" s="1"/>
    </row>
    <row r="202" spans="1:8" ht="15.75" customHeight="1">
      <c r="A202" s="51"/>
      <c r="B202" s="51"/>
      <c r="C202" s="52"/>
      <c r="D202" s="52"/>
      <c r="E202" s="52"/>
      <c r="F202" s="1"/>
      <c r="G202" s="1"/>
      <c r="H202" s="1"/>
    </row>
    <row r="203" spans="1:8" ht="15.75" customHeight="1">
      <c r="A203" s="51"/>
      <c r="B203" s="51"/>
      <c r="C203" s="52"/>
      <c r="D203" s="52"/>
      <c r="E203" s="52"/>
      <c r="F203" s="1"/>
      <c r="G203" s="1"/>
      <c r="H203" s="1"/>
    </row>
    <row r="204" spans="1:8" ht="15.75" customHeight="1">
      <c r="A204" s="51"/>
      <c r="B204" s="51"/>
      <c r="C204" s="52"/>
      <c r="D204" s="52"/>
      <c r="E204" s="52"/>
      <c r="F204" s="1"/>
      <c r="G204" s="1"/>
      <c r="H204" s="1"/>
    </row>
    <row r="205" spans="1:8" ht="15.75" customHeight="1">
      <c r="A205" s="51"/>
      <c r="B205" s="51"/>
      <c r="C205" s="52"/>
      <c r="D205" s="52"/>
      <c r="E205" s="52"/>
      <c r="F205" s="1"/>
      <c r="G205" s="1"/>
      <c r="H205" s="1"/>
    </row>
    <row r="206" spans="1:8" ht="15.75" customHeight="1">
      <c r="A206" s="51"/>
      <c r="B206" s="51"/>
      <c r="C206" s="52"/>
      <c r="D206" s="52"/>
      <c r="E206" s="52"/>
      <c r="F206" s="1"/>
      <c r="G206" s="1"/>
      <c r="H206" s="1"/>
    </row>
    <row r="207" spans="1:8" ht="15.75" customHeight="1">
      <c r="A207" s="51"/>
      <c r="B207" s="51"/>
      <c r="C207" s="52"/>
      <c r="D207" s="52"/>
      <c r="E207" s="52"/>
      <c r="F207" s="1"/>
      <c r="G207" s="1"/>
      <c r="H207" s="1"/>
    </row>
    <row r="208" spans="1:8" ht="15.75" customHeight="1">
      <c r="A208" s="51"/>
      <c r="B208" s="51"/>
      <c r="C208" s="52"/>
      <c r="D208" s="52"/>
      <c r="E208" s="52"/>
      <c r="F208" s="1"/>
      <c r="G208" s="1"/>
      <c r="H208" s="1"/>
    </row>
    <row r="209" spans="1:8" ht="15.75" customHeight="1">
      <c r="A209" s="51"/>
      <c r="B209" s="51"/>
      <c r="C209" s="52"/>
      <c r="D209" s="52"/>
      <c r="E209" s="52"/>
      <c r="F209" s="1"/>
      <c r="G209" s="1"/>
      <c r="H209" s="1"/>
    </row>
    <row r="210" spans="1:8" ht="15.75" customHeight="1">
      <c r="A210" s="51"/>
      <c r="B210" s="51"/>
      <c r="C210" s="52"/>
      <c r="D210" s="52"/>
      <c r="E210" s="52"/>
      <c r="F210" s="1"/>
      <c r="G210" s="1"/>
      <c r="H210" s="1"/>
    </row>
    <row r="211" spans="1:8" ht="15.75" customHeight="1">
      <c r="A211" s="51"/>
      <c r="B211" s="51"/>
      <c r="C211" s="52"/>
      <c r="D211" s="52"/>
      <c r="E211" s="52"/>
      <c r="F211" s="1"/>
      <c r="G211" s="1"/>
      <c r="H211" s="1"/>
    </row>
    <row r="212" spans="1:8" ht="15.75" customHeight="1">
      <c r="A212" s="51"/>
      <c r="B212" s="51"/>
      <c r="C212" s="52"/>
      <c r="D212" s="52"/>
      <c r="E212" s="52"/>
      <c r="F212" s="1"/>
      <c r="G212" s="1"/>
      <c r="H212" s="1"/>
    </row>
    <row r="213" spans="1:8" ht="15.75" customHeight="1">
      <c r="A213" s="51"/>
      <c r="B213" s="51"/>
      <c r="C213" s="52"/>
      <c r="D213" s="52"/>
      <c r="E213" s="52"/>
      <c r="F213" s="1"/>
      <c r="G213" s="1"/>
      <c r="H213" s="1"/>
    </row>
    <row r="214" spans="1:8" ht="15.75" customHeight="1">
      <c r="A214" s="51"/>
      <c r="B214" s="51"/>
      <c r="C214" s="52"/>
      <c r="D214" s="52"/>
      <c r="E214" s="52"/>
      <c r="F214" s="1"/>
      <c r="G214" s="1"/>
      <c r="H214" s="1"/>
    </row>
    <row r="215" spans="1:8" ht="15.75" customHeight="1">
      <c r="A215" s="51"/>
      <c r="B215" s="51"/>
      <c r="C215" s="52"/>
      <c r="D215" s="52"/>
      <c r="E215" s="52"/>
      <c r="F215" s="1"/>
      <c r="G215" s="1"/>
      <c r="H215" s="1"/>
    </row>
    <row r="216" spans="1:8" ht="15.75" customHeight="1">
      <c r="A216" s="51"/>
      <c r="B216" s="51"/>
      <c r="C216" s="52"/>
      <c r="D216" s="52"/>
      <c r="E216" s="52"/>
      <c r="F216" s="1"/>
      <c r="G216" s="1"/>
      <c r="H216" s="1"/>
    </row>
    <row r="217" spans="1:8" ht="15.75" customHeight="1">
      <c r="A217" s="51"/>
      <c r="B217" s="51"/>
      <c r="C217" s="52"/>
      <c r="D217" s="52"/>
      <c r="E217" s="52"/>
      <c r="F217" s="1"/>
      <c r="G217" s="1"/>
      <c r="H217" s="1"/>
    </row>
    <row r="218" spans="1:8" ht="15.75" customHeight="1">
      <c r="A218" s="51"/>
      <c r="B218" s="51"/>
      <c r="C218" s="52"/>
      <c r="D218" s="52"/>
      <c r="E218" s="52"/>
      <c r="F218" s="1"/>
      <c r="G218" s="1"/>
      <c r="H218" s="1"/>
    </row>
    <row r="219" spans="1:8" ht="15.75" customHeight="1">
      <c r="A219" s="51"/>
      <c r="B219" s="51"/>
      <c r="C219" s="52"/>
      <c r="D219" s="52"/>
      <c r="E219" s="52"/>
      <c r="F219" s="1"/>
      <c r="G219" s="1"/>
      <c r="H219" s="1"/>
    </row>
    <row r="220" spans="1:8" ht="15.75" customHeight="1">
      <c r="A220" s="51"/>
      <c r="B220" s="51"/>
      <c r="C220" s="52"/>
      <c r="D220" s="52"/>
      <c r="E220" s="52"/>
      <c r="F220" s="1"/>
      <c r="G220" s="1"/>
      <c r="H220" s="1"/>
    </row>
    <row r="221" spans="1:8" ht="15.75" customHeight="1">
      <c r="A221" s="51"/>
      <c r="B221" s="51"/>
      <c r="C221" s="52"/>
      <c r="D221" s="52"/>
      <c r="E221" s="52"/>
      <c r="F221" s="1"/>
      <c r="G221" s="1"/>
      <c r="H221" s="1"/>
    </row>
    <row r="222" spans="1:8" ht="15.75" customHeight="1">
      <c r="A222" s="51"/>
      <c r="B222" s="51"/>
      <c r="C222" s="52"/>
      <c r="D222" s="52"/>
      <c r="E222" s="52"/>
      <c r="F222" s="1"/>
      <c r="G222" s="1"/>
      <c r="H222" s="1"/>
    </row>
    <row r="223" spans="1:8" ht="15.75" customHeight="1">
      <c r="A223" s="51"/>
      <c r="B223" s="51"/>
      <c r="C223" s="52"/>
      <c r="D223" s="52"/>
      <c r="E223" s="52"/>
      <c r="F223" s="1"/>
      <c r="G223" s="1"/>
      <c r="H223" s="1"/>
    </row>
    <row r="224" spans="1:8" ht="15.75" customHeight="1">
      <c r="A224" s="51"/>
      <c r="B224" s="51"/>
      <c r="C224" s="52"/>
      <c r="D224" s="52"/>
      <c r="E224" s="52"/>
      <c r="F224" s="1"/>
      <c r="G224" s="1"/>
      <c r="H224" s="1"/>
    </row>
    <row r="225" spans="1:8" ht="15.75" customHeight="1">
      <c r="A225" s="51"/>
      <c r="B225" s="51"/>
      <c r="C225" s="52"/>
      <c r="D225" s="52"/>
      <c r="E225" s="52"/>
      <c r="F225" s="1"/>
      <c r="G225" s="1"/>
      <c r="H225" s="1"/>
    </row>
    <row r="226" spans="1:8" ht="15.75" customHeight="1">
      <c r="A226" s="51"/>
      <c r="B226" s="51"/>
      <c r="C226" s="52"/>
      <c r="D226" s="52"/>
      <c r="E226" s="52"/>
      <c r="F226" s="1"/>
      <c r="G226" s="1"/>
      <c r="H226" s="1"/>
    </row>
    <row r="227" spans="1:8" ht="15.75" customHeight="1">
      <c r="A227" s="51"/>
      <c r="B227" s="51"/>
      <c r="C227" s="52"/>
      <c r="D227" s="52"/>
      <c r="E227" s="52"/>
      <c r="F227" s="1"/>
      <c r="G227" s="1"/>
      <c r="H227" s="1"/>
    </row>
    <row r="228" spans="1:8" ht="15.75" customHeight="1">
      <c r="A228" s="51"/>
      <c r="B228" s="51"/>
      <c r="C228" s="52"/>
      <c r="D228" s="52"/>
      <c r="E228" s="52"/>
      <c r="F228" s="1"/>
      <c r="G228" s="1"/>
      <c r="H228" s="1"/>
    </row>
    <row r="229" spans="1:8" ht="15.75" customHeight="1">
      <c r="A229" s="51"/>
      <c r="B229" s="51"/>
      <c r="C229" s="52"/>
      <c r="D229" s="52"/>
      <c r="E229" s="52"/>
      <c r="F229" s="1"/>
      <c r="G229" s="1"/>
      <c r="H229" s="1"/>
    </row>
    <row r="230" spans="1:8" ht="15.75" customHeight="1">
      <c r="A230" s="51"/>
      <c r="B230" s="51"/>
      <c r="C230" s="52"/>
      <c r="D230" s="52"/>
      <c r="E230" s="52"/>
      <c r="F230" s="1"/>
      <c r="G230" s="1"/>
      <c r="H230" s="1"/>
    </row>
    <row r="231" spans="1:8" ht="15.75" customHeight="1">
      <c r="A231" s="51"/>
      <c r="B231" s="51"/>
      <c r="C231" s="52"/>
      <c r="D231" s="52"/>
      <c r="E231" s="52"/>
      <c r="F231" s="1"/>
      <c r="G231" s="1"/>
      <c r="H231" s="1"/>
    </row>
    <row r="232" spans="1:8" ht="15.75" customHeight="1">
      <c r="A232" s="51"/>
      <c r="B232" s="51"/>
      <c r="C232" s="52"/>
      <c r="D232" s="52"/>
      <c r="E232" s="52"/>
      <c r="F232" s="1"/>
      <c r="G232" s="1"/>
      <c r="H232" s="1"/>
    </row>
    <row r="233" spans="1:8" ht="15.75" customHeight="1">
      <c r="A233" s="51"/>
      <c r="B233" s="51"/>
      <c r="C233" s="52"/>
      <c r="D233" s="52"/>
      <c r="E233" s="52"/>
      <c r="F233" s="1"/>
      <c r="G233" s="1"/>
      <c r="H233" s="1"/>
    </row>
    <row r="234" spans="1:8" ht="15.75" customHeight="1">
      <c r="A234" s="51"/>
      <c r="B234" s="51"/>
      <c r="C234" s="52"/>
      <c r="D234" s="52"/>
      <c r="E234" s="52"/>
      <c r="F234" s="1"/>
      <c r="G234" s="1"/>
      <c r="H234" s="1"/>
    </row>
    <row r="235" spans="1:8" ht="15.75" customHeight="1">
      <c r="A235" s="51"/>
      <c r="B235" s="51"/>
      <c r="C235" s="52"/>
      <c r="D235" s="52"/>
      <c r="E235" s="52"/>
      <c r="F235" s="1"/>
      <c r="G235" s="1"/>
      <c r="H235" s="1"/>
    </row>
    <row r="236" spans="1:8" ht="15.75" customHeight="1">
      <c r="A236" s="51"/>
      <c r="B236" s="51"/>
      <c r="C236" s="52"/>
      <c r="D236" s="52"/>
      <c r="E236" s="52"/>
      <c r="F236" s="1"/>
      <c r="G236" s="1"/>
      <c r="H236" s="1"/>
    </row>
    <row r="237" spans="1:8" ht="15.75" customHeight="1">
      <c r="A237" s="51"/>
      <c r="B237" s="51"/>
      <c r="C237" s="52"/>
      <c r="D237" s="52"/>
      <c r="E237" s="52"/>
      <c r="F237" s="1"/>
      <c r="G237" s="1"/>
      <c r="H237" s="1"/>
    </row>
    <row r="238" spans="1:8" ht="15.75" customHeight="1">
      <c r="A238" s="51"/>
      <c r="B238" s="51"/>
      <c r="C238" s="52"/>
      <c r="D238" s="52"/>
      <c r="E238" s="52"/>
      <c r="F238" s="1"/>
      <c r="G238" s="1"/>
      <c r="H238" s="1"/>
    </row>
    <row r="239" spans="1:8" ht="15.75" customHeight="1">
      <c r="A239" s="51"/>
      <c r="B239" s="51"/>
      <c r="C239" s="52"/>
      <c r="D239" s="52"/>
      <c r="E239" s="52"/>
      <c r="F239" s="1"/>
      <c r="G239" s="1"/>
      <c r="H239" s="1"/>
    </row>
    <row r="240" spans="1:8" ht="15.75" customHeight="1">
      <c r="A240" s="51"/>
      <c r="B240" s="51"/>
      <c r="C240" s="52"/>
      <c r="D240" s="52"/>
      <c r="E240" s="52"/>
      <c r="F240" s="1"/>
      <c r="G240" s="1"/>
      <c r="H240" s="1"/>
    </row>
    <row r="241" spans="1:8" ht="15.75" customHeight="1">
      <c r="A241" s="51"/>
      <c r="B241" s="51"/>
      <c r="C241" s="52"/>
      <c r="D241" s="52"/>
      <c r="E241" s="52"/>
      <c r="F241" s="1"/>
      <c r="G241" s="1"/>
      <c r="H241" s="1"/>
    </row>
    <row r="242" spans="1:8" ht="15.75" customHeight="1">
      <c r="A242" s="51"/>
      <c r="B242" s="51"/>
      <c r="C242" s="52"/>
      <c r="D242" s="52"/>
      <c r="E242" s="52"/>
      <c r="F242" s="1"/>
      <c r="G242" s="1"/>
      <c r="H242" s="1"/>
    </row>
    <row r="243" spans="1:8" ht="15.75" customHeight="1">
      <c r="A243" s="51"/>
      <c r="B243" s="51"/>
      <c r="C243" s="52"/>
      <c r="D243" s="52"/>
      <c r="E243" s="52"/>
      <c r="F243" s="1"/>
      <c r="G243" s="1"/>
      <c r="H243" s="1"/>
    </row>
    <row r="244" spans="1:8" ht="15.75" customHeight="1">
      <c r="A244" s="51"/>
      <c r="B244" s="51"/>
      <c r="C244" s="52"/>
      <c r="D244" s="52"/>
      <c r="E244" s="52"/>
      <c r="F244" s="1"/>
      <c r="G244" s="1"/>
      <c r="H244" s="1"/>
    </row>
    <row r="245" spans="1:8" ht="15.75" customHeight="1">
      <c r="A245" s="51"/>
      <c r="B245" s="51"/>
      <c r="C245" s="52"/>
      <c r="D245" s="52"/>
      <c r="E245" s="52"/>
      <c r="F245" s="1"/>
      <c r="G245" s="1"/>
      <c r="H245" s="1"/>
    </row>
    <row r="246" spans="1:8" ht="15.75" customHeight="1">
      <c r="A246" s="51"/>
      <c r="B246" s="51"/>
      <c r="C246" s="52"/>
      <c r="D246" s="52"/>
      <c r="E246" s="52"/>
      <c r="F246" s="1"/>
      <c r="G246" s="1"/>
      <c r="H246" s="1"/>
    </row>
    <row r="247" spans="1:8" ht="15.75" customHeight="1">
      <c r="A247" s="51"/>
      <c r="B247" s="51"/>
      <c r="C247" s="52"/>
      <c r="D247" s="52"/>
      <c r="E247" s="52"/>
      <c r="F247" s="1"/>
      <c r="G247" s="1"/>
      <c r="H247" s="1"/>
    </row>
    <row r="248" spans="1:8" ht="15.75" customHeight="1">
      <c r="A248" s="51"/>
      <c r="B248" s="51"/>
      <c r="C248" s="52"/>
      <c r="D248" s="52"/>
      <c r="E248" s="52"/>
      <c r="F248" s="1"/>
      <c r="G248" s="1"/>
      <c r="H248" s="1"/>
    </row>
    <row r="249" spans="1:8" ht="15.75" customHeight="1">
      <c r="A249" s="51"/>
      <c r="B249" s="51"/>
      <c r="C249" s="52"/>
      <c r="D249" s="52"/>
      <c r="E249" s="52"/>
      <c r="F249" s="1"/>
      <c r="G249" s="1"/>
      <c r="H249" s="1"/>
    </row>
    <row r="250" spans="1:8" ht="15.75" customHeight="1">
      <c r="A250" s="51"/>
      <c r="B250" s="51"/>
      <c r="C250" s="52"/>
      <c r="D250" s="52"/>
      <c r="E250" s="52"/>
      <c r="F250" s="1"/>
      <c r="G250" s="1"/>
      <c r="H250" s="1"/>
    </row>
    <row r="251" spans="1:8" ht="15.75" customHeight="1">
      <c r="A251" s="51"/>
      <c r="B251" s="51"/>
      <c r="C251" s="52"/>
      <c r="D251" s="52"/>
      <c r="E251" s="52"/>
      <c r="F251" s="1"/>
      <c r="G251" s="1"/>
      <c r="H251" s="1"/>
    </row>
    <row r="252" spans="1:8" ht="15.75" customHeight="1">
      <c r="A252" s="51"/>
      <c r="B252" s="51"/>
      <c r="C252" s="52"/>
      <c r="D252" s="52"/>
      <c r="E252" s="52"/>
      <c r="F252" s="1"/>
      <c r="G252" s="1"/>
      <c r="H252" s="1"/>
    </row>
    <row r="253" spans="1:8" ht="15.75" customHeight="1">
      <c r="A253" s="51"/>
      <c r="B253" s="51"/>
      <c r="C253" s="52"/>
      <c r="D253" s="52"/>
      <c r="E253" s="52"/>
      <c r="F253" s="1"/>
      <c r="G253" s="1"/>
      <c r="H253" s="1"/>
    </row>
    <row r="254" spans="1:8" ht="15.75" customHeight="1">
      <c r="A254" s="51"/>
      <c r="B254" s="51"/>
      <c r="C254" s="52"/>
      <c r="D254" s="52"/>
      <c r="E254" s="52"/>
      <c r="F254" s="1"/>
      <c r="G254" s="1"/>
      <c r="H254" s="1"/>
    </row>
    <row r="255" spans="1:8" ht="15.75" customHeight="1">
      <c r="A255" s="51"/>
      <c r="B255" s="51"/>
      <c r="C255" s="52"/>
      <c r="D255" s="52"/>
      <c r="E255" s="52"/>
      <c r="F255" s="1"/>
      <c r="G255" s="1"/>
      <c r="H255" s="1"/>
    </row>
    <row r="256" spans="1:8" ht="15.75" customHeight="1">
      <c r="A256" s="51"/>
      <c r="B256" s="51"/>
      <c r="C256" s="52"/>
      <c r="D256" s="52"/>
      <c r="E256" s="52"/>
      <c r="F256" s="1"/>
      <c r="G256" s="1"/>
      <c r="H256" s="1"/>
    </row>
    <row r="257" spans="1:8" ht="15.75" customHeight="1">
      <c r="A257" s="51"/>
      <c r="B257" s="51"/>
      <c r="C257" s="52"/>
      <c r="D257" s="52"/>
      <c r="E257" s="52"/>
      <c r="F257" s="1"/>
      <c r="G257" s="1"/>
      <c r="H257" s="1"/>
    </row>
    <row r="258" spans="1:8" ht="15.75" customHeight="1">
      <c r="A258" s="51"/>
      <c r="B258" s="51"/>
      <c r="C258" s="52"/>
      <c r="D258" s="52"/>
      <c r="E258" s="52"/>
      <c r="F258" s="1"/>
      <c r="G258" s="1"/>
      <c r="H258" s="1"/>
    </row>
    <row r="259" spans="1:8" ht="15.75" customHeight="1">
      <c r="A259" s="51"/>
      <c r="B259" s="51"/>
      <c r="C259" s="52"/>
      <c r="D259" s="52"/>
      <c r="E259" s="52"/>
      <c r="F259" s="1"/>
      <c r="G259" s="1"/>
      <c r="H259" s="1"/>
    </row>
    <row r="260" spans="1:8" ht="15.75" customHeight="1">
      <c r="A260" s="51"/>
      <c r="B260" s="51"/>
      <c r="C260" s="52"/>
      <c r="D260" s="52"/>
      <c r="E260" s="52"/>
      <c r="F260" s="1"/>
      <c r="G260" s="1"/>
      <c r="H260" s="1"/>
    </row>
    <row r="261" spans="1:8" ht="15.75" customHeight="1">
      <c r="A261" s="51"/>
      <c r="B261" s="51"/>
      <c r="C261" s="52"/>
      <c r="D261" s="52"/>
      <c r="E261" s="52"/>
      <c r="F261" s="1"/>
      <c r="G261" s="1"/>
      <c r="H261" s="1"/>
    </row>
    <row r="262" spans="1:8" ht="15.75" customHeight="1">
      <c r="A262" s="51"/>
      <c r="B262" s="51"/>
      <c r="C262" s="52"/>
      <c r="D262" s="52"/>
      <c r="E262" s="52"/>
      <c r="F262" s="1"/>
      <c r="G262" s="1"/>
      <c r="H262" s="1"/>
    </row>
    <row r="263" spans="1:8" ht="15.75" customHeight="1">
      <c r="A263" s="51"/>
      <c r="B263" s="51"/>
      <c r="C263" s="52"/>
      <c r="D263" s="52"/>
      <c r="E263" s="52"/>
      <c r="F263" s="1"/>
      <c r="G263" s="1"/>
      <c r="H263" s="1"/>
    </row>
    <row r="264" spans="1:8" ht="15.75" customHeight="1">
      <c r="A264" s="51"/>
      <c r="B264" s="51"/>
      <c r="C264" s="52"/>
      <c r="D264" s="52"/>
      <c r="E264" s="52"/>
      <c r="F264" s="1"/>
      <c r="G264" s="1"/>
      <c r="H264" s="1"/>
    </row>
    <row r="265" spans="1:8" ht="15.75" customHeight="1">
      <c r="A265" s="51"/>
      <c r="B265" s="51"/>
      <c r="C265" s="52"/>
      <c r="D265" s="52"/>
      <c r="E265" s="52"/>
      <c r="F265" s="1"/>
      <c r="G265" s="1"/>
      <c r="H265" s="1"/>
    </row>
    <row r="266" spans="1:8" ht="15.75" customHeight="1">
      <c r="A266" s="51"/>
      <c r="B266" s="51"/>
      <c r="C266" s="52"/>
      <c r="D266" s="52"/>
      <c r="E266" s="52"/>
      <c r="F266" s="1"/>
      <c r="G266" s="1"/>
      <c r="H266" s="1"/>
    </row>
    <row r="267" spans="1:8" ht="15.75" customHeight="1">
      <c r="A267" s="51"/>
      <c r="B267" s="51"/>
      <c r="C267" s="52"/>
      <c r="D267" s="52"/>
      <c r="E267" s="52"/>
      <c r="F267" s="1"/>
      <c r="G267" s="1"/>
      <c r="H267" s="1"/>
    </row>
    <row r="268" spans="1:8" ht="15.75" customHeight="1">
      <c r="A268" s="51"/>
      <c r="B268" s="51"/>
      <c r="C268" s="52"/>
      <c r="D268" s="52"/>
      <c r="E268" s="52"/>
      <c r="F268" s="1"/>
      <c r="G268" s="1"/>
      <c r="H268" s="1"/>
    </row>
    <row r="269" spans="1:8" ht="15.75" customHeight="1">
      <c r="A269" s="51"/>
      <c r="B269" s="51"/>
      <c r="C269" s="52"/>
      <c r="D269" s="52"/>
      <c r="E269" s="52"/>
      <c r="F269" s="1"/>
      <c r="G269" s="1"/>
      <c r="H269" s="1"/>
    </row>
    <row r="270" spans="1:8" ht="15.75" customHeight="1">
      <c r="A270" s="51"/>
      <c r="B270" s="51"/>
      <c r="C270" s="52"/>
      <c r="D270" s="52"/>
      <c r="E270" s="52"/>
      <c r="F270" s="1"/>
      <c r="G270" s="1"/>
      <c r="H270" s="1"/>
    </row>
    <row r="271" spans="1:8" ht="15.75" customHeight="1">
      <c r="A271" s="51"/>
      <c r="B271" s="51"/>
      <c r="C271" s="52"/>
      <c r="D271" s="52"/>
      <c r="E271" s="52"/>
      <c r="F271" s="1"/>
      <c r="G271" s="1"/>
      <c r="H271" s="1"/>
    </row>
    <row r="272" spans="1:8" ht="15.75" customHeight="1">
      <c r="A272" s="51"/>
      <c r="B272" s="51"/>
      <c r="C272" s="52"/>
      <c r="D272" s="52"/>
      <c r="E272" s="52"/>
      <c r="F272" s="1"/>
      <c r="G272" s="1"/>
      <c r="H272" s="1"/>
    </row>
    <row r="273" spans="1:8" ht="15.75" customHeight="1">
      <c r="A273" s="51"/>
      <c r="B273" s="51"/>
      <c r="C273" s="52"/>
      <c r="D273" s="52"/>
      <c r="E273" s="52"/>
      <c r="F273" s="1"/>
      <c r="G273" s="1"/>
      <c r="H273" s="1"/>
    </row>
    <row r="274" spans="1:8" ht="15.75" customHeight="1">
      <c r="A274" s="51"/>
      <c r="B274" s="51"/>
      <c r="C274" s="52"/>
      <c r="D274" s="52"/>
      <c r="E274" s="52"/>
      <c r="F274" s="1"/>
      <c r="G274" s="1"/>
      <c r="H274" s="1"/>
    </row>
    <row r="275" spans="1:8" ht="15.75" customHeight="1">
      <c r="A275" s="51"/>
      <c r="B275" s="51"/>
      <c r="C275" s="52"/>
      <c r="D275" s="52"/>
      <c r="E275" s="52"/>
      <c r="F275" s="1"/>
      <c r="G275" s="1"/>
      <c r="H275" s="1"/>
    </row>
    <row r="276" spans="1:8" ht="15.75" customHeight="1">
      <c r="A276" s="51"/>
      <c r="B276" s="51"/>
      <c r="C276" s="52"/>
      <c r="D276" s="52"/>
      <c r="E276" s="52"/>
      <c r="F276" s="1"/>
      <c r="G276" s="1"/>
      <c r="H276" s="1"/>
    </row>
    <row r="277" spans="1:8" ht="15.75" customHeight="1">
      <c r="A277" s="51"/>
      <c r="B277" s="51"/>
      <c r="C277" s="52"/>
      <c r="D277" s="52"/>
      <c r="E277" s="52"/>
      <c r="F277" s="1"/>
      <c r="G277" s="1"/>
      <c r="H277" s="1"/>
    </row>
    <row r="278" spans="1:8" ht="15.75" customHeight="1">
      <c r="A278" s="51"/>
      <c r="B278" s="51"/>
      <c r="C278" s="52"/>
      <c r="D278" s="52"/>
      <c r="E278" s="52"/>
      <c r="F278" s="1"/>
      <c r="G278" s="1"/>
      <c r="H278" s="1"/>
    </row>
    <row r="279" spans="1:8" ht="15.75" customHeight="1">
      <c r="A279" s="51"/>
      <c r="B279" s="51"/>
      <c r="C279" s="52"/>
      <c r="D279" s="52"/>
      <c r="E279" s="52"/>
      <c r="F279" s="1"/>
      <c r="G279" s="1"/>
      <c r="H279" s="1"/>
    </row>
    <row r="280" spans="1:8" ht="15.75" customHeight="1">
      <c r="A280" s="51"/>
      <c r="B280" s="51"/>
      <c r="C280" s="52"/>
      <c r="D280" s="52"/>
      <c r="E280" s="52"/>
      <c r="F280" s="1"/>
      <c r="G280" s="1"/>
      <c r="H280" s="1"/>
    </row>
    <row r="281" spans="1:8" ht="15.75" customHeight="1">
      <c r="A281" s="51"/>
      <c r="B281" s="51"/>
      <c r="C281" s="52"/>
      <c r="D281" s="52"/>
      <c r="E281" s="52"/>
      <c r="F281" s="1"/>
      <c r="G281" s="1"/>
      <c r="H281" s="1"/>
    </row>
    <row r="282" spans="1:8" ht="15.75" customHeight="1">
      <c r="A282" s="51"/>
      <c r="B282" s="51"/>
      <c r="C282" s="52"/>
      <c r="D282" s="52"/>
      <c r="E282" s="52"/>
      <c r="F282" s="1"/>
      <c r="G282" s="1"/>
      <c r="H282" s="1"/>
    </row>
    <row r="283" spans="1:8" ht="15.75" customHeight="1">
      <c r="A283" s="51"/>
      <c r="B283" s="51"/>
      <c r="C283" s="52"/>
      <c r="D283" s="52"/>
      <c r="E283" s="52"/>
      <c r="F283" s="1"/>
      <c r="G283" s="1"/>
      <c r="H283" s="1"/>
    </row>
    <row r="284" spans="1:8" ht="15.75" customHeight="1">
      <c r="A284" s="51"/>
      <c r="B284" s="51"/>
      <c r="C284" s="52"/>
      <c r="D284" s="52"/>
      <c r="E284" s="52"/>
      <c r="F284" s="1"/>
      <c r="G284" s="1"/>
      <c r="H284" s="1"/>
    </row>
    <row r="285" spans="1:8" ht="15.75" customHeight="1">
      <c r="A285" s="51"/>
      <c r="B285" s="51"/>
      <c r="C285" s="52"/>
      <c r="D285" s="52"/>
      <c r="E285" s="52"/>
      <c r="F285" s="1"/>
      <c r="G285" s="1"/>
      <c r="H285" s="1"/>
    </row>
    <row r="286" spans="1:8" ht="15.75" customHeight="1">
      <c r="A286" s="51"/>
      <c r="B286" s="51"/>
      <c r="C286" s="52"/>
      <c r="D286" s="52"/>
      <c r="E286" s="52"/>
      <c r="F286" s="1"/>
      <c r="G286" s="1"/>
      <c r="H286" s="1"/>
    </row>
    <row r="287" spans="1:8" ht="15.75" customHeight="1">
      <c r="A287" s="51"/>
      <c r="B287" s="51"/>
      <c r="C287" s="52"/>
      <c r="D287" s="52"/>
      <c r="E287" s="52"/>
      <c r="F287" s="1"/>
      <c r="G287" s="1"/>
      <c r="H287" s="1"/>
    </row>
    <row r="288" spans="1:8" ht="15.75" customHeight="1">
      <c r="A288" s="51"/>
      <c r="B288" s="51"/>
      <c r="C288" s="52"/>
      <c r="D288" s="52"/>
      <c r="E288" s="52"/>
      <c r="F288" s="1"/>
      <c r="G288" s="1"/>
      <c r="H288" s="1"/>
    </row>
    <row r="289" spans="1:8" ht="15.75" customHeight="1">
      <c r="A289" s="51"/>
      <c r="B289" s="51"/>
      <c r="C289" s="52"/>
      <c r="D289" s="52"/>
      <c r="E289" s="52"/>
      <c r="F289" s="1"/>
      <c r="G289" s="1"/>
      <c r="H289" s="1"/>
    </row>
    <row r="290" spans="1:8" ht="15.75" customHeight="1">
      <c r="A290" s="51"/>
      <c r="B290" s="51"/>
      <c r="C290" s="52"/>
      <c r="D290" s="52"/>
      <c r="E290" s="52"/>
      <c r="F290" s="1"/>
      <c r="G290" s="1"/>
      <c r="H290" s="1"/>
    </row>
    <row r="291" spans="1:8" ht="15.75" customHeight="1">
      <c r="A291" s="51"/>
      <c r="B291" s="51"/>
      <c r="C291" s="52"/>
      <c r="D291" s="52"/>
      <c r="E291" s="52"/>
      <c r="F291" s="1"/>
      <c r="G291" s="1"/>
      <c r="H291" s="1"/>
    </row>
    <row r="292" spans="1:8" ht="15.75" customHeight="1">
      <c r="A292" s="51"/>
      <c r="B292" s="51"/>
      <c r="C292" s="52"/>
      <c r="D292" s="52"/>
      <c r="E292" s="52"/>
      <c r="F292" s="1"/>
      <c r="G292" s="1"/>
      <c r="H292" s="1"/>
    </row>
    <row r="293" spans="1:8" ht="15.75" customHeight="1">
      <c r="A293" s="51"/>
      <c r="B293" s="51"/>
      <c r="C293" s="52"/>
      <c r="D293" s="52"/>
      <c r="E293" s="52"/>
      <c r="F293" s="1"/>
      <c r="G293" s="1"/>
      <c r="H293" s="1"/>
    </row>
    <row r="294" spans="1:8" ht="15.75" customHeight="1">
      <c r="A294" s="51"/>
      <c r="B294" s="51"/>
      <c r="C294" s="52"/>
      <c r="D294" s="52"/>
      <c r="E294" s="52"/>
      <c r="F294" s="1"/>
      <c r="G294" s="1"/>
      <c r="H294" s="1"/>
    </row>
    <row r="295" spans="1:8" ht="15.75" customHeight="1">
      <c r="A295" s="51"/>
      <c r="B295" s="51"/>
      <c r="C295" s="52"/>
      <c r="D295" s="52"/>
      <c r="E295" s="52"/>
      <c r="F295" s="1"/>
      <c r="G295" s="1"/>
      <c r="H295" s="1"/>
    </row>
    <row r="296" spans="1:8" ht="15.75" customHeight="1">
      <c r="A296" s="51"/>
      <c r="B296" s="51"/>
      <c r="C296" s="52"/>
      <c r="D296" s="52"/>
      <c r="E296" s="52"/>
      <c r="F296" s="1"/>
      <c r="G296" s="1"/>
      <c r="H296" s="1"/>
    </row>
    <row r="297" spans="1:8" ht="15.75" customHeight="1">
      <c r="A297" s="51"/>
      <c r="B297" s="51"/>
      <c r="C297" s="52"/>
      <c r="D297" s="52"/>
      <c r="E297" s="52"/>
      <c r="F297" s="1"/>
      <c r="G297" s="1"/>
      <c r="H297" s="1"/>
    </row>
    <row r="298" spans="1:8" ht="15.75" customHeight="1">
      <c r="A298" s="51"/>
      <c r="B298" s="51"/>
      <c r="C298" s="52"/>
      <c r="D298" s="52"/>
      <c r="E298" s="52"/>
      <c r="F298" s="1"/>
      <c r="G298" s="1"/>
      <c r="H298" s="1"/>
    </row>
    <row r="299" spans="1:8" ht="15.75" customHeight="1">
      <c r="A299" s="51"/>
      <c r="B299" s="51"/>
      <c r="C299" s="52"/>
      <c r="D299" s="52"/>
      <c r="E299" s="52"/>
      <c r="F299" s="1"/>
      <c r="G299" s="1"/>
      <c r="H299" s="1"/>
    </row>
    <row r="300" spans="1:8" ht="15.75" customHeight="1">
      <c r="A300" s="51"/>
      <c r="B300" s="51"/>
      <c r="C300" s="52"/>
      <c r="D300" s="52"/>
      <c r="E300" s="52"/>
      <c r="F300" s="1"/>
      <c r="G300" s="1"/>
      <c r="H300" s="1"/>
    </row>
    <row r="301" spans="1:8" ht="15.75" customHeight="1">
      <c r="A301" s="51"/>
      <c r="B301" s="51"/>
      <c r="C301" s="52"/>
      <c r="D301" s="52"/>
      <c r="E301" s="52"/>
      <c r="F301" s="1"/>
      <c r="G301" s="1"/>
      <c r="H301" s="1"/>
    </row>
    <row r="302" spans="1:8" ht="15.75" customHeight="1">
      <c r="A302" s="51"/>
      <c r="B302" s="51"/>
      <c r="C302" s="52"/>
      <c r="D302" s="52"/>
      <c r="E302" s="52"/>
      <c r="F302" s="1"/>
      <c r="G302" s="1"/>
      <c r="H302" s="1"/>
    </row>
    <row r="303" spans="1:8" ht="15.75" customHeight="1">
      <c r="A303" s="51"/>
      <c r="B303" s="51"/>
      <c r="C303" s="52"/>
      <c r="D303" s="52"/>
      <c r="E303" s="52"/>
      <c r="F303" s="1"/>
      <c r="G303" s="1"/>
      <c r="H303" s="1"/>
    </row>
    <row r="304" spans="1:8" ht="15.75" customHeight="1">
      <c r="A304" s="51"/>
      <c r="B304" s="51"/>
      <c r="C304" s="52"/>
      <c r="D304" s="52"/>
      <c r="E304" s="52"/>
      <c r="F304" s="1"/>
      <c r="G304" s="1"/>
      <c r="H304" s="1"/>
    </row>
    <row r="305" spans="1:8" ht="15.75" customHeight="1">
      <c r="A305" s="51"/>
      <c r="B305" s="51"/>
      <c r="C305" s="52"/>
      <c r="D305" s="52"/>
      <c r="E305" s="52"/>
      <c r="F305" s="1"/>
      <c r="G305" s="1"/>
      <c r="H305" s="1"/>
    </row>
    <row r="306" spans="1:8" ht="15.75" customHeight="1">
      <c r="A306" s="51"/>
      <c r="B306" s="51"/>
      <c r="C306" s="52"/>
      <c r="D306" s="52"/>
      <c r="E306" s="52"/>
      <c r="F306" s="1"/>
      <c r="G306" s="1"/>
      <c r="H306" s="1"/>
    </row>
    <row r="307" spans="1:8" ht="15.75" customHeight="1">
      <c r="A307" s="51"/>
      <c r="B307" s="51"/>
      <c r="C307" s="52"/>
      <c r="D307" s="52"/>
      <c r="E307" s="52"/>
      <c r="F307" s="1"/>
      <c r="G307" s="1"/>
      <c r="H307" s="1"/>
    </row>
    <row r="308" spans="1:8" ht="15.75" customHeight="1">
      <c r="A308" s="51"/>
      <c r="B308" s="51"/>
      <c r="C308" s="52"/>
      <c r="D308" s="52"/>
      <c r="E308" s="52"/>
      <c r="F308" s="1"/>
      <c r="G308" s="1"/>
      <c r="H308" s="1"/>
    </row>
    <row r="309" spans="1:8" ht="15.75" customHeight="1">
      <c r="A309" s="51"/>
      <c r="B309" s="51"/>
      <c r="C309" s="52"/>
      <c r="D309" s="52"/>
      <c r="E309" s="52"/>
      <c r="F309" s="1"/>
      <c r="G309" s="1"/>
      <c r="H309" s="1"/>
    </row>
    <row r="310" spans="1:8" ht="15.75" customHeight="1">
      <c r="A310" s="51"/>
      <c r="B310" s="51"/>
      <c r="C310" s="52"/>
      <c r="D310" s="52"/>
      <c r="E310" s="52"/>
      <c r="F310" s="1"/>
      <c r="G310" s="1"/>
      <c r="H310" s="1"/>
    </row>
    <row r="311" spans="1:8" ht="15.75" customHeight="1">
      <c r="A311" s="51"/>
      <c r="B311" s="51"/>
      <c r="C311" s="52"/>
      <c r="D311" s="52"/>
      <c r="E311" s="52"/>
      <c r="F311" s="1"/>
      <c r="G311" s="1"/>
      <c r="H311" s="1"/>
    </row>
    <row r="312" spans="1:8" ht="15.75" customHeight="1">
      <c r="A312" s="51"/>
      <c r="B312" s="51"/>
      <c r="C312" s="52"/>
      <c r="D312" s="52"/>
      <c r="E312" s="52"/>
      <c r="F312" s="1"/>
      <c r="G312" s="1"/>
      <c r="H312" s="1"/>
    </row>
    <row r="313" spans="1:8" ht="15.75" customHeight="1">
      <c r="A313" s="51"/>
      <c r="B313" s="51"/>
      <c r="C313" s="52"/>
      <c r="D313" s="52"/>
      <c r="E313" s="52"/>
      <c r="F313" s="1"/>
      <c r="G313" s="1"/>
      <c r="H313" s="1"/>
    </row>
    <row r="314" spans="1:8" ht="15.75" customHeight="1">
      <c r="A314" s="51"/>
      <c r="B314" s="51"/>
      <c r="C314" s="52"/>
      <c r="D314" s="52"/>
      <c r="E314" s="52"/>
      <c r="F314" s="1"/>
      <c r="G314" s="1"/>
      <c r="H314" s="1"/>
    </row>
    <row r="315" spans="1:8" ht="15.75" customHeight="1">
      <c r="A315" s="51"/>
      <c r="B315" s="51"/>
      <c r="C315" s="52"/>
      <c r="D315" s="52"/>
      <c r="E315" s="52"/>
      <c r="F315" s="1"/>
      <c r="G315" s="1"/>
      <c r="H315" s="1"/>
    </row>
    <row r="316" spans="1:8" ht="15.75" customHeight="1">
      <c r="A316" s="51"/>
      <c r="B316" s="51"/>
      <c r="C316" s="52"/>
      <c r="D316" s="52"/>
      <c r="E316" s="52"/>
      <c r="F316" s="1"/>
      <c r="G316" s="1"/>
      <c r="H316" s="1"/>
    </row>
    <row r="317" spans="1:8" ht="15.75" customHeight="1">
      <c r="A317" s="51"/>
      <c r="B317" s="51"/>
      <c r="C317" s="52"/>
      <c r="D317" s="52"/>
      <c r="E317" s="52"/>
      <c r="F317" s="1"/>
      <c r="G317" s="1"/>
      <c r="H317" s="1"/>
    </row>
    <row r="318" spans="1:8" ht="15.75" customHeight="1">
      <c r="A318" s="51"/>
      <c r="B318" s="51"/>
      <c r="C318" s="52"/>
      <c r="D318" s="52"/>
      <c r="E318" s="52"/>
      <c r="F318" s="1"/>
      <c r="G318" s="1"/>
      <c r="H318" s="1"/>
    </row>
    <row r="319" spans="1:8" ht="15.75" customHeight="1">
      <c r="A319" s="51"/>
      <c r="B319" s="51"/>
      <c r="C319" s="52"/>
      <c r="D319" s="52"/>
      <c r="E319" s="52"/>
      <c r="F319" s="1"/>
      <c r="G319" s="1"/>
      <c r="H319" s="1"/>
    </row>
    <row r="320" spans="1:8" ht="15.75" customHeight="1">
      <c r="A320" s="51"/>
      <c r="B320" s="51"/>
      <c r="C320" s="52"/>
      <c r="D320" s="52"/>
      <c r="E320" s="52"/>
      <c r="F320" s="1"/>
      <c r="G320" s="1"/>
      <c r="H320" s="1"/>
    </row>
    <row r="321" spans="1:8" ht="15.75" customHeight="1">
      <c r="A321" s="51"/>
      <c r="B321" s="51"/>
      <c r="C321" s="52"/>
      <c r="D321" s="52"/>
      <c r="E321" s="52"/>
      <c r="F321" s="1"/>
      <c r="G321" s="1"/>
      <c r="H321" s="1"/>
    </row>
    <row r="322" spans="1:8" ht="15.75" customHeight="1">
      <c r="A322" s="51"/>
      <c r="B322" s="51"/>
      <c r="C322" s="52"/>
      <c r="D322" s="52"/>
      <c r="E322" s="52"/>
      <c r="F322" s="1"/>
      <c r="G322" s="1"/>
      <c r="H322" s="1"/>
    </row>
    <row r="323" spans="1:8" ht="15.75" customHeight="1">
      <c r="A323" s="51"/>
      <c r="B323" s="51"/>
      <c r="C323" s="52"/>
      <c r="D323" s="52"/>
      <c r="E323" s="52"/>
      <c r="F323" s="1"/>
      <c r="G323" s="1"/>
      <c r="H323" s="1"/>
    </row>
    <row r="324" spans="1:8" ht="15.75" customHeight="1">
      <c r="A324" s="51"/>
      <c r="B324" s="51"/>
      <c r="C324" s="52"/>
      <c r="D324" s="52"/>
      <c r="E324" s="52"/>
      <c r="F324" s="1"/>
      <c r="G324" s="1"/>
      <c r="H324" s="1"/>
    </row>
    <row r="325" spans="1:8" ht="15.75" customHeight="1">
      <c r="A325" s="51"/>
      <c r="B325" s="51"/>
      <c r="C325" s="52"/>
      <c r="D325" s="52"/>
      <c r="E325" s="52"/>
      <c r="F325" s="1"/>
      <c r="G325" s="1"/>
      <c r="H325" s="1"/>
    </row>
    <row r="326" spans="1:8" ht="15.75" customHeight="1">
      <c r="A326" s="51"/>
      <c r="B326" s="51"/>
      <c r="C326" s="52"/>
      <c r="D326" s="52"/>
      <c r="E326" s="52"/>
      <c r="F326" s="1"/>
      <c r="G326" s="1"/>
      <c r="H326" s="1"/>
    </row>
    <row r="327" spans="1:8" ht="15.75" customHeight="1"/>
    <row r="328" spans="1:8" ht="15.75" customHeight="1"/>
    <row r="329" spans="1:8" ht="15.75" customHeight="1"/>
    <row r="330" spans="1:8" ht="15.75" customHeight="1"/>
    <row r="331" spans="1:8" ht="15.75" customHeight="1"/>
    <row r="332" spans="1:8" ht="15.75" customHeight="1"/>
    <row r="333" spans="1:8" ht="15.75" customHeight="1"/>
    <row r="334" spans="1:8" ht="15.75" customHeight="1"/>
    <row r="335" spans="1:8" ht="15.75" customHeight="1"/>
    <row r="336" spans="1:8"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126:E126"/>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Y1000"/>
  <sheetViews>
    <sheetView topLeftCell="A107" workbookViewId="0">
      <selection activeCell="E124" sqref="E124"/>
    </sheetView>
  </sheetViews>
  <sheetFormatPr defaultColWidth="14.3984375" defaultRowHeight="15" customHeight="1"/>
  <cols>
    <col min="1" max="1" width="23.73046875" customWidth="1"/>
    <col min="2" max="2" width="10.86328125" customWidth="1"/>
    <col min="3" max="3" width="30" customWidth="1"/>
    <col min="4" max="4" width="17.73046875" customWidth="1"/>
    <col min="5" max="5" width="26.265625" customWidth="1"/>
    <col min="6" max="8" width="13.73046875" customWidth="1"/>
    <col min="9" max="25" width="8" customWidth="1"/>
    <col min="26" max="26" width="14.265625" customWidth="1"/>
  </cols>
  <sheetData>
    <row r="1" spans="1:25" ht="14.25">
      <c r="A1" s="51"/>
      <c r="B1" s="51"/>
      <c r="C1" s="52"/>
      <c r="D1" s="52"/>
      <c r="E1" s="52"/>
      <c r="F1" s="1"/>
      <c r="G1" s="1"/>
      <c r="H1" s="1"/>
    </row>
    <row r="2" spans="1:25" ht="15.75" customHeight="1">
      <c r="A2" s="1118" t="s">
        <v>6217</v>
      </c>
      <c r="B2" s="1111"/>
      <c r="C2" s="1111"/>
      <c r="D2" s="1111"/>
      <c r="E2" s="1112"/>
      <c r="F2" s="927"/>
      <c r="G2" s="927"/>
      <c r="H2" s="927"/>
      <c r="I2" s="54"/>
      <c r="J2" s="54"/>
      <c r="K2" s="54"/>
      <c r="L2" s="54"/>
      <c r="M2" s="54"/>
      <c r="N2" s="54"/>
      <c r="O2" s="54"/>
      <c r="P2" s="54"/>
      <c r="Q2" s="54"/>
      <c r="R2" s="54"/>
      <c r="S2" s="54"/>
      <c r="T2" s="54"/>
      <c r="U2" s="54"/>
      <c r="V2" s="54"/>
      <c r="W2" s="54"/>
      <c r="X2" s="54"/>
      <c r="Y2" s="54"/>
    </row>
    <row r="3" spans="1:25" ht="15.75" customHeight="1">
      <c r="A3" s="288"/>
      <c r="B3" s="288"/>
      <c r="C3" s="288"/>
      <c r="D3" s="288"/>
      <c r="E3" s="928"/>
      <c r="F3" s="927"/>
      <c r="G3" s="927"/>
      <c r="H3" s="927"/>
      <c r="I3" s="54"/>
      <c r="J3" s="54"/>
      <c r="K3" s="54"/>
      <c r="L3" s="54"/>
      <c r="M3" s="54"/>
      <c r="N3" s="54"/>
      <c r="O3" s="54"/>
      <c r="P3" s="54"/>
      <c r="Q3" s="54"/>
      <c r="R3" s="54"/>
      <c r="S3" s="54"/>
      <c r="T3" s="54"/>
      <c r="U3" s="54"/>
      <c r="V3" s="54"/>
      <c r="W3" s="54"/>
      <c r="X3" s="54"/>
      <c r="Y3" s="54"/>
    </row>
    <row r="4" spans="1:25" ht="14.25" customHeight="1">
      <c r="A4" s="1120" t="s">
        <v>6218</v>
      </c>
      <c r="B4" s="1111"/>
      <c r="C4" s="1111"/>
      <c r="D4" s="1111"/>
      <c r="E4" s="1112"/>
      <c r="F4" s="927"/>
      <c r="G4" s="927"/>
      <c r="H4" s="927"/>
      <c r="I4" s="54"/>
      <c r="J4" s="54"/>
      <c r="K4" s="54"/>
      <c r="L4" s="54"/>
      <c r="M4" s="54"/>
      <c r="N4" s="54"/>
      <c r="O4" s="54"/>
      <c r="P4" s="54"/>
      <c r="Q4" s="54"/>
      <c r="R4" s="54"/>
      <c r="S4" s="54"/>
      <c r="T4" s="54"/>
      <c r="U4" s="54"/>
      <c r="V4" s="54"/>
      <c r="W4" s="54"/>
      <c r="X4" s="54"/>
      <c r="Y4" s="54"/>
    </row>
    <row r="5" spans="1:25" ht="16.5" customHeight="1">
      <c r="A5" s="1137" t="s">
        <v>6152</v>
      </c>
      <c r="B5" s="1111"/>
      <c r="C5" s="1111"/>
      <c r="D5" s="1111"/>
      <c r="E5" s="1112"/>
      <c r="F5" s="927"/>
      <c r="G5" s="927"/>
      <c r="H5" s="927"/>
      <c r="I5" s="54"/>
      <c r="J5" s="54"/>
      <c r="K5" s="54"/>
      <c r="L5" s="54"/>
      <c r="M5" s="54"/>
      <c r="N5" s="54"/>
      <c r="O5" s="54"/>
      <c r="P5" s="54"/>
      <c r="Q5" s="54"/>
      <c r="R5" s="54"/>
      <c r="S5" s="54"/>
      <c r="T5" s="54"/>
      <c r="U5" s="54"/>
      <c r="V5" s="54"/>
      <c r="W5" s="54"/>
      <c r="X5" s="54"/>
      <c r="Y5" s="54"/>
    </row>
    <row r="6" spans="1:25" ht="27" customHeight="1">
      <c r="A6" s="1147" t="s">
        <v>6219</v>
      </c>
      <c r="B6" s="1111"/>
      <c r="C6" s="1111"/>
      <c r="D6" s="1111"/>
      <c r="E6" s="1112"/>
      <c r="F6" s="927"/>
      <c r="G6" s="927"/>
      <c r="H6" s="927"/>
      <c r="I6" s="54"/>
      <c r="J6" s="54"/>
      <c r="K6" s="54"/>
      <c r="L6" s="54"/>
      <c r="M6" s="54"/>
      <c r="N6" s="54"/>
      <c r="O6" s="54"/>
      <c r="P6" s="54"/>
      <c r="Q6" s="54"/>
      <c r="R6" s="54"/>
      <c r="S6" s="54"/>
      <c r="T6" s="54"/>
      <c r="U6" s="54"/>
      <c r="V6" s="54"/>
      <c r="W6" s="54"/>
      <c r="X6" s="54"/>
      <c r="Y6" s="54"/>
    </row>
    <row r="7" spans="1:25" ht="14.25">
      <c r="A7" s="57"/>
      <c r="B7" s="57"/>
      <c r="C7" s="58"/>
      <c r="D7" s="58"/>
      <c r="E7" s="58"/>
      <c r="F7" s="57"/>
      <c r="G7" s="57"/>
      <c r="H7" s="57"/>
      <c r="I7" s="54"/>
      <c r="J7" s="54"/>
      <c r="K7" s="54"/>
      <c r="L7" s="54"/>
      <c r="M7" s="54"/>
      <c r="N7" s="54"/>
      <c r="O7" s="54"/>
      <c r="P7" s="54"/>
      <c r="Q7" s="54"/>
      <c r="R7" s="54"/>
      <c r="S7" s="54"/>
      <c r="T7" s="54"/>
      <c r="U7" s="54"/>
      <c r="V7" s="54"/>
      <c r="W7" s="54"/>
      <c r="X7" s="54"/>
      <c r="Y7" s="54"/>
    </row>
    <row r="8" spans="1:25" ht="61.5" customHeight="1">
      <c r="A8" s="290" t="s">
        <v>2558</v>
      </c>
      <c r="B8" s="61" t="s">
        <v>6</v>
      </c>
      <c r="C8" s="290" t="s">
        <v>6154</v>
      </c>
      <c r="D8" s="258" t="s">
        <v>219</v>
      </c>
      <c r="E8" s="258" t="s">
        <v>223</v>
      </c>
      <c r="F8" s="64" t="s">
        <v>224</v>
      </c>
      <c r="I8" s="54"/>
      <c r="J8" s="54"/>
      <c r="K8" s="54"/>
      <c r="L8" s="54"/>
      <c r="M8" s="54"/>
      <c r="N8" s="54"/>
      <c r="O8" s="54"/>
      <c r="P8" s="54"/>
      <c r="Q8" s="54"/>
      <c r="R8" s="54"/>
      <c r="S8" s="54"/>
      <c r="T8" s="54"/>
      <c r="U8" s="54"/>
      <c r="V8" s="54"/>
      <c r="W8" s="54"/>
      <c r="X8" s="54"/>
      <c r="Y8" s="54"/>
    </row>
    <row r="9" spans="1:25" ht="14.25">
      <c r="A9" s="83" t="s">
        <v>49</v>
      </c>
      <c r="B9" s="203" t="s">
        <v>50</v>
      </c>
      <c r="C9" s="203">
        <v>9</v>
      </c>
      <c r="D9" s="77">
        <v>504</v>
      </c>
      <c r="E9" s="32">
        <v>504</v>
      </c>
      <c r="F9" s="82" t="s">
        <v>49</v>
      </c>
    </row>
    <row r="10" spans="1:25" ht="14.25">
      <c r="A10" s="83" t="s">
        <v>52</v>
      </c>
      <c r="B10" s="203" t="s">
        <v>50</v>
      </c>
      <c r="C10" s="203">
        <v>13.75</v>
      </c>
      <c r="D10" s="77">
        <f>13.75*2*28</f>
        <v>770</v>
      </c>
      <c r="E10" s="32">
        <v>770</v>
      </c>
      <c r="F10" s="82" t="s">
        <v>52</v>
      </c>
    </row>
    <row r="11" spans="1:25" ht="14.25">
      <c r="A11" s="83" t="s">
        <v>2563</v>
      </c>
      <c r="B11" s="203" t="s">
        <v>50</v>
      </c>
      <c r="C11" s="203">
        <v>12</v>
      </c>
      <c r="D11" s="77">
        <v>672</v>
      </c>
      <c r="E11" s="32">
        <v>672</v>
      </c>
      <c r="F11" s="82" t="s">
        <v>54</v>
      </c>
    </row>
    <row r="12" spans="1:25" ht="14.25">
      <c r="A12" s="83" t="s">
        <v>56</v>
      </c>
      <c r="B12" s="203" t="s">
        <v>50</v>
      </c>
      <c r="C12" s="203"/>
      <c r="D12" s="77" t="s">
        <v>6220</v>
      </c>
      <c r="E12" s="32">
        <v>672</v>
      </c>
      <c r="F12" s="82" t="s">
        <v>56</v>
      </c>
    </row>
    <row r="13" spans="1:25" ht="14.25">
      <c r="A13" s="83" t="s">
        <v>5055</v>
      </c>
      <c r="B13" s="203" t="s">
        <v>50</v>
      </c>
      <c r="C13" s="203">
        <v>13</v>
      </c>
      <c r="D13" s="77" t="s">
        <v>6221</v>
      </c>
      <c r="E13" s="32">
        <v>728</v>
      </c>
      <c r="F13" s="82" t="s">
        <v>246</v>
      </c>
    </row>
    <row r="14" spans="1:25" ht="14.25">
      <c r="A14" s="83" t="s">
        <v>6004</v>
      </c>
      <c r="B14" s="203" t="s">
        <v>50</v>
      </c>
      <c r="C14" s="203">
        <v>14</v>
      </c>
      <c r="D14" s="77">
        <v>784</v>
      </c>
      <c r="E14" s="32">
        <v>784</v>
      </c>
      <c r="F14" s="3" t="s">
        <v>58</v>
      </c>
    </row>
    <row r="15" spans="1:25" ht="14.25">
      <c r="A15" s="83" t="s">
        <v>59</v>
      </c>
      <c r="B15" s="76" t="s">
        <v>50</v>
      </c>
      <c r="C15" s="76">
        <v>10.5</v>
      </c>
      <c r="D15" s="77"/>
      <c r="E15" s="32">
        <v>588</v>
      </c>
      <c r="F15" s="3" t="s">
        <v>59</v>
      </c>
    </row>
    <row r="16" spans="1:25" ht="14.25">
      <c r="A16" s="83" t="s">
        <v>61</v>
      </c>
      <c r="B16" s="203" t="s">
        <v>50</v>
      </c>
      <c r="C16" s="76" t="s">
        <v>6222</v>
      </c>
      <c r="D16" s="77">
        <v>532</v>
      </c>
      <c r="E16" s="32">
        <v>532</v>
      </c>
      <c r="F16" s="82" t="s">
        <v>61</v>
      </c>
    </row>
    <row r="17" spans="1:6" ht="14.25">
      <c r="A17" s="83" t="s">
        <v>6161</v>
      </c>
      <c r="B17" s="203" t="s">
        <v>50</v>
      </c>
      <c r="C17" s="203">
        <v>14.25</v>
      </c>
      <c r="D17" s="77">
        <v>14.25</v>
      </c>
      <c r="E17" s="32">
        <v>789</v>
      </c>
      <c r="F17" s="82" t="s">
        <v>62</v>
      </c>
    </row>
    <row r="18" spans="1:6" ht="14.25">
      <c r="A18" s="83" t="s">
        <v>63</v>
      </c>
      <c r="B18" s="203" t="s">
        <v>50</v>
      </c>
      <c r="C18" s="203">
        <v>12</v>
      </c>
      <c r="D18" s="77" t="s">
        <v>6223</v>
      </c>
      <c r="E18" s="32">
        <v>672</v>
      </c>
      <c r="F18" s="82" t="s">
        <v>295</v>
      </c>
    </row>
    <row r="19" spans="1:6" ht="14.25">
      <c r="A19" s="108" t="s">
        <v>5106</v>
      </c>
      <c r="B19" s="108" t="s">
        <v>50</v>
      </c>
      <c r="C19" s="108">
        <v>11</v>
      </c>
      <c r="D19" s="109" t="s">
        <v>6224</v>
      </c>
      <c r="E19" s="825">
        <v>616</v>
      </c>
      <c r="F19" s="82" t="s">
        <v>67</v>
      </c>
    </row>
    <row r="20" spans="1:6" ht="14.25">
      <c r="A20" s="83" t="s">
        <v>68</v>
      </c>
      <c r="B20" s="203" t="s">
        <v>50</v>
      </c>
      <c r="C20" s="203">
        <v>9.5</v>
      </c>
      <c r="D20" s="77">
        <v>10</v>
      </c>
      <c r="E20" s="32">
        <v>532</v>
      </c>
      <c r="F20" s="82" t="s">
        <v>68</v>
      </c>
    </row>
    <row r="21" spans="1:6" ht="15.75" customHeight="1">
      <c r="A21" s="83" t="s">
        <v>6163</v>
      </c>
      <c r="B21" s="203" t="s">
        <v>50</v>
      </c>
      <c r="C21" s="203">
        <v>9.5</v>
      </c>
      <c r="D21" s="77" t="s">
        <v>6225</v>
      </c>
      <c r="E21" s="32">
        <v>532</v>
      </c>
      <c r="F21" s="3" t="s">
        <v>69</v>
      </c>
    </row>
    <row r="22" spans="1:6" ht="15.75" customHeight="1">
      <c r="A22" s="83" t="s">
        <v>312</v>
      </c>
      <c r="B22" s="84" t="s">
        <v>50</v>
      </c>
      <c r="C22" s="203">
        <v>10</v>
      </c>
      <c r="D22" s="86">
        <v>560</v>
      </c>
      <c r="E22" s="32">
        <v>560</v>
      </c>
      <c r="F22" s="3" t="s">
        <v>6009</v>
      </c>
    </row>
    <row r="23" spans="1:6" ht="15.75" customHeight="1">
      <c r="A23" s="83" t="s">
        <v>72</v>
      </c>
      <c r="B23" s="203" t="s">
        <v>50</v>
      </c>
      <c r="C23" s="203">
        <v>12.5</v>
      </c>
      <c r="D23" s="77" t="s">
        <v>6226</v>
      </c>
      <c r="E23" s="32">
        <v>700</v>
      </c>
      <c r="F23" s="82" t="s">
        <v>72</v>
      </c>
    </row>
    <row r="24" spans="1:6" ht="15.75" customHeight="1">
      <c r="A24" s="83" t="s">
        <v>73</v>
      </c>
      <c r="B24" s="203" t="s">
        <v>50</v>
      </c>
      <c r="C24" s="203">
        <v>7</v>
      </c>
      <c r="D24" s="77" t="s">
        <v>6227</v>
      </c>
      <c r="E24" s="32">
        <v>392</v>
      </c>
      <c r="F24" s="82" t="s">
        <v>73</v>
      </c>
    </row>
    <row r="25" spans="1:6" ht="15.75" customHeight="1">
      <c r="A25" s="83" t="s">
        <v>74</v>
      </c>
      <c r="B25" s="203" t="s">
        <v>50</v>
      </c>
      <c r="C25" s="76">
        <v>616</v>
      </c>
      <c r="D25" s="77">
        <v>616</v>
      </c>
      <c r="E25" s="32">
        <v>616</v>
      </c>
      <c r="F25" s="82" t="s">
        <v>74</v>
      </c>
    </row>
    <row r="26" spans="1:6" ht="15.75" customHeight="1">
      <c r="A26" s="83" t="s">
        <v>75</v>
      </c>
      <c r="B26" s="203" t="s">
        <v>50</v>
      </c>
      <c r="C26" s="203">
        <v>11.5</v>
      </c>
      <c r="D26" s="77">
        <v>644</v>
      </c>
      <c r="E26" s="32">
        <v>644</v>
      </c>
      <c r="F26" s="82" t="s">
        <v>75</v>
      </c>
    </row>
    <row r="27" spans="1:6" ht="15.75" customHeight="1">
      <c r="A27" s="83" t="s">
        <v>860</v>
      </c>
      <c r="B27" s="203" t="s">
        <v>50</v>
      </c>
      <c r="C27" s="203">
        <v>13</v>
      </c>
      <c r="D27" s="77" t="s">
        <v>6221</v>
      </c>
      <c r="E27" s="32">
        <v>728</v>
      </c>
      <c r="F27" s="82" t="s">
        <v>76</v>
      </c>
    </row>
    <row r="28" spans="1:6" ht="15.75" customHeight="1">
      <c r="A28" s="83" t="s">
        <v>1151</v>
      </c>
      <c r="B28" s="203" t="s">
        <v>50</v>
      </c>
      <c r="C28" s="203">
        <v>9</v>
      </c>
      <c r="D28" s="77">
        <v>504</v>
      </c>
      <c r="E28" s="32">
        <v>504</v>
      </c>
      <c r="F28" s="3" t="s">
        <v>77</v>
      </c>
    </row>
    <row r="29" spans="1:6" ht="15.75" customHeight="1">
      <c r="A29" s="83" t="s">
        <v>339</v>
      </c>
      <c r="B29" s="203" t="s">
        <v>50</v>
      </c>
      <c r="C29" s="203">
        <v>10</v>
      </c>
      <c r="D29" s="77">
        <v>560</v>
      </c>
      <c r="E29" s="32">
        <v>560</v>
      </c>
      <c r="F29" s="3" t="s">
        <v>78</v>
      </c>
    </row>
    <row r="30" spans="1:6" ht="15.75" customHeight="1">
      <c r="A30" s="83" t="s">
        <v>79</v>
      </c>
      <c r="B30" s="203" t="s">
        <v>50</v>
      </c>
      <c r="C30" s="203">
        <v>12</v>
      </c>
      <c r="D30" s="77">
        <v>12</v>
      </c>
      <c r="E30" s="32">
        <v>672</v>
      </c>
      <c r="F30" s="3" t="s">
        <v>79</v>
      </c>
    </row>
    <row r="31" spans="1:6" ht="15.75" customHeight="1">
      <c r="A31" s="81" t="s">
        <v>3201</v>
      </c>
      <c r="B31" s="81" t="s">
        <v>81</v>
      </c>
      <c r="C31" s="81" t="s">
        <v>6228</v>
      </c>
      <c r="D31" s="81" t="s">
        <v>6228</v>
      </c>
      <c r="E31" s="930">
        <v>574</v>
      </c>
      <c r="F31" s="344" t="s">
        <v>80</v>
      </c>
    </row>
    <row r="32" spans="1:6" ht="15.75" customHeight="1">
      <c r="A32" s="81" t="s">
        <v>6169</v>
      </c>
      <c r="B32" s="81" t="s">
        <v>81</v>
      </c>
      <c r="C32" s="81" t="s">
        <v>6229</v>
      </c>
      <c r="D32" s="81">
        <v>616</v>
      </c>
      <c r="E32" s="930">
        <v>616</v>
      </c>
      <c r="F32" s="344" t="s">
        <v>1171</v>
      </c>
    </row>
    <row r="33" spans="1:7" ht="15.75" customHeight="1">
      <c r="A33" s="81" t="s">
        <v>6171</v>
      </c>
      <c r="B33" s="81" t="s">
        <v>81</v>
      </c>
      <c r="C33" s="81" t="s">
        <v>6230</v>
      </c>
      <c r="D33" s="81">
        <v>728</v>
      </c>
      <c r="E33" s="930">
        <v>728</v>
      </c>
      <c r="F33" s="344" t="s">
        <v>5257</v>
      </c>
    </row>
    <row r="34" spans="1:7" ht="15.75" customHeight="1">
      <c r="A34" s="81" t="s">
        <v>6172</v>
      </c>
      <c r="B34" s="81" t="s">
        <v>81</v>
      </c>
      <c r="C34" s="81">
        <v>13.25</v>
      </c>
      <c r="D34" s="81">
        <v>742</v>
      </c>
      <c r="E34" s="930">
        <v>742</v>
      </c>
      <c r="F34" s="344" t="s">
        <v>6172</v>
      </c>
    </row>
    <row r="35" spans="1:7" ht="15.75" customHeight="1">
      <c r="A35" s="81" t="s">
        <v>85</v>
      </c>
      <c r="B35" s="81" t="s">
        <v>81</v>
      </c>
      <c r="C35" s="81">
        <v>8</v>
      </c>
      <c r="D35" s="81" t="s">
        <v>6231</v>
      </c>
      <c r="E35" s="930">
        <v>448</v>
      </c>
      <c r="F35" s="344" t="s">
        <v>85</v>
      </c>
    </row>
    <row r="36" spans="1:7" ht="15.75" customHeight="1">
      <c r="A36" s="81" t="s">
        <v>4552</v>
      </c>
      <c r="B36" s="81" t="s">
        <v>81</v>
      </c>
      <c r="C36" s="81">
        <v>10</v>
      </c>
      <c r="D36" s="81">
        <f>20*28</f>
        <v>560</v>
      </c>
      <c r="E36" s="930">
        <f>D36</f>
        <v>560</v>
      </c>
      <c r="F36" s="344" t="s">
        <v>4552</v>
      </c>
    </row>
    <row r="37" spans="1:7" ht="15.75" customHeight="1">
      <c r="A37" s="81" t="s">
        <v>87</v>
      </c>
      <c r="B37" s="81" t="s">
        <v>81</v>
      </c>
      <c r="C37" s="81">
        <v>13.5</v>
      </c>
      <c r="D37" s="81">
        <v>756</v>
      </c>
      <c r="E37" s="930">
        <v>756</v>
      </c>
      <c r="F37" s="344" t="s">
        <v>87</v>
      </c>
    </row>
    <row r="38" spans="1:7" ht="15.75" customHeight="1">
      <c r="A38" s="81" t="s">
        <v>88</v>
      </c>
      <c r="B38" s="81" t="s">
        <v>81</v>
      </c>
      <c r="C38" s="81">
        <v>9.5</v>
      </c>
      <c r="D38" s="81">
        <v>532</v>
      </c>
      <c r="E38" s="930">
        <v>532</v>
      </c>
      <c r="F38" s="344" t="s">
        <v>88</v>
      </c>
    </row>
    <row r="39" spans="1:7" ht="15.75" customHeight="1">
      <c r="A39" s="81" t="s">
        <v>6176</v>
      </c>
      <c r="B39" s="81" t="s">
        <v>81</v>
      </c>
      <c r="C39" s="81">
        <v>12</v>
      </c>
      <c r="D39" s="81">
        <v>672</v>
      </c>
      <c r="E39" s="930">
        <v>672</v>
      </c>
      <c r="F39" s="344" t="s">
        <v>6176</v>
      </c>
    </row>
    <row r="40" spans="1:7" ht="15.75" customHeight="1">
      <c r="A40" s="81" t="s">
        <v>94</v>
      </c>
      <c r="B40" s="81" t="s">
        <v>81</v>
      </c>
      <c r="C40" s="81">
        <v>8.75</v>
      </c>
      <c r="D40" s="81" t="s">
        <v>6232</v>
      </c>
      <c r="E40" s="930">
        <v>490</v>
      </c>
      <c r="F40" s="344" t="s">
        <v>94</v>
      </c>
    </row>
    <row r="41" spans="1:7" ht="15.75" customHeight="1">
      <c r="A41" s="81" t="s">
        <v>6233</v>
      </c>
      <c r="B41" s="81" t="s">
        <v>81</v>
      </c>
      <c r="C41" s="81">
        <v>7</v>
      </c>
      <c r="D41" s="81" t="s">
        <v>6227</v>
      </c>
      <c r="E41" s="930">
        <v>392</v>
      </c>
      <c r="F41" s="344" t="s">
        <v>6233</v>
      </c>
    </row>
    <row r="42" spans="1:7" ht="15.75" customHeight="1">
      <c r="A42" s="81" t="s">
        <v>4587</v>
      </c>
      <c r="B42" s="81" t="s">
        <v>81</v>
      </c>
      <c r="C42" s="81" t="s">
        <v>6234</v>
      </c>
      <c r="D42" s="81" t="s">
        <v>6235</v>
      </c>
      <c r="E42" s="930">
        <v>602</v>
      </c>
      <c r="F42" s="344" t="s">
        <v>96</v>
      </c>
    </row>
    <row r="43" spans="1:7" ht="15.75" customHeight="1">
      <c r="A43" s="81" t="s">
        <v>97</v>
      </c>
      <c r="B43" s="81" t="s">
        <v>81</v>
      </c>
      <c r="C43" s="81">
        <v>8</v>
      </c>
      <c r="D43" s="81">
        <v>448</v>
      </c>
      <c r="E43" s="930">
        <v>448</v>
      </c>
      <c r="F43" s="344" t="s">
        <v>97</v>
      </c>
    </row>
    <row r="44" spans="1:7" ht="15.75" customHeight="1">
      <c r="A44" s="81" t="s">
        <v>6183</v>
      </c>
      <c r="B44" s="81" t="s">
        <v>81</v>
      </c>
      <c r="C44" s="81">
        <v>14</v>
      </c>
      <c r="D44" s="81">
        <v>784</v>
      </c>
      <c r="E44" s="930">
        <v>784</v>
      </c>
      <c r="F44" s="344" t="s">
        <v>99</v>
      </c>
    </row>
    <row r="45" spans="1:7" ht="15.75" customHeight="1">
      <c r="A45" s="196" t="s">
        <v>91</v>
      </c>
      <c r="B45" s="196" t="s">
        <v>81</v>
      </c>
      <c r="C45" s="196">
        <v>10.25</v>
      </c>
      <c r="D45" s="349" t="s">
        <v>6236</v>
      </c>
      <c r="E45" s="454">
        <v>574</v>
      </c>
      <c r="F45" s="344" t="s">
        <v>3247</v>
      </c>
    </row>
    <row r="46" spans="1:7" ht="15.75" customHeight="1">
      <c r="A46" s="196" t="s">
        <v>6180</v>
      </c>
      <c r="B46" s="196" t="s">
        <v>81</v>
      </c>
      <c r="C46" s="196">
        <v>13.25</v>
      </c>
      <c r="D46" s="349" t="s">
        <v>6237</v>
      </c>
      <c r="E46" s="454">
        <v>742</v>
      </c>
      <c r="F46" s="344" t="s">
        <v>5367</v>
      </c>
    </row>
    <row r="47" spans="1:7" ht="15.75" customHeight="1">
      <c r="A47" s="196" t="s">
        <v>5377</v>
      </c>
      <c r="B47" s="196" t="s">
        <v>81</v>
      </c>
      <c r="C47" s="196">
        <v>11.75</v>
      </c>
      <c r="D47" s="349" t="s">
        <v>6238</v>
      </c>
      <c r="E47" s="454">
        <v>658</v>
      </c>
      <c r="F47" s="344" t="s">
        <v>5377</v>
      </c>
    </row>
    <row r="48" spans="1:7" ht="15.75" customHeight="1">
      <c r="A48" s="184" t="s">
        <v>463</v>
      </c>
      <c r="B48" s="158" t="s">
        <v>101</v>
      </c>
      <c r="C48" s="158">
        <v>12</v>
      </c>
      <c r="D48" s="159">
        <v>672</v>
      </c>
      <c r="E48" s="32">
        <v>672</v>
      </c>
      <c r="F48" s="355" t="s">
        <v>471</v>
      </c>
      <c r="G48" s="155"/>
    </row>
    <row r="49" spans="1:7" ht="15.75" customHeight="1">
      <c r="A49" s="184" t="s">
        <v>3437</v>
      </c>
      <c r="B49" s="158" t="s">
        <v>101</v>
      </c>
      <c r="C49" s="158">
        <v>10</v>
      </c>
      <c r="D49" s="159">
        <v>560</v>
      </c>
      <c r="E49" s="32">
        <v>560</v>
      </c>
      <c r="F49" s="355" t="s">
        <v>3439</v>
      </c>
      <c r="G49" s="155"/>
    </row>
    <row r="50" spans="1:7" ht="15.75" customHeight="1">
      <c r="A50" s="184" t="s">
        <v>103</v>
      </c>
      <c r="B50" s="158" t="s">
        <v>101</v>
      </c>
      <c r="C50" s="352">
        <v>12</v>
      </c>
      <c r="D50" s="159">
        <v>672</v>
      </c>
      <c r="E50" s="32">
        <v>672</v>
      </c>
      <c r="F50" s="355" t="s">
        <v>5391</v>
      </c>
      <c r="G50" s="155"/>
    </row>
    <row r="51" spans="1:7" ht="15.75" customHeight="1">
      <c r="A51" s="184" t="s">
        <v>104</v>
      </c>
      <c r="B51" s="158" t="s">
        <v>101</v>
      </c>
      <c r="C51" s="158">
        <v>10</v>
      </c>
      <c r="D51" s="159">
        <v>560</v>
      </c>
      <c r="E51" s="32">
        <v>560</v>
      </c>
      <c r="F51" s="355" t="s">
        <v>6239</v>
      </c>
      <c r="G51" s="155"/>
    </row>
    <row r="52" spans="1:7" ht="15.75" customHeight="1">
      <c r="A52" s="184" t="s">
        <v>107</v>
      </c>
      <c r="B52" s="158" t="s">
        <v>101</v>
      </c>
      <c r="C52" s="158" t="s">
        <v>6184</v>
      </c>
      <c r="D52" s="159" t="s">
        <v>6240</v>
      </c>
      <c r="E52" s="32">
        <v>623</v>
      </c>
      <c r="F52" s="355" t="s">
        <v>461</v>
      </c>
      <c r="G52" s="155"/>
    </row>
    <row r="53" spans="1:7" ht="15.75" customHeight="1">
      <c r="A53" s="184" t="s">
        <v>2769</v>
      </c>
      <c r="B53" s="158" t="s">
        <v>101</v>
      </c>
      <c r="C53" s="158" t="s">
        <v>6185</v>
      </c>
      <c r="D53" s="159" t="s">
        <v>6241</v>
      </c>
      <c r="E53" s="32">
        <v>612</v>
      </c>
      <c r="F53" s="355" t="s">
        <v>2773</v>
      </c>
      <c r="G53" s="155"/>
    </row>
    <row r="54" spans="1:7" ht="15.75" customHeight="1">
      <c r="A54" s="184" t="s">
        <v>6186</v>
      </c>
      <c r="B54" s="158" t="s">
        <v>101</v>
      </c>
      <c r="C54" s="158">
        <v>10</v>
      </c>
      <c r="D54" s="159" t="s">
        <v>6242</v>
      </c>
      <c r="E54" s="32">
        <v>560</v>
      </c>
      <c r="F54" s="355" t="s">
        <v>5403</v>
      </c>
      <c r="G54" s="155"/>
    </row>
    <row r="55" spans="1:7" ht="15.75" customHeight="1">
      <c r="A55" s="184" t="s">
        <v>111</v>
      </c>
      <c r="B55" s="158" t="s">
        <v>101</v>
      </c>
      <c r="C55" s="158">
        <v>12</v>
      </c>
      <c r="D55" s="155">
        <v>672</v>
      </c>
      <c r="E55" s="32">
        <v>672</v>
      </c>
      <c r="F55" s="355" t="s">
        <v>488</v>
      </c>
      <c r="G55" s="155"/>
    </row>
    <row r="56" spans="1:7" ht="15.75" customHeight="1">
      <c r="A56" s="184" t="s">
        <v>6243</v>
      </c>
      <c r="B56" s="158" t="s">
        <v>101</v>
      </c>
      <c r="C56" s="158">
        <v>9</v>
      </c>
      <c r="D56" s="159">
        <v>504</v>
      </c>
      <c r="E56" s="32">
        <v>504</v>
      </c>
      <c r="F56" s="196" t="s">
        <v>6039</v>
      </c>
      <c r="G56" s="155"/>
    </row>
    <row r="57" spans="1:7" ht="15.75" customHeight="1">
      <c r="A57" s="184" t="s">
        <v>3910</v>
      </c>
      <c r="B57" s="158" t="s">
        <v>101</v>
      </c>
      <c r="C57" s="158">
        <v>10</v>
      </c>
      <c r="D57" s="159" t="s">
        <v>6242</v>
      </c>
      <c r="E57" s="32">
        <v>560</v>
      </c>
      <c r="F57" s="196" t="s">
        <v>1649</v>
      </c>
      <c r="G57" s="155"/>
    </row>
    <row r="58" spans="1:7" ht="15.75" customHeight="1">
      <c r="A58" s="184" t="s">
        <v>116</v>
      </c>
      <c r="B58" s="158" t="s">
        <v>101</v>
      </c>
      <c r="C58" s="158" t="s">
        <v>6244</v>
      </c>
      <c r="D58" s="159">
        <v>552.72</v>
      </c>
      <c r="E58" s="32">
        <v>586</v>
      </c>
      <c r="F58" s="196" t="s">
        <v>1653</v>
      </c>
      <c r="G58" s="155"/>
    </row>
    <row r="59" spans="1:7" ht="15.75" customHeight="1">
      <c r="A59" s="184" t="s">
        <v>4691</v>
      </c>
      <c r="B59" s="158" t="s">
        <v>101</v>
      </c>
      <c r="C59" s="158" t="s">
        <v>6245</v>
      </c>
      <c r="D59" s="159" t="s">
        <v>6190</v>
      </c>
      <c r="E59" s="32">
        <v>552</v>
      </c>
      <c r="F59" s="196" t="s">
        <v>872</v>
      </c>
      <c r="G59" s="155"/>
    </row>
    <row r="60" spans="1:7" ht="15.75" customHeight="1">
      <c r="A60" s="184" t="s">
        <v>5482</v>
      </c>
      <c r="B60" s="948" t="s">
        <v>101</v>
      </c>
      <c r="C60" s="158">
        <v>12</v>
      </c>
      <c r="D60" s="159"/>
      <c r="E60" s="32">
        <v>672</v>
      </c>
      <c r="F60" s="196" t="s">
        <v>1656</v>
      </c>
      <c r="G60" s="155"/>
    </row>
    <row r="61" spans="1:7" ht="15.75" customHeight="1">
      <c r="A61" s="184" t="s">
        <v>2535</v>
      </c>
      <c r="B61" s="158" t="s">
        <v>101</v>
      </c>
      <c r="C61" s="158">
        <v>11.36</v>
      </c>
      <c r="D61" s="159">
        <v>636</v>
      </c>
      <c r="E61" s="32">
        <v>636</v>
      </c>
      <c r="F61" s="196" t="s">
        <v>2542</v>
      </c>
      <c r="G61" s="155"/>
    </row>
    <row r="62" spans="1:7" ht="15.75" customHeight="1">
      <c r="A62" s="184" t="s">
        <v>1687</v>
      </c>
      <c r="B62" s="158" t="s">
        <v>101</v>
      </c>
      <c r="C62" s="158">
        <v>12</v>
      </c>
      <c r="D62" s="155">
        <v>672</v>
      </c>
      <c r="E62" s="32">
        <v>672</v>
      </c>
      <c r="F62" s="196" t="s">
        <v>2828</v>
      </c>
      <c r="G62" s="155"/>
    </row>
    <row r="63" spans="1:7" ht="15.75" customHeight="1">
      <c r="A63" s="184" t="s">
        <v>122</v>
      </c>
      <c r="B63" s="158" t="s">
        <v>452</v>
      </c>
      <c r="C63" s="158">
        <v>7.5</v>
      </c>
      <c r="D63" s="159" t="s">
        <v>6246</v>
      </c>
      <c r="E63" s="32">
        <v>420</v>
      </c>
      <c r="F63" s="196" t="s">
        <v>521</v>
      </c>
      <c r="G63" s="155"/>
    </row>
    <row r="64" spans="1:7" ht="15.75" customHeight="1">
      <c r="A64" s="184" t="s">
        <v>123</v>
      </c>
      <c r="B64" s="158" t="s">
        <v>101</v>
      </c>
      <c r="C64" s="158">
        <v>8.5</v>
      </c>
      <c r="D64" s="159" t="s">
        <v>6247</v>
      </c>
      <c r="E64" s="32">
        <v>476</v>
      </c>
      <c r="F64" s="196" t="s">
        <v>6248</v>
      </c>
      <c r="G64" s="155"/>
    </row>
    <row r="65" spans="1:7" ht="15.75" customHeight="1">
      <c r="A65" s="184" t="s">
        <v>5526</v>
      </c>
      <c r="B65" s="158" t="s">
        <v>101</v>
      </c>
      <c r="C65" s="158">
        <v>11</v>
      </c>
      <c r="D65" s="159">
        <v>616</v>
      </c>
      <c r="E65" s="32">
        <v>616</v>
      </c>
      <c r="F65" s="196" t="s">
        <v>2834</v>
      </c>
      <c r="G65" s="155"/>
    </row>
    <row r="66" spans="1:7" ht="15.75" customHeight="1">
      <c r="A66" s="184" t="s">
        <v>127</v>
      </c>
      <c r="B66" s="158" t="s">
        <v>101</v>
      </c>
      <c r="C66" s="158">
        <v>10</v>
      </c>
      <c r="D66" s="159">
        <v>560</v>
      </c>
      <c r="E66" s="32">
        <v>560</v>
      </c>
      <c r="F66" s="196" t="s">
        <v>1697</v>
      </c>
      <c r="G66" s="155"/>
    </row>
    <row r="67" spans="1:7" ht="15.75" customHeight="1">
      <c r="A67" s="184" t="s">
        <v>129</v>
      </c>
      <c r="B67" s="158" t="s">
        <v>101</v>
      </c>
      <c r="C67" s="158" t="s">
        <v>6249</v>
      </c>
      <c r="D67" s="168"/>
      <c r="E67" s="32">
        <v>560</v>
      </c>
      <c r="F67" s="196" t="s">
        <v>3293</v>
      </c>
      <c r="G67" s="155"/>
    </row>
    <row r="68" spans="1:7" ht="15.75" customHeight="1">
      <c r="A68" s="184" t="s">
        <v>6250</v>
      </c>
      <c r="B68" s="158" t="s">
        <v>101</v>
      </c>
      <c r="C68" s="158">
        <v>10.61</v>
      </c>
      <c r="D68" s="155">
        <v>594</v>
      </c>
      <c r="E68" s="32">
        <v>594</v>
      </c>
      <c r="F68" s="196" t="s">
        <v>877</v>
      </c>
      <c r="G68" s="155"/>
    </row>
    <row r="69" spans="1:7" ht="15.75" customHeight="1">
      <c r="A69" s="184" t="s">
        <v>6251</v>
      </c>
      <c r="B69" s="158" t="s">
        <v>101</v>
      </c>
      <c r="C69" s="158">
        <v>12</v>
      </c>
      <c r="D69" s="159">
        <v>672</v>
      </c>
      <c r="E69" s="32">
        <v>672</v>
      </c>
      <c r="F69" s="196" t="s">
        <v>2847</v>
      </c>
      <c r="G69" s="155"/>
    </row>
    <row r="70" spans="1:7" ht="15.75" customHeight="1">
      <c r="A70" s="184" t="s">
        <v>1702</v>
      </c>
      <c r="B70" s="155" t="s">
        <v>101</v>
      </c>
      <c r="C70" s="158">
        <v>12</v>
      </c>
      <c r="D70" s="159">
        <v>672</v>
      </c>
      <c r="E70" s="32">
        <v>672</v>
      </c>
      <c r="F70" s="196" t="s">
        <v>1706</v>
      </c>
      <c r="G70" s="155"/>
    </row>
    <row r="71" spans="1:7" ht="15.75" customHeight="1">
      <c r="A71" s="83" t="s">
        <v>133</v>
      </c>
      <c r="B71" s="203" t="s">
        <v>134</v>
      </c>
      <c r="C71" s="203" t="s">
        <v>6252</v>
      </c>
      <c r="D71" s="77">
        <v>316</v>
      </c>
      <c r="E71" s="32">
        <v>630</v>
      </c>
      <c r="F71" s="3" t="s">
        <v>133</v>
      </c>
    </row>
    <row r="72" spans="1:7" ht="15.75" customHeight="1">
      <c r="A72" s="83" t="s">
        <v>879</v>
      </c>
      <c r="B72" s="203" t="s">
        <v>134</v>
      </c>
      <c r="C72" s="203">
        <v>10</v>
      </c>
      <c r="D72" s="77">
        <v>560</v>
      </c>
      <c r="E72" s="32">
        <v>560</v>
      </c>
      <c r="F72" s="3" t="s">
        <v>135</v>
      </c>
    </row>
    <row r="73" spans="1:7" ht="15.75" customHeight="1">
      <c r="A73" s="83" t="s">
        <v>6253</v>
      </c>
      <c r="B73" s="203" t="s">
        <v>134</v>
      </c>
      <c r="C73" s="203">
        <v>16</v>
      </c>
      <c r="D73" s="77">
        <v>16</v>
      </c>
      <c r="E73" s="32">
        <v>728</v>
      </c>
      <c r="F73" s="3" t="s">
        <v>136</v>
      </c>
    </row>
    <row r="74" spans="1:7" ht="15.75" customHeight="1">
      <c r="A74" s="83" t="s">
        <v>4763</v>
      </c>
      <c r="B74" s="203" t="s">
        <v>134</v>
      </c>
      <c r="C74" s="203">
        <v>13</v>
      </c>
      <c r="D74" s="77">
        <v>13</v>
      </c>
      <c r="E74" s="32">
        <v>728</v>
      </c>
      <c r="F74" s="3" t="s">
        <v>137</v>
      </c>
    </row>
    <row r="75" spans="1:7" ht="15.75" customHeight="1">
      <c r="A75" s="83" t="s">
        <v>138</v>
      </c>
      <c r="B75" s="203" t="s">
        <v>134</v>
      </c>
      <c r="C75" s="203">
        <v>15.5</v>
      </c>
      <c r="D75" s="77">
        <v>868</v>
      </c>
      <c r="E75" s="32">
        <v>868</v>
      </c>
      <c r="F75" s="3" t="s">
        <v>138</v>
      </c>
    </row>
    <row r="76" spans="1:7" ht="15.75" customHeight="1">
      <c r="A76" s="83" t="s">
        <v>139</v>
      </c>
      <c r="B76" s="203" t="s">
        <v>134</v>
      </c>
      <c r="C76" s="203">
        <v>11</v>
      </c>
      <c r="D76" s="77">
        <v>616</v>
      </c>
      <c r="E76" s="32">
        <v>616</v>
      </c>
      <c r="F76" s="3" t="s">
        <v>139</v>
      </c>
    </row>
    <row r="77" spans="1:7" ht="15.75" customHeight="1">
      <c r="A77" s="467" t="s">
        <v>140</v>
      </c>
      <c r="B77" s="933" t="s">
        <v>134</v>
      </c>
      <c r="C77" s="204">
        <v>8</v>
      </c>
      <c r="D77" s="713" t="s">
        <v>6254</v>
      </c>
      <c r="E77" s="33">
        <v>448</v>
      </c>
      <c r="F77" s="3" t="s">
        <v>140</v>
      </c>
    </row>
    <row r="78" spans="1:7" ht="15.75" customHeight="1">
      <c r="A78" s="83" t="s">
        <v>884</v>
      </c>
      <c r="B78" s="203" t="s">
        <v>134</v>
      </c>
      <c r="C78" s="203" t="s">
        <v>6198</v>
      </c>
      <c r="D78" s="77" t="s">
        <v>6255</v>
      </c>
      <c r="E78" s="32">
        <v>644</v>
      </c>
      <c r="F78" s="3" t="s">
        <v>2904</v>
      </c>
    </row>
    <row r="79" spans="1:7" ht="15.75" customHeight="1">
      <c r="A79" s="83" t="s">
        <v>142</v>
      </c>
      <c r="B79" s="203" t="s">
        <v>134</v>
      </c>
      <c r="C79" s="203">
        <v>10</v>
      </c>
      <c r="D79" s="77">
        <v>560</v>
      </c>
      <c r="E79" s="32">
        <v>560</v>
      </c>
      <c r="F79" s="3" t="s">
        <v>142</v>
      </c>
    </row>
    <row r="80" spans="1:7" ht="15.75" customHeight="1">
      <c r="A80" s="83" t="s">
        <v>143</v>
      </c>
      <c r="B80" s="203" t="s">
        <v>134</v>
      </c>
      <c r="C80" s="203" t="s">
        <v>6200</v>
      </c>
      <c r="D80" s="77">
        <v>641</v>
      </c>
      <c r="E80" s="32">
        <v>641</v>
      </c>
      <c r="F80" s="3" t="s">
        <v>143</v>
      </c>
    </row>
    <row r="81" spans="1:6" ht="15.75" customHeight="1">
      <c r="A81" s="83" t="s">
        <v>144</v>
      </c>
      <c r="B81" s="203" t="s">
        <v>134</v>
      </c>
      <c r="C81" s="203">
        <v>16</v>
      </c>
      <c r="D81" s="77">
        <v>896</v>
      </c>
      <c r="E81" s="32">
        <v>896</v>
      </c>
      <c r="F81" s="3" t="s">
        <v>144</v>
      </c>
    </row>
    <row r="82" spans="1:6" ht="15.75" customHeight="1">
      <c r="A82" s="83" t="s">
        <v>940</v>
      </c>
      <c r="B82" s="203" t="s">
        <v>134</v>
      </c>
      <c r="C82" s="203" t="s">
        <v>6256</v>
      </c>
      <c r="D82" s="77">
        <v>756</v>
      </c>
      <c r="E82" s="32">
        <v>756</v>
      </c>
      <c r="F82" s="3" t="s">
        <v>940</v>
      </c>
    </row>
    <row r="83" spans="1:6" ht="15.75" customHeight="1">
      <c r="A83" s="213" t="s">
        <v>4809</v>
      </c>
      <c r="B83" s="934" t="s">
        <v>134</v>
      </c>
      <c r="C83" s="934">
        <v>12.5</v>
      </c>
      <c r="D83" s="935">
        <v>700</v>
      </c>
      <c r="E83" s="34">
        <v>700</v>
      </c>
      <c r="F83" s="3" t="s">
        <v>146</v>
      </c>
    </row>
    <row r="84" spans="1:6" ht="15.75" customHeight="1">
      <c r="A84" s="83" t="s">
        <v>556</v>
      </c>
      <c r="B84" s="203" t="s">
        <v>134</v>
      </c>
      <c r="C84" s="203">
        <v>8</v>
      </c>
      <c r="D84" s="77">
        <v>448</v>
      </c>
      <c r="E84" s="34">
        <v>448</v>
      </c>
      <c r="F84" s="3" t="s">
        <v>562</v>
      </c>
    </row>
    <row r="85" spans="1:6" ht="15.75" customHeight="1">
      <c r="A85" s="83" t="s">
        <v>936</v>
      </c>
      <c r="B85" s="203" t="s">
        <v>134</v>
      </c>
      <c r="C85" s="203" t="s">
        <v>6257</v>
      </c>
      <c r="D85" s="86">
        <v>616</v>
      </c>
      <c r="E85" s="32">
        <v>616</v>
      </c>
      <c r="F85" s="3" t="s">
        <v>148</v>
      </c>
    </row>
    <row r="86" spans="1:6" ht="15.75" customHeight="1">
      <c r="A86" s="83" t="s">
        <v>3344</v>
      </c>
      <c r="B86" s="203" t="s">
        <v>6258</v>
      </c>
      <c r="C86" s="203" t="s">
        <v>6203</v>
      </c>
      <c r="D86" s="77">
        <v>588</v>
      </c>
      <c r="E86" s="32">
        <v>588</v>
      </c>
      <c r="F86" s="3" t="s">
        <v>149</v>
      </c>
    </row>
    <row r="87" spans="1:6" ht="15.75" customHeight="1">
      <c r="A87" s="292" t="s">
        <v>150</v>
      </c>
      <c r="B87" s="273" t="s">
        <v>134</v>
      </c>
      <c r="C87" s="273">
        <v>13</v>
      </c>
      <c r="D87" s="244">
        <v>728</v>
      </c>
      <c r="E87" s="35">
        <v>728</v>
      </c>
      <c r="F87" s="3" t="s">
        <v>150</v>
      </c>
    </row>
    <row r="88" spans="1:6" ht="15.75" customHeight="1">
      <c r="A88" s="292" t="s">
        <v>585</v>
      </c>
      <c r="B88" s="273" t="s">
        <v>134</v>
      </c>
      <c r="C88" s="273">
        <v>11</v>
      </c>
      <c r="D88" s="244">
        <v>616</v>
      </c>
      <c r="E88" s="35">
        <v>616</v>
      </c>
      <c r="F88" s="3" t="s">
        <v>585</v>
      </c>
    </row>
    <row r="89" spans="1:6" ht="15.75" customHeight="1">
      <c r="A89" s="83" t="s">
        <v>5705</v>
      </c>
      <c r="B89" s="203" t="s">
        <v>153</v>
      </c>
      <c r="C89" s="203">
        <v>8</v>
      </c>
      <c r="D89" s="77">
        <v>448</v>
      </c>
      <c r="E89" s="32">
        <v>448</v>
      </c>
      <c r="F89" s="82" t="s">
        <v>152</v>
      </c>
    </row>
    <row r="90" spans="1:6" ht="15.75" customHeight="1">
      <c r="A90" s="83" t="s">
        <v>2063</v>
      </c>
      <c r="B90" s="203" t="s">
        <v>153</v>
      </c>
      <c r="C90" s="203">
        <v>10</v>
      </c>
      <c r="D90" s="77">
        <v>560</v>
      </c>
      <c r="E90" s="32">
        <v>560</v>
      </c>
      <c r="F90" s="82" t="s">
        <v>2063</v>
      </c>
    </row>
    <row r="91" spans="1:6" ht="15.75" customHeight="1">
      <c r="A91" s="83" t="s">
        <v>155</v>
      </c>
      <c r="B91" s="203" t="s">
        <v>153</v>
      </c>
      <c r="C91" s="203">
        <v>13</v>
      </c>
      <c r="D91" s="77">
        <f t="shared" ref="D91:E91" si="0">13*2*28</f>
        <v>728</v>
      </c>
      <c r="E91" s="77">
        <f t="shared" si="0"/>
        <v>728</v>
      </c>
      <c r="F91" s="3" t="s">
        <v>155</v>
      </c>
    </row>
    <row r="92" spans="1:6" ht="15.75" customHeight="1">
      <c r="A92" s="83" t="s">
        <v>156</v>
      </c>
      <c r="B92" s="203" t="s">
        <v>153</v>
      </c>
      <c r="C92" s="203">
        <v>10</v>
      </c>
      <c r="D92" s="77">
        <v>560</v>
      </c>
      <c r="E92" s="32">
        <v>560</v>
      </c>
      <c r="F92" s="3" t="s">
        <v>2077</v>
      </c>
    </row>
    <row r="93" spans="1:6" ht="15.75" customHeight="1">
      <c r="A93" s="83" t="s">
        <v>2965</v>
      </c>
      <c r="B93" s="203" t="s">
        <v>620</v>
      </c>
      <c r="C93" s="203">
        <v>11.75</v>
      </c>
      <c r="D93" s="77" t="s">
        <v>6259</v>
      </c>
      <c r="E93" s="32">
        <v>658</v>
      </c>
      <c r="F93" s="3" t="s">
        <v>2965</v>
      </c>
    </row>
    <row r="94" spans="1:6" ht="15.75" customHeight="1">
      <c r="A94" s="83" t="s">
        <v>4858</v>
      </c>
      <c r="B94" s="68" t="s">
        <v>153</v>
      </c>
      <c r="C94" s="203">
        <v>11</v>
      </c>
      <c r="D94" s="77" t="s">
        <v>6260</v>
      </c>
      <c r="E94" s="32">
        <v>616</v>
      </c>
      <c r="F94" s="3" t="s">
        <v>158</v>
      </c>
    </row>
    <row r="95" spans="1:6" ht="15.75" customHeight="1">
      <c r="A95" s="83" t="s">
        <v>159</v>
      </c>
      <c r="B95" s="203" t="s">
        <v>153</v>
      </c>
      <c r="C95" s="203">
        <v>9</v>
      </c>
      <c r="D95" s="77" t="s">
        <v>6261</v>
      </c>
      <c r="E95" s="32">
        <v>504</v>
      </c>
      <c r="F95" s="3" t="s">
        <v>2977</v>
      </c>
    </row>
    <row r="96" spans="1:6" ht="15.75" customHeight="1">
      <c r="A96" s="83" t="s">
        <v>160</v>
      </c>
      <c r="B96" s="203" t="s">
        <v>620</v>
      </c>
      <c r="C96" s="203">
        <v>10</v>
      </c>
      <c r="D96" s="77">
        <f>10*2*28</f>
        <v>560</v>
      </c>
      <c r="E96" s="32">
        <f>D96</f>
        <v>560</v>
      </c>
      <c r="F96" s="3" t="s">
        <v>160</v>
      </c>
    </row>
    <row r="97" spans="1:6" ht="15.75" customHeight="1">
      <c r="A97" s="83" t="s">
        <v>6262</v>
      </c>
      <c r="B97" s="203"/>
      <c r="C97" s="203" t="s">
        <v>6263</v>
      </c>
      <c r="D97" s="77">
        <v>28</v>
      </c>
      <c r="E97" s="32">
        <v>728</v>
      </c>
      <c r="F97" s="3" t="s">
        <v>2990</v>
      </c>
    </row>
    <row r="98" spans="1:6" ht="15.75" customHeight="1">
      <c r="A98" s="83" t="s">
        <v>180</v>
      </c>
      <c r="B98" s="203" t="s">
        <v>153</v>
      </c>
      <c r="C98" s="203">
        <v>12</v>
      </c>
      <c r="D98" s="77">
        <v>672</v>
      </c>
      <c r="E98" s="32">
        <v>672</v>
      </c>
      <c r="F98" s="3" t="s">
        <v>651</v>
      </c>
    </row>
    <row r="99" spans="1:6" ht="15.75" customHeight="1">
      <c r="A99" s="83" t="s">
        <v>4897</v>
      </c>
      <c r="B99" s="203" t="s">
        <v>153</v>
      </c>
      <c r="C99" s="203" t="s">
        <v>6201</v>
      </c>
      <c r="D99" s="77">
        <v>700</v>
      </c>
      <c r="E99" s="32">
        <v>700</v>
      </c>
      <c r="F99" s="3" t="s">
        <v>163</v>
      </c>
    </row>
    <row r="100" spans="1:6" ht="15.75" customHeight="1">
      <c r="A100" s="83" t="s">
        <v>164</v>
      </c>
      <c r="B100" s="203" t="s">
        <v>153</v>
      </c>
      <c r="C100" s="203">
        <v>10</v>
      </c>
      <c r="D100" s="77">
        <v>560</v>
      </c>
      <c r="E100" s="32">
        <v>560</v>
      </c>
      <c r="F100" s="83" t="s">
        <v>164</v>
      </c>
    </row>
    <row r="101" spans="1:6" ht="15.75" customHeight="1">
      <c r="A101" s="83" t="s">
        <v>5796</v>
      </c>
      <c r="B101" s="203" t="s">
        <v>153</v>
      </c>
      <c r="C101" s="203">
        <v>10</v>
      </c>
      <c r="D101" s="77">
        <v>560</v>
      </c>
      <c r="E101" s="32">
        <v>560</v>
      </c>
      <c r="F101" s="3" t="s">
        <v>165</v>
      </c>
    </row>
    <row r="102" spans="1:6" ht="15.75" customHeight="1">
      <c r="A102" s="83" t="s">
        <v>6264</v>
      </c>
      <c r="B102" s="203" t="s">
        <v>153</v>
      </c>
      <c r="C102" s="203">
        <v>11</v>
      </c>
      <c r="D102" s="77">
        <f>11*2*28</f>
        <v>616</v>
      </c>
      <c r="E102" s="32">
        <v>616</v>
      </c>
      <c r="F102" s="3" t="s">
        <v>3015</v>
      </c>
    </row>
    <row r="103" spans="1:6" ht="15.75" customHeight="1">
      <c r="A103" s="83" t="s">
        <v>167</v>
      </c>
      <c r="B103" s="203" t="s">
        <v>153</v>
      </c>
      <c r="C103" s="203">
        <v>12</v>
      </c>
      <c r="D103" s="77">
        <v>672</v>
      </c>
      <c r="E103" s="32">
        <v>672</v>
      </c>
      <c r="F103" s="83" t="s">
        <v>167</v>
      </c>
    </row>
    <row r="104" spans="1:6" ht="15.75" customHeight="1">
      <c r="A104" s="83" t="s">
        <v>6207</v>
      </c>
      <c r="B104" s="203" t="s">
        <v>153</v>
      </c>
      <c r="C104" s="203" t="s">
        <v>6208</v>
      </c>
      <c r="D104" s="77">
        <v>112</v>
      </c>
      <c r="E104" s="32">
        <v>112</v>
      </c>
      <c r="F104" s="83" t="s">
        <v>6207</v>
      </c>
    </row>
    <row r="105" spans="1:6" ht="15.75" customHeight="1">
      <c r="A105" s="83" t="s">
        <v>6207</v>
      </c>
      <c r="B105" s="203" t="s">
        <v>153</v>
      </c>
      <c r="C105" s="203" t="s">
        <v>6209</v>
      </c>
      <c r="D105" s="77">
        <v>84</v>
      </c>
      <c r="E105" s="32">
        <v>84</v>
      </c>
      <c r="F105" s="83" t="s">
        <v>6207</v>
      </c>
    </row>
    <row r="106" spans="1:6" ht="15.75" customHeight="1">
      <c r="A106" s="83" t="s">
        <v>6207</v>
      </c>
      <c r="B106" s="203" t="s">
        <v>153</v>
      </c>
      <c r="C106" s="203" t="s">
        <v>6210</v>
      </c>
      <c r="D106" s="77">
        <v>168</v>
      </c>
      <c r="E106" s="32">
        <v>168</v>
      </c>
      <c r="F106" s="83" t="s">
        <v>6207</v>
      </c>
    </row>
    <row r="107" spans="1:6" ht="15.75" customHeight="1">
      <c r="A107" s="83" t="s">
        <v>6207</v>
      </c>
      <c r="B107" s="203" t="s">
        <v>153</v>
      </c>
      <c r="C107" s="203" t="s">
        <v>6211</v>
      </c>
      <c r="D107" s="77">
        <v>112</v>
      </c>
      <c r="E107" s="32">
        <v>112</v>
      </c>
      <c r="F107" s="83" t="s">
        <v>6207</v>
      </c>
    </row>
    <row r="108" spans="1:6" ht="15.75" customHeight="1">
      <c r="A108" s="83" t="s">
        <v>6207</v>
      </c>
      <c r="B108" s="203" t="s">
        <v>153</v>
      </c>
      <c r="C108" s="203" t="s">
        <v>6212</v>
      </c>
      <c r="D108" s="77">
        <v>140</v>
      </c>
      <c r="E108" s="32">
        <v>140</v>
      </c>
      <c r="F108" s="83" t="s">
        <v>6207</v>
      </c>
    </row>
    <row r="109" spans="1:6" ht="15.75" customHeight="1">
      <c r="A109" s="83" t="s">
        <v>3396</v>
      </c>
      <c r="B109" s="203" t="s">
        <v>153</v>
      </c>
      <c r="C109" s="203">
        <v>10</v>
      </c>
      <c r="D109" s="77">
        <f>10*2*28</f>
        <v>560</v>
      </c>
      <c r="E109" s="32">
        <v>560</v>
      </c>
      <c r="F109" s="83" t="s">
        <v>705</v>
      </c>
    </row>
    <row r="110" spans="1:6" ht="15.75" customHeight="1">
      <c r="A110" s="83" t="s">
        <v>728</v>
      </c>
      <c r="B110" s="203" t="s">
        <v>153</v>
      </c>
      <c r="C110" s="203">
        <v>10</v>
      </c>
      <c r="D110" s="77">
        <v>560</v>
      </c>
      <c r="E110" s="32">
        <v>560</v>
      </c>
      <c r="F110" s="3" t="s">
        <v>728</v>
      </c>
    </row>
    <row r="111" spans="1:6" ht="15.75" customHeight="1">
      <c r="A111" s="83" t="s">
        <v>171</v>
      </c>
      <c r="B111" s="203" t="s">
        <v>153</v>
      </c>
      <c r="C111" s="203">
        <v>13</v>
      </c>
      <c r="D111" s="77" t="s">
        <v>6221</v>
      </c>
      <c r="E111" s="32">
        <v>728</v>
      </c>
      <c r="F111" s="3" t="s">
        <v>171</v>
      </c>
    </row>
    <row r="112" spans="1:6" ht="15.75" customHeight="1">
      <c r="A112" s="83" t="s">
        <v>172</v>
      </c>
      <c r="B112" s="203" t="s">
        <v>153</v>
      </c>
      <c r="C112" s="203">
        <v>11</v>
      </c>
      <c r="D112" s="77" t="s">
        <v>6265</v>
      </c>
      <c r="E112" s="32">
        <v>616</v>
      </c>
      <c r="F112" s="3" t="s">
        <v>741</v>
      </c>
    </row>
    <row r="113" spans="1:25" ht="15.75" customHeight="1">
      <c r="A113" s="83" t="s">
        <v>752</v>
      </c>
      <c r="B113" s="203" t="s">
        <v>153</v>
      </c>
      <c r="C113" s="76">
        <v>8</v>
      </c>
      <c r="D113" s="77">
        <v>448</v>
      </c>
      <c r="E113" s="32">
        <v>448</v>
      </c>
      <c r="F113" s="3" t="s">
        <v>752</v>
      </c>
    </row>
    <row r="114" spans="1:25" ht="15.75" customHeight="1">
      <c r="A114" s="83" t="s">
        <v>3075</v>
      </c>
      <c r="B114" s="76" t="s">
        <v>153</v>
      </c>
      <c r="C114" s="76">
        <v>10</v>
      </c>
      <c r="D114" s="77" t="s">
        <v>6266</v>
      </c>
      <c r="E114" s="86">
        <v>560</v>
      </c>
      <c r="F114" s="3" t="s">
        <v>2336</v>
      </c>
    </row>
    <row r="115" spans="1:25" ht="15.75" customHeight="1">
      <c r="A115" s="83" t="s">
        <v>175</v>
      </c>
      <c r="B115" s="203" t="s">
        <v>153</v>
      </c>
      <c r="C115" s="203" t="s">
        <v>6267</v>
      </c>
      <c r="D115" s="77">
        <v>812</v>
      </c>
      <c r="E115" s="32">
        <v>812</v>
      </c>
      <c r="F115" s="3" t="s">
        <v>3083</v>
      </c>
    </row>
    <row r="116" spans="1:25" ht="15.75" customHeight="1">
      <c r="A116" s="83" t="s">
        <v>6069</v>
      </c>
      <c r="B116" s="203" t="s">
        <v>153</v>
      </c>
      <c r="C116" s="203">
        <v>7.25</v>
      </c>
      <c r="D116" s="77">
        <f>C116*2*28</f>
        <v>406</v>
      </c>
      <c r="E116" s="32">
        <v>406</v>
      </c>
      <c r="F116" s="3" t="s">
        <v>6069</v>
      </c>
    </row>
    <row r="117" spans="1:25" ht="15.75" customHeight="1">
      <c r="A117" s="83" t="s">
        <v>4967</v>
      </c>
      <c r="B117" s="203" t="s">
        <v>153</v>
      </c>
      <c r="C117" s="76">
        <v>10</v>
      </c>
      <c r="D117" s="77">
        <f>2*28</f>
        <v>56</v>
      </c>
      <c r="E117" s="536">
        <f>D117*C117</f>
        <v>560</v>
      </c>
      <c r="F117" s="3" t="s">
        <v>774</v>
      </c>
    </row>
    <row r="118" spans="1:25" ht="15.75" customHeight="1">
      <c r="A118" s="83" t="s">
        <v>178</v>
      </c>
      <c r="B118" s="203" t="s">
        <v>153</v>
      </c>
      <c r="C118" s="203">
        <v>8</v>
      </c>
      <c r="D118" s="77">
        <v>448</v>
      </c>
      <c r="E118" s="32">
        <v>448</v>
      </c>
      <c r="F118" s="3" t="s">
        <v>178</v>
      </c>
    </row>
    <row r="119" spans="1:25" ht="15.75" customHeight="1">
      <c r="A119" s="83" t="s">
        <v>180</v>
      </c>
      <c r="B119" s="203" t="s">
        <v>153</v>
      </c>
      <c r="C119" s="203">
        <v>11.75</v>
      </c>
      <c r="D119" s="77">
        <v>658</v>
      </c>
      <c r="E119" s="32">
        <v>658</v>
      </c>
      <c r="F119" s="3" t="s">
        <v>180</v>
      </c>
    </row>
    <row r="120" spans="1:25" ht="15.75" customHeight="1">
      <c r="A120" s="83" t="s">
        <v>4979</v>
      </c>
      <c r="B120" s="203" t="s">
        <v>153</v>
      </c>
      <c r="C120" s="203">
        <v>8</v>
      </c>
      <c r="D120" s="77">
        <f>8*28*2</f>
        <v>448</v>
      </c>
      <c r="E120" s="32">
        <f>D120</f>
        <v>448</v>
      </c>
      <c r="F120" s="3" t="s">
        <v>182</v>
      </c>
    </row>
    <row r="121" spans="1:25" ht="15.75" customHeight="1">
      <c r="A121" s="83" t="s">
        <v>181</v>
      </c>
      <c r="B121" s="203" t="s">
        <v>153</v>
      </c>
      <c r="C121" s="203">
        <v>12</v>
      </c>
      <c r="D121" s="77">
        <v>672</v>
      </c>
      <c r="E121" s="32">
        <v>672</v>
      </c>
      <c r="F121" s="3" t="s">
        <v>181</v>
      </c>
    </row>
    <row r="122" spans="1:25" ht="15.75" customHeight="1">
      <c r="A122" s="83" t="s">
        <v>179</v>
      </c>
      <c r="B122" s="203" t="s">
        <v>620</v>
      </c>
      <c r="C122" s="203">
        <v>11</v>
      </c>
      <c r="D122" s="77">
        <v>616</v>
      </c>
      <c r="E122" s="32">
        <v>616</v>
      </c>
      <c r="F122" s="3" t="s">
        <v>179</v>
      </c>
    </row>
    <row r="123" spans="1:25" ht="15.75" customHeight="1"/>
    <row r="124" spans="1:25" ht="15.75" customHeight="1">
      <c r="A124" s="58"/>
      <c r="B124" s="895"/>
      <c r="C124" s="895"/>
      <c r="D124" s="896"/>
      <c r="E124" s="896">
        <f>SUM(E9:E122)</f>
        <v>67389</v>
      </c>
    </row>
    <row r="125" spans="1:25" ht="15.75" customHeight="1">
      <c r="A125" s="51"/>
      <c r="B125" s="51"/>
      <c r="C125" s="52"/>
      <c r="D125" s="52"/>
      <c r="E125" s="52"/>
      <c r="F125" s="1"/>
      <c r="G125" s="1"/>
      <c r="H125" s="1"/>
    </row>
    <row r="126" spans="1:25" ht="14.25" customHeight="1">
      <c r="A126" s="1114" t="s">
        <v>842</v>
      </c>
      <c r="B126" s="1115"/>
      <c r="C126" s="1115"/>
      <c r="D126" s="1115"/>
      <c r="E126" s="1116"/>
      <c r="F126" s="3"/>
      <c r="G126" s="3"/>
      <c r="H126" s="3"/>
      <c r="I126" s="51"/>
      <c r="J126" s="51"/>
      <c r="K126" s="51"/>
      <c r="L126" s="51"/>
      <c r="M126" s="51"/>
      <c r="N126" s="51"/>
      <c r="O126" s="51"/>
      <c r="P126" s="51"/>
      <c r="Q126" s="51"/>
      <c r="R126" s="51"/>
      <c r="S126" s="51"/>
      <c r="T126" s="51"/>
      <c r="U126" s="51"/>
      <c r="V126" s="51"/>
      <c r="W126" s="51"/>
      <c r="X126" s="51"/>
      <c r="Y126" s="51"/>
    </row>
    <row r="127" spans="1:25" ht="15.75" customHeight="1">
      <c r="A127" s="51"/>
      <c r="B127" s="51"/>
      <c r="C127" s="52"/>
      <c r="D127" s="52"/>
      <c r="E127" s="1"/>
      <c r="F127" s="1"/>
      <c r="G127" s="1"/>
      <c r="H127" s="1"/>
    </row>
    <row r="128" spans="1:25" ht="15.75" customHeight="1">
      <c r="A128" s="51"/>
      <c r="B128" s="51"/>
      <c r="C128" s="52"/>
      <c r="D128" s="52"/>
      <c r="E128" s="52"/>
      <c r="F128" s="1"/>
      <c r="G128" s="1"/>
      <c r="H128" s="1"/>
    </row>
    <row r="129" spans="1:8" ht="15.75" customHeight="1">
      <c r="A129" s="51"/>
      <c r="B129" s="51"/>
      <c r="C129" s="52"/>
      <c r="D129" s="52"/>
      <c r="E129" s="1"/>
      <c r="F129" s="1"/>
      <c r="G129" s="1"/>
      <c r="H129" s="1"/>
    </row>
    <row r="130" spans="1:8" ht="15.75" customHeight="1">
      <c r="A130" s="51"/>
      <c r="B130" s="51"/>
      <c r="C130" s="52"/>
      <c r="D130" s="52"/>
      <c r="E130" s="52"/>
      <c r="F130" s="1"/>
      <c r="G130" s="1"/>
      <c r="H130" s="1"/>
    </row>
    <row r="131" spans="1:8" ht="15.75" customHeight="1">
      <c r="A131" s="51"/>
      <c r="B131" s="51"/>
      <c r="C131" s="52"/>
      <c r="D131" s="52"/>
      <c r="E131" s="52"/>
      <c r="F131" s="1"/>
      <c r="G131" s="1"/>
      <c r="H131" s="1"/>
    </row>
    <row r="132" spans="1:8" ht="15.75" customHeight="1">
      <c r="A132" s="51"/>
      <c r="B132" s="51"/>
      <c r="C132" s="52"/>
      <c r="D132" s="52"/>
      <c r="E132" s="52"/>
      <c r="F132" s="1"/>
      <c r="G132" s="1"/>
      <c r="H132" s="1"/>
    </row>
    <row r="133" spans="1:8" ht="15.75" customHeight="1">
      <c r="A133" s="51"/>
      <c r="B133" s="51"/>
      <c r="C133" s="52"/>
      <c r="D133" s="52"/>
      <c r="E133" s="52"/>
      <c r="F133" s="1"/>
      <c r="G133" s="1"/>
      <c r="H133" s="1"/>
    </row>
    <row r="134" spans="1:8" ht="15.75" customHeight="1">
      <c r="A134" s="51"/>
      <c r="B134" s="51"/>
      <c r="C134" s="52"/>
      <c r="D134" s="52"/>
      <c r="E134" s="52"/>
      <c r="F134" s="1"/>
      <c r="G134" s="1"/>
      <c r="H134" s="1"/>
    </row>
    <row r="135" spans="1:8" ht="15.75" customHeight="1">
      <c r="A135" s="51"/>
      <c r="B135" s="51"/>
      <c r="C135" s="52"/>
      <c r="D135" s="52"/>
      <c r="E135" s="52"/>
      <c r="F135" s="1"/>
      <c r="G135" s="1"/>
      <c r="H135" s="1"/>
    </row>
    <row r="136" spans="1:8" ht="15.75" customHeight="1">
      <c r="A136" s="51"/>
      <c r="B136" s="51"/>
      <c r="C136" s="52"/>
      <c r="D136" s="52"/>
      <c r="E136" s="52"/>
      <c r="F136" s="1"/>
      <c r="G136" s="1"/>
      <c r="H136" s="1"/>
    </row>
    <row r="137" spans="1:8" ht="15.75" customHeight="1">
      <c r="A137" s="51"/>
      <c r="B137" s="51"/>
      <c r="C137" s="52"/>
      <c r="D137" s="52"/>
      <c r="E137" s="52"/>
      <c r="F137" s="1"/>
      <c r="G137" s="1"/>
      <c r="H137" s="1"/>
    </row>
    <row r="138" spans="1:8" ht="15.75" customHeight="1">
      <c r="A138" s="51"/>
      <c r="B138" s="51"/>
      <c r="C138" s="52"/>
      <c r="D138" s="52"/>
      <c r="E138" s="52"/>
      <c r="F138" s="1"/>
      <c r="G138" s="1"/>
      <c r="H138" s="1"/>
    </row>
    <row r="139" spans="1:8" ht="15.75" customHeight="1">
      <c r="A139" s="51"/>
      <c r="B139" s="51"/>
      <c r="C139" s="52"/>
      <c r="D139" s="52"/>
      <c r="E139" s="52"/>
      <c r="F139" s="1"/>
      <c r="G139" s="1"/>
      <c r="H139" s="1"/>
    </row>
    <row r="140" spans="1:8" ht="15.75" customHeight="1">
      <c r="A140" s="51"/>
      <c r="B140" s="51"/>
      <c r="C140" s="52"/>
      <c r="D140" s="52"/>
      <c r="E140" s="52"/>
      <c r="F140" s="1"/>
      <c r="G140" s="1"/>
      <c r="H140" s="1"/>
    </row>
    <row r="141" spans="1:8" ht="15.75" customHeight="1">
      <c r="A141" s="51"/>
      <c r="B141" s="51"/>
      <c r="C141" s="52"/>
      <c r="D141" s="52"/>
      <c r="E141" s="52"/>
      <c r="F141" s="1"/>
      <c r="G141" s="1"/>
      <c r="H141" s="1"/>
    </row>
    <row r="142" spans="1:8" ht="15.75" customHeight="1">
      <c r="A142" s="51"/>
      <c r="B142" s="51"/>
      <c r="C142" s="52"/>
      <c r="D142" s="52"/>
      <c r="E142" s="52"/>
      <c r="F142" s="1"/>
      <c r="G142" s="1"/>
      <c r="H142" s="1"/>
    </row>
    <row r="143" spans="1:8" ht="15.75" customHeight="1">
      <c r="A143" s="51"/>
      <c r="B143" s="51"/>
      <c r="C143" s="52"/>
      <c r="D143" s="52"/>
      <c r="E143" s="52"/>
      <c r="F143" s="1"/>
      <c r="G143" s="1"/>
      <c r="H143" s="1"/>
    </row>
    <row r="144" spans="1:8" ht="15.75" customHeight="1">
      <c r="A144" s="51"/>
      <c r="B144" s="51"/>
      <c r="C144" s="52"/>
      <c r="D144" s="52"/>
      <c r="E144" s="52"/>
      <c r="F144" s="1"/>
      <c r="G144" s="1"/>
      <c r="H144" s="1"/>
    </row>
    <row r="145" spans="1:8" ht="15.75" customHeight="1">
      <c r="A145" s="51"/>
      <c r="B145" s="51"/>
      <c r="C145" s="52"/>
      <c r="D145" s="52"/>
      <c r="E145" s="52"/>
      <c r="F145" s="1"/>
      <c r="G145" s="1"/>
      <c r="H145" s="1"/>
    </row>
    <row r="146" spans="1:8" ht="15.75" customHeight="1">
      <c r="A146" s="51"/>
      <c r="B146" s="51"/>
      <c r="C146" s="52"/>
      <c r="D146" s="52"/>
      <c r="E146" s="52"/>
      <c r="F146" s="1"/>
      <c r="G146" s="1"/>
      <c r="H146" s="1"/>
    </row>
    <row r="147" spans="1:8" ht="15.75" customHeight="1">
      <c r="A147" s="51"/>
      <c r="B147" s="51"/>
      <c r="C147" s="52"/>
      <c r="D147" s="52"/>
      <c r="E147" s="52"/>
      <c r="F147" s="1"/>
      <c r="G147" s="1"/>
      <c r="H147" s="1"/>
    </row>
    <row r="148" spans="1:8" ht="15.75" customHeight="1">
      <c r="A148" s="51"/>
      <c r="B148" s="51"/>
      <c r="C148" s="52"/>
      <c r="D148" s="52"/>
      <c r="E148" s="52"/>
      <c r="F148" s="1"/>
      <c r="G148" s="1"/>
      <c r="H148" s="1"/>
    </row>
    <row r="149" spans="1:8" ht="15.75" customHeight="1">
      <c r="A149" s="51"/>
      <c r="B149" s="51"/>
      <c r="C149" s="52"/>
      <c r="D149" s="52"/>
      <c r="E149" s="52"/>
      <c r="F149" s="1"/>
      <c r="G149" s="1"/>
      <c r="H149" s="1"/>
    </row>
    <row r="150" spans="1:8" ht="15.75" customHeight="1">
      <c r="A150" s="51"/>
      <c r="B150" s="51"/>
      <c r="C150" s="52"/>
      <c r="D150" s="52"/>
      <c r="E150" s="52"/>
      <c r="F150" s="1"/>
      <c r="G150" s="1"/>
      <c r="H150" s="1"/>
    </row>
    <row r="151" spans="1:8" ht="15.75" customHeight="1">
      <c r="A151" s="51"/>
      <c r="B151" s="51"/>
      <c r="C151" s="52"/>
      <c r="D151" s="52"/>
      <c r="E151" s="52"/>
      <c r="F151" s="1"/>
      <c r="G151" s="1"/>
      <c r="H151" s="1"/>
    </row>
    <row r="152" spans="1:8" ht="15.75" customHeight="1">
      <c r="A152" s="51"/>
      <c r="B152" s="51"/>
      <c r="C152" s="52"/>
      <c r="D152" s="52"/>
      <c r="E152" s="52"/>
      <c r="F152" s="1"/>
      <c r="G152" s="1"/>
      <c r="H152" s="1"/>
    </row>
    <row r="153" spans="1:8" ht="15.75" customHeight="1">
      <c r="A153" s="51"/>
      <c r="B153" s="51"/>
      <c r="C153" s="52"/>
      <c r="D153" s="52"/>
      <c r="E153" s="52"/>
      <c r="F153" s="1"/>
      <c r="G153" s="1"/>
      <c r="H153" s="1"/>
    </row>
    <row r="154" spans="1:8" ht="15.75" customHeight="1">
      <c r="A154" s="51"/>
      <c r="B154" s="51"/>
      <c r="C154" s="52"/>
      <c r="D154" s="52"/>
      <c r="E154" s="52"/>
      <c r="F154" s="1"/>
      <c r="G154" s="1"/>
      <c r="H154" s="1"/>
    </row>
    <row r="155" spans="1:8" ht="15.75" customHeight="1">
      <c r="A155" s="51"/>
      <c r="B155" s="51"/>
      <c r="C155" s="52"/>
      <c r="D155" s="52"/>
      <c r="E155" s="52"/>
      <c r="F155" s="1"/>
      <c r="G155" s="1"/>
      <c r="H155" s="1"/>
    </row>
    <row r="156" spans="1:8" ht="15.75" customHeight="1">
      <c r="A156" s="51"/>
      <c r="B156" s="51"/>
      <c r="C156" s="52"/>
      <c r="D156" s="52"/>
      <c r="E156" s="52"/>
      <c r="F156" s="1"/>
      <c r="G156" s="1"/>
      <c r="H156" s="1"/>
    </row>
    <row r="157" spans="1:8" ht="15.75" customHeight="1">
      <c r="A157" s="51"/>
      <c r="B157" s="51"/>
      <c r="C157" s="52"/>
      <c r="D157" s="52"/>
      <c r="E157" s="52"/>
      <c r="F157" s="1"/>
      <c r="G157" s="1"/>
      <c r="H157" s="1"/>
    </row>
    <row r="158" spans="1:8" ht="15.75" customHeight="1">
      <c r="A158" s="51"/>
      <c r="B158" s="51"/>
      <c r="C158" s="52"/>
      <c r="D158" s="52"/>
      <c r="E158" s="52"/>
      <c r="F158" s="1"/>
      <c r="G158" s="1"/>
      <c r="H158" s="1"/>
    </row>
    <row r="159" spans="1:8" ht="15.75" customHeight="1">
      <c r="A159" s="51"/>
      <c r="B159" s="51"/>
      <c r="C159" s="52"/>
      <c r="D159" s="52"/>
      <c r="E159" s="52"/>
      <c r="F159" s="1"/>
      <c r="G159" s="1"/>
      <c r="H159" s="1"/>
    </row>
    <row r="160" spans="1:8" ht="15.75" customHeight="1">
      <c r="A160" s="51"/>
      <c r="B160" s="51"/>
      <c r="C160" s="52"/>
      <c r="D160" s="52"/>
      <c r="E160" s="52"/>
      <c r="F160" s="1"/>
      <c r="G160" s="1"/>
      <c r="H160" s="1"/>
    </row>
    <row r="161" spans="1:8" ht="15.75" customHeight="1">
      <c r="A161" s="51"/>
      <c r="B161" s="51"/>
      <c r="C161" s="52"/>
      <c r="D161" s="52"/>
      <c r="E161" s="52"/>
      <c r="F161" s="1"/>
      <c r="G161" s="1"/>
      <c r="H161" s="1"/>
    </row>
    <row r="162" spans="1:8" ht="15.75" customHeight="1">
      <c r="A162" s="51"/>
      <c r="B162" s="51"/>
      <c r="C162" s="52"/>
      <c r="D162" s="52"/>
      <c r="E162" s="52"/>
      <c r="F162" s="1"/>
      <c r="G162" s="1"/>
      <c r="H162" s="1"/>
    </row>
    <row r="163" spans="1:8" ht="15.75" customHeight="1">
      <c r="A163" s="51"/>
      <c r="B163" s="51"/>
      <c r="C163" s="52"/>
      <c r="D163" s="52"/>
      <c r="E163" s="52"/>
      <c r="F163" s="1"/>
      <c r="G163" s="1"/>
      <c r="H163" s="1"/>
    </row>
    <row r="164" spans="1:8" ht="15.75" customHeight="1">
      <c r="A164" s="51"/>
      <c r="B164" s="51"/>
      <c r="C164" s="52"/>
      <c r="D164" s="52"/>
      <c r="E164" s="52"/>
      <c r="F164" s="1"/>
      <c r="G164" s="1"/>
      <c r="H164" s="1"/>
    </row>
    <row r="165" spans="1:8" ht="15.75" customHeight="1">
      <c r="A165" s="51"/>
      <c r="B165" s="51"/>
      <c r="C165" s="52"/>
      <c r="D165" s="52"/>
      <c r="E165" s="52"/>
      <c r="F165" s="1"/>
      <c r="G165" s="1"/>
      <c r="H165" s="1"/>
    </row>
    <row r="166" spans="1:8" ht="15.75" customHeight="1">
      <c r="A166" s="51"/>
      <c r="B166" s="51"/>
      <c r="C166" s="52"/>
      <c r="D166" s="52"/>
      <c r="E166" s="52"/>
      <c r="F166" s="1"/>
      <c r="G166" s="1"/>
      <c r="H166" s="1"/>
    </row>
    <row r="167" spans="1:8" ht="15.75" customHeight="1">
      <c r="A167" s="51"/>
      <c r="B167" s="51"/>
      <c r="C167" s="52"/>
      <c r="D167" s="52"/>
      <c r="E167" s="52"/>
      <c r="F167" s="1"/>
      <c r="G167" s="1"/>
      <c r="H167" s="1"/>
    </row>
    <row r="168" spans="1:8" ht="15.75" customHeight="1">
      <c r="A168" s="51"/>
      <c r="B168" s="51"/>
      <c r="C168" s="52"/>
      <c r="D168" s="52"/>
      <c r="E168" s="52"/>
      <c r="F168" s="1"/>
      <c r="G168" s="1"/>
      <c r="H168" s="1"/>
    </row>
    <row r="169" spans="1:8" ht="15.75" customHeight="1">
      <c r="A169" s="51"/>
      <c r="B169" s="51"/>
      <c r="C169" s="52"/>
      <c r="D169" s="52"/>
      <c r="E169" s="52"/>
      <c r="F169" s="1"/>
      <c r="G169" s="1"/>
      <c r="H169" s="1"/>
    </row>
    <row r="170" spans="1:8" ht="15.75" customHeight="1">
      <c r="A170" s="51"/>
      <c r="B170" s="51"/>
      <c r="C170" s="52"/>
      <c r="D170" s="52"/>
      <c r="E170" s="52"/>
      <c r="F170" s="1"/>
      <c r="G170" s="1"/>
      <c r="H170" s="1"/>
    </row>
    <row r="171" spans="1:8" ht="15.75" customHeight="1">
      <c r="A171" s="51"/>
      <c r="B171" s="51"/>
      <c r="C171" s="52"/>
      <c r="D171" s="52"/>
      <c r="E171" s="52"/>
      <c r="F171" s="1"/>
      <c r="G171" s="1"/>
      <c r="H171" s="1"/>
    </row>
    <row r="172" spans="1:8" ht="15.75" customHeight="1">
      <c r="A172" s="51"/>
      <c r="B172" s="51"/>
      <c r="C172" s="52"/>
      <c r="D172" s="52"/>
      <c r="E172" s="52"/>
      <c r="F172" s="1"/>
      <c r="G172" s="1"/>
      <c r="H172" s="1"/>
    </row>
    <row r="173" spans="1:8" ht="15.75" customHeight="1">
      <c r="A173" s="51"/>
      <c r="B173" s="51"/>
      <c r="C173" s="52"/>
      <c r="D173" s="52"/>
      <c r="E173" s="52"/>
      <c r="F173" s="1"/>
      <c r="G173" s="1"/>
      <c r="H173" s="1"/>
    </row>
    <row r="174" spans="1:8" ht="15.75" customHeight="1">
      <c r="A174" s="51"/>
      <c r="B174" s="51"/>
      <c r="C174" s="52"/>
      <c r="D174" s="52"/>
      <c r="E174" s="52"/>
      <c r="F174" s="1"/>
      <c r="G174" s="1"/>
      <c r="H174" s="1"/>
    </row>
    <row r="175" spans="1:8" ht="15.75" customHeight="1">
      <c r="A175" s="51"/>
      <c r="B175" s="51"/>
      <c r="C175" s="52"/>
      <c r="D175" s="52"/>
      <c r="E175" s="52"/>
      <c r="F175" s="1"/>
      <c r="G175" s="1"/>
      <c r="H175" s="1"/>
    </row>
    <row r="176" spans="1:8" ht="15.75" customHeight="1">
      <c r="A176" s="51"/>
      <c r="B176" s="51"/>
      <c r="C176" s="52"/>
      <c r="D176" s="52"/>
      <c r="E176" s="52"/>
      <c r="F176" s="1"/>
      <c r="G176" s="1"/>
      <c r="H176" s="1"/>
    </row>
    <row r="177" spans="1:8" ht="15.75" customHeight="1">
      <c r="A177" s="51"/>
      <c r="B177" s="51"/>
      <c r="C177" s="52"/>
      <c r="D177" s="52"/>
      <c r="E177" s="52"/>
      <c r="F177" s="1"/>
      <c r="G177" s="1"/>
      <c r="H177" s="1"/>
    </row>
    <row r="178" spans="1:8" ht="15.75" customHeight="1">
      <c r="A178" s="51"/>
      <c r="B178" s="51"/>
      <c r="C178" s="52"/>
      <c r="D178" s="52"/>
      <c r="E178" s="52"/>
      <c r="F178" s="1"/>
      <c r="G178" s="1"/>
      <c r="H178" s="1"/>
    </row>
    <row r="179" spans="1:8" ht="15.75" customHeight="1">
      <c r="A179" s="51"/>
      <c r="B179" s="51"/>
      <c r="C179" s="52"/>
      <c r="D179" s="52"/>
      <c r="E179" s="52"/>
      <c r="F179" s="1"/>
      <c r="G179" s="1"/>
      <c r="H179" s="1"/>
    </row>
    <row r="180" spans="1:8" ht="15.75" customHeight="1">
      <c r="A180" s="51"/>
      <c r="B180" s="51"/>
      <c r="C180" s="52"/>
      <c r="D180" s="52"/>
      <c r="E180" s="52"/>
      <c r="F180" s="1"/>
      <c r="G180" s="1"/>
      <c r="H180" s="1"/>
    </row>
    <row r="181" spans="1:8" ht="15.75" customHeight="1">
      <c r="A181" s="51"/>
      <c r="B181" s="51"/>
      <c r="C181" s="52"/>
      <c r="D181" s="52"/>
      <c r="E181" s="52"/>
      <c r="F181" s="1"/>
      <c r="G181" s="1"/>
      <c r="H181" s="1"/>
    </row>
    <row r="182" spans="1:8" ht="15.75" customHeight="1">
      <c r="A182" s="51"/>
      <c r="B182" s="51"/>
      <c r="C182" s="52"/>
      <c r="D182" s="52"/>
      <c r="E182" s="52"/>
      <c r="F182" s="1"/>
      <c r="G182" s="1"/>
      <c r="H182" s="1"/>
    </row>
    <row r="183" spans="1:8" ht="15.75" customHeight="1">
      <c r="A183" s="51"/>
      <c r="B183" s="51"/>
      <c r="C183" s="52"/>
      <c r="D183" s="52"/>
      <c r="E183" s="52"/>
      <c r="F183" s="1"/>
      <c r="G183" s="1"/>
      <c r="H183" s="1"/>
    </row>
    <row r="184" spans="1:8" ht="15.75" customHeight="1">
      <c r="A184" s="51"/>
      <c r="B184" s="51"/>
      <c r="C184" s="52"/>
      <c r="D184" s="52"/>
      <c r="E184" s="52"/>
      <c r="F184" s="1"/>
      <c r="G184" s="1"/>
      <c r="H184" s="1"/>
    </row>
    <row r="185" spans="1:8" ht="15.75" customHeight="1">
      <c r="A185" s="51"/>
      <c r="B185" s="51"/>
      <c r="C185" s="52"/>
      <c r="D185" s="52"/>
      <c r="E185" s="52"/>
      <c r="F185" s="1"/>
      <c r="G185" s="1"/>
      <c r="H185" s="1"/>
    </row>
    <row r="186" spans="1:8" ht="15.75" customHeight="1">
      <c r="A186" s="51"/>
      <c r="B186" s="51"/>
      <c r="C186" s="52"/>
      <c r="D186" s="52"/>
      <c r="E186" s="52"/>
      <c r="F186" s="1"/>
      <c r="G186" s="1"/>
      <c r="H186" s="1"/>
    </row>
    <row r="187" spans="1:8" ht="15.75" customHeight="1">
      <c r="A187" s="51"/>
      <c r="B187" s="51"/>
      <c r="C187" s="52"/>
      <c r="D187" s="52"/>
      <c r="E187" s="52"/>
      <c r="F187" s="1"/>
      <c r="G187" s="1"/>
      <c r="H187" s="1"/>
    </row>
    <row r="188" spans="1:8" ht="15.75" customHeight="1">
      <c r="A188" s="51"/>
      <c r="B188" s="51"/>
      <c r="C188" s="52"/>
      <c r="D188" s="52"/>
      <c r="E188" s="52"/>
      <c r="F188" s="1"/>
      <c r="G188" s="1"/>
      <c r="H188" s="1"/>
    </row>
    <row r="189" spans="1:8" ht="15.75" customHeight="1">
      <c r="A189" s="51"/>
      <c r="B189" s="51"/>
      <c r="C189" s="52"/>
      <c r="D189" s="52"/>
      <c r="E189" s="52"/>
      <c r="F189" s="1"/>
      <c r="G189" s="1"/>
      <c r="H189" s="1"/>
    </row>
    <row r="190" spans="1:8" ht="15.75" customHeight="1">
      <c r="A190" s="51"/>
      <c r="B190" s="51"/>
      <c r="C190" s="52"/>
      <c r="D190" s="52"/>
      <c r="E190" s="52"/>
      <c r="F190" s="1"/>
      <c r="G190" s="1"/>
      <c r="H190" s="1"/>
    </row>
    <row r="191" spans="1:8" ht="15.75" customHeight="1">
      <c r="A191" s="51"/>
      <c r="B191" s="51"/>
      <c r="C191" s="52"/>
      <c r="D191" s="52"/>
      <c r="E191" s="52"/>
      <c r="F191" s="1"/>
      <c r="G191" s="1"/>
      <c r="H191" s="1"/>
    </row>
    <row r="192" spans="1:8" ht="15.75" customHeight="1">
      <c r="A192" s="51"/>
      <c r="B192" s="51"/>
      <c r="C192" s="52"/>
      <c r="D192" s="52"/>
      <c r="E192" s="52"/>
      <c r="F192" s="1"/>
      <c r="G192" s="1"/>
      <c r="H192" s="1"/>
    </row>
    <row r="193" spans="1:8" ht="15.75" customHeight="1">
      <c r="A193" s="51"/>
      <c r="B193" s="51"/>
      <c r="C193" s="52"/>
      <c r="D193" s="52"/>
      <c r="E193" s="52"/>
      <c r="F193" s="1"/>
      <c r="G193" s="1"/>
      <c r="H193" s="1"/>
    </row>
    <row r="194" spans="1:8" ht="15.75" customHeight="1">
      <c r="A194" s="51"/>
      <c r="B194" s="51"/>
      <c r="C194" s="52"/>
      <c r="D194" s="52"/>
      <c r="E194" s="52"/>
      <c r="F194" s="1"/>
      <c r="G194" s="1"/>
      <c r="H194" s="1"/>
    </row>
    <row r="195" spans="1:8" ht="15.75" customHeight="1">
      <c r="A195" s="51"/>
      <c r="B195" s="51"/>
      <c r="C195" s="52"/>
      <c r="D195" s="52"/>
      <c r="E195" s="52"/>
      <c r="F195" s="1"/>
      <c r="G195" s="1"/>
      <c r="H195" s="1"/>
    </row>
    <row r="196" spans="1:8" ht="15.75" customHeight="1">
      <c r="A196" s="51"/>
      <c r="B196" s="51"/>
      <c r="C196" s="52"/>
      <c r="D196" s="52"/>
      <c r="E196" s="52"/>
      <c r="F196" s="1"/>
      <c r="G196" s="1"/>
      <c r="H196" s="1"/>
    </row>
    <row r="197" spans="1:8" ht="15.75" customHeight="1">
      <c r="A197" s="51"/>
      <c r="B197" s="51"/>
      <c r="C197" s="52"/>
      <c r="D197" s="52"/>
      <c r="E197" s="52"/>
      <c r="F197" s="1"/>
      <c r="G197" s="1"/>
      <c r="H197" s="1"/>
    </row>
    <row r="198" spans="1:8" ht="15.75" customHeight="1">
      <c r="A198" s="51"/>
      <c r="B198" s="51"/>
      <c r="C198" s="52"/>
      <c r="D198" s="52"/>
      <c r="E198" s="52"/>
      <c r="F198" s="1"/>
      <c r="G198" s="1"/>
      <c r="H198" s="1"/>
    </row>
    <row r="199" spans="1:8" ht="15.75" customHeight="1">
      <c r="A199" s="51"/>
      <c r="B199" s="51"/>
      <c r="C199" s="52"/>
      <c r="D199" s="52"/>
      <c r="E199" s="52"/>
      <c r="F199" s="1"/>
      <c r="G199" s="1"/>
      <c r="H199" s="1"/>
    </row>
    <row r="200" spans="1:8" ht="15.75" customHeight="1">
      <c r="A200" s="51"/>
      <c r="B200" s="51"/>
      <c r="C200" s="52"/>
      <c r="D200" s="52"/>
      <c r="E200" s="52"/>
      <c r="F200" s="1"/>
      <c r="G200" s="1"/>
      <c r="H200" s="1"/>
    </row>
    <row r="201" spans="1:8" ht="15.75" customHeight="1">
      <c r="A201" s="51"/>
      <c r="B201" s="51"/>
      <c r="C201" s="52"/>
      <c r="D201" s="52"/>
      <c r="E201" s="52"/>
      <c r="F201" s="1"/>
      <c r="G201" s="1"/>
      <c r="H201" s="1"/>
    </row>
    <row r="202" spans="1:8" ht="15.75" customHeight="1">
      <c r="A202" s="51"/>
      <c r="B202" s="51"/>
      <c r="C202" s="52"/>
      <c r="D202" s="52"/>
      <c r="E202" s="52"/>
      <c r="F202" s="1"/>
      <c r="G202" s="1"/>
      <c r="H202" s="1"/>
    </row>
    <row r="203" spans="1:8" ht="15.75" customHeight="1">
      <c r="A203" s="51"/>
      <c r="B203" s="51"/>
      <c r="C203" s="52"/>
      <c r="D203" s="52"/>
      <c r="E203" s="52"/>
      <c r="F203" s="1"/>
      <c r="G203" s="1"/>
      <c r="H203" s="1"/>
    </row>
    <row r="204" spans="1:8" ht="15.75" customHeight="1">
      <c r="A204" s="51"/>
      <c r="B204" s="51"/>
      <c r="C204" s="52"/>
      <c r="D204" s="52"/>
      <c r="E204" s="52"/>
      <c r="F204" s="1"/>
      <c r="G204" s="1"/>
      <c r="H204" s="1"/>
    </row>
    <row r="205" spans="1:8" ht="15.75" customHeight="1">
      <c r="A205" s="51"/>
      <c r="B205" s="51"/>
      <c r="C205" s="52"/>
      <c r="D205" s="52"/>
      <c r="E205" s="52"/>
      <c r="F205" s="1"/>
      <c r="G205" s="1"/>
      <c r="H205" s="1"/>
    </row>
    <row r="206" spans="1:8" ht="15.75" customHeight="1">
      <c r="A206" s="51"/>
      <c r="B206" s="51"/>
      <c r="C206" s="52"/>
      <c r="D206" s="52"/>
      <c r="E206" s="52"/>
      <c r="F206" s="1"/>
      <c r="G206" s="1"/>
      <c r="H206" s="1"/>
    </row>
    <row r="207" spans="1:8" ht="15.75" customHeight="1">
      <c r="A207" s="51"/>
      <c r="B207" s="51"/>
      <c r="C207" s="52"/>
      <c r="D207" s="52"/>
      <c r="E207" s="52"/>
      <c r="F207" s="1"/>
      <c r="G207" s="1"/>
      <c r="H207" s="1"/>
    </row>
    <row r="208" spans="1:8" ht="15.75" customHeight="1">
      <c r="A208" s="51"/>
      <c r="B208" s="51"/>
      <c r="C208" s="52"/>
      <c r="D208" s="52"/>
      <c r="E208" s="52"/>
      <c r="F208" s="1"/>
      <c r="G208" s="1"/>
      <c r="H208" s="1"/>
    </row>
    <row r="209" spans="1:8" ht="15.75" customHeight="1">
      <c r="A209" s="51"/>
      <c r="B209" s="51"/>
      <c r="C209" s="52"/>
      <c r="D209" s="52"/>
      <c r="E209" s="52"/>
      <c r="F209" s="1"/>
      <c r="G209" s="1"/>
      <c r="H209" s="1"/>
    </row>
    <row r="210" spans="1:8" ht="15.75" customHeight="1">
      <c r="A210" s="51"/>
      <c r="B210" s="51"/>
      <c r="C210" s="52"/>
      <c r="D210" s="52"/>
      <c r="E210" s="52"/>
      <c r="F210" s="1"/>
      <c r="G210" s="1"/>
      <c r="H210" s="1"/>
    </row>
    <row r="211" spans="1:8" ht="15.75" customHeight="1">
      <c r="A211" s="51"/>
      <c r="B211" s="51"/>
      <c r="C211" s="52"/>
      <c r="D211" s="52"/>
      <c r="E211" s="52"/>
      <c r="F211" s="1"/>
      <c r="G211" s="1"/>
      <c r="H211" s="1"/>
    </row>
    <row r="212" spans="1:8" ht="15.75" customHeight="1">
      <c r="A212" s="51"/>
      <c r="B212" s="51"/>
      <c r="C212" s="52"/>
      <c r="D212" s="52"/>
      <c r="E212" s="52"/>
      <c r="F212" s="1"/>
      <c r="G212" s="1"/>
      <c r="H212" s="1"/>
    </row>
    <row r="213" spans="1:8" ht="15.75" customHeight="1">
      <c r="A213" s="51"/>
      <c r="B213" s="51"/>
      <c r="C213" s="52"/>
      <c r="D213" s="52"/>
      <c r="E213" s="52"/>
      <c r="F213" s="1"/>
      <c r="G213" s="1"/>
      <c r="H213" s="1"/>
    </row>
    <row r="214" spans="1:8" ht="15.75" customHeight="1">
      <c r="A214" s="51"/>
      <c r="B214" s="51"/>
      <c r="C214" s="52"/>
      <c r="D214" s="52"/>
      <c r="E214" s="52"/>
      <c r="F214" s="1"/>
      <c r="G214" s="1"/>
      <c r="H214" s="1"/>
    </row>
    <row r="215" spans="1:8" ht="15.75" customHeight="1">
      <c r="A215" s="51"/>
      <c r="B215" s="51"/>
      <c r="C215" s="52"/>
      <c r="D215" s="52"/>
      <c r="E215" s="52"/>
      <c r="F215" s="1"/>
      <c r="G215" s="1"/>
      <c r="H215" s="1"/>
    </row>
    <row r="216" spans="1:8" ht="15.75" customHeight="1">
      <c r="A216" s="51"/>
      <c r="B216" s="51"/>
      <c r="C216" s="52"/>
      <c r="D216" s="52"/>
      <c r="E216" s="52"/>
      <c r="F216" s="1"/>
      <c r="G216" s="1"/>
      <c r="H216" s="1"/>
    </row>
    <row r="217" spans="1:8" ht="15.75" customHeight="1">
      <c r="A217" s="51"/>
      <c r="B217" s="51"/>
      <c r="C217" s="52"/>
      <c r="D217" s="52"/>
      <c r="E217" s="52"/>
      <c r="F217" s="1"/>
      <c r="G217" s="1"/>
      <c r="H217" s="1"/>
    </row>
    <row r="218" spans="1:8" ht="15.75" customHeight="1">
      <c r="A218" s="51"/>
      <c r="B218" s="51"/>
      <c r="C218" s="52"/>
      <c r="D218" s="52"/>
      <c r="E218" s="52"/>
      <c r="F218" s="1"/>
      <c r="G218" s="1"/>
      <c r="H218" s="1"/>
    </row>
    <row r="219" spans="1:8" ht="15.75" customHeight="1">
      <c r="A219" s="51"/>
      <c r="B219" s="51"/>
      <c r="C219" s="52"/>
      <c r="D219" s="52"/>
      <c r="E219" s="52"/>
      <c r="F219" s="1"/>
      <c r="G219" s="1"/>
      <c r="H219" s="1"/>
    </row>
    <row r="220" spans="1:8" ht="15.75" customHeight="1">
      <c r="A220" s="51"/>
      <c r="B220" s="51"/>
      <c r="C220" s="52"/>
      <c r="D220" s="52"/>
      <c r="E220" s="52"/>
      <c r="F220" s="1"/>
      <c r="G220" s="1"/>
      <c r="H220" s="1"/>
    </row>
    <row r="221" spans="1:8" ht="15.75" customHeight="1">
      <c r="A221" s="51"/>
      <c r="B221" s="51"/>
      <c r="C221" s="52"/>
      <c r="D221" s="52"/>
      <c r="E221" s="52"/>
      <c r="F221" s="1"/>
      <c r="G221" s="1"/>
      <c r="H221" s="1"/>
    </row>
    <row r="222" spans="1:8" ht="15.75" customHeight="1">
      <c r="A222" s="51"/>
      <c r="B222" s="51"/>
      <c r="C222" s="52"/>
      <c r="D222" s="52"/>
      <c r="E222" s="52"/>
      <c r="F222" s="1"/>
      <c r="G222" s="1"/>
      <c r="H222" s="1"/>
    </row>
    <row r="223" spans="1:8" ht="15.75" customHeight="1">
      <c r="A223" s="51"/>
      <c r="B223" s="51"/>
      <c r="C223" s="52"/>
      <c r="D223" s="52"/>
      <c r="E223" s="52"/>
      <c r="F223" s="1"/>
      <c r="G223" s="1"/>
      <c r="H223" s="1"/>
    </row>
    <row r="224" spans="1:8" ht="15.75" customHeight="1">
      <c r="A224" s="51"/>
      <c r="B224" s="51"/>
      <c r="C224" s="52"/>
      <c r="D224" s="52"/>
      <c r="E224" s="52"/>
      <c r="F224" s="1"/>
      <c r="G224" s="1"/>
      <c r="H224" s="1"/>
    </row>
    <row r="225" spans="1:8" ht="15.75" customHeight="1">
      <c r="A225" s="51"/>
      <c r="B225" s="51"/>
      <c r="C225" s="52"/>
      <c r="D225" s="52"/>
      <c r="E225" s="52"/>
      <c r="F225" s="1"/>
      <c r="G225" s="1"/>
      <c r="H225" s="1"/>
    </row>
    <row r="226" spans="1:8" ht="15.75" customHeight="1">
      <c r="A226" s="51"/>
      <c r="B226" s="51"/>
      <c r="C226" s="52"/>
      <c r="D226" s="52"/>
      <c r="E226" s="52"/>
      <c r="F226" s="1"/>
      <c r="G226" s="1"/>
      <c r="H226" s="1"/>
    </row>
    <row r="227" spans="1:8" ht="15.75" customHeight="1">
      <c r="A227" s="51"/>
      <c r="B227" s="51"/>
      <c r="C227" s="52"/>
      <c r="D227" s="52"/>
      <c r="E227" s="52"/>
      <c r="F227" s="1"/>
      <c r="G227" s="1"/>
      <c r="H227" s="1"/>
    </row>
    <row r="228" spans="1:8" ht="15.75" customHeight="1">
      <c r="A228" s="51"/>
      <c r="B228" s="51"/>
      <c r="C228" s="52"/>
      <c r="D228" s="52"/>
      <c r="E228" s="52"/>
      <c r="F228" s="1"/>
      <c r="G228" s="1"/>
      <c r="H228" s="1"/>
    </row>
    <row r="229" spans="1:8" ht="15.75" customHeight="1">
      <c r="A229" s="51"/>
      <c r="B229" s="51"/>
      <c r="C229" s="52"/>
      <c r="D229" s="52"/>
      <c r="E229" s="52"/>
      <c r="F229" s="1"/>
      <c r="G229" s="1"/>
      <c r="H229" s="1"/>
    </row>
    <row r="230" spans="1:8" ht="15.75" customHeight="1">
      <c r="A230" s="51"/>
      <c r="B230" s="51"/>
      <c r="C230" s="52"/>
      <c r="D230" s="52"/>
      <c r="E230" s="52"/>
      <c r="F230" s="1"/>
      <c r="G230" s="1"/>
      <c r="H230" s="1"/>
    </row>
    <row r="231" spans="1:8" ht="15.75" customHeight="1">
      <c r="A231" s="51"/>
      <c r="B231" s="51"/>
      <c r="C231" s="52"/>
      <c r="D231" s="52"/>
      <c r="E231" s="52"/>
      <c r="F231" s="1"/>
      <c r="G231" s="1"/>
      <c r="H231" s="1"/>
    </row>
    <row r="232" spans="1:8" ht="15.75" customHeight="1">
      <c r="A232" s="51"/>
      <c r="B232" s="51"/>
      <c r="C232" s="52"/>
      <c r="D232" s="52"/>
      <c r="E232" s="52"/>
      <c r="F232" s="1"/>
      <c r="G232" s="1"/>
      <c r="H232" s="1"/>
    </row>
    <row r="233" spans="1:8" ht="15.75" customHeight="1">
      <c r="A233" s="51"/>
      <c r="B233" s="51"/>
      <c r="C233" s="52"/>
      <c r="D233" s="52"/>
      <c r="E233" s="52"/>
      <c r="F233" s="1"/>
      <c r="G233" s="1"/>
      <c r="H233" s="1"/>
    </row>
    <row r="234" spans="1:8" ht="15.75" customHeight="1">
      <c r="A234" s="51"/>
      <c r="B234" s="51"/>
      <c r="C234" s="52"/>
      <c r="D234" s="52"/>
      <c r="E234" s="52"/>
      <c r="F234" s="1"/>
      <c r="G234" s="1"/>
      <c r="H234" s="1"/>
    </row>
    <row r="235" spans="1:8" ht="15.75" customHeight="1">
      <c r="A235" s="51"/>
      <c r="B235" s="51"/>
      <c r="C235" s="52"/>
      <c r="D235" s="52"/>
      <c r="E235" s="52"/>
      <c r="F235" s="1"/>
      <c r="G235" s="1"/>
      <c r="H235" s="1"/>
    </row>
    <row r="236" spans="1:8" ht="15.75" customHeight="1">
      <c r="A236" s="51"/>
      <c r="B236" s="51"/>
      <c r="C236" s="52"/>
      <c r="D236" s="52"/>
      <c r="E236" s="52"/>
      <c r="F236" s="1"/>
      <c r="G236" s="1"/>
      <c r="H236" s="1"/>
    </row>
    <row r="237" spans="1:8" ht="15.75" customHeight="1">
      <c r="A237" s="51"/>
      <c r="B237" s="51"/>
      <c r="C237" s="52"/>
      <c r="D237" s="52"/>
      <c r="E237" s="52"/>
      <c r="F237" s="1"/>
      <c r="G237" s="1"/>
      <c r="H237" s="1"/>
    </row>
    <row r="238" spans="1:8" ht="15.75" customHeight="1">
      <c r="A238" s="51"/>
      <c r="B238" s="51"/>
      <c r="C238" s="52"/>
      <c r="D238" s="52"/>
      <c r="E238" s="52"/>
      <c r="F238" s="1"/>
      <c r="G238" s="1"/>
      <c r="H238" s="1"/>
    </row>
    <row r="239" spans="1:8" ht="15.75" customHeight="1">
      <c r="A239" s="51"/>
      <c r="B239" s="51"/>
      <c r="C239" s="52"/>
      <c r="D239" s="52"/>
      <c r="E239" s="52"/>
      <c r="F239" s="1"/>
      <c r="G239" s="1"/>
      <c r="H239" s="1"/>
    </row>
    <row r="240" spans="1:8" ht="15.75" customHeight="1">
      <c r="A240" s="51"/>
      <c r="B240" s="51"/>
      <c r="C240" s="52"/>
      <c r="D240" s="52"/>
      <c r="E240" s="52"/>
      <c r="F240" s="1"/>
      <c r="G240" s="1"/>
      <c r="H240" s="1"/>
    </row>
    <row r="241" spans="1:8" ht="15.75" customHeight="1">
      <c r="A241" s="51"/>
      <c r="B241" s="51"/>
      <c r="C241" s="52"/>
      <c r="D241" s="52"/>
      <c r="E241" s="52"/>
      <c r="F241" s="1"/>
      <c r="G241" s="1"/>
      <c r="H241" s="1"/>
    </row>
    <row r="242" spans="1:8" ht="15.75" customHeight="1">
      <c r="A242" s="51"/>
      <c r="B242" s="51"/>
      <c r="C242" s="52"/>
      <c r="D242" s="52"/>
      <c r="E242" s="52"/>
      <c r="F242" s="1"/>
      <c r="G242" s="1"/>
      <c r="H242" s="1"/>
    </row>
    <row r="243" spans="1:8" ht="15.75" customHeight="1">
      <c r="A243" s="51"/>
      <c r="B243" s="51"/>
      <c r="C243" s="52"/>
      <c r="D243" s="52"/>
      <c r="E243" s="52"/>
      <c r="F243" s="1"/>
      <c r="G243" s="1"/>
      <c r="H243" s="1"/>
    </row>
    <row r="244" spans="1:8" ht="15.75" customHeight="1">
      <c r="A244" s="51"/>
      <c r="B244" s="51"/>
      <c r="C244" s="52"/>
      <c r="D244" s="52"/>
      <c r="E244" s="52"/>
      <c r="F244" s="1"/>
      <c r="G244" s="1"/>
      <c r="H244" s="1"/>
    </row>
    <row r="245" spans="1:8" ht="15.75" customHeight="1">
      <c r="A245" s="51"/>
      <c r="B245" s="51"/>
      <c r="C245" s="52"/>
      <c r="D245" s="52"/>
      <c r="E245" s="52"/>
      <c r="F245" s="1"/>
      <c r="G245" s="1"/>
      <c r="H245" s="1"/>
    </row>
    <row r="246" spans="1:8" ht="15.75" customHeight="1">
      <c r="A246" s="51"/>
      <c r="B246" s="51"/>
      <c r="C246" s="52"/>
      <c r="D246" s="52"/>
      <c r="E246" s="52"/>
      <c r="F246" s="1"/>
      <c r="G246" s="1"/>
      <c r="H246" s="1"/>
    </row>
    <row r="247" spans="1:8" ht="15.75" customHeight="1">
      <c r="A247" s="51"/>
      <c r="B247" s="51"/>
      <c r="C247" s="52"/>
      <c r="D247" s="52"/>
      <c r="E247" s="52"/>
      <c r="F247" s="1"/>
      <c r="G247" s="1"/>
      <c r="H247" s="1"/>
    </row>
    <row r="248" spans="1:8" ht="15.75" customHeight="1">
      <c r="A248" s="51"/>
      <c r="B248" s="51"/>
      <c r="C248" s="52"/>
      <c r="D248" s="52"/>
      <c r="E248" s="52"/>
      <c r="F248" s="1"/>
      <c r="G248" s="1"/>
      <c r="H248" s="1"/>
    </row>
    <row r="249" spans="1:8" ht="15.75" customHeight="1">
      <c r="A249" s="51"/>
      <c r="B249" s="51"/>
      <c r="C249" s="52"/>
      <c r="D249" s="52"/>
      <c r="E249" s="52"/>
      <c r="F249" s="1"/>
      <c r="G249" s="1"/>
      <c r="H249" s="1"/>
    </row>
    <row r="250" spans="1:8" ht="15.75" customHeight="1">
      <c r="A250" s="51"/>
      <c r="B250" s="51"/>
      <c r="C250" s="52"/>
      <c r="D250" s="52"/>
      <c r="E250" s="52"/>
      <c r="F250" s="1"/>
      <c r="G250" s="1"/>
      <c r="H250" s="1"/>
    </row>
    <row r="251" spans="1:8" ht="15.75" customHeight="1">
      <c r="A251" s="51"/>
      <c r="B251" s="51"/>
      <c r="C251" s="52"/>
      <c r="D251" s="52"/>
      <c r="E251" s="52"/>
      <c r="F251" s="1"/>
      <c r="G251" s="1"/>
      <c r="H251" s="1"/>
    </row>
    <row r="252" spans="1:8" ht="15.75" customHeight="1">
      <c r="A252" s="51"/>
      <c r="B252" s="51"/>
      <c r="C252" s="52"/>
      <c r="D252" s="52"/>
      <c r="E252" s="52"/>
      <c r="F252" s="1"/>
      <c r="G252" s="1"/>
      <c r="H252" s="1"/>
    </row>
    <row r="253" spans="1:8" ht="15.75" customHeight="1">
      <c r="A253" s="51"/>
      <c r="B253" s="51"/>
      <c r="C253" s="52"/>
      <c r="D253" s="52"/>
      <c r="E253" s="52"/>
      <c r="F253" s="1"/>
      <c r="G253" s="1"/>
      <c r="H253" s="1"/>
    </row>
    <row r="254" spans="1:8" ht="15.75" customHeight="1">
      <c r="A254" s="51"/>
      <c r="B254" s="51"/>
      <c r="C254" s="52"/>
      <c r="D254" s="52"/>
      <c r="E254" s="52"/>
      <c r="F254" s="1"/>
      <c r="G254" s="1"/>
      <c r="H254" s="1"/>
    </row>
    <row r="255" spans="1:8" ht="15.75" customHeight="1">
      <c r="A255" s="51"/>
      <c r="B255" s="51"/>
      <c r="C255" s="52"/>
      <c r="D255" s="52"/>
      <c r="E255" s="52"/>
      <c r="F255" s="1"/>
      <c r="G255" s="1"/>
      <c r="H255" s="1"/>
    </row>
    <row r="256" spans="1:8" ht="15.75" customHeight="1">
      <c r="A256" s="51"/>
      <c r="B256" s="51"/>
      <c r="C256" s="52"/>
      <c r="D256" s="52"/>
      <c r="E256" s="52"/>
      <c r="F256" s="1"/>
      <c r="G256" s="1"/>
      <c r="H256" s="1"/>
    </row>
    <row r="257" spans="1:8" ht="15.75" customHeight="1">
      <c r="A257" s="51"/>
      <c r="B257" s="51"/>
      <c r="C257" s="52"/>
      <c r="D257" s="52"/>
      <c r="E257" s="52"/>
      <c r="F257" s="1"/>
      <c r="G257" s="1"/>
      <c r="H257" s="1"/>
    </row>
    <row r="258" spans="1:8" ht="15.75" customHeight="1">
      <c r="A258" s="51"/>
      <c r="B258" s="51"/>
      <c r="C258" s="52"/>
      <c r="D258" s="52"/>
      <c r="E258" s="52"/>
      <c r="F258" s="1"/>
      <c r="G258" s="1"/>
      <c r="H258" s="1"/>
    </row>
    <row r="259" spans="1:8" ht="15.75" customHeight="1">
      <c r="A259" s="51"/>
      <c r="B259" s="51"/>
      <c r="C259" s="52"/>
      <c r="D259" s="52"/>
      <c r="E259" s="52"/>
      <c r="F259" s="1"/>
      <c r="G259" s="1"/>
      <c r="H259" s="1"/>
    </row>
    <row r="260" spans="1:8" ht="15.75" customHeight="1">
      <c r="A260" s="51"/>
      <c r="B260" s="51"/>
      <c r="C260" s="52"/>
      <c r="D260" s="52"/>
      <c r="E260" s="52"/>
      <c r="F260" s="1"/>
      <c r="G260" s="1"/>
      <c r="H260" s="1"/>
    </row>
    <row r="261" spans="1:8" ht="15.75" customHeight="1">
      <c r="A261" s="51"/>
      <c r="B261" s="51"/>
      <c r="C261" s="52"/>
      <c r="D261" s="52"/>
      <c r="E261" s="52"/>
      <c r="F261" s="1"/>
      <c r="G261" s="1"/>
      <c r="H261" s="1"/>
    </row>
    <row r="262" spans="1:8" ht="15.75" customHeight="1">
      <c r="A262" s="51"/>
      <c r="B262" s="51"/>
      <c r="C262" s="52"/>
      <c r="D262" s="52"/>
      <c r="E262" s="52"/>
      <c r="F262" s="1"/>
      <c r="G262" s="1"/>
      <c r="H262" s="1"/>
    </row>
    <row r="263" spans="1:8" ht="15.75" customHeight="1">
      <c r="A263" s="51"/>
      <c r="B263" s="51"/>
      <c r="C263" s="52"/>
      <c r="D263" s="52"/>
      <c r="E263" s="52"/>
      <c r="F263" s="1"/>
      <c r="G263" s="1"/>
      <c r="H263" s="1"/>
    </row>
    <row r="264" spans="1:8" ht="15.75" customHeight="1">
      <c r="A264" s="51"/>
      <c r="B264" s="51"/>
      <c r="C264" s="52"/>
      <c r="D264" s="52"/>
      <c r="E264" s="52"/>
      <c r="F264" s="1"/>
      <c r="G264" s="1"/>
      <c r="H264" s="1"/>
    </row>
    <row r="265" spans="1:8" ht="15.75" customHeight="1">
      <c r="A265" s="51"/>
      <c r="B265" s="51"/>
      <c r="C265" s="52"/>
      <c r="D265" s="52"/>
      <c r="E265" s="52"/>
      <c r="F265" s="1"/>
      <c r="G265" s="1"/>
      <c r="H265" s="1"/>
    </row>
    <row r="266" spans="1:8" ht="15.75" customHeight="1">
      <c r="A266" s="51"/>
      <c r="B266" s="51"/>
      <c r="C266" s="52"/>
      <c r="D266" s="52"/>
      <c r="E266" s="52"/>
      <c r="F266" s="1"/>
      <c r="G266" s="1"/>
      <c r="H266" s="1"/>
    </row>
    <row r="267" spans="1:8" ht="15.75" customHeight="1">
      <c r="A267" s="51"/>
      <c r="B267" s="51"/>
      <c r="C267" s="52"/>
      <c r="D267" s="52"/>
      <c r="E267" s="52"/>
      <c r="F267" s="1"/>
      <c r="G267" s="1"/>
      <c r="H267" s="1"/>
    </row>
    <row r="268" spans="1:8" ht="15.75" customHeight="1">
      <c r="A268" s="51"/>
      <c r="B268" s="51"/>
      <c r="C268" s="52"/>
      <c r="D268" s="52"/>
      <c r="E268" s="52"/>
      <c r="F268" s="1"/>
      <c r="G268" s="1"/>
      <c r="H268" s="1"/>
    </row>
    <row r="269" spans="1:8" ht="15.75" customHeight="1">
      <c r="A269" s="51"/>
      <c r="B269" s="51"/>
      <c r="C269" s="52"/>
      <c r="D269" s="52"/>
      <c r="E269" s="52"/>
      <c r="F269" s="1"/>
      <c r="G269" s="1"/>
      <c r="H269" s="1"/>
    </row>
    <row r="270" spans="1:8" ht="15.75" customHeight="1">
      <c r="A270" s="51"/>
      <c r="B270" s="51"/>
      <c r="C270" s="52"/>
      <c r="D270" s="52"/>
      <c r="E270" s="52"/>
      <c r="F270" s="1"/>
      <c r="G270" s="1"/>
      <c r="H270" s="1"/>
    </row>
    <row r="271" spans="1:8" ht="15.75" customHeight="1">
      <c r="A271" s="51"/>
      <c r="B271" s="51"/>
      <c r="C271" s="52"/>
      <c r="D271" s="52"/>
      <c r="E271" s="52"/>
      <c r="F271" s="1"/>
      <c r="G271" s="1"/>
      <c r="H271" s="1"/>
    </row>
    <row r="272" spans="1:8" ht="15.75" customHeight="1">
      <c r="A272" s="51"/>
      <c r="B272" s="51"/>
      <c r="C272" s="52"/>
      <c r="D272" s="52"/>
      <c r="E272" s="52"/>
      <c r="F272" s="1"/>
      <c r="G272" s="1"/>
      <c r="H272" s="1"/>
    </row>
    <row r="273" spans="1:8" ht="15.75" customHeight="1">
      <c r="A273" s="51"/>
      <c r="B273" s="51"/>
      <c r="C273" s="52"/>
      <c r="D273" s="52"/>
      <c r="E273" s="52"/>
      <c r="F273" s="1"/>
      <c r="G273" s="1"/>
      <c r="H273" s="1"/>
    </row>
    <row r="274" spans="1:8" ht="15.75" customHeight="1">
      <c r="A274" s="51"/>
      <c r="B274" s="51"/>
      <c r="C274" s="52"/>
      <c r="D274" s="52"/>
      <c r="E274" s="52"/>
      <c r="F274" s="1"/>
      <c r="G274" s="1"/>
      <c r="H274" s="1"/>
    </row>
    <row r="275" spans="1:8" ht="15.75" customHeight="1">
      <c r="A275" s="51"/>
      <c r="B275" s="51"/>
      <c r="C275" s="52"/>
      <c r="D275" s="52"/>
      <c r="E275" s="52"/>
      <c r="F275" s="1"/>
      <c r="G275" s="1"/>
      <c r="H275" s="1"/>
    </row>
    <row r="276" spans="1:8" ht="15.75" customHeight="1">
      <c r="A276" s="51"/>
      <c r="B276" s="51"/>
      <c r="C276" s="52"/>
      <c r="D276" s="52"/>
      <c r="E276" s="52"/>
      <c r="F276" s="1"/>
      <c r="G276" s="1"/>
      <c r="H276" s="1"/>
    </row>
    <row r="277" spans="1:8" ht="15.75" customHeight="1">
      <c r="A277" s="51"/>
      <c r="B277" s="51"/>
      <c r="C277" s="52"/>
      <c r="D277" s="52"/>
      <c r="E277" s="52"/>
      <c r="F277" s="1"/>
      <c r="G277" s="1"/>
      <c r="H277" s="1"/>
    </row>
    <row r="278" spans="1:8" ht="15.75" customHeight="1">
      <c r="A278" s="51"/>
      <c r="B278" s="51"/>
      <c r="C278" s="52"/>
      <c r="D278" s="52"/>
      <c r="E278" s="52"/>
      <c r="F278" s="1"/>
      <c r="G278" s="1"/>
      <c r="H278" s="1"/>
    </row>
    <row r="279" spans="1:8" ht="15.75" customHeight="1">
      <c r="A279" s="51"/>
      <c r="B279" s="51"/>
      <c r="C279" s="52"/>
      <c r="D279" s="52"/>
      <c r="E279" s="52"/>
      <c r="F279" s="1"/>
      <c r="G279" s="1"/>
      <c r="H279" s="1"/>
    </row>
    <row r="280" spans="1:8" ht="15.75" customHeight="1">
      <c r="A280" s="51"/>
      <c r="B280" s="51"/>
      <c r="C280" s="52"/>
      <c r="D280" s="52"/>
      <c r="E280" s="52"/>
      <c r="F280" s="1"/>
      <c r="G280" s="1"/>
      <c r="H280" s="1"/>
    </row>
    <row r="281" spans="1:8" ht="15.75" customHeight="1">
      <c r="A281" s="51"/>
      <c r="B281" s="51"/>
      <c r="C281" s="52"/>
      <c r="D281" s="52"/>
      <c r="E281" s="52"/>
      <c r="F281" s="1"/>
      <c r="G281" s="1"/>
      <c r="H281" s="1"/>
    </row>
    <row r="282" spans="1:8" ht="15.75" customHeight="1">
      <c r="A282" s="51"/>
      <c r="B282" s="51"/>
      <c r="C282" s="52"/>
      <c r="D282" s="52"/>
      <c r="E282" s="52"/>
      <c r="F282" s="1"/>
      <c r="G282" s="1"/>
      <c r="H282" s="1"/>
    </row>
    <row r="283" spans="1:8" ht="15.75" customHeight="1">
      <c r="A283" s="51"/>
      <c r="B283" s="51"/>
      <c r="C283" s="52"/>
      <c r="D283" s="52"/>
      <c r="E283" s="52"/>
      <c r="F283" s="1"/>
      <c r="G283" s="1"/>
      <c r="H283" s="1"/>
    </row>
    <row r="284" spans="1:8" ht="15.75" customHeight="1">
      <c r="A284" s="51"/>
      <c r="B284" s="51"/>
      <c r="C284" s="52"/>
      <c r="D284" s="52"/>
      <c r="E284" s="52"/>
      <c r="F284" s="1"/>
      <c r="G284" s="1"/>
      <c r="H284" s="1"/>
    </row>
    <row r="285" spans="1:8" ht="15.75" customHeight="1">
      <c r="A285" s="51"/>
      <c r="B285" s="51"/>
      <c r="C285" s="52"/>
      <c r="D285" s="52"/>
      <c r="E285" s="52"/>
      <c r="F285" s="1"/>
      <c r="G285" s="1"/>
      <c r="H285" s="1"/>
    </row>
    <row r="286" spans="1:8" ht="15.75" customHeight="1">
      <c r="A286" s="51"/>
      <c r="B286" s="51"/>
      <c r="C286" s="52"/>
      <c r="D286" s="52"/>
      <c r="E286" s="52"/>
      <c r="F286" s="1"/>
      <c r="G286" s="1"/>
      <c r="H286" s="1"/>
    </row>
    <row r="287" spans="1:8" ht="15.75" customHeight="1">
      <c r="A287" s="51"/>
      <c r="B287" s="51"/>
      <c r="C287" s="52"/>
      <c r="D287" s="52"/>
      <c r="E287" s="52"/>
      <c r="F287" s="1"/>
      <c r="G287" s="1"/>
      <c r="H287" s="1"/>
    </row>
    <row r="288" spans="1:8" ht="15.75" customHeight="1">
      <c r="A288" s="51"/>
      <c r="B288" s="51"/>
      <c r="C288" s="52"/>
      <c r="D288" s="52"/>
      <c r="E288" s="52"/>
      <c r="F288" s="1"/>
      <c r="G288" s="1"/>
      <c r="H288" s="1"/>
    </row>
    <row r="289" spans="1:8" ht="15.75" customHeight="1">
      <c r="A289" s="51"/>
      <c r="B289" s="51"/>
      <c r="C289" s="52"/>
      <c r="D289" s="52"/>
      <c r="E289" s="52"/>
      <c r="F289" s="1"/>
      <c r="G289" s="1"/>
      <c r="H289" s="1"/>
    </row>
    <row r="290" spans="1:8" ht="15.75" customHeight="1">
      <c r="A290" s="51"/>
      <c r="B290" s="51"/>
      <c r="C290" s="52"/>
      <c r="D290" s="52"/>
      <c r="E290" s="52"/>
      <c r="F290" s="1"/>
      <c r="G290" s="1"/>
      <c r="H290" s="1"/>
    </row>
    <row r="291" spans="1:8" ht="15.75" customHeight="1">
      <c r="A291" s="51"/>
      <c r="B291" s="51"/>
      <c r="C291" s="52"/>
      <c r="D291" s="52"/>
      <c r="E291" s="52"/>
      <c r="F291" s="1"/>
      <c r="G291" s="1"/>
      <c r="H291" s="1"/>
    </row>
    <row r="292" spans="1:8" ht="15.75" customHeight="1">
      <c r="A292" s="51"/>
      <c r="B292" s="51"/>
      <c r="C292" s="52"/>
      <c r="D292" s="52"/>
      <c r="E292" s="52"/>
      <c r="F292" s="1"/>
      <c r="G292" s="1"/>
      <c r="H292" s="1"/>
    </row>
    <row r="293" spans="1:8" ht="15.75" customHeight="1">
      <c r="A293" s="51"/>
      <c r="B293" s="51"/>
      <c r="C293" s="52"/>
      <c r="D293" s="52"/>
      <c r="E293" s="52"/>
      <c r="F293" s="1"/>
      <c r="G293" s="1"/>
      <c r="H293" s="1"/>
    </row>
    <row r="294" spans="1:8" ht="15.75" customHeight="1">
      <c r="A294" s="51"/>
      <c r="B294" s="51"/>
      <c r="C294" s="52"/>
      <c r="D294" s="52"/>
      <c r="E294" s="52"/>
      <c r="F294" s="1"/>
      <c r="G294" s="1"/>
      <c r="H294" s="1"/>
    </row>
    <row r="295" spans="1:8" ht="15.75" customHeight="1">
      <c r="A295" s="51"/>
      <c r="B295" s="51"/>
      <c r="C295" s="52"/>
      <c r="D295" s="52"/>
      <c r="E295" s="52"/>
      <c r="F295" s="1"/>
      <c r="G295" s="1"/>
      <c r="H295" s="1"/>
    </row>
    <row r="296" spans="1:8" ht="15.75" customHeight="1">
      <c r="A296" s="51"/>
      <c r="B296" s="51"/>
      <c r="C296" s="52"/>
      <c r="D296" s="52"/>
      <c r="E296" s="52"/>
      <c r="F296" s="1"/>
      <c r="G296" s="1"/>
      <c r="H296" s="1"/>
    </row>
    <row r="297" spans="1:8" ht="15.75" customHeight="1">
      <c r="A297" s="51"/>
      <c r="B297" s="51"/>
      <c r="C297" s="52"/>
      <c r="D297" s="52"/>
      <c r="E297" s="52"/>
      <c r="F297" s="1"/>
      <c r="G297" s="1"/>
      <c r="H297" s="1"/>
    </row>
    <row r="298" spans="1:8" ht="15.75" customHeight="1">
      <c r="A298" s="51"/>
      <c r="B298" s="51"/>
      <c r="C298" s="52"/>
      <c r="D298" s="52"/>
      <c r="E298" s="52"/>
      <c r="F298" s="1"/>
      <c r="G298" s="1"/>
      <c r="H298" s="1"/>
    </row>
    <row r="299" spans="1:8" ht="15.75" customHeight="1">
      <c r="A299" s="51"/>
      <c r="B299" s="51"/>
      <c r="C299" s="52"/>
      <c r="D299" s="52"/>
      <c r="E299" s="52"/>
      <c r="F299" s="1"/>
      <c r="G299" s="1"/>
      <c r="H299" s="1"/>
    </row>
    <row r="300" spans="1:8" ht="15.75" customHeight="1">
      <c r="A300" s="51"/>
      <c r="B300" s="51"/>
      <c r="C300" s="52"/>
      <c r="D300" s="52"/>
      <c r="E300" s="52"/>
      <c r="F300" s="1"/>
      <c r="G300" s="1"/>
      <c r="H300" s="1"/>
    </row>
    <row r="301" spans="1:8" ht="15.75" customHeight="1">
      <c r="A301" s="51"/>
      <c r="B301" s="51"/>
      <c r="C301" s="52"/>
      <c r="D301" s="52"/>
      <c r="E301" s="52"/>
      <c r="F301" s="1"/>
      <c r="G301" s="1"/>
      <c r="H301" s="1"/>
    </row>
    <row r="302" spans="1:8" ht="15.75" customHeight="1">
      <c r="A302" s="51"/>
      <c r="B302" s="51"/>
      <c r="C302" s="52"/>
      <c r="D302" s="52"/>
      <c r="E302" s="52"/>
      <c r="F302" s="1"/>
      <c r="G302" s="1"/>
      <c r="H302" s="1"/>
    </row>
    <row r="303" spans="1:8" ht="15.75" customHeight="1">
      <c r="A303" s="51"/>
      <c r="B303" s="51"/>
      <c r="C303" s="52"/>
      <c r="D303" s="52"/>
      <c r="E303" s="52"/>
      <c r="F303" s="1"/>
      <c r="G303" s="1"/>
      <c r="H303" s="1"/>
    </row>
    <row r="304" spans="1:8" ht="15.75" customHeight="1">
      <c r="A304" s="51"/>
      <c r="B304" s="51"/>
      <c r="C304" s="52"/>
      <c r="D304" s="52"/>
      <c r="E304" s="52"/>
      <c r="F304" s="1"/>
      <c r="G304" s="1"/>
      <c r="H304" s="1"/>
    </row>
    <row r="305" spans="1:8" ht="15.75" customHeight="1">
      <c r="A305" s="51"/>
      <c r="B305" s="51"/>
      <c r="C305" s="52"/>
      <c r="D305" s="52"/>
      <c r="E305" s="52"/>
      <c r="F305" s="1"/>
      <c r="G305" s="1"/>
      <c r="H305" s="1"/>
    </row>
    <row r="306" spans="1:8" ht="15.75" customHeight="1">
      <c r="A306" s="51"/>
      <c r="B306" s="51"/>
      <c r="C306" s="52"/>
      <c r="D306" s="52"/>
      <c r="E306" s="52"/>
      <c r="F306" s="1"/>
      <c r="G306" s="1"/>
      <c r="H306" s="1"/>
    </row>
    <row r="307" spans="1:8" ht="15.75" customHeight="1">
      <c r="A307" s="51"/>
      <c r="B307" s="51"/>
      <c r="C307" s="52"/>
      <c r="D307" s="52"/>
      <c r="E307" s="52"/>
      <c r="F307" s="1"/>
      <c r="G307" s="1"/>
      <c r="H307" s="1"/>
    </row>
    <row r="308" spans="1:8" ht="15.75" customHeight="1">
      <c r="A308" s="51"/>
      <c r="B308" s="51"/>
      <c r="C308" s="52"/>
      <c r="D308" s="52"/>
      <c r="E308" s="52"/>
      <c r="F308" s="1"/>
      <c r="G308" s="1"/>
      <c r="H308" s="1"/>
    </row>
    <row r="309" spans="1:8" ht="15.75" customHeight="1">
      <c r="A309" s="51"/>
      <c r="B309" s="51"/>
      <c r="C309" s="52"/>
      <c r="D309" s="52"/>
      <c r="E309" s="52"/>
      <c r="F309" s="1"/>
      <c r="G309" s="1"/>
      <c r="H309" s="1"/>
    </row>
    <row r="310" spans="1:8" ht="15.75" customHeight="1">
      <c r="A310" s="51"/>
      <c r="B310" s="51"/>
      <c r="C310" s="52"/>
      <c r="D310" s="52"/>
      <c r="E310" s="52"/>
      <c r="F310" s="1"/>
      <c r="G310" s="1"/>
      <c r="H310" s="1"/>
    </row>
    <row r="311" spans="1:8" ht="15.75" customHeight="1">
      <c r="A311" s="51"/>
      <c r="B311" s="51"/>
      <c r="C311" s="52"/>
      <c r="D311" s="52"/>
      <c r="E311" s="52"/>
      <c r="F311" s="1"/>
      <c r="G311" s="1"/>
      <c r="H311" s="1"/>
    </row>
    <row r="312" spans="1:8" ht="15.75" customHeight="1">
      <c r="A312" s="51"/>
      <c r="B312" s="51"/>
      <c r="C312" s="52"/>
      <c r="D312" s="52"/>
      <c r="E312" s="52"/>
      <c r="F312" s="1"/>
      <c r="G312" s="1"/>
      <c r="H312" s="1"/>
    </row>
    <row r="313" spans="1:8" ht="15.75" customHeight="1">
      <c r="A313" s="51"/>
      <c r="B313" s="51"/>
      <c r="C313" s="52"/>
      <c r="D313" s="52"/>
      <c r="E313" s="52"/>
      <c r="F313" s="1"/>
      <c r="G313" s="1"/>
      <c r="H313" s="1"/>
    </row>
    <row r="314" spans="1:8" ht="15.75" customHeight="1">
      <c r="A314" s="51"/>
      <c r="B314" s="51"/>
      <c r="C314" s="52"/>
      <c r="D314" s="52"/>
      <c r="E314" s="52"/>
      <c r="F314" s="1"/>
      <c r="G314" s="1"/>
      <c r="H314" s="1"/>
    </row>
    <row r="315" spans="1:8" ht="15.75" customHeight="1">
      <c r="A315" s="51"/>
      <c r="B315" s="51"/>
      <c r="C315" s="52"/>
      <c r="D315" s="52"/>
      <c r="E315" s="52"/>
      <c r="F315" s="1"/>
      <c r="G315" s="1"/>
      <c r="H315" s="1"/>
    </row>
    <row r="316" spans="1:8" ht="15.75" customHeight="1">
      <c r="A316" s="51"/>
      <c r="B316" s="51"/>
      <c r="C316" s="52"/>
      <c r="D316" s="52"/>
      <c r="E316" s="52"/>
      <c r="F316" s="1"/>
      <c r="G316" s="1"/>
      <c r="H316" s="1"/>
    </row>
    <row r="317" spans="1:8" ht="15.75" customHeight="1">
      <c r="A317" s="51"/>
      <c r="B317" s="51"/>
      <c r="C317" s="52"/>
      <c r="D317" s="52"/>
      <c r="E317" s="52"/>
      <c r="F317" s="1"/>
      <c r="G317" s="1"/>
      <c r="H317" s="1"/>
    </row>
    <row r="318" spans="1:8" ht="15.75" customHeight="1">
      <c r="A318" s="51"/>
      <c r="B318" s="51"/>
      <c r="C318" s="52"/>
      <c r="D318" s="52"/>
      <c r="E318" s="52"/>
      <c r="F318" s="1"/>
      <c r="G318" s="1"/>
      <c r="H318" s="1"/>
    </row>
    <row r="319" spans="1:8" ht="15.75" customHeight="1">
      <c r="A319" s="51"/>
      <c r="B319" s="51"/>
      <c r="C319" s="52"/>
      <c r="D319" s="52"/>
      <c r="E319" s="52"/>
      <c r="F319" s="1"/>
      <c r="G319" s="1"/>
      <c r="H319" s="1"/>
    </row>
    <row r="320" spans="1:8" ht="15.75" customHeight="1">
      <c r="A320" s="51"/>
      <c r="B320" s="51"/>
      <c r="C320" s="52"/>
      <c r="D320" s="52"/>
      <c r="E320" s="52"/>
      <c r="F320" s="1"/>
      <c r="G320" s="1"/>
      <c r="H320" s="1"/>
    </row>
    <row r="321" spans="1:8" ht="15.75" customHeight="1">
      <c r="A321" s="51"/>
      <c r="B321" s="51"/>
      <c r="C321" s="52"/>
      <c r="D321" s="52"/>
      <c r="E321" s="52"/>
      <c r="F321" s="1"/>
      <c r="G321" s="1"/>
      <c r="H321" s="1"/>
    </row>
    <row r="322" spans="1:8" ht="15.75" customHeight="1">
      <c r="A322" s="51"/>
      <c r="B322" s="51"/>
      <c r="C322" s="52"/>
      <c r="D322" s="52"/>
      <c r="E322" s="52"/>
      <c r="F322" s="1"/>
      <c r="G322" s="1"/>
      <c r="H322" s="1"/>
    </row>
    <row r="323" spans="1:8" ht="15.75" customHeight="1">
      <c r="A323" s="51"/>
      <c r="B323" s="51"/>
      <c r="C323" s="52"/>
      <c r="D323" s="52"/>
      <c r="E323" s="52"/>
      <c r="F323" s="1"/>
      <c r="G323" s="1"/>
      <c r="H323" s="1"/>
    </row>
    <row r="324" spans="1:8" ht="15.75" customHeight="1">
      <c r="A324" s="51"/>
      <c r="B324" s="51"/>
      <c r="C324" s="52"/>
      <c r="D324" s="52"/>
      <c r="E324" s="52"/>
      <c r="F324" s="1"/>
      <c r="G324" s="1"/>
      <c r="H324" s="1"/>
    </row>
    <row r="325" spans="1:8" ht="15.75" customHeight="1">
      <c r="A325" s="51"/>
      <c r="B325" s="51"/>
      <c r="C325" s="52"/>
      <c r="D325" s="52"/>
      <c r="E325" s="52"/>
      <c r="F325" s="1"/>
      <c r="G325" s="1"/>
      <c r="H325" s="1"/>
    </row>
    <row r="326" spans="1:8" ht="15.75" customHeight="1">
      <c r="A326" s="51"/>
      <c r="B326" s="51"/>
      <c r="C326" s="52"/>
      <c r="D326" s="52"/>
      <c r="E326" s="52"/>
      <c r="F326" s="1"/>
      <c r="G326" s="1"/>
      <c r="H326" s="1"/>
    </row>
    <row r="327" spans="1:8" ht="15.75" customHeight="1"/>
    <row r="328" spans="1:8" ht="15.75" customHeight="1"/>
    <row r="329" spans="1:8" ht="15.75" customHeight="1"/>
    <row r="330" spans="1:8" ht="15.75" customHeight="1"/>
    <row r="331" spans="1:8" ht="15.75" customHeight="1"/>
    <row r="332" spans="1:8" ht="15.75" customHeight="1"/>
    <row r="333" spans="1:8" ht="15.75" customHeight="1"/>
    <row r="334" spans="1:8" ht="15.75" customHeight="1"/>
    <row r="335" spans="1:8" ht="15.75" customHeight="1"/>
    <row r="336" spans="1:8"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126:E126"/>
  </mergeCells>
  <hyperlinks>
    <hyperlink ref="B22" r:id="rId1" xr:uid="{00000000-0004-0000-1A00-000000000000}"/>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Z1368"/>
  <sheetViews>
    <sheetView workbookViewId="0"/>
  </sheetViews>
  <sheetFormatPr defaultColWidth="14.3984375" defaultRowHeight="15" customHeight="1"/>
  <cols>
    <col min="1" max="1" width="23.73046875" customWidth="1"/>
    <col min="2" max="2" width="14.73046875" customWidth="1"/>
    <col min="3" max="3" width="37.86328125" customWidth="1"/>
    <col min="4" max="5" width="34.265625" customWidth="1"/>
    <col min="6" max="6" width="36" customWidth="1"/>
    <col min="7" max="9" width="13.73046875" customWidth="1"/>
    <col min="10" max="26" width="8" customWidth="1"/>
  </cols>
  <sheetData>
    <row r="1" spans="1:26" ht="14.25">
      <c r="A1" s="51"/>
      <c r="B1" s="51"/>
      <c r="C1" s="52"/>
      <c r="D1" s="52"/>
      <c r="E1" s="52"/>
      <c r="F1" s="52"/>
      <c r="G1" s="1"/>
      <c r="H1" s="1"/>
      <c r="I1" s="1"/>
    </row>
    <row r="2" spans="1:26" ht="15.75" customHeight="1">
      <c r="A2" s="1118" t="s">
        <v>6268</v>
      </c>
      <c r="B2" s="1111"/>
      <c r="C2" s="1111"/>
      <c r="D2" s="1111"/>
      <c r="E2" s="1111"/>
      <c r="F2" s="1112"/>
      <c r="G2" s="927"/>
      <c r="H2" s="927"/>
      <c r="I2" s="927"/>
      <c r="J2" s="54"/>
      <c r="K2" s="54"/>
      <c r="L2" s="54"/>
      <c r="M2" s="54"/>
      <c r="N2" s="54"/>
      <c r="O2" s="54"/>
      <c r="P2" s="54"/>
      <c r="Q2" s="54"/>
      <c r="R2" s="54"/>
      <c r="S2" s="54"/>
      <c r="T2" s="54"/>
      <c r="U2" s="54"/>
      <c r="V2" s="54"/>
      <c r="W2" s="54"/>
      <c r="X2" s="54"/>
      <c r="Y2" s="54"/>
      <c r="Z2" s="54"/>
    </row>
    <row r="3" spans="1:26" ht="15.75" customHeight="1">
      <c r="A3" s="288"/>
      <c r="B3" s="288"/>
      <c r="C3" s="288"/>
      <c r="D3" s="288"/>
      <c r="E3" s="288"/>
      <c r="F3" s="928"/>
      <c r="G3" s="927"/>
      <c r="H3" s="927"/>
      <c r="I3" s="927"/>
      <c r="J3" s="54"/>
      <c r="K3" s="54"/>
      <c r="L3" s="54"/>
      <c r="M3" s="54"/>
      <c r="N3" s="54"/>
      <c r="O3" s="54"/>
      <c r="P3" s="54"/>
      <c r="Q3" s="54"/>
      <c r="R3" s="54"/>
      <c r="S3" s="54"/>
      <c r="T3" s="54"/>
      <c r="U3" s="54"/>
      <c r="V3" s="54"/>
      <c r="W3" s="54"/>
      <c r="X3" s="54"/>
      <c r="Y3" s="54"/>
      <c r="Z3" s="54"/>
    </row>
    <row r="4" spans="1:26" ht="18" customHeight="1">
      <c r="A4" s="1137" t="s">
        <v>6269</v>
      </c>
      <c r="B4" s="1111"/>
      <c r="C4" s="1111"/>
      <c r="D4" s="1111"/>
      <c r="E4" s="1111"/>
      <c r="F4" s="1112"/>
      <c r="G4" s="927"/>
      <c r="H4" s="927"/>
      <c r="I4" s="927"/>
      <c r="J4" s="54"/>
      <c r="K4" s="54"/>
      <c r="L4" s="54"/>
      <c r="M4" s="54"/>
      <c r="N4" s="54"/>
      <c r="O4" s="54"/>
      <c r="P4" s="54"/>
      <c r="Q4" s="54"/>
      <c r="R4" s="54"/>
      <c r="S4" s="54"/>
      <c r="T4" s="54"/>
      <c r="U4" s="54"/>
      <c r="V4" s="54"/>
      <c r="W4" s="54"/>
      <c r="X4" s="54"/>
      <c r="Y4" s="54"/>
      <c r="Z4" s="54"/>
    </row>
    <row r="5" spans="1:26" ht="16.5" customHeight="1">
      <c r="A5" s="1137" t="s">
        <v>6270</v>
      </c>
      <c r="B5" s="1111"/>
      <c r="C5" s="1111"/>
      <c r="D5" s="1111"/>
      <c r="E5" s="1111"/>
      <c r="F5" s="1112"/>
      <c r="G5" s="927"/>
      <c r="H5" s="927"/>
      <c r="I5" s="927"/>
      <c r="J5" s="54"/>
      <c r="K5" s="54"/>
      <c r="L5" s="54"/>
      <c r="M5" s="54"/>
      <c r="N5" s="54"/>
      <c r="O5" s="54"/>
      <c r="P5" s="54"/>
      <c r="Q5" s="54"/>
      <c r="R5" s="54"/>
      <c r="S5" s="54"/>
      <c r="T5" s="54"/>
      <c r="U5" s="54"/>
      <c r="V5" s="54"/>
      <c r="W5" s="54"/>
      <c r="X5" s="54"/>
      <c r="Y5" s="54"/>
      <c r="Z5" s="54"/>
    </row>
    <row r="6" spans="1:26" ht="21.75" customHeight="1">
      <c r="A6" s="1137" t="s">
        <v>6271</v>
      </c>
      <c r="B6" s="1111"/>
      <c r="C6" s="1111"/>
      <c r="D6" s="1111"/>
      <c r="E6" s="1111"/>
      <c r="F6" s="1112"/>
      <c r="G6" s="927"/>
      <c r="H6" s="927"/>
      <c r="I6" s="927"/>
      <c r="J6" s="54"/>
      <c r="K6" s="54"/>
      <c r="L6" s="54"/>
      <c r="M6" s="54"/>
      <c r="N6" s="54"/>
      <c r="O6" s="54"/>
      <c r="P6" s="54"/>
      <c r="Q6" s="54"/>
      <c r="R6" s="54"/>
      <c r="S6" s="54"/>
      <c r="T6" s="54"/>
      <c r="U6" s="54"/>
      <c r="V6" s="54"/>
      <c r="W6" s="54"/>
      <c r="X6" s="54"/>
      <c r="Y6" s="54"/>
      <c r="Z6" s="54"/>
    </row>
    <row r="7" spans="1:26" ht="21.75" customHeight="1">
      <c r="A7" s="1137" t="s">
        <v>6272</v>
      </c>
      <c r="B7" s="1111"/>
      <c r="C7" s="1111"/>
      <c r="D7" s="1111"/>
      <c r="E7" s="1111"/>
      <c r="F7" s="1112"/>
      <c r="G7" s="927"/>
      <c r="H7" s="927"/>
      <c r="I7" s="927"/>
      <c r="J7" s="54"/>
      <c r="K7" s="54"/>
      <c r="L7" s="54"/>
      <c r="M7" s="54"/>
      <c r="N7" s="54"/>
      <c r="O7" s="54"/>
      <c r="P7" s="54"/>
      <c r="Q7" s="54"/>
      <c r="R7" s="54"/>
      <c r="S7" s="54"/>
      <c r="T7" s="54"/>
      <c r="U7" s="54"/>
      <c r="V7" s="54"/>
      <c r="W7" s="54"/>
      <c r="X7" s="54"/>
      <c r="Y7" s="54"/>
      <c r="Z7" s="54"/>
    </row>
    <row r="8" spans="1:26" ht="21.75" customHeight="1">
      <c r="A8" s="1137" t="s">
        <v>6273</v>
      </c>
      <c r="B8" s="1111"/>
      <c r="C8" s="1111"/>
      <c r="D8" s="1111"/>
      <c r="E8" s="1111"/>
      <c r="F8" s="1112"/>
      <c r="G8" s="927"/>
      <c r="H8" s="927"/>
      <c r="I8" s="927"/>
      <c r="J8" s="54"/>
      <c r="K8" s="54"/>
      <c r="L8" s="54"/>
      <c r="M8" s="54"/>
      <c r="N8" s="54"/>
      <c r="O8" s="54"/>
      <c r="P8" s="54"/>
      <c r="Q8" s="54"/>
      <c r="R8" s="54"/>
      <c r="S8" s="54"/>
      <c r="T8" s="54"/>
      <c r="U8" s="54"/>
      <c r="V8" s="54"/>
      <c r="W8" s="54"/>
      <c r="X8" s="54"/>
      <c r="Y8" s="54"/>
      <c r="Z8" s="54"/>
    </row>
    <row r="9" spans="1:26" ht="18.75" customHeight="1">
      <c r="A9" s="1137" t="s">
        <v>6274</v>
      </c>
      <c r="B9" s="1111"/>
      <c r="C9" s="1111"/>
      <c r="D9" s="1111"/>
      <c r="E9" s="1111"/>
      <c r="F9" s="1112"/>
      <c r="G9" s="927"/>
      <c r="H9" s="927"/>
      <c r="I9" s="927"/>
      <c r="J9" s="54"/>
      <c r="K9" s="54"/>
      <c r="L9" s="54"/>
      <c r="M9" s="54"/>
      <c r="N9" s="54"/>
      <c r="O9" s="54"/>
      <c r="P9" s="54"/>
      <c r="Q9" s="54"/>
      <c r="R9" s="54"/>
      <c r="S9" s="54"/>
      <c r="T9" s="54"/>
      <c r="U9" s="54"/>
      <c r="V9" s="54"/>
      <c r="W9" s="54"/>
      <c r="X9" s="54"/>
      <c r="Y9" s="54"/>
      <c r="Z9" s="54"/>
    </row>
    <row r="10" spans="1:26" ht="27" customHeight="1">
      <c r="A10" s="1148" t="s">
        <v>6275</v>
      </c>
      <c r="B10" s="1111"/>
      <c r="C10" s="1111"/>
      <c r="D10" s="1111"/>
      <c r="E10" s="1111"/>
      <c r="F10" s="1112"/>
      <c r="G10" s="927"/>
      <c r="H10" s="927"/>
      <c r="I10" s="927"/>
      <c r="J10" s="54"/>
      <c r="K10" s="54"/>
      <c r="L10" s="54"/>
      <c r="M10" s="54"/>
      <c r="N10" s="54"/>
      <c r="O10" s="54"/>
      <c r="P10" s="54"/>
      <c r="Q10" s="54"/>
      <c r="R10" s="54"/>
      <c r="S10" s="54"/>
      <c r="T10" s="54"/>
      <c r="U10" s="54"/>
      <c r="V10" s="54"/>
      <c r="W10" s="54"/>
      <c r="X10" s="54"/>
      <c r="Y10" s="54"/>
      <c r="Z10" s="54"/>
    </row>
    <row r="11" spans="1:26" ht="21.75" customHeight="1">
      <c r="A11" s="1148" t="s">
        <v>6276</v>
      </c>
      <c r="B11" s="1111"/>
      <c r="C11" s="1111"/>
      <c r="D11" s="1111"/>
      <c r="E11" s="1111"/>
      <c r="F11" s="1112"/>
      <c r="G11" s="927"/>
      <c r="H11" s="927"/>
      <c r="I11" s="927"/>
      <c r="J11" s="54"/>
      <c r="K11" s="54"/>
      <c r="L11" s="54"/>
      <c r="M11" s="54"/>
      <c r="N11" s="54"/>
      <c r="O11" s="54"/>
      <c r="P11" s="54"/>
      <c r="Q11" s="54"/>
      <c r="R11" s="54"/>
      <c r="S11" s="54"/>
      <c r="T11" s="54"/>
      <c r="U11" s="54"/>
      <c r="V11" s="54"/>
      <c r="W11" s="54"/>
      <c r="X11" s="54"/>
      <c r="Y11" s="54"/>
      <c r="Z11" s="54"/>
    </row>
    <row r="12" spans="1:26" ht="99.75" customHeight="1">
      <c r="A12" s="1149" t="s">
        <v>6277</v>
      </c>
      <c r="B12" s="1111"/>
      <c r="C12" s="1111"/>
      <c r="D12" s="1111"/>
      <c r="E12" s="1111"/>
      <c r="F12" s="1112"/>
      <c r="G12" s="927"/>
      <c r="H12" s="927"/>
      <c r="I12" s="927"/>
      <c r="J12" s="54"/>
      <c r="K12" s="54"/>
      <c r="L12" s="54"/>
      <c r="M12" s="54"/>
      <c r="N12" s="54"/>
      <c r="O12" s="54"/>
      <c r="P12" s="54"/>
      <c r="Q12" s="54"/>
      <c r="R12" s="54"/>
      <c r="S12" s="54"/>
      <c r="T12" s="54"/>
      <c r="U12" s="54"/>
      <c r="V12" s="54"/>
      <c r="W12" s="54"/>
      <c r="X12" s="54"/>
      <c r="Y12" s="54"/>
      <c r="Z12" s="54"/>
    </row>
    <row r="13" spans="1:26" ht="14.25">
      <c r="A13" s="57"/>
      <c r="B13" s="57"/>
      <c r="C13" s="58"/>
      <c r="D13" s="58"/>
      <c r="E13" s="58"/>
      <c r="F13" s="58"/>
      <c r="G13" s="57"/>
      <c r="H13" s="57"/>
      <c r="I13" s="57"/>
      <c r="J13" s="54"/>
      <c r="K13" s="54"/>
      <c r="L13" s="54"/>
      <c r="M13" s="54"/>
      <c r="N13" s="54"/>
      <c r="O13" s="54"/>
      <c r="P13" s="54"/>
      <c r="Q13" s="54"/>
      <c r="R13" s="54"/>
      <c r="S13" s="54"/>
      <c r="T13" s="54"/>
      <c r="U13" s="54"/>
      <c r="V13" s="54"/>
      <c r="W13" s="54"/>
      <c r="X13" s="54"/>
      <c r="Y13" s="54"/>
      <c r="Z13" s="54"/>
    </row>
    <row r="14" spans="1:26" ht="61.5" customHeight="1">
      <c r="A14" s="290" t="s">
        <v>2558</v>
      </c>
      <c r="B14" s="61" t="s">
        <v>6</v>
      </c>
      <c r="C14" s="61" t="s">
        <v>6278</v>
      </c>
      <c r="D14" s="61" t="s">
        <v>6279</v>
      </c>
      <c r="E14" s="258" t="s">
        <v>219</v>
      </c>
      <c r="F14" s="258" t="s">
        <v>223</v>
      </c>
      <c r="G14" s="64" t="s">
        <v>224</v>
      </c>
      <c r="J14" s="54"/>
      <c r="K14" s="54"/>
      <c r="L14" s="54"/>
      <c r="M14" s="54"/>
      <c r="N14" s="54"/>
      <c r="O14" s="54"/>
      <c r="P14" s="54"/>
      <c r="Q14" s="54"/>
      <c r="R14" s="54"/>
      <c r="S14" s="54"/>
      <c r="T14" s="54"/>
      <c r="U14" s="54"/>
      <c r="V14" s="54"/>
      <c r="W14" s="54"/>
      <c r="X14" s="54"/>
      <c r="Y14" s="54"/>
      <c r="Z14" s="54"/>
    </row>
    <row r="15" spans="1:26" ht="14.25">
      <c r="A15" s="83" t="s">
        <v>6280</v>
      </c>
      <c r="B15" s="203" t="s">
        <v>50</v>
      </c>
      <c r="C15" s="203" t="s">
        <v>6281</v>
      </c>
      <c r="D15" s="77" t="s">
        <v>6282</v>
      </c>
      <c r="E15" s="77">
        <v>6.3</v>
      </c>
      <c r="F15" s="32">
        <v>6</v>
      </c>
      <c r="G15" s="82" t="s">
        <v>49</v>
      </c>
    </row>
    <row r="16" spans="1:26" ht="14.25">
      <c r="A16" s="83" t="s">
        <v>6280</v>
      </c>
      <c r="B16" s="203" t="s">
        <v>50</v>
      </c>
      <c r="C16" s="203" t="s">
        <v>6283</v>
      </c>
      <c r="D16" s="86" t="s">
        <v>6284</v>
      </c>
      <c r="E16" s="86">
        <v>8</v>
      </c>
      <c r="F16" s="32">
        <v>4</v>
      </c>
      <c r="G16" s="82" t="s">
        <v>49</v>
      </c>
    </row>
    <row r="17" spans="1:7" ht="14.25">
      <c r="A17" s="83" t="s">
        <v>6280</v>
      </c>
      <c r="B17" s="203" t="s">
        <v>50</v>
      </c>
      <c r="C17" s="203" t="s">
        <v>6285</v>
      </c>
      <c r="D17" s="77" t="s">
        <v>6282</v>
      </c>
      <c r="E17" s="77">
        <v>11.33</v>
      </c>
      <c r="F17" s="32">
        <v>11</v>
      </c>
      <c r="G17" s="82" t="s">
        <v>49</v>
      </c>
    </row>
    <row r="18" spans="1:7" ht="14.25">
      <c r="A18" s="83" t="s">
        <v>6280</v>
      </c>
      <c r="B18" s="203" t="s">
        <v>50</v>
      </c>
      <c r="C18" s="203" t="s">
        <v>6286</v>
      </c>
      <c r="D18" s="86" t="s">
        <v>6282</v>
      </c>
      <c r="E18" s="86">
        <v>2.66</v>
      </c>
      <c r="F18" s="32">
        <v>3</v>
      </c>
      <c r="G18" s="82" t="s">
        <v>49</v>
      </c>
    </row>
    <row r="19" spans="1:7" ht="14.25">
      <c r="A19" s="83" t="s">
        <v>6280</v>
      </c>
      <c r="B19" s="203" t="s">
        <v>50</v>
      </c>
      <c r="C19" s="203" t="s">
        <v>6287</v>
      </c>
      <c r="D19" s="86" t="s">
        <v>6284</v>
      </c>
      <c r="E19" s="86">
        <v>3</v>
      </c>
      <c r="F19" s="32">
        <v>1.5</v>
      </c>
      <c r="G19" s="82" t="s">
        <v>49</v>
      </c>
    </row>
    <row r="20" spans="1:7" ht="14.25">
      <c r="A20" s="83" t="s">
        <v>6280</v>
      </c>
      <c r="B20" s="203" t="s">
        <v>50</v>
      </c>
      <c r="C20" s="203" t="s">
        <v>6288</v>
      </c>
      <c r="D20" s="86" t="s">
        <v>6282</v>
      </c>
      <c r="E20" s="86">
        <v>3.33</v>
      </c>
      <c r="F20" s="32">
        <v>3</v>
      </c>
      <c r="G20" s="82" t="s">
        <v>49</v>
      </c>
    </row>
    <row r="21" spans="1:7" ht="15.75" customHeight="1">
      <c r="A21" s="83" t="s">
        <v>6280</v>
      </c>
      <c r="B21" s="203" t="s">
        <v>50</v>
      </c>
      <c r="C21" s="203" t="s">
        <v>6289</v>
      </c>
      <c r="D21" s="86" t="s">
        <v>6290</v>
      </c>
      <c r="E21" s="86" t="s">
        <v>6291</v>
      </c>
      <c r="F21" s="32">
        <v>6</v>
      </c>
      <c r="G21" s="82" t="s">
        <v>49</v>
      </c>
    </row>
    <row r="22" spans="1:7" ht="15.75" customHeight="1">
      <c r="A22" s="83" t="s">
        <v>6280</v>
      </c>
      <c r="B22" s="203" t="s">
        <v>50</v>
      </c>
      <c r="C22" s="203" t="s">
        <v>6292</v>
      </c>
      <c r="D22" s="86" t="s">
        <v>6290</v>
      </c>
      <c r="E22" s="86" t="s">
        <v>6293</v>
      </c>
      <c r="F22" s="32">
        <v>8</v>
      </c>
      <c r="G22" s="82" t="s">
        <v>49</v>
      </c>
    </row>
    <row r="23" spans="1:7" ht="15.75" customHeight="1">
      <c r="A23" s="83" t="s">
        <v>6280</v>
      </c>
      <c r="B23" s="203" t="s">
        <v>50</v>
      </c>
      <c r="C23" s="203" t="s">
        <v>6294</v>
      </c>
      <c r="D23" s="86" t="s">
        <v>6295</v>
      </c>
      <c r="E23" s="86" t="s">
        <v>6296</v>
      </c>
      <c r="F23" s="32">
        <v>0.6</v>
      </c>
      <c r="G23" s="82" t="s">
        <v>49</v>
      </c>
    </row>
    <row r="24" spans="1:7" ht="15.75" customHeight="1">
      <c r="A24" s="83" t="s">
        <v>6280</v>
      </c>
      <c r="B24" s="203" t="s">
        <v>50</v>
      </c>
      <c r="C24" s="203" t="s">
        <v>6297</v>
      </c>
      <c r="D24" s="86" t="s">
        <v>6290</v>
      </c>
      <c r="E24" s="86" t="s">
        <v>6298</v>
      </c>
      <c r="F24" s="32">
        <v>14</v>
      </c>
      <c r="G24" s="82" t="s">
        <v>49</v>
      </c>
    </row>
    <row r="25" spans="1:7" ht="15.75" customHeight="1">
      <c r="A25" s="83" t="s">
        <v>6280</v>
      </c>
      <c r="B25" s="203" t="s">
        <v>50</v>
      </c>
      <c r="C25" s="203" t="s">
        <v>6299</v>
      </c>
      <c r="D25" s="86" t="s">
        <v>6290</v>
      </c>
      <c r="E25" s="86" t="s">
        <v>6300</v>
      </c>
      <c r="F25" s="32">
        <v>1.2</v>
      </c>
      <c r="G25" s="82" t="s">
        <v>49</v>
      </c>
    </row>
    <row r="26" spans="1:7" ht="15.75" customHeight="1">
      <c r="A26" s="83" t="s">
        <v>6280</v>
      </c>
      <c r="B26" s="203" t="s">
        <v>50</v>
      </c>
      <c r="C26" s="203" t="s">
        <v>6301</v>
      </c>
      <c r="D26" s="86" t="s">
        <v>6290</v>
      </c>
      <c r="E26" s="86" t="s">
        <v>6302</v>
      </c>
      <c r="F26" s="32">
        <v>8</v>
      </c>
      <c r="G26" s="82" t="s">
        <v>49</v>
      </c>
    </row>
    <row r="27" spans="1:7" ht="15.75" customHeight="1">
      <c r="A27" s="83" t="s">
        <v>6280</v>
      </c>
      <c r="B27" s="203" t="s">
        <v>50</v>
      </c>
      <c r="C27" s="203" t="s">
        <v>6303</v>
      </c>
      <c r="D27" s="86" t="s">
        <v>6290</v>
      </c>
      <c r="E27" s="86" t="s">
        <v>6304</v>
      </c>
      <c r="F27" s="32">
        <v>6</v>
      </c>
      <c r="G27" s="82" t="s">
        <v>49</v>
      </c>
    </row>
    <row r="28" spans="1:7" ht="15.75" customHeight="1">
      <c r="A28" s="83" t="s">
        <v>52</v>
      </c>
      <c r="B28" s="796" t="s">
        <v>50</v>
      </c>
      <c r="C28" s="949" t="s">
        <v>6305</v>
      </c>
      <c r="D28" s="950" t="s">
        <v>6282</v>
      </c>
      <c r="E28" s="77">
        <f t="shared" ref="E28:E29" si="0">2/3</f>
        <v>0.66666666666666663</v>
      </c>
      <c r="F28" s="536">
        <v>1</v>
      </c>
      <c r="G28" s="82" t="s">
        <v>52</v>
      </c>
    </row>
    <row r="29" spans="1:7" ht="15.75" customHeight="1">
      <c r="A29" s="83" t="s">
        <v>52</v>
      </c>
      <c r="B29" s="796" t="s">
        <v>50</v>
      </c>
      <c r="C29" s="949" t="s">
        <v>6305</v>
      </c>
      <c r="D29" s="950" t="s">
        <v>6282</v>
      </c>
      <c r="E29" s="77">
        <f t="shared" si="0"/>
        <v>0.66666666666666663</v>
      </c>
      <c r="F29" s="536">
        <v>1</v>
      </c>
      <c r="G29" s="82" t="s">
        <v>52</v>
      </c>
    </row>
    <row r="30" spans="1:7" ht="15.75" customHeight="1">
      <c r="A30" s="83" t="s">
        <v>52</v>
      </c>
      <c r="B30" s="796" t="s">
        <v>50</v>
      </c>
      <c r="C30" s="949" t="s">
        <v>6306</v>
      </c>
      <c r="D30" s="950" t="s">
        <v>6282</v>
      </c>
      <c r="E30" s="77">
        <f>6/3</f>
        <v>2</v>
      </c>
      <c r="F30" s="536">
        <v>2</v>
      </c>
      <c r="G30" s="82" t="s">
        <v>52</v>
      </c>
    </row>
    <row r="31" spans="1:7" ht="15.75" customHeight="1">
      <c r="A31" s="83" t="s">
        <v>52</v>
      </c>
      <c r="B31" s="796" t="s">
        <v>50</v>
      </c>
      <c r="C31" s="951" t="s">
        <v>6307</v>
      </c>
      <c r="D31" s="950" t="s">
        <v>6284</v>
      </c>
      <c r="E31" s="77">
        <f>4/3*0.5</f>
        <v>0.66666666666666663</v>
      </c>
      <c r="F31" s="536">
        <v>1</v>
      </c>
      <c r="G31" s="82" t="s">
        <v>52</v>
      </c>
    </row>
    <row r="32" spans="1:7" ht="15.75" customHeight="1">
      <c r="A32" s="83" t="s">
        <v>52</v>
      </c>
      <c r="B32" s="203" t="s">
        <v>50</v>
      </c>
      <c r="C32" s="951" t="s">
        <v>6308</v>
      </c>
      <c r="D32" s="77" t="s">
        <v>6284</v>
      </c>
      <c r="E32" s="77">
        <f t="shared" ref="E32:E33" si="1">6/3*0.5</f>
        <v>1</v>
      </c>
      <c r="F32" s="536">
        <v>1</v>
      </c>
      <c r="G32" s="82" t="s">
        <v>52</v>
      </c>
    </row>
    <row r="33" spans="1:7" ht="15.75" customHeight="1">
      <c r="A33" s="83" t="s">
        <v>52</v>
      </c>
      <c r="B33" s="203" t="s">
        <v>50</v>
      </c>
      <c r="C33" s="951" t="s">
        <v>6309</v>
      </c>
      <c r="D33" s="77"/>
      <c r="E33" s="77">
        <f t="shared" si="1"/>
        <v>1</v>
      </c>
      <c r="F33" s="536">
        <v>1</v>
      </c>
      <c r="G33" s="82" t="s">
        <v>52</v>
      </c>
    </row>
    <row r="34" spans="1:7" ht="15.75" customHeight="1">
      <c r="A34" s="83" t="s">
        <v>52</v>
      </c>
      <c r="B34" s="203" t="s">
        <v>50</v>
      </c>
      <c r="C34" s="951" t="s">
        <v>6310</v>
      </c>
      <c r="D34" s="77" t="s">
        <v>6311</v>
      </c>
      <c r="E34" s="77">
        <f>8/3</f>
        <v>2.6666666666666665</v>
      </c>
      <c r="F34" s="536">
        <v>3</v>
      </c>
      <c r="G34" s="82" t="s">
        <v>52</v>
      </c>
    </row>
    <row r="35" spans="1:7" ht="15.75" customHeight="1">
      <c r="A35" s="83" t="s">
        <v>52</v>
      </c>
      <c r="B35" s="203" t="s">
        <v>50</v>
      </c>
      <c r="C35" s="951" t="s">
        <v>6312</v>
      </c>
      <c r="D35" s="77" t="s">
        <v>6282</v>
      </c>
      <c r="E35" s="77">
        <f>4/3</f>
        <v>1.3333333333333333</v>
      </c>
      <c r="F35" s="536">
        <v>1</v>
      </c>
      <c r="G35" s="82" t="s">
        <v>52</v>
      </c>
    </row>
    <row r="36" spans="1:7" ht="15.75" customHeight="1">
      <c r="A36" s="83" t="s">
        <v>52</v>
      </c>
      <c r="B36" s="203" t="s">
        <v>50</v>
      </c>
      <c r="C36" s="951" t="s">
        <v>6313</v>
      </c>
      <c r="D36" s="77" t="s">
        <v>6284</v>
      </c>
      <c r="E36" s="77">
        <f>4/3*0.5</f>
        <v>0.66666666666666663</v>
      </c>
      <c r="F36" s="536">
        <v>1</v>
      </c>
      <c r="G36" s="82" t="s">
        <v>52</v>
      </c>
    </row>
    <row r="37" spans="1:7" ht="15.75" customHeight="1">
      <c r="A37" s="83" t="s">
        <v>52</v>
      </c>
      <c r="B37" s="203" t="s">
        <v>50</v>
      </c>
      <c r="C37" s="951" t="s">
        <v>6314</v>
      </c>
      <c r="D37" s="77" t="s">
        <v>6282</v>
      </c>
      <c r="E37" s="77">
        <f>6/3</f>
        <v>2</v>
      </c>
      <c r="F37" s="536">
        <v>2</v>
      </c>
      <c r="G37" s="82" t="s">
        <v>52</v>
      </c>
    </row>
    <row r="38" spans="1:7" ht="15.75" customHeight="1">
      <c r="A38" s="83" t="s">
        <v>52</v>
      </c>
      <c r="B38" s="203" t="s">
        <v>50</v>
      </c>
      <c r="C38" s="951" t="s">
        <v>6315</v>
      </c>
      <c r="D38" s="77" t="s">
        <v>6284</v>
      </c>
      <c r="E38" s="77">
        <f t="shared" ref="E38:E40" si="2">6/3*0.5</f>
        <v>1</v>
      </c>
      <c r="F38" s="536">
        <v>1</v>
      </c>
      <c r="G38" s="82" t="s">
        <v>52</v>
      </c>
    </row>
    <row r="39" spans="1:7" ht="15.75" customHeight="1">
      <c r="A39" s="83" t="s">
        <v>52</v>
      </c>
      <c r="B39" s="203" t="s">
        <v>50</v>
      </c>
      <c r="C39" s="951" t="s">
        <v>6316</v>
      </c>
      <c r="D39" s="77" t="s">
        <v>6284</v>
      </c>
      <c r="E39" s="77">
        <f t="shared" si="2"/>
        <v>1</v>
      </c>
      <c r="F39" s="536">
        <v>1</v>
      </c>
      <c r="G39" s="82" t="s">
        <v>52</v>
      </c>
    </row>
    <row r="40" spans="1:7" ht="15.75" customHeight="1">
      <c r="A40" s="83" t="s">
        <v>52</v>
      </c>
      <c r="B40" s="203" t="s">
        <v>50</v>
      </c>
      <c r="C40" s="951" t="s">
        <v>6317</v>
      </c>
      <c r="D40" s="77" t="s">
        <v>6284</v>
      </c>
      <c r="E40" s="77">
        <f t="shared" si="2"/>
        <v>1</v>
      </c>
      <c r="F40" s="536">
        <v>1</v>
      </c>
      <c r="G40" s="82" t="s">
        <v>52</v>
      </c>
    </row>
    <row r="41" spans="1:7" ht="15.75" customHeight="1">
      <c r="A41" s="83" t="s">
        <v>52</v>
      </c>
      <c r="B41" s="203" t="s">
        <v>50</v>
      </c>
      <c r="C41" s="951" t="s">
        <v>6318</v>
      </c>
      <c r="D41" s="77" t="s">
        <v>6284</v>
      </c>
      <c r="E41" s="77">
        <f>3/3*0.5</f>
        <v>0.5</v>
      </c>
      <c r="F41" s="536">
        <v>1</v>
      </c>
      <c r="G41" s="82" t="s">
        <v>52</v>
      </c>
    </row>
    <row r="42" spans="1:7" ht="15.75" customHeight="1">
      <c r="A42" s="83" t="s">
        <v>52</v>
      </c>
      <c r="B42" s="203" t="s">
        <v>50</v>
      </c>
      <c r="C42" s="951" t="s">
        <v>6319</v>
      </c>
      <c r="D42" s="77" t="s">
        <v>6282</v>
      </c>
      <c r="E42" s="77">
        <f>5/3</f>
        <v>1.6666666666666667</v>
      </c>
      <c r="F42" s="536">
        <v>2</v>
      </c>
      <c r="G42" s="82" t="s">
        <v>52</v>
      </c>
    </row>
    <row r="43" spans="1:7" ht="15.75" customHeight="1">
      <c r="A43" s="83" t="s">
        <v>52</v>
      </c>
      <c r="B43" s="203" t="s">
        <v>50</v>
      </c>
      <c r="C43" s="951" t="s">
        <v>6320</v>
      </c>
      <c r="D43" s="77" t="s">
        <v>6284</v>
      </c>
      <c r="E43" s="77">
        <f t="shared" ref="E43:E44" si="3">4/3*0.5</f>
        <v>0.66666666666666663</v>
      </c>
      <c r="F43" s="536">
        <v>1</v>
      </c>
      <c r="G43" s="82" t="s">
        <v>52</v>
      </c>
    </row>
    <row r="44" spans="1:7" ht="15.75" customHeight="1">
      <c r="A44" s="83" t="s">
        <v>52</v>
      </c>
      <c r="B44" s="203" t="s">
        <v>50</v>
      </c>
      <c r="C44" s="951" t="s">
        <v>6321</v>
      </c>
      <c r="D44" s="77" t="s">
        <v>6284</v>
      </c>
      <c r="E44" s="77">
        <f t="shared" si="3"/>
        <v>0.66666666666666663</v>
      </c>
      <c r="F44" s="536">
        <v>1</v>
      </c>
      <c r="G44" s="82" t="s">
        <v>52</v>
      </c>
    </row>
    <row r="45" spans="1:7" ht="15.75" customHeight="1">
      <c r="A45" s="83" t="s">
        <v>52</v>
      </c>
      <c r="B45" s="203" t="s">
        <v>50</v>
      </c>
      <c r="C45" s="951" t="s">
        <v>6322</v>
      </c>
      <c r="D45" s="77" t="s">
        <v>6284</v>
      </c>
      <c r="E45" s="77">
        <f t="shared" ref="E45:E46" si="4">3/3*0.5</f>
        <v>0.5</v>
      </c>
      <c r="F45" s="536">
        <v>1</v>
      </c>
      <c r="G45" s="82" t="s">
        <v>52</v>
      </c>
    </row>
    <row r="46" spans="1:7" ht="15.75" customHeight="1">
      <c r="A46" s="83" t="s">
        <v>52</v>
      </c>
      <c r="B46" s="203" t="s">
        <v>50</v>
      </c>
      <c r="C46" s="951" t="s">
        <v>6323</v>
      </c>
      <c r="D46" s="77" t="s">
        <v>6284</v>
      </c>
      <c r="E46" s="77">
        <f t="shared" si="4"/>
        <v>0.5</v>
      </c>
      <c r="F46" s="536">
        <v>1</v>
      </c>
      <c r="G46" s="82" t="s">
        <v>52</v>
      </c>
    </row>
    <row r="47" spans="1:7" ht="15.75" customHeight="1">
      <c r="A47" s="83" t="s">
        <v>52</v>
      </c>
      <c r="B47" s="796" t="s">
        <v>50</v>
      </c>
      <c r="C47" s="949" t="s">
        <v>6324</v>
      </c>
      <c r="D47" s="950" t="s">
        <v>6282</v>
      </c>
      <c r="E47" s="77">
        <f>6/3</f>
        <v>2</v>
      </c>
      <c r="F47" s="536">
        <v>2</v>
      </c>
      <c r="G47" s="82" t="s">
        <v>52</v>
      </c>
    </row>
    <row r="48" spans="1:7" ht="15.75" customHeight="1">
      <c r="A48" s="292" t="s">
        <v>52</v>
      </c>
      <c r="B48" s="273" t="s">
        <v>50</v>
      </c>
      <c r="C48" s="952" t="s">
        <v>6325</v>
      </c>
      <c r="D48" s="244" t="s">
        <v>6284</v>
      </c>
      <c r="E48" s="244">
        <f>4/3*0.5</f>
        <v>0.66666666666666663</v>
      </c>
      <c r="F48" s="953">
        <v>1</v>
      </c>
      <c r="G48" s="82" t="s">
        <v>52</v>
      </c>
    </row>
    <row r="49" spans="1:7" ht="15.75" customHeight="1">
      <c r="A49" s="83" t="s">
        <v>52</v>
      </c>
      <c r="B49" s="203" t="s">
        <v>50</v>
      </c>
      <c r="C49" s="951" t="s">
        <v>6326</v>
      </c>
      <c r="D49" s="77" t="s">
        <v>6284</v>
      </c>
      <c r="E49" s="77">
        <f t="shared" ref="E49:E51" si="5">6/3*0.5</f>
        <v>1</v>
      </c>
      <c r="F49" s="536">
        <v>1</v>
      </c>
      <c r="G49" s="82" t="s">
        <v>52</v>
      </c>
    </row>
    <row r="50" spans="1:7" ht="15.75" customHeight="1">
      <c r="A50" s="292" t="s">
        <v>52</v>
      </c>
      <c r="B50" s="273" t="s">
        <v>50</v>
      </c>
      <c r="C50" s="954" t="s">
        <v>6327</v>
      </c>
      <c r="D50" s="244" t="s">
        <v>6284</v>
      </c>
      <c r="E50" s="244">
        <f t="shared" si="5"/>
        <v>1</v>
      </c>
      <c r="F50" s="953">
        <v>1</v>
      </c>
      <c r="G50" s="82" t="s">
        <v>52</v>
      </c>
    </row>
    <row r="51" spans="1:7" ht="15.75" customHeight="1">
      <c r="A51" s="83" t="s">
        <v>52</v>
      </c>
      <c r="B51" s="203" t="s">
        <v>50</v>
      </c>
      <c r="C51" s="951" t="s">
        <v>6328</v>
      </c>
      <c r="D51" s="77" t="s">
        <v>6284</v>
      </c>
      <c r="E51" s="77">
        <f t="shared" si="5"/>
        <v>1</v>
      </c>
      <c r="F51" s="536">
        <v>1</v>
      </c>
      <c r="G51" s="82" t="s">
        <v>52</v>
      </c>
    </row>
    <row r="52" spans="1:7" ht="15.75" customHeight="1">
      <c r="A52" s="83" t="s">
        <v>52</v>
      </c>
      <c r="B52" s="203" t="s">
        <v>50</v>
      </c>
      <c r="C52" s="951" t="s">
        <v>6329</v>
      </c>
      <c r="D52" s="77" t="s">
        <v>6284</v>
      </c>
      <c r="E52" s="77">
        <f>2/3*0.5</f>
        <v>0.33333333333333331</v>
      </c>
      <c r="F52" s="536">
        <v>0</v>
      </c>
      <c r="G52" s="82" t="s">
        <v>52</v>
      </c>
    </row>
    <row r="53" spans="1:7" ht="15.75" customHeight="1">
      <c r="A53" s="83" t="s">
        <v>52</v>
      </c>
      <c r="B53" s="203" t="s">
        <v>50</v>
      </c>
      <c r="C53" s="951" t="s">
        <v>6330</v>
      </c>
      <c r="D53" s="77" t="s">
        <v>6284</v>
      </c>
      <c r="E53" s="77">
        <f>6/3*0.5</f>
        <v>1</v>
      </c>
      <c r="F53" s="536">
        <v>1</v>
      </c>
      <c r="G53" s="82" t="s">
        <v>52</v>
      </c>
    </row>
    <row r="54" spans="1:7" ht="15.75" customHeight="1">
      <c r="A54" s="83" t="s">
        <v>52</v>
      </c>
      <c r="B54" s="203" t="s">
        <v>50</v>
      </c>
      <c r="C54" s="951" t="s">
        <v>6331</v>
      </c>
      <c r="D54" s="77" t="s">
        <v>6282</v>
      </c>
      <c r="E54" s="77">
        <f>3/3</f>
        <v>1</v>
      </c>
      <c r="F54" s="536">
        <v>1</v>
      </c>
      <c r="G54" s="82" t="s">
        <v>52</v>
      </c>
    </row>
    <row r="55" spans="1:7" ht="15.75" customHeight="1">
      <c r="A55" s="83" t="s">
        <v>52</v>
      </c>
      <c r="B55" s="203" t="s">
        <v>50</v>
      </c>
      <c r="C55" s="951" t="s">
        <v>6332</v>
      </c>
      <c r="D55" s="77" t="s">
        <v>6284</v>
      </c>
      <c r="E55" s="77">
        <f>3/3*0.5</f>
        <v>0.5</v>
      </c>
      <c r="F55" s="536">
        <v>1</v>
      </c>
      <c r="G55" s="82" t="s">
        <v>52</v>
      </c>
    </row>
    <row r="56" spans="1:7" ht="15.75" customHeight="1">
      <c r="A56" s="83" t="s">
        <v>2563</v>
      </c>
      <c r="B56" s="203" t="s">
        <v>50</v>
      </c>
      <c r="C56" s="203" t="s">
        <v>6333</v>
      </c>
      <c r="D56" s="77" t="s">
        <v>6334</v>
      </c>
      <c r="E56" s="77">
        <v>68</v>
      </c>
      <c r="F56" s="32">
        <v>68</v>
      </c>
      <c r="G56" s="82" t="s">
        <v>54</v>
      </c>
    </row>
    <row r="57" spans="1:7" ht="15.75" customHeight="1">
      <c r="A57" s="83" t="s">
        <v>2563</v>
      </c>
      <c r="B57" s="203" t="s">
        <v>50</v>
      </c>
      <c r="C57" s="203" t="s">
        <v>6335</v>
      </c>
      <c r="D57" s="86" t="s">
        <v>6336</v>
      </c>
      <c r="E57" s="86">
        <v>59</v>
      </c>
      <c r="F57" s="32">
        <v>59</v>
      </c>
      <c r="G57" s="82" t="s">
        <v>54</v>
      </c>
    </row>
    <row r="58" spans="1:7" ht="15.75" customHeight="1">
      <c r="A58" s="83" t="s">
        <v>56</v>
      </c>
      <c r="B58" s="203" t="s">
        <v>50</v>
      </c>
      <c r="C58" s="203" t="s">
        <v>6337</v>
      </c>
      <c r="D58" s="77" t="s">
        <v>6282</v>
      </c>
      <c r="E58" s="77" t="s">
        <v>6338</v>
      </c>
      <c r="F58" s="32">
        <v>7</v>
      </c>
      <c r="G58" s="82" t="s">
        <v>56</v>
      </c>
    </row>
    <row r="59" spans="1:7" ht="15.75" customHeight="1">
      <c r="A59" s="83" t="s">
        <v>56</v>
      </c>
      <c r="B59" s="203" t="s">
        <v>50</v>
      </c>
      <c r="C59" s="203" t="s">
        <v>6339</v>
      </c>
      <c r="D59" s="77" t="s">
        <v>6284</v>
      </c>
      <c r="E59" s="77" t="s">
        <v>6340</v>
      </c>
      <c r="F59" s="32">
        <v>2</v>
      </c>
      <c r="G59" s="82" t="s">
        <v>56</v>
      </c>
    </row>
    <row r="60" spans="1:7" ht="15.75" customHeight="1">
      <c r="A60" s="83" t="s">
        <v>56</v>
      </c>
      <c r="B60" s="83" t="s">
        <v>50</v>
      </c>
      <c r="C60" s="203" t="s">
        <v>6341</v>
      </c>
      <c r="D60" s="77" t="s">
        <v>6282</v>
      </c>
      <c r="E60" s="77" t="s">
        <v>6342</v>
      </c>
      <c r="F60" s="32">
        <v>4</v>
      </c>
      <c r="G60" s="82" t="s">
        <v>56</v>
      </c>
    </row>
    <row r="61" spans="1:7" ht="15.75" customHeight="1">
      <c r="A61" s="83" t="s">
        <v>56</v>
      </c>
      <c r="B61" s="203" t="s">
        <v>50</v>
      </c>
      <c r="C61" s="203" t="s">
        <v>6343</v>
      </c>
      <c r="D61" s="77" t="s">
        <v>6282</v>
      </c>
      <c r="E61" s="77" t="s">
        <v>6344</v>
      </c>
      <c r="F61" s="32">
        <v>2</v>
      </c>
      <c r="G61" s="82" t="s">
        <v>56</v>
      </c>
    </row>
    <row r="62" spans="1:7" ht="15.75" customHeight="1">
      <c r="A62" s="83" t="s">
        <v>56</v>
      </c>
      <c r="B62" s="203" t="s">
        <v>50</v>
      </c>
      <c r="C62" s="203" t="s">
        <v>6345</v>
      </c>
      <c r="D62" s="77" t="s">
        <v>6282</v>
      </c>
      <c r="E62" s="77" t="s">
        <v>6346</v>
      </c>
      <c r="F62" s="32">
        <v>4</v>
      </c>
      <c r="G62" s="82" t="s">
        <v>56</v>
      </c>
    </row>
    <row r="63" spans="1:7" ht="15.75" customHeight="1">
      <c r="A63" s="83" t="s">
        <v>56</v>
      </c>
      <c r="B63" s="203" t="s">
        <v>50</v>
      </c>
      <c r="C63" s="203" t="s">
        <v>6347</v>
      </c>
      <c r="D63" s="77" t="s">
        <v>6284</v>
      </c>
      <c r="E63" s="77" t="s">
        <v>6348</v>
      </c>
      <c r="F63" s="32">
        <v>2</v>
      </c>
      <c r="G63" s="82" t="s">
        <v>56</v>
      </c>
    </row>
    <row r="64" spans="1:7" ht="15.75" customHeight="1">
      <c r="A64" s="83" t="s">
        <v>56</v>
      </c>
      <c r="B64" s="203" t="s">
        <v>50</v>
      </c>
      <c r="C64" s="203" t="s">
        <v>6349</v>
      </c>
      <c r="D64" s="86" t="s">
        <v>6334</v>
      </c>
      <c r="E64" s="86" t="s">
        <v>6350</v>
      </c>
      <c r="F64" s="32">
        <v>7</v>
      </c>
      <c r="G64" s="82" t="s">
        <v>56</v>
      </c>
    </row>
    <row r="65" spans="1:7" ht="15.75" customHeight="1">
      <c r="A65" s="83" t="s">
        <v>56</v>
      </c>
      <c r="B65" s="203" t="s">
        <v>50</v>
      </c>
      <c r="C65" s="203" t="s">
        <v>6351</v>
      </c>
      <c r="D65" s="86" t="s">
        <v>6334</v>
      </c>
      <c r="E65" s="86" t="s">
        <v>6352</v>
      </c>
      <c r="F65" s="32">
        <v>4</v>
      </c>
      <c r="G65" s="82" t="s">
        <v>56</v>
      </c>
    </row>
    <row r="66" spans="1:7" ht="15.75" customHeight="1">
      <c r="A66" s="83" t="s">
        <v>56</v>
      </c>
      <c r="B66" s="203" t="s">
        <v>50</v>
      </c>
      <c r="C66" s="203" t="s">
        <v>6353</v>
      </c>
      <c r="D66" s="86" t="s">
        <v>6334</v>
      </c>
      <c r="E66" s="86" t="s">
        <v>6344</v>
      </c>
      <c r="F66" s="32">
        <v>2</v>
      </c>
      <c r="G66" s="82" t="s">
        <v>56</v>
      </c>
    </row>
    <row r="67" spans="1:7" ht="15.75" customHeight="1">
      <c r="A67" s="83" t="s">
        <v>56</v>
      </c>
      <c r="B67" s="203" t="s">
        <v>50</v>
      </c>
      <c r="C67" s="428" t="s">
        <v>6354</v>
      </c>
      <c r="D67" s="86" t="s">
        <v>5092</v>
      </c>
      <c r="E67" s="86" t="s">
        <v>6355</v>
      </c>
      <c r="F67" s="32">
        <v>8</v>
      </c>
      <c r="G67" s="82" t="s">
        <v>56</v>
      </c>
    </row>
    <row r="68" spans="1:7" ht="15.75" customHeight="1">
      <c r="A68" s="83" t="s">
        <v>56</v>
      </c>
      <c r="B68" s="203" t="s">
        <v>50</v>
      </c>
      <c r="C68" s="203" t="s">
        <v>6356</v>
      </c>
      <c r="D68" s="77" t="s">
        <v>6284</v>
      </c>
      <c r="E68" s="86" t="s">
        <v>6348</v>
      </c>
      <c r="F68" s="32">
        <v>2</v>
      </c>
      <c r="G68" s="3" t="s">
        <v>56</v>
      </c>
    </row>
    <row r="69" spans="1:7" ht="15.75" customHeight="1">
      <c r="A69" s="83" t="s">
        <v>56</v>
      </c>
      <c r="B69" s="203" t="s">
        <v>50</v>
      </c>
      <c r="C69" s="3" t="s">
        <v>6357</v>
      </c>
      <c r="D69" s="86" t="s">
        <v>6334</v>
      </c>
      <c r="E69" s="86" t="s">
        <v>6358</v>
      </c>
      <c r="F69" s="32">
        <v>4</v>
      </c>
      <c r="G69" s="3" t="s">
        <v>56</v>
      </c>
    </row>
    <row r="70" spans="1:7" ht="15.75" customHeight="1">
      <c r="A70" s="83" t="s">
        <v>56</v>
      </c>
      <c r="B70" s="203" t="s">
        <v>50</v>
      </c>
      <c r="C70" s="428" t="s">
        <v>6359</v>
      </c>
      <c r="D70" s="77" t="s">
        <v>5092</v>
      </c>
      <c r="E70" s="86" t="s">
        <v>6360</v>
      </c>
      <c r="F70" s="32">
        <v>9</v>
      </c>
      <c r="G70" s="82" t="s">
        <v>56</v>
      </c>
    </row>
    <row r="71" spans="1:7" ht="15.75" customHeight="1">
      <c r="A71" s="83" t="s">
        <v>56</v>
      </c>
      <c r="B71" s="203" t="s">
        <v>50</v>
      </c>
      <c r="C71" s="3" t="s">
        <v>6361</v>
      </c>
      <c r="D71" s="955" t="s">
        <v>5092</v>
      </c>
      <c r="E71" s="82" t="s">
        <v>6362</v>
      </c>
      <c r="F71" s="956">
        <v>34</v>
      </c>
      <c r="G71" s="82" t="s">
        <v>56</v>
      </c>
    </row>
    <row r="72" spans="1:7" ht="15.75" customHeight="1">
      <c r="A72" s="83" t="s">
        <v>5055</v>
      </c>
      <c r="B72" s="203" t="s">
        <v>50</v>
      </c>
      <c r="C72" s="203" t="s">
        <v>6363</v>
      </c>
      <c r="D72" s="77" t="s">
        <v>6334</v>
      </c>
      <c r="E72" s="77"/>
      <c r="F72" s="32">
        <v>40</v>
      </c>
      <c r="G72" s="82" t="s">
        <v>246</v>
      </c>
    </row>
    <row r="73" spans="1:7" ht="15.75" customHeight="1">
      <c r="A73" s="83" t="s">
        <v>59</v>
      </c>
      <c r="B73" s="76" t="s">
        <v>50</v>
      </c>
      <c r="C73" s="203" t="s">
        <v>6364</v>
      </c>
      <c r="D73" s="86" t="s">
        <v>6282</v>
      </c>
      <c r="E73" s="77"/>
      <c r="F73" s="32">
        <v>8</v>
      </c>
      <c r="G73" s="3" t="s">
        <v>59</v>
      </c>
    </row>
    <row r="74" spans="1:7" ht="15.75" customHeight="1">
      <c r="A74" s="83" t="s">
        <v>59</v>
      </c>
      <c r="B74" s="76" t="s">
        <v>50</v>
      </c>
      <c r="C74" s="203" t="s">
        <v>6365</v>
      </c>
      <c r="D74" s="86" t="s">
        <v>6282</v>
      </c>
      <c r="E74" s="86"/>
      <c r="F74" s="32">
        <v>7</v>
      </c>
      <c r="G74" s="3" t="s">
        <v>59</v>
      </c>
    </row>
    <row r="75" spans="1:7" ht="15.75" customHeight="1">
      <c r="A75" s="83" t="s">
        <v>59</v>
      </c>
      <c r="B75" s="76" t="s">
        <v>50</v>
      </c>
      <c r="C75" s="203" t="s">
        <v>6366</v>
      </c>
      <c r="D75" s="86" t="s">
        <v>6282</v>
      </c>
      <c r="E75" s="77"/>
      <c r="F75" s="32">
        <v>7.33</v>
      </c>
      <c r="G75" s="3" t="s">
        <v>59</v>
      </c>
    </row>
    <row r="76" spans="1:7" ht="15.75" customHeight="1">
      <c r="A76" s="83" t="s">
        <v>59</v>
      </c>
      <c r="B76" s="76" t="s">
        <v>50</v>
      </c>
      <c r="C76" s="203" t="s">
        <v>6367</v>
      </c>
      <c r="D76" s="86" t="s">
        <v>6282</v>
      </c>
      <c r="E76" s="86"/>
      <c r="F76" s="32">
        <v>4.66</v>
      </c>
      <c r="G76" s="3" t="s">
        <v>59</v>
      </c>
    </row>
    <row r="77" spans="1:7" ht="15.75" customHeight="1">
      <c r="A77" s="83" t="s">
        <v>59</v>
      </c>
      <c r="B77" s="76" t="s">
        <v>50</v>
      </c>
      <c r="C77" s="203" t="s">
        <v>6368</v>
      </c>
      <c r="D77" s="86" t="s">
        <v>6282</v>
      </c>
      <c r="E77" s="86"/>
      <c r="F77" s="32">
        <v>3.33</v>
      </c>
      <c r="G77" s="3" t="s">
        <v>59</v>
      </c>
    </row>
    <row r="78" spans="1:7" ht="15.75" customHeight="1">
      <c r="A78" s="83" t="s">
        <v>59</v>
      </c>
      <c r="B78" s="76" t="s">
        <v>50</v>
      </c>
      <c r="C78" s="203" t="s">
        <v>6369</v>
      </c>
      <c r="D78" s="86" t="s">
        <v>6282</v>
      </c>
      <c r="E78" s="86"/>
      <c r="F78" s="32">
        <v>4.66</v>
      </c>
      <c r="G78" s="3" t="s">
        <v>59</v>
      </c>
    </row>
    <row r="79" spans="1:7" ht="15.75" customHeight="1">
      <c r="A79" s="83" t="s">
        <v>59</v>
      </c>
      <c r="B79" s="76" t="s">
        <v>50</v>
      </c>
      <c r="C79" s="203" t="s">
        <v>6370</v>
      </c>
      <c r="D79" s="86" t="s">
        <v>6282</v>
      </c>
      <c r="E79" s="86"/>
      <c r="F79" s="32">
        <v>6.33</v>
      </c>
      <c r="G79" s="3" t="s">
        <v>59</v>
      </c>
    </row>
    <row r="80" spans="1:7" ht="15.75" customHeight="1">
      <c r="A80" s="83" t="s">
        <v>61</v>
      </c>
      <c r="B80" s="76" t="s">
        <v>50</v>
      </c>
      <c r="C80" s="203" t="s">
        <v>6371</v>
      </c>
      <c r="D80" s="77" t="s">
        <v>6282</v>
      </c>
      <c r="E80" s="77">
        <v>6.33</v>
      </c>
      <c r="F80" s="32">
        <v>6.33</v>
      </c>
      <c r="G80" s="3" t="s">
        <v>61</v>
      </c>
    </row>
    <row r="81" spans="1:7" ht="15.75" customHeight="1">
      <c r="A81" s="83" t="s">
        <v>61</v>
      </c>
      <c r="B81" s="76" t="s">
        <v>50</v>
      </c>
      <c r="C81" s="203" t="s">
        <v>6372</v>
      </c>
      <c r="D81" s="86" t="s">
        <v>6282</v>
      </c>
      <c r="E81" s="86">
        <v>6.33</v>
      </c>
      <c r="F81" s="32">
        <v>6.33</v>
      </c>
      <c r="G81" s="3" t="s">
        <v>61</v>
      </c>
    </row>
    <row r="82" spans="1:7" ht="15.75" customHeight="1">
      <c r="A82" s="83" t="s">
        <v>61</v>
      </c>
      <c r="B82" s="76" t="s">
        <v>50</v>
      </c>
      <c r="C82" s="203" t="s">
        <v>6373</v>
      </c>
      <c r="D82" s="77" t="s">
        <v>6282</v>
      </c>
      <c r="E82" s="77">
        <v>4.66</v>
      </c>
      <c r="F82" s="32">
        <v>4.66</v>
      </c>
      <c r="G82" s="3" t="s">
        <v>61</v>
      </c>
    </row>
    <row r="83" spans="1:7" ht="15.75" customHeight="1">
      <c r="A83" s="83" t="s">
        <v>61</v>
      </c>
      <c r="B83" s="243" t="s">
        <v>50</v>
      </c>
      <c r="C83" s="273" t="s">
        <v>6374</v>
      </c>
      <c r="D83" s="86" t="s">
        <v>6282</v>
      </c>
      <c r="E83" s="86">
        <v>5.66</v>
      </c>
      <c r="F83" s="32">
        <v>5.66</v>
      </c>
      <c r="G83" s="3" t="s">
        <v>61</v>
      </c>
    </row>
    <row r="84" spans="1:7" ht="15.75" customHeight="1">
      <c r="A84" s="312" t="s">
        <v>61</v>
      </c>
      <c r="B84" s="76" t="s">
        <v>50</v>
      </c>
      <c r="C84" s="203" t="s">
        <v>6375</v>
      </c>
      <c r="D84" s="957" t="s">
        <v>6282</v>
      </c>
      <c r="E84" s="86">
        <v>5.66</v>
      </c>
      <c r="F84" s="32">
        <v>5.66</v>
      </c>
      <c r="G84" s="3" t="s">
        <v>61</v>
      </c>
    </row>
    <row r="85" spans="1:7" ht="15.75" customHeight="1">
      <c r="A85" s="312" t="s">
        <v>61</v>
      </c>
      <c r="B85" s="76" t="s">
        <v>50</v>
      </c>
      <c r="C85" s="203" t="s">
        <v>6376</v>
      </c>
      <c r="D85" s="957" t="s">
        <v>6377</v>
      </c>
      <c r="E85" s="957">
        <v>8</v>
      </c>
      <c r="F85" s="958">
        <v>8</v>
      </c>
      <c r="G85" s="3" t="s">
        <v>61</v>
      </c>
    </row>
    <row r="86" spans="1:7" ht="15.75" customHeight="1">
      <c r="A86" s="959" t="s">
        <v>61</v>
      </c>
      <c r="B86" s="76" t="s">
        <v>50</v>
      </c>
      <c r="C86" s="438" t="s">
        <v>6378</v>
      </c>
      <c r="D86" s="960" t="s">
        <v>6377</v>
      </c>
      <c r="E86" s="957">
        <v>5.66</v>
      </c>
      <c r="F86" s="958">
        <v>5.66</v>
      </c>
      <c r="G86" s="3" t="s">
        <v>61</v>
      </c>
    </row>
    <row r="87" spans="1:7" ht="15.75" customHeight="1">
      <c r="A87" s="959" t="s">
        <v>61</v>
      </c>
      <c r="B87" s="76" t="s">
        <v>50</v>
      </c>
      <c r="C87" s="438" t="s">
        <v>6379</v>
      </c>
      <c r="D87" s="961" t="s">
        <v>6377</v>
      </c>
      <c r="E87" s="961">
        <v>3.33</v>
      </c>
      <c r="F87" s="958">
        <v>3.33</v>
      </c>
      <c r="G87" s="3" t="s">
        <v>61</v>
      </c>
    </row>
    <row r="88" spans="1:7" ht="15.75" customHeight="1">
      <c r="A88" s="234" t="s">
        <v>61</v>
      </c>
      <c r="B88" s="94" t="s">
        <v>50</v>
      </c>
      <c r="C88" s="962" t="s">
        <v>6380</v>
      </c>
      <c r="D88" s="963" t="s">
        <v>6290</v>
      </c>
      <c r="E88" s="963">
        <v>4</v>
      </c>
      <c r="F88" s="964">
        <v>4</v>
      </c>
      <c r="G88" s="3" t="s">
        <v>61</v>
      </c>
    </row>
    <row r="89" spans="1:7" ht="15.75" customHeight="1">
      <c r="A89" s="83" t="s">
        <v>6161</v>
      </c>
      <c r="B89" s="203" t="s">
        <v>50</v>
      </c>
      <c r="C89" s="203" t="s">
        <v>6381</v>
      </c>
      <c r="D89" s="77" t="s">
        <v>6282</v>
      </c>
      <c r="E89" s="77">
        <v>7</v>
      </c>
      <c r="F89" s="32">
        <v>7</v>
      </c>
      <c r="G89" s="3" t="s">
        <v>62</v>
      </c>
    </row>
    <row r="90" spans="1:7" ht="15.75" customHeight="1">
      <c r="A90" s="83" t="s">
        <v>6161</v>
      </c>
      <c r="B90" s="203" t="s">
        <v>50</v>
      </c>
      <c r="C90" s="203" t="s">
        <v>6382</v>
      </c>
      <c r="D90" s="77" t="s">
        <v>6282</v>
      </c>
      <c r="E90" s="86">
        <v>7</v>
      </c>
      <c r="F90" s="32">
        <v>7</v>
      </c>
      <c r="G90" s="3" t="s">
        <v>62</v>
      </c>
    </row>
    <row r="91" spans="1:7" ht="15.75" customHeight="1">
      <c r="A91" s="83" t="s">
        <v>6161</v>
      </c>
      <c r="B91" s="203" t="s">
        <v>50</v>
      </c>
      <c r="C91" s="203" t="s">
        <v>6381</v>
      </c>
      <c r="D91" s="77" t="s">
        <v>6282</v>
      </c>
      <c r="E91" s="77">
        <v>6</v>
      </c>
      <c r="F91" s="32">
        <v>6</v>
      </c>
      <c r="G91" s="3" t="s">
        <v>62</v>
      </c>
    </row>
    <row r="92" spans="1:7" ht="15.75" customHeight="1">
      <c r="A92" s="83" t="s">
        <v>6161</v>
      </c>
      <c r="B92" s="203" t="s">
        <v>50</v>
      </c>
      <c r="C92" s="203" t="s">
        <v>6382</v>
      </c>
      <c r="D92" s="77" t="s">
        <v>6282</v>
      </c>
      <c r="E92" s="77">
        <v>6</v>
      </c>
      <c r="F92" s="32">
        <v>6</v>
      </c>
      <c r="G92" s="3" t="s">
        <v>62</v>
      </c>
    </row>
    <row r="93" spans="1:7" ht="15.75" customHeight="1">
      <c r="A93" s="83" t="s">
        <v>6161</v>
      </c>
      <c r="B93" s="203" t="s">
        <v>50</v>
      </c>
      <c r="C93" s="203" t="s">
        <v>6381</v>
      </c>
      <c r="D93" s="77" t="s">
        <v>6282</v>
      </c>
      <c r="E93" s="77">
        <v>4</v>
      </c>
      <c r="F93" s="32">
        <v>4</v>
      </c>
      <c r="G93" s="3" t="s">
        <v>62</v>
      </c>
    </row>
    <row r="94" spans="1:7" ht="15.75" customHeight="1">
      <c r="A94" s="83" t="s">
        <v>6161</v>
      </c>
      <c r="B94" s="203" t="s">
        <v>50</v>
      </c>
      <c r="C94" s="203" t="s">
        <v>6381</v>
      </c>
      <c r="D94" s="77" t="s">
        <v>6282</v>
      </c>
      <c r="E94" s="77">
        <v>7</v>
      </c>
      <c r="F94" s="32">
        <v>7</v>
      </c>
      <c r="G94" s="3" t="s">
        <v>62</v>
      </c>
    </row>
    <row r="95" spans="1:7" ht="15.75" customHeight="1">
      <c r="A95" s="83" t="s">
        <v>6161</v>
      </c>
      <c r="B95" s="203" t="s">
        <v>50</v>
      </c>
      <c r="C95" s="203" t="s">
        <v>6381</v>
      </c>
      <c r="D95" s="77" t="s">
        <v>6282</v>
      </c>
      <c r="E95" s="77">
        <v>3</v>
      </c>
      <c r="F95" s="32">
        <v>3</v>
      </c>
      <c r="G95" s="3" t="s">
        <v>62</v>
      </c>
    </row>
    <row r="96" spans="1:7" ht="15.75" customHeight="1">
      <c r="A96" s="83" t="s">
        <v>6161</v>
      </c>
      <c r="B96" s="203" t="s">
        <v>50</v>
      </c>
      <c r="C96" s="203" t="s">
        <v>6381</v>
      </c>
      <c r="D96" s="77" t="s">
        <v>6282</v>
      </c>
      <c r="E96" s="86">
        <v>7</v>
      </c>
      <c r="F96" s="32">
        <v>7</v>
      </c>
      <c r="G96" s="3" t="s">
        <v>62</v>
      </c>
    </row>
    <row r="97" spans="1:7" ht="15.75" customHeight="1">
      <c r="A97" s="83" t="s">
        <v>6161</v>
      </c>
      <c r="B97" s="203" t="s">
        <v>50</v>
      </c>
      <c r="C97" s="203" t="s">
        <v>6383</v>
      </c>
      <c r="D97" s="77" t="s">
        <v>6282</v>
      </c>
      <c r="E97" s="86">
        <v>2</v>
      </c>
      <c r="F97" s="32">
        <v>2</v>
      </c>
      <c r="G97" s="3" t="s">
        <v>62</v>
      </c>
    </row>
    <row r="98" spans="1:7" ht="15.75" customHeight="1">
      <c r="A98" s="83" t="s">
        <v>6161</v>
      </c>
      <c r="B98" s="203" t="s">
        <v>50</v>
      </c>
      <c r="C98" s="203" t="s">
        <v>6383</v>
      </c>
      <c r="D98" s="77" t="s">
        <v>6282</v>
      </c>
      <c r="E98" s="86">
        <v>2</v>
      </c>
      <c r="F98" s="32">
        <v>2</v>
      </c>
      <c r="G98" s="3" t="s">
        <v>62</v>
      </c>
    </row>
    <row r="99" spans="1:7" ht="15.75" customHeight="1">
      <c r="A99" s="83" t="s">
        <v>6161</v>
      </c>
      <c r="B99" s="203" t="s">
        <v>50</v>
      </c>
      <c r="C99" s="203" t="s">
        <v>6383</v>
      </c>
      <c r="D99" s="77" t="s">
        <v>6282</v>
      </c>
      <c r="E99" s="86">
        <v>2</v>
      </c>
      <c r="F99" s="32">
        <v>2</v>
      </c>
      <c r="G99" s="3" t="s">
        <v>62</v>
      </c>
    </row>
    <row r="100" spans="1:7" ht="15.75" customHeight="1">
      <c r="A100" s="83" t="s">
        <v>6161</v>
      </c>
      <c r="B100" s="203" t="s">
        <v>50</v>
      </c>
      <c r="C100" s="203" t="s">
        <v>6384</v>
      </c>
      <c r="D100" s="77" t="s">
        <v>6282</v>
      </c>
      <c r="E100" s="86">
        <v>1</v>
      </c>
      <c r="F100" s="32">
        <v>1</v>
      </c>
      <c r="G100" s="3" t="s">
        <v>62</v>
      </c>
    </row>
    <row r="101" spans="1:7" ht="15.75" customHeight="1">
      <c r="A101" s="83" t="s">
        <v>6161</v>
      </c>
      <c r="B101" s="203" t="s">
        <v>50</v>
      </c>
      <c r="C101" s="203" t="s">
        <v>6384</v>
      </c>
      <c r="D101" s="77" t="s">
        <v>6282</v>
      </c>
      <c r="E101" s="86">
        <v>1</v>
      </c>
      <c r="F101" s="32">
        <v>1</v>
      </c>
      <c r="G101" s="3" t="s">
        <v>62</v>
      </c>
    </row>
    <row r="102" spans="1:7" ht="15.75" customHeight="1">
      <c r="A102" s="83" t="s">
        <v>6161</v>
      </c>
      <c r="B102" s="203" t="s">
        <v>50</v>
      </c>
      <c r="C102" s="203" t="s">
        <v>6384</v>
      </c>
      <c r="D102" s="77" t="s">
        <v>6282</v>
      </c>
      <c r="E102" s="86">
        <v>1</v>
      </c>
      <c r="F102" s="32">
        <v>1</v>
      </c>
      <c r="G102" s="3" t="s">
        <v>62</v>
      </c>
    </row>
    <row r="103" spans="1:7" ht="15.75" customHeight="1">
      <c r="A103" s="108" t="s">
        <v>5106</v>
      </c>
      <c r="B103" s="108" t="s">
        <v>50</v>
      </c>
      <c r="C103" s="108" t="s">
        <v>6385</v>
      </c>
      <c r="D103" s="109" t="s">
        <v>6386</v>
      </c>
      <c r="E103" s="109">
        <v>4</v>
      </c>
      <c r="F103" s="825">
        <v>4</v>
      </c>
      <c r="G103" s="3" t="s">
        <v>67</v>
      </c>
    </row>
    <row r="104" spans="1:7" ht="15.75" customHeight="1">
      <c r="A104" s="108" t="s">
        <v>5106</v>
      </c>
      <c r="B104" s="108" t="s">
        <v>50</v>
      </c>
      <c r="C104" s="108" t="s">
        <v>6387</v>
      </c>
      <c r="D104" s="109" t="s">
        <v>6386</v>
      </c>
      <c r="E104" s="114">
        <v>4</v>
      </c>
      <c r="F104" s="825">
        <v>4</v>
      </c>
      <c r="G104" s="3" t="s">
        <v>67</v>
      </c>
    </row>
    <row r="105" spans="1:7" ht="15.75" customHeight="1">
      <c r="A105" s="108" t="s">
        <v>5106</v>
      </c>
      <c r="B105" s="108" t="s">
        <v>50</v>
      </c>
      <c r="C105" s="108" t="s">
        <v>6388</v>
      </c>
      <c r="D105" s="109" t="s">
        <v>6386</v>
      </c>
      <c r="E105" s="109" t="s">
        <v>6389</v>
      </c>
      <c r="F105" s="825">
        <v>6.66</v>
      </c>
      <c r="G105" s="3" t="s">
        <v>67</v>
      </c>
    </row>
    <row r="106" spans="1:7" ht="15.75" customHeight="1">
      <c r="A106" s="108" t="s">
        <v>5106</v>
      </c>
      <c r="B106" s="108" t="s">
        <v>50</v>
      </c>
      <c r="C106" s="108" t="s">
        <v>6390</v>
      </c>
      <c r="D106" s="109" t="s">
        <v>6386</v>
      </c>
      <c r="E106" s="114" t="s">
        <v>6389</v>
      </c>
      <c r="F106" s="825">
        <v>6.66</v>
      </c>
      <c r="G106" s="3" t="s">
        <v>67</v>
      </c>
    </row>
    <row r="107" spans="1:7" ht="15.75" customHeight="1">
      <c r="A107" s="108" t="s">
        <v>5106</v>
      </c>
      <c r="B107" s="108" t="s">
        <v>50</v>
      </c>
      <c r="C107" s="108" t="s">
        <v>6391</v>
      </c>
      <c r="D107" s="109" t="s">
        <v>6386</v>
      </c>
      <c r="E107" s="114" t="s">
        <v>6389</v>
      </c>
      <c r="F107" s="825">
        <v>6.66</v>
      </c>
      <c r="G107" s="3" t="s">
        <v>67</v>
      </c>
    </row>
    <row r="108" spans="1:7" ht="15.75" customHeight="1">
      <c r="A108" s="108" t="s">
        <v>5106</v>
      </c>
      <c r="B108" s="108" t="s">
        <v>50</v>
      </c>
      <c r="C108" s="108" t="s">
        <v>6392</v>
      </c>
      <c r="D108" s="109" t="s">
        <v>6311</v>
      </c>
      <c r="E108" s="114" t="s">
        <v>6393</v>
      </c>
      <c r="F108" s="825">
        <v>8</v>
      </c>
      <c r="G108" s="3" t="s">
        <v>67</v>
      </c>
    </row>
    <row r="109" spans="1:7" ht="15.75" customHeight="1">
      <c r="A109" s="108" t="s">
        <v>5106</v>
      </c>
      <c r="B109" s="108" t="s">
        <v>50</v>
      </c>
      <c r="C109" s="108" t="s">
        <v>6394</v>
      </c>
      <c r="D109" s="109" t="s">
        <v>6311</v>
      </c>
      <c r="E109" s="114" t="s">
        <v>6395</v>
      </c>
      <c r="F109" s="825">
        <v>9</v>
      </c>
      <c r="G109" s="3" t="s">
        <v>67</v>
      </c>
    </row>
    <row r="110" spans="1:7" ht="15.75" customHeight="1">
      <c r="A110" s="108" t="s">
        <v>5106</v>
      </c>
      <c r="B110" s="108" t="s">
        <v>50</v>
      </c>
      <c r="C110" s="108" t="s">
        <v>6396</v>
      </c>
      <c r="D110" s="109" t="s">
        <v>6311</v>
      </c>
      <c r="E110" s="86" t="s">
        <v>6397</v>
      </c>
      <c r="F110" s="32">
        <v>22</v>
      </c>
      <c r="G110" s="3" t="s">
        <v>67</v>
      </c>
    </row>
    <row r="111" spans="1:7" ht="15.75" customHeight="1">
      <c r="A111" s="83" t="s">
        <v>68</v>
      </c>
      <c r="B111" s="203" t="s">
        <v>50</v>
      </c>
      <c r="C111" s="203" t="s">
        <v>6398</v>
      </c>
      <c r="D111" s="86" t="s">
        <v>6334</v>
      </c>
      <c r="E111" s="86">
        <v>6</v>
      </c>
      <c r="F111" s="32">
        <v>6</v>
      </c>
      <c r="G111" s="3" t="s">
        <v>68</v>
      </c>
    </row>
    <row r="112" spans="1:7" ht="15.75" customHeight="1">
      <c r="A112" s="83" t="s">
        <v>68</v>
      </c>
      <c r="B112" s="203" t="s">
        <v>50</v>
      </c>
      <c r="C112" s="203" t="s">
        <v>6399</v>
      </c>
      <c r="D112" s="86" t="s">
        <v>6334</v>
      </c>
      <c r="E112" s="86">
        <v>11</v>
      </c>
      <c r="F112" s="32">
        <v>11</v>
      </c>
      <c r="G112" s="3" t="s">
        <v>68</v>
      </c>
    </row>
    <row r="113" spans="1:7" ht="15.75" customHeight="1">
      <c r="A113" s="83" t="s">
        <v>68</v>
      </c>
      <c r="B113" s="203" t="s">
        <v>50</v>
      </c>
      <c r="C113" s="203" t="s">
        <v>6400</v>
      </c>
      <c r="D113" s="86" t="s">
        <v>6334</v>
      </c>
      <c r="E113" s="86">
        <v>10</v>
      </c>
      <c r="F113" s="32">
        <v>10</v>
      </c>
      <c r="G113" s="3" t="s">
        <v>68</v>
      </c>
    </row>
    <row r="114" spans="1:7" ht="15.75" customHeight="1">
      <c r="A114" s="83" t="s">
        <v>68</v>
      </c>
      <c r="B114" s="203" t="s">
        <v>50</v>
      </c>
      <c r="C114" s="203" t="s">
        <v>6401</v>
      </c>
      <c r="D114" s="86" t="s">
        <v>6334</v>
      </c>
      <c r="E114" s="86">
        <v>4</v>
      </c>
      <c r="F114" s="32">
        <v>4</v>
      </c>
      <c r="G114" s="3" t="s">
        <v>68</v>
      </c>
    </row>
    <row r="115" spans="1:7" ht="15.75" customHeight="1">
      <c r="A115" s="83" t="s">
        <v>68</v>
      </c>
      <c r="B115" s="203" t="s">
        <v>50</v>
      </c>
      <c r="C115" s="203" t="s">
        <v>6402</v>
      </c>
      <c r="D115" s="86" t="s">
        <v>6334</v>
      </c>
      <c r="E115" s="86">
        <v>7</v>
      </c>
      <c r="F115" s="32">
        <v>3</v>
      </c>
      <c r="G115" s="3" t="s">
        <v>68</v>
      </c>
    </row>
    <row r="116" spans="1:7" ht="15.75" customHeight="1">
      <c r="A116" s="83" t="s">
        <v>6163</v>
      </c>
      <c r="B116" s="203" t="s">
        <v>50</v>
      </c>
      <c r="C116" s="203" t="s">
        <v>6403</v>
      </c>
      <c r="D116" s="77" t="s">
        <v>6334</v>
      </c>
      <c r="E116" s="77"/>
      <c r="F116" s="32">
        <v>33</v>
      </c>
      <c r="G116" s="3" t="s">
        <v>6163</v>
      </c>
    </row>
    <row r="117" spans="1:7" ht="15.75" customHeight="1">
      <c r="A117" s="83" t="s">
        <v>312</v>
      </c>
      <c r="B117" s="203" t="s">
        <v>50</v>
      </c>
      <c r="C117" s="203" t="s">
        <v>6404</v>
      </c>
      <c r="D117" s="86" t="s">
        <v>6334</v>
      </c>
      <c r="E117" s="86">
        <v>11</v>
      </c>
      <c r="F117" s="32">
        <v>11</v>
      </c>
      <c r="G117" s="3" t="s">
        <v>6009</v>
      </c>
    </row>
    <row r="118" spans="1:7" ht="15.75" customHeight="1">
      <c r="A118" s="83" t="s">
        <v>312</v>
      </c>
      <c r="B118" s="203" t="s">
        <v>50</v>
      </c>
      <c r="C118" s="203" t="s">
        <v>6405</v>
      </c>
      <c r="D118" s="86" t="s">
        <v>6334</v>
      </c>
      <c r="E118" s="86">
        <v>4.66</v>
      </c>
      <c r="F118" s="32">
        <v>5</v>
      </c>
      <c r="G118" s="3" t="s">
        <v>6009</v>
      </c>
    </row>
    <row r="119" spans="1:7" ht="15.75" customHeight="1">
      <c r="A119" s="83" t="s">
        <v>312</v>
      </c>
      <c r="B119" s="203" t="s">
        <v>50</v>
      </c>
      <c r="C119" s="203" t="s">
        <v>6406</v>
      </c>
      <c r="D119" s="86" t="s">
        <v>6334</v>
      </c>
      <c r="E119" s="86">
        <v>6.33</v>
      </c>
      <c r="F119" s="32">
        <v>6</v>
      </c>
      <c r="G119" s="3" t="s">
        <v>6009</v>
      </c>
    </row>
    <row r="120" spans="1:7" ht="15.75" customHeight="1">
      <c r="A120" s="83" t="s">
        <v>312</v>
      </c>
      <c r="B120" s="203" t="s">
        <v>50</v>
      </c>
      <c r="C120" s="203" t="s">
        <v>6407</v>
      </c>
      <c r="D120" s="86" t="s">
        <v>6334</v>
      </c>
      <c r="E120" s="86">
        <v>6.33</v>
      </c>
      <c r="F120" s="32">
        <v>6</v>
      </c>
      <c r="G120" s="3" t="s">
        <v>6009</v>
      </c>
    </row>
    <row r="121" spans="1:7" ht="15.75" customHeight="1">
      <c r="A121" s="83" t="s">
        <v>312</v>
      </c>
      <c r="B121" s="203" t="s">
        <v>50</v>
      </c>
      <c r="C121" s="203" t="s">
        <v>6408</v>
      </c>
      <c r="D121" s="86" t="s">
        <v>6334</v>
      </c>
      <c r="E121" s="86">
        <v>5</v>
      </c>
      <c r="F121" s="32">
        <v>5</v>
      </c>
      <c r="G121" s="3" t="s">
        <v>6009</v>
      </c>
    </row>
    <row r="122" spans="1:7" ht="15.75" customHeight="1">
      <c r="A122" s="83" t="s">
        <v>312</v>
      </c>
      <c r="B122" s="203" t="s">
        <v>50</v>
      </c>
      <c r="C122" s="203" t="s">
        <v>6409</v>
      </c>
      <c r="D122" s="86" t="s">
        <v>6334</v>
      </c>
      <c r="E122" s="86">
        <v>3</v>
      </c>
      <c r="F122" s="32">
        <v>3</v>
      </c>
      <c r="G122" s="3" t="s">
        <v>6009</v>
      </c>
    </row>
    <row r="123" spans="1:7" ht="15.75" customHeight="1">
      <c r="A123" s="292" t="s">
        <v>312</v>
      </c>
      <c r="B123" s="273" t="s">
        <v>50</v>
      </c>
      <c r="C123" s="428" t="s">
        <v>6410</v>
      </c>
      <c r="D123" s="965" t="s">
        <v>6334</v>
      </c>
      <c r="E123" s="965">
        <v>3</v>
      </c>
      <c r="F123" s="966">
        <v>3</v>
      </c>
      <c r="G123" s="3" t="s">
        <v>6009</v>
      </c>
    </row>
    <row r="124" spans="1:7" ht="15.75" customHeight="1">
      <c r="A124" s="83" t="s">
        <v>312</v>
      </c>
      <c r="B124" s="203" t="s">
        <v>50</v>
      </c>
      <c r="C124" s="203" t="s">
        <v>6411</v>
      </c>
      <c r="D124" s="86" t="s">
        <v>6412</v>
      </c>
      <c r="E124" s="86">
        <v>1.5</v>
      </c>
      <c r="F124" s="32">
        <v>2</v>
      </c>
      <c r="G124" s="3" t="s">
        <v>6009</v>
      </c>
    </row>
    <row r="125" spans="1:7" ht="15.75" customHeight="1">
      <c r="A125" s="83" t="s">
        <v>312</v>
      </c>
      <c r="B125" s="203" t="s">
        <v>50</v>
      </c>
      <c r="C125" s="203" t="s">
        <v>6413</v>
      </c>
      <c r="D125" s="86" t="s">
        <v>6334</v>
      </c>
      <c r="E125" s="86">
        <v>16</v>
      </c>
      <c r="F125" s="32">
        <v>16</v>
      </c>
      <c r="G125" s="3" t="s">
        <v>6009</v>
      </c>
    </row>
    <row r="126" spans="1:7" ht="15.75" customHeight="1">
      <c r="A126" s="83" t="s">
        <v>72</v>
      </c>
      <c r="B126" s="203" t="s">
        <v>50</v>
      </c>
      <c r="C126" s="203" t="s">
        <v>6414</v>
      </c>
      <c r="D126" s="77" t="s">
        <v>6334</v>
      </c>
      <c r="E126" s="77"/>
      <c r="F126" s="32">
        <v>40</v>
      </c>
      <c r="G126" s="3" t="s">
        <v>72</v>
      </c>
    </row>
    <row r="127" spans="1:7" ht="15.75" customHeight="1">
      <c r="A127" s="83" t="s">
        <v>73</v>
      </c>
      <c r="B127" s="203" t="s">
        <v>50</v>
      </c>
      <c r="C127" s="203" t="s">
        <v>6415</v>
      </c>
      <c r="D127" s="77" t="s">
        <v>6416</v>
      </c>
      <c r="E127" s="77" t="s">
        <v>6417</v>
      </c>
      <c r="F127" s="32">
        <v>11</v>
      </c>
      <c r="G127" s="3" t="s">
        <v>73</v>
      </c>
    </row>
    <row r="128" spans="1:7" ht="15.75" customHeight="1">
      <c r="A128" s="83" t="s">
        <v>73</v>
      </c>
      <c r="B128" s="203" t="s">
        <v>50</v>
      </c>
      <c r="C128" s="203" t="s">
        <v>6418</v>
      </c>
      <c r="D128" s="86" t="s">
        <v>6416</v>
      </c>
      <c r="E128" s="86" t="s">
        <v>6419</v>
      </c>
      <c r="F128" s="32">
        <v>5</v>
      </c>
      <c r="G128" s="3" t="s">
        <v>73</v>
      </c>
    </row>
    <row r="129" spans="1:7" ht="15.75" customHeight="1">
      <c r="A129" s="83" t="s">
        <v>73</v>
      </c>
      <c r="B129" s="3" t="s">
        <v>50</v>
      </c>
      <c r="C129" s="203" t="s">
        <v>6420</v>
      </c>
      <c r="D129" s="86" t="s">
        <v>6416</v>
      </c>
      <c r="E129" s="86" t="s">
        <v>6421</v>
      </c>
      <c r="F129" s="32">
        <v>8</v>
      </c>
      <c r="G129" s="3" t="s">
        <v>73</v>
      </c>
    </row>
    <row r="130" spans="1:7" ht="15.75" customHeight="1">
      <c r="A130" s="83" t="s">
        <v>74</v>
      </c>
      <c r="B130" s="203" t="s">
        <v>50</v>
      </c>
      <c r="C130" s="76" t="s">
        <v>6422</v>
      </c>
      <c r="D130" s="77" t="s">
        <v>6282</v>
      </c>
      <c r="E130" s="77">
        <v>8</v>
      </c>
      <c r="F130" s="32">
        <v>8</v>
      </c>
      <c r="G130" s="3" t="s">
        <v>74</v>
      </c>
    </row>
    <row r="131" spans="1:7" ht="15.75" customHeight="1">
      <c r="A131" s="83" t="s">
        <v>74</v>
      </c>
      <c r="B131" s="203" t="s">
        <v>50</v>
      </c>
      <c r="C131" s="76" t="s">
        <v>6423</v>
      </c>
      <c r="D131" s="77" t="s">
        <v>6282</v>
      </c>
      <c r="E131" s="77">
        <v>8</v>
      </c>
      <c r="F131" s="32">
        <v>8</v>
      </c>
      <c r="G131" s="3" t="s">
        <v>74</v>
      </c>
    </row>
    <row r="132" spans="1:7" ht="15.75" customHeight="1">
      <c r="A132" s="83" t="s">
        <v>74</v>
      </c>
      <c r="B132" s="203" t="s">
        <v>50</v>
      </c>
      <c r="C132" s="76" t="s">
        <v>6424</v>
      </c>
      <c r="D132" s="77" t="s">
        <v>6282</v>
      </c>
      <c r="E132" s="77">
        <v>3.33</v>
      </c>
      <c r="F132" s="32">
        <v>3.33</v>
      </c>
      <c r="G132" s="3" t="s">
        <v>74</v>
      </c>
    </row>
    <row r="133" spans="1:7" ht="15.75" customHeight="1">
      <c r="A133" s="83" t="s">
        <v>74</v>
      </c>
      <c r="B133" s="203" t="s">
        <v>50</v>
      </c>
      <c r="C133" s="76" t="s">
        <v>6425</v>
      </c>
      <c r="D133" s="77" t="s">
        <v>6282</v>
      </c>
      <c r="E133" s="77">
        <v>5.66</v>
      </c>
      <c r="F133" s="32"/>
      <c r="G133" s="3" t="s">
        <v>74</v>
      </c>
    </row>
    <row r="134" spans="1:7" ht="15.75" customHeight="1">
      <c r="A134" s="83" t="s">
        <v>74</v>
      </c>
      <c r="B134" s="203" t="s">
        <v>50</v>
      </c>
      <c r="C134" s="76" t="s">
        <v>6426</v>
      </c>
      <c r="D134" s="77" t="s">
        <v>6282</v>
      </c>
      <c r="E134" s="77">
        <v>5.66</v>
      </c>
      <c r="F134" s="32">
        <v>5.66</v>
      </c>
      <c r="G134" s="3" t="s">
        <v>74</v>
      </c>
    </row>
    <row r="135" spans="1:7" ht="15.75" customHeight="1">
      <c r="A135" s="83" t="s">
        <v>74</v>
      </c>
      <c r="B135" s="203" t="s">
        <v>50</v>
      </c>
      <c r="C135" s="76" t="s">
        <v>6427</v>
      </c>
      <c r="D135" s="77" t="s">
        <v>6377</v>
      </c>
      <c r="E135" s="77">
        <v>6</v>
      </c>
      <c r="F135" s="32">
        <v>5.66</v>
      </c>
      <c r="G135" s="3" t="s">
        <v>74</v>
      </c>
    </row>
    <row r="136" spans="1:7" ht="15.75" customHeight="1">
      <c r="A136" s="83" t="s">
        <v>74</v>
      </c>
      <c r="B136" s="203" t="s">
        <v>50</v>
      </c>
      <c r="C136" s="76" t="s">
        <v>6428</v>
      </c>
      <c r="D136" s="77" t="s">
        <v>6377</v>
      </c>
      <c r="E136" s="77">
        <v>5.66</v>
      </c>
      <c r="F136" s="32">
        <v>5.66</v>
      </c>
      <c r="G136" s="3" t="s">
        <v>74</v>
      </c>
    </row>
    <row r="137" spans="1:7" ht="15.75" customHeight="1">
      <c r="A137" s="83" t="s">
        <v>74</v>
      </c>
      <c r="B137" s="203" t="s">
        <v>50</v>
      </c>
      <c r="C137" s="76" t="s">
        <v>6049</v>
      </c>
      <c r="D137" s="86" t="s">
        <v>6290</v>
      </c>
      <c r="E137" s="86">
        <v>6.33</v>
      </c>
      <c r="F137" s="32">
        <v>6</v>
      </c>
      <c r="G137" s="3" t="s">
        <v>74</v>
      </c>
    </row>
    <row r="138" spans="1:7" ht="15.75" customHeight="1">
      <c r="A138" s="83" t="s">
        <v>74</v>
      </c>
      <c r="B138" s="203" t="s">
        <v>50</v>
      </c>
      <c r="C138" s="76" t="s">
        <v>6002</v>
      </c>
      <c r="D138" s="77" t="s">
        <v>5092</v>
      </c>
      <c r="E138" s="77">
        <v>4</v>
      </c>
      <c r="F138" s="32">
        <v>4</v>
      </c>
      <c r="G138" s="3" t="s">
        <v>74</v>
      </c>
    </row>
    <row r="139" spans="1:7" ht="15.75" customHeight="1">
      <c r="A139" s="83" t="s">
        <v>75</v>
      </c>
      <c r="B139" s="203" t="s">
        <v>50</v>
      </c>
      <c r="C139" s="203" t="s">
        <v>6429</v>
      </c>
      <c r="D139" s="77" t="s">
        <v>6282</v>
      </c>
      <c r="E139" s="77">
        <v>6.666666666666667</v>
      </c>
      <c r="F139" s="32">
        <v>7</v>
      </c>
      <c r="G139" s="3" t="s">
        <v>75</v>
      </c>
    </row>
    <row r="140" spans="1:7" ht="15.75" customHeight="1">
      <c r="A140" s="83" t="s">
        <v>75</v>
      </c>
      <c r="B140" s="203" t="s">
        <v>50</v>
      </c>
      <c r="C140" s="203" t="s">
        <v>6430</v>
      </c>
      <c r="D140" s="86" t="s">
        <v>6282</v>
      </c>
      <c r="E140" s="86">
        <v>2.6666666666666665</v>
      </c>
      <c r="F140" s="32">
        <v>3</v>
      </c>
      <c r="G140" s="3" t="s">
        <v>75</v>
      </c>
    </row>
    <row r="141" spans="1:7" ht="15.75" customHeight="1">
      <c r="A141" s="83" t="s">
        <v>75</v>
      </c>
      <c r="B141" s="203" t="s">
        <v>50</v>
      </c>
      <c r="C141" s="203" t="s">
        <v>6431</v>
      </c>
      <c r="D141" s="77" t="s">
        <v>6282</v>
      </c>
      <c r="E141" s="77">
        <v>2.6666666666666665</v>
      </c>
      <c r="F141" s="32">
        <v>3</v>
      </c>
      <c r="G141" s="3" t="s">
        <v>75</v>
      </c>
    </row>
    <row r="142" spans="1:7" ht="15.75" customHeight="1">
      <c r="A142" s="83" t="s">
        <v>75</v>
      </c>
      <c r="B142" s="203" t="s">
        <v>50</v>
      </c>
      <c r="C142" s="203" t="s">
        <v>6432</v>
      </c>
      <c r="D142" s="86" t="s">
        <v>6282</v>
      </c>
      <c r="E142" s="86">
        <v>2.6666666666666665</v>
      </c>
      <c r="F142" s="32">
        <v>3</v>
      </c>
      <c r="G142" s="3" t="s">
        <v>75</v>
      </c>
    </row>
    <row r="143" spans="1:7" ht="15.75" customHeight="1">
      <c r="A143" s="83" t="s">
        <v>75</v>
      </c>
      <c r="B143" s="203" t="s">
        <v>50</v>
      </c>
      <c r="C143" s="203" t="s">
        <v>6433</v>
      </c>
      <c r="D143" s="86" t="s">
        <v>6282</v>
      </c>
      <c r="E143" s="86">
        <v>4</v>
      </c>
      <c r="F143" s="32">
        <v>4</v>
      </c>
      <c r="G143" s="3" t="s">
        <v>75</v>
      </c>
    </row>
    <row r="144" spans="1:7" ht="15.75" customHeight="1">
      <c r="A144" s="83" t="s">
        <v>75</v>
      </c>
      <c r="B144" s="203" t="s">
        <v>50</v>
      </c>
      <c r="C144" s="203" t="s">
        <v>6434</v>
      </c>
      <c r="D144" s="86" t="s">
        <v>6282</v>
      </c>
      <c r="E144" s="86">
        <v>2.3333333333333335</v>
      </c>
      <c r="F144" s="32">
        <v>2</v>
      </c>
      <c r="G144" s="3" t="s">
        <v>75</v>
      </c>
    </row>
    <row r="145" spans="1:7" ht="15.75" customHeight="1">
      <c r="A145" s="83" t="s">
        <v>75</v>
      </c>
      <c r="B145" s="203" t="s">
        <v>50</v>
      </c>
      <c r="C145" s="203" t="s">
        <v>6435</v>
      </c>
      <c r="D145" s="86" t="s">
        <v>6282</v>
      </c>
      <c r="E145" s="86">
        <v>4.333333333333333</v>
      </c>
      <c r="F145" s="32">
        <v>4</v>
      </c>
      <c r="G145" s="3" t="s">
        <v>75</v>
      </c>
    </row>
    <row r="146" spans="1:7" ht="15.75" customHeight="1">
      <c r="A146" s="83" t="s">
        <v>860</v>
      </c>
      <c r="B146" s="203" t="s">
        <v>50</v>
      </c>
      <c r="C146" s="203" t="s">
        <v>6436</v>
      </c>
      <c r="D146" s="77" t="s">
        <v>6437</v>
      </c>
      <c r="E146" s="77" t="s">
        <v>6419</v>
      </c>
      <c r="F146" s="32">
        <v>5</v>
      </c>
      <c r="G146" s="3" t="s">
        <v>76</v>
      </c>
    </row>
    <row r="147" spans="1:7" ht="15.75" customHeight="1">
      <c r="A147" s="83" t="s">
        <v>860</v>
      </c>
      <c r="B147" s="203" t="s">
        <v>50</v>
      </c>
      <c r="C147" s="203" t="s">
        <v>6438</v>
      </c>
      <c r="D147" s="86" t="s">
        <v>6437</v>
      </c>
      <c r="E147" s="86" t="s">
        <v>6417</v>
      </c>
      <c r="F147" s="32">
        <v>11</v>
      </c>
      <c r="G147" s="3" t="s">
        <v>76</v>
      </c>
    </row>
    <row r="148" spans="1:7" ht="15.75" customHeight="1">
      <c r="A148" s="83" t="s">
        <v>860</v>
      </c>
      <c r="B148" s="203" t="s">
        <v>50</v>
      </c>
      <c r="C148" s="203" t="s">
        <v>6415</v>
      </c>
      <c r="D148" s="77" t="s">
        <v>6437</v>
      </c>
      <c r="E148" s="77" t="s">
        <v>6417</v>
      </c>
      <c r="F148" s="32">
        <v>11</v>
      </c>
      <c r="G148" s="3" t="s">
        <v>76</v>
      </c>
    </row>
    <row r="149" spans="1:7" ht="15.75" customHeight="1">
      <c r="A149" s="83" t="s">
        <v>860</v>
      </c>
      <c r="B149" s="203" t="s">
        <v>50</v>
      </c>
      <c r="C149" s="203" t="s">
        <v>6418</v>
      </c>
      <c r="D149" s="86" t="s">
        <v>6437</v>
      </c>
      <c r="E149" s="86" t="s">
        <v>6419</v>
      </c>
      <c r="F149" s="32">
        <v>5</v>
      </c>
      <c r="G149" s="3" t="s">
        <v>76</v>
      </c>
    </row>
    <row r="150" spans="1:7" ht="15.75" customHeight="1">
      <c r="A150" s="83" t="s">
        <v>860</v>
      </c>
      <c r="B150" s="203" t="s">
        <v>50</v>
      </c>
      <c r="C150" s="203" t="s">
        <v>6439</v>
      </c>
      <c r="D150" s="86" t="s">
        <v>6437</v>
      </c>
      <c r="E150" s="86" t="s">
        <v>6421</v>
      </c>
      <c r="F150" s="32">
        <v>8</v>
      </c>
      <c r="G150" s="3" t="s">
        <v>76</v>
      </c>
    </row>
    <row r="151" spans="1:7" ht="15.75" customHeight="1">
      <c r="A151" s="83" t="s">
        <v>860</v>
      </c>
      <c r="B151" s="203" t="s">
        <v>50</v>
      </c>
      <c r="C151" s="203" t="s">
        <v>6420</v>
      </c>
      <c r="D151" s="86" t="s">
        <v>6437</v>
      </c>
      <c r="E151" s="86" t="s">
        <v>6421</v>
      </c>
      <c r="F151" s="32">
        <v>8</v>
      </c>
      <c r="G151" s="3" t="s">
        <v>76</v>
      </c>
    </row>
    <row r="152" spans="1:7" ht="15.75" customHeight="1">
      <c r="A152" s="83" t="s">
        <v>860</v>
      </c>
      <c r="B152" s="203" t="s">
        <v>50</v>
      </c>
      <c r="C152" s="203" t="s">
        <v>6440</v>
      </c>
      <c r="D152" s="86" t="s">
        <v>6437</v>
      </c>
      <c r="E152" s="86" t="s">
        <v>6419</v>
      </c>
      <c r="F152" s="32">
        <v>5</v>
      </c>
      <c r="G152" s="3" t="s">
        <v>76</v>
      </c>
    </row>
    <row r="153" spans="1:7" ht="15.75" customHeight="1">
      <c r="A153" s="83" t="s">
        <v>860</v>
      </c>
      <c r="B153" s="203" t="s">
        <v>50</v>
      </c>
      <c r="C153" s="203" t="s">
        <v>6441</v>
      </c>
      <c r="D153" s="86" t="s">
        <v>6437</v>
      </c>
      <c r="E153" s="86" t="s">
        <v>6442</v>
      </c>
      <c r="F153" s="32">
        <v>3</v>
      </c>
      <c r="G153" s="3" t="s">
        <v>76</v>
      </c>
    </row>
    <row r="154" spans="1:7" ht="15.75" customHeight="1">
      <c r="A154" s="83" t="s">
        <v>860</v>
      </c>
      <c r="B154" s="203" t="s">
        <v>50</v>
      </c>
      <c r="C154" s="203" t="s">
        <v>6443</v>
      </c>
      <c r="D154" s="86" t="s">
        <v>6437</v>
      </c>
      <c r="E154" s="86" t="s">
        <v>6421</v>
      </c>
      <c r="F154" s="32">
        <v>8</v>
      </c>
      <c r="G154" s="3" t="s">
        <v>76</v>
      </c>
    </row>
    <row r="155" spans="1:7" ht="15.75" customHeight="1">
      <c r="A155" s="83" t="s">
        <v>860</v>
      </c>
      <c r="B155" s="203" t="s">
        <v>50</v>
      </c>
      <c r="C155" s="203" t="s">
        <v>6444</v>
      </c>
      <c r="D155" s="86" t="s">
        <v>6437</v>
      </c>
      <c r="E155" s="86" t="s">
        <v>6445</v>
      </c>
      <c r="F155" s="32">
        <v>3</v>
      </c>
      <c r="G155" s="3" t="s">
        <v>76</v>
      </c>
    </row>
    <row r="156" spans="1:7" ht="15.75" customHeight="1">
      <c r="A156" s="83" t="s">
        <v>860</v>
      </c>
      <c r="B156" s="203" t="s">
        <v>50</v>
      </c>
      <c r="C156" s="203" t="s">
        <v>6446</v>
      </c>
      <c r="D156" s="86" t="s">
        <v>6437</v>
      </c>
      <c r="E156" s="86" t="s">
        <v>6447</v>
      </c>
      <c r="F156" s="32">
        <v>11</v>
      </c>
      <c r="G156" s="3" t="s">
        <v>76</v>
      </c>
    </row>
    <row r="157" spans="1:7" ht="15.75" customHeight="1">
      <c r="A157" s="83" t="s">
        <v>860</v>
      </c>
      <c r="B157" s="203" t="s">
        <v>50</v>
      </c>
      <c r="C157" s="203" t="s">
        <v>6448</v>
      </c>
      <c r="D157" s="86" t="s">
        <v>6437</v>
      </c>
      <c r="E157" s="86" t="s">
        <v>6449</v>
      </c>
      <c r="F157" s="32">
        <v>6</v>
      </c>
      <c r="G157" s="3" t="s">
        <v>76</v>
      </c>
    </row>
    <row r="158" spans="1:7" ht="15.75" customHeight="1">
      <c r="A158" s="83" t="s">
        <v>860</v>
      </c>
      <c r="B158" s="203" t="s">
        <v>50</v>
      </c>
      <c r="C158" s="203" t="s">
        <v>6450</v>
      </c>
      <c r="D158" s="86" t="s">
        <v>6437</v>
      </c>
      <c r="E158" s="86" t="s">
        <v>6449</v>
      </c>
      <c r="F158" s="32">
        <v>6</v>
      </c>
      <c r="G158" s="3" t="s">
        <v>76</v>
      </c>
    </row>
    <row r="159" spans="1:7" ht="15.75" customHeight="1">
      <c r="A159" s="83" t="s">
        <v>860</v>
      </c>
      <c r="B159" s="203" t="s">
        <v>50</v>
      </c>
      <c r="C159" s="203" t="s">
        <v>6451</v>
      </c>
      <c r="D159" s="86" t="s">
        <v>6437</v>
      </c>
      <c r="E159" s="86" t="s">
        <v>6445</v>
      </c>
      <c r="F159" s="32">
        <v>3</v>
      </c>
      <c r="G159" s="3" t="s">
        <v>76</v>
      </c>
    </row>
    <row r="160" spans="1:7" ht="15.75" customHeight="1">
      <c r="A160" s="83" t="s">
        <v>860</v>
      </c>
      <c r="B160" s="203" t="s">
        <v>50</v>
      </c>
      <c r="C160" s="203" t="s">
        <v>6452</v>
      </c>
      <c r="D160" s="86" t="s">
        <v>6437</v>
      </c>
      <c r="E160" s="86" t="s">
        <v>6419</v>
      </c>
      <c r="F160" s="32">
        <v>5</v>
      </c>
      <c r="G160" s="3" t="s">
        <v>76</v>
      </c>
    </row>
    <row r="161" spans="1:7" ht="15.75" customHeight="1">
      <c r="A161" s="83" t="s">
        <v>860</v>
      </c>
      <c r="B161" s="203" t="s">
        <v>50</v>
      </c>
      <c r="C161" s="273" t="s">
        <v>6453</v>
      </c>
      <c r="D161" s="965" t="s">
        <v>6454</v>
      </c>
      <c r="E161" s="86" t="s">
        <v>6449</v>
      </c>
      <c r="F161" s="35">
        <v>3</v>
      </c>
      <c r="G161" s="3" t="s">
        <v>76</v>
      </c>
    </row>
    <row r="162" spans="1:7" ht="15.75" customHeight="1">
      <c r="A162" s="83" t="s">
        <v>860</v>
      </c>
      <c r="B162" s="796" t="s">
        <v>50</v>
      </c>
      <c r="C162" s="203" t="s">
        <v>6455</v>
      </c>
      <c r="D162" s="86" t="s">
        <v>6454</v>
      </c>
      <c r="E162" s="86" t="s">
        <v>6442</v>
      </c>
      <c r="F162" s="32">
        <v>1</v>
      </c>
      <c r="G162" s="3" t="s">
        <v>76</v>
      </c>
    </row>
    <row r="163" spans="1:7" ht="15.75" customHeight="1">
      <c r="A163" s="83" t="s">
        <v>860</v>
      </c>
      <c r="B163" s="967" t="s">
        <v>50</v>
      </c>
      <c r="C163" s="273" t="s">
        <v>6456</v>
      </c>
      <c r="D163" s="968" t="s">
        <v>6454</v>
      </c>
      <c r="E163" s="965" t="s">
        <v>6442</v>
      </c>
      <c r="F163" s="35">
        <v>1</v>
      </c>
      <c r="G163" s="3" t="s">
        <v>76</v>
      </c>
    </row>
    <row r="164" spans="1:7" ht="15.75" customHeight="1">
      <c r="A164" s="3" t="s">
        <v>860</v>
      </c>
      <c r="B164" s="969" t="s">
        <v>50</v>
      </c>
      <c r="C164" s="314" t="s">
        <v>6457</v>
      </c>
      <c r="D164" s="254" t="s">
        <v>6437</v>
      </c>
      <c r="E164" s="86"/>
      <c r="F164" s="32">
        <v>24</v>
      </c>
      <c r="G164" s="3" t="s">
        <v>76</v>
      </c>
    </row>
    <row r="165" spans="1:7" ht="15.75" customHeight="1">
      <c r="A165" s="234" t="s">
        <v>860</v>
      </c>
      <c r="B165" s="796" t="s">
        <v>50</v>
      </c>
      <c r="C165" s="203" t="s">
        <v>6457</v>
      </c>
      <c r="D165" s="957" t="s">
        <v>6454</v>
      </c>
      <c r="E165" s="86"/>
      <c r="F165" s="32">
        <v>2</v>
      </c>
      <c r="G165" s="3" t="s">
        <v>76</v>
      </c>
    </row>
    <row r="166" spans="1:7" ht="15.75" customHeight="1">
      <c r="A166" s="234" t="s">
        <v>860</v>
      </c>
      <c r="B166" s="796" t="s">
        <v>50</v>
      </c>
      <c r="C166" s="203" t="s">
        <v>6458</v>
      </c>
      <c r="D166" s="957" t="s">
        <v>6437</v>
      </c>
      <c r="E166" s="86"/>
      <c r="F166" s="32">
        <v>10</v>
      </c>
      <c r="G166" s="3" t="s">
        <v>76</v>
      </c>
    </row>
    <row r="167" spans="1:7" ht="15.75" customHeight="1">
      <c r="A167" s="3" t="s">
        <v>860</v>
      </c>
      <c r="B167" s="3" t="s">
        <v>50</v>
      </c>
      <c r="C167" s="970" t="s">
        <v>6458</v>
      </c>
      <c r="D167" s="971" t="s">
        <v>6454</v>
      </c>
      <c r="E167" s="495"/>
      <c r="F167" s="970"/>
      <c r="G167" s="3" t="s">
        <v>76</v>
      </c>
    </row>
    <row r="168" spans="1:7" ht="15.75" customHeight="1">
      <c r="A168" s="83" t="s">
        <v>1151</v>
      </c>
      <c r="B168" s="203" t="s">
        <v>50</v>
      </c>
      <c r="C168" s="203" t="s">
        <v>6459</v>
      </c>
      <c r="D168" s="77" t="s">
        <v>6282</v>
      </c>
      <c r="E168" s="77" t="s">
        <v>6460</v>
      </c>
      <c r="F168" s="32">
        <v>52.66</v>
      </c>
      <c r="G168" s="3" t="s">
        <v>77</v>
      </c>
    </row>
    <row r="169" spans="1:7" ht="15.75" customHeight="1">
      <c r="A169" s="83" t="s">
        <v>1151</v>
      </c>
      <c r="B169" s="203" t="s">
        <v>50</v>
      </c>
      <c r="C169" s="203" t="s">
        <v>6461</v>
      </c>
      <c r="D169" s="86" t="s">
        <v>6282</v>
      </c>
      <c r="E169" s="86" t="s">
        <v>6462</v>
      </c>
      <c r="F169" s="32">
        <v>52.66</v>
      </c>
      <c r="G169" s="3" t="s">
        <v>77</v>
      </c>
    </row>
    <row r="170" spans="1:7" ht="15.75" customHeight="1">
      <c r="A170" s="83" t="s">
        <v>1151</v>
      </c>
      <c r="B170" s="203" t="s">
        <v>50</v>
      </c>
      <c r="C170" s="203" t="s">
        <v>6463</v>
      </c>
      <c r="D170" s="77" t="s">
        <v>6282</v>
      </c>
      <c r="E170" s="77" t="s">
        <v>6464</v>
      </c>
      <c r="F170" s="32">
        <v>6</v>
      </c>
      <c r="G170" s="3" t="s">
        <v>77</v>
      </c>
    </row>
    <row r="171" spans="1:7" ht="15.75" customHeight="1">
      <c r="A171" s="83" t="s">
        <v>79</v>
      </c>
      <c r="B171" s="203" t="s">
        <v>50</v>
      </c>
      <c r="C171" s="203" t="s">
        <v>6465</v>
      </c>
      <c r="D171" s="86" t="s">
        <v>6334</v>
      </c>
      <c r="E171" s="77">
        <v>0.66</v>
      </c>
      <c r="F171" s="32">
        <v>3</v>
      </c>
      <c r="G171" s="3" t="s">
        <v>79</v>
      </c>
    </row>
    <row r="172" spans="1:7" ht="15.75" customHeight="1">
      <c r="A172" s="83" t="s">
        <v>79</v>
      </c>
      <c r="B172" s="203" t="s">
        <v>50</v>
      </c>
      <c r="C172" s="203" t="s">
        <v>6398</v>
      </c>
      <c r="D172" s="86" t="s">
        <v>6466</v>
      </c>
      <c r="E172" s="86">
        <v>6</v>
      </c>
      <c r="F172" s="32">
        <v>3</v>
      </c>
      <c r="G172" s="3" t="s">
        <v>79</v>
      </c>
    </row>
    <row r="173" spans="1:7" ht="15.75" customHeight="1">
      <c r="A173" s="83" t="s">
        <v>79</v>
      </c>
      <c r="B173" s="203" t="s">
        <v>50</v>
      </c>
      <c r="C173" s="203" t="s">
        <v>6467</v>
      </c>
      <c r="D173" s="86" t="s">
        <v>6466</v>
      </c>
      <c r="E173" s="77">
        <v>11</v>
      </c>
      <c r="F173" s="32">
        <v>5</v>
      </c>
      <c r="G173" s="3" t="s">
        <v>79</v>
      </c>
    </row>
    <row r="174" spans="1:7" ht="15.75" customHeight="1">
      <c r="A174" s="83" t="s">
        <v>79</v>
      </c>
      <c r="B174" s="203" t="s">
        <v>50</v>
      </c>
      <c r="C174" s="203" t="s">
        <v>6468</v>
      </c>
      <c r="D174" s="86" t="s">
        <v>6466</v>
      </c>
      <c r="E174" s="86">
        <v>6</v>
      </c>
      <c r="F174" s="32">
        <v>3</v>
      </c>
      <c r="G174" s="3" t="s">
        <v>79</v>
      </c>
    </row>
    <row r="175" spans="1:7" ht="15.75" customHeight="1">
      <c r="A175" s="83" t="s">
        <v>79</v>
      </c>
      <c r="B175" s="203" t="s">
        <v>50</v>
      </c>
      <c r="C175" s="203" t="s">
        <v>6399</v>
      </c>
      <c r="D175" s="86" t="s">
        <v>6466</v>
      </c>
      <c r="E175" s="86">
        <v>11</v>
      </c>
      <c r="F175" s="32">
        <v>5</v>
      </c>
      <c r="G175" s="3" t="s">
        <v>79</v>
      </c>
    </row>
    <row r="176" spans="1:7" ht="15.75" customHeight="1">
      <c r="A176" s="83" t="s">
        <v>79</v>
      </c>
      <c r="B176" s="203" t="s">
        <v>50</v>
      </c>
      <c r="C176" s="203" t="s">
        <v>6400</v>
      </c>
      <c r="D176" s="86" t="s">
        <v>6466</v>
      </c>
      <c r="E176" s="86">
        <v>10</v>
      </c>
      <c r="F176" s="32">
        <v>5</v>
      </c>
      <c r="G176" s="3" t="s">
        <v>79</v>
      </c>
    </row>
    <row r="177" spans="1:7" ht="15.75" customHeight="1">
      <c r="A177" s="83" t="s">
        <v>79</v>
      </c>
      <c r="B177" s="203" t="s">
        <v>50</v>
      </c>
      <c r="C177" s="203" t="s">
        <v>6401</v>
      </c>
      <c r="D177" s="86" t="s">
        <v>6466</v>
      </c>
      <c r="E177" s="86">
        <v>4</v>
      </c>
      <c r="F177" s="32">
        <v>2</v>
      </c>
      <c r="G177" s="3" t="s">
        <v>79</v>
      </c>
    </row>
    <row r="178" spans="1:7" ht="15.75" customHeight="1">
      <c r="A178" s="83" t="s">
        <v>79</v>
      </c>
      <c r="B178" s="203" t="s">
        <v>50</v>
      </c>
      <c r="C178" s="203" t="s">
        <v>6469</v>
      </c>
      <c r="D178" s="86" t="s">
        <v>6334</v>
      </c>
      <c r="E178" s="86">
        <v>4</v>
      </c>
      <c r="F178" s="32">
        <v>4</v>
      </c>
      <c r="G178" s="3" t="s">
        <v>79</v>
      </c>
    </row>
    <row r="179" spans="1:7" ht="15.75" customHeight="1">
      <c r="A179" s="83" t="s">
        <v>79</v>
      </c>
      <c r="B179" s="203" t="s">
        <v>50</v>
      </c>
      <c r="C179" s="203" t="s">
        <v>6470</v>
      </c>
      <c r="D179" s="86" t="s">
        <v>6334</v>
      </c>
      <c r="E179" s="86">
        <v>2</v>
      </c>
      <c r="F179" s="32">
        <v>2</v>
      </c>
      <c r="G179" s="3" t="s">
        <v>79</v>
      </c>
    </row>
    <row r="180" spans="1:7" ht="15.75" customHeight="1">
      <c r="A180" s="83" t="s">
        <v>79</v>
      </c>
      <c r="B180" s="203" t="s">
        <v>50</v>
      </c>
      <c r="C180" s="203" t="s">
        <v>6471</v>
      </c>
      <c r="D180" s="86" t="s">
        <v>6334</v>
      </c>
      <c r="E180" s="86">
        <v>11</v>
      </c>
      <c r="F180" s="32">
        <v>11</v>
      </c>
      <c r="G180" s="3" t="s">
        <v>79</v>
      </c>
    </row>
    <row r="181" spans="1:7" ht="15.75" customHeight="1">
      <c r="A181" s="83" t="s">
        <v>79</v>
      </c>
      <c r="B181" s="203" t="s">
        <v>50</v>
      </c>
      <c r="C181" s="203" t="s">
        <v>6471</v>
      </c>
      <c r="D181" s="86" t="s">
        <v>6334</v>
      </c>
      <c r="E181" s="86">
        <v>2</v>
      </c>
      <c r="F181" s="32">
        <v>2</v>
      </c>
      <c r="G181" s="3" t="s">
        <v>79</v>
      </c>
    </row>
    <row r="182" spans="1:7" ht="15.75" customHeight="1">
      <c r="A182" s="83" t="s">
        <v>79</v>
      </c>
      <c r="B182" s="203" t="s">
        <v>50</v>
      </c>
      <c r="C182" s="203" t="s">
        <v>6402</v>
      </c>
      <c r="D182" s="86" t="s">
        <v>6466</v>
      </c>
      <c r="E182" s="86">
        <v>7</v>
      </c>
      <c r="F182" s="32">
        <v>3</v>
      </c>
      <c r="G182" s="3" t="s">
        <v>79</v>
      </c>
    </row>
    <row r="183" spans="1:7" ht="15.75" customHeight="1">
      <c r="A183" s="83" t="s">
        <v>79</v>
      </c>
      <c r="B183" s="273" t="s">
        <v>50</v>
      </c>
      <c r="C183" s="273" t="s">
        <v>6472</v>
      </c>
      <c r="D183" s="965" t="s">
        <v>6334</v>
      </c>
      <c r="E183" s="965">
        <v>2</v>
      </c>
      <c r="F183" s="35">
        <v>2</v>
      </c>
      <c r="G183" s="3" t="s">
        <v>79</v>
      </c>
    </row>
    <row r="184" spans="1:7" ht="15.75" customHeight="1">
      <c r="A184" s="312"/>
      <c r="B184" s="203" t="s">
        <v>50</v>
      </c>
      <c r="C184" s="207" t="s">
        <v>6473</v>
      </c>
      <c r="D184" s="207" t="s">
        <v>6282</v>
      </c>
      <c r="E184" s="77">
        <v>6.666666666666667</v>
      </c>
      <c r="F184" s="207">
        <v>6.67</v>
      </c>
      <c r="G184" s="196" t="s">
        <v>6474</v>
      </c>
    </row>
    <row r="185" spans="1:7" ht="15.75" customHeight="1">
      <c r="A185" s="312"/>
      <c r="B185" s="203" t="s">
        <v>50</v>
      </c>
      <c r="C185" s="207" t="s">
        <v>6475</v>
      </c>
      <c r="D185" s="207" t="s">
        <v>6282</v>
      </c>
      <c r="E185" s="86">
        <v>6.666666666666667</v>
      </c>
      <c r="F185" s="207">
        <v>6.67</v>
      </c>
      <c r="G185" s="196" t="s">
        <v>6474</v>
      </c>
    </row>
    <row r="186" spans="1:7" ht="15.75" customHeight="1">
      <c r="A186" s="312"/>
      <c r="B186" s="203" t="s">
        <v>50</v>
      </c>
      <c r="C186" s="207" t="s">
        <v>6476</v>
      </c>
      <c r="D186" s="207" t="s">
        <v>6282</v>
      </c>
      <c r="E186" s="77">
        <v>1.6666666666666667</v>
      </c>
      <c r="F186" s="207">
        <v>1.67</v>
      </c>
      <c r="G186" s="196" t="s">
        <v>6474</v>
      </c>
    </row>
    <row r="187" spans="1:7" ht="15.75" customHeight="1">
      <c r="A187" s="312"/>
      <c r="B187" s="203" t="s">
        <v>50</v>
      </c>
      <c r="C187" s="207" t="s">
        <v>6477</v>
      </c>
      <c r="D187" s="207" t="s">
        <v>6282</v>
      </c>
      <c r="E187" s="86">
        <v>0.66666666666666663</v>
      </c>
      <c r="F187" s="207">
        <v>0.67</v>
      </c>
      <c r="G187" s="196" t="s">
        <v>6474</v>
      </c>
    </row>
    <row r="188" spans="1:7" ht="15.75" customHeight="1">
      <c r="A188" s="312"/>
      <c r="B188" s="203" t="s">
        <v>50</v>
      </c>
      <c r="C188" s="207" t="s">
        <v>6478</v>
      </c>
      <c r="D188" s="207" t="s">
        <v>6282</v>
      </c>
      <c r="E188" s="77">
        <v>6.333333333333333</v>
      </c>
      <c r="F188" s="207">
        <v>6.33</v>
      </c>
      <c r="G188" s="196" t="s">
        <v>6474</v>
      </c>
    </row>
    <row r="189" spans="1:7" ht="15.75" customHeight="1">
      <c r="A189" s="312"/>
      <c r="B189" s="203" t="s">
        <v>50</v>
      </c>
      <c r="C189" s="207" t="s">
        <v>6479</v>
      </c>
      <c r="D189" s="207" t="s">
        <v>6282</v>
      </c>
      <c r="E189" s="86">
        <v>6.333333333333333</v>
      </c>
      <c r="F189" s="207">
        <v>6.33</v>
      </c>
      <c r="G189" s="196" t="s">
        <v>6474</v>
      </c>
    </row>
    <row r="190" spans="1:7" ht="15.75" customHeight="1">
      <c r="A190" s="312"/>
      <c r="B190" s="203" t="s">
        <v>50</v>
      </c>
      <c r="C190" s="207" t="s">
        <v>6480</v>
      </c>
      <c r="D190" s="207" t="s">
        <v>6282</v>
      </c>
      <c r="E190" s="77" t="s">
        <v>6481</v>
      </c>
      <c r="F190" s="207">
        <v>1.58</v>
      </c>
      <c r="G190" s="196" t="s">
        <v>6474</v>
      </c>
    </row>
    <row r="191" spans="1:7" ht="15.75" customHeight="1">
      <c r="A191" s="312"/>
      <c r="B191" s="203" t="s">
        <v>50</v>
      </c>
      <c r="C191" s="207" t="s">
        <v>6482</v>
      </c>
      <c r="D191" s="207" t="s">
        <v>6282</v>
      </c>
      <c r="E191" s="86" t="s">
        <v>6483</v>
      </c>
      <c r="F191" s="207">
        <v>0.63</v>
      </c>
      <c r="G191" s="196" t="s">
        <v>6474</v>
      </c>
    </row>
    <row r="192" spans="1:7" ht="15.75" customHeight="1">
      <c r="A192" s="312"/>
      <c r="B192" s="203" t="s">
        <v>50</v>
      </c>
      <c r="C192" s="207" t="s">
        <v>6484</v>
      </c>
      <c r="D192" s="207" t="s">
        <v>6282</v>
      </c>
      <c r="E192" s="77">
        <v>4</v>
      </c>
      <c r="F192" s="207">
        <v>4</v>
      </c>
      <c r="G192" s="196" t="s">
        <v>6474</v>
      </c>
    </row>
    <row r="193" spans="1:7" ht="15.75" customHeight="1">
      <c r="A193" s="312"/>
      <c r="B193" s="203" t="s">
        <v>50</v>
      </c>
      <c r="C193" s="207" t="s">
        <v>6485</v>
      </c>
      <c r="D193" s="207" t="s">
        <v>6282</v>
      </c>
      <c r="E193" s="86">
        <v>4</v>
      </c>
      <c r="F193" s="207">
        <v>4</v>
      </c>
      <c r="G193" s="196" t="s">
        <v>6474</v>
      </c>
    </row>
    <row r="194" spans="1:7" ht="15.75" customHeight="1">
      <c r="A194" s="312"/>
      <c r="B194" s="203" t="s">
        <v>50</v>
      </c>
      <c r="C194" s="207" t="s">
        <v>6486</v>
      </c>
      <c r="D194" s="207" t="s">
        <v>6282</v>
      </c>
      <c r="E194" s="77">
        <v>1</v>
      </c>
      <c r="F194" s="207">
        <v>1</v>
      </c>
      <c r="G194" s="196" t="s">
        <v>6474</v>
      </c>
    </row>
    <row r="195" spans="1:7" ht="15.75" customHeight="1">
      <c r="A195" s="312"/>
      <c r="B195" s="203" t="s">
        <v>50</v>
      </c>
      <c r="C195" s="207" t="s">
        <v>6487</v>
      </c>
      <c r="D195" s="207" t="s">
        <v>6282</v>
      </c>
      <c r="E195" s="86" t="s">
        <v>6488</v>
      </c>
      <c r="F195" s="207">
        <v>0.4</v>
      </c>
      <c r="G195" s="196" t="s">
        <v>6474</v>
      </c>
    </row>
    <row r="196" spans="1:7" ht="15.75" customHeight="1">
      <c r="A196" s="312"/>
      <c r="B196" s="203" t="s">
        <v>50</v>
      </c>
      <c r="C196" s="207" t="s">
        <v>6489</v>
      </c>
      <c r="D196" s="207" t="s">
        <v>6282</v>
      </c>
      <c r="E196" s="77">
        <v>6.666666666666667</v>
      </c>
      <c r="F196" s="207">
        <v>6.67</v>
      </c>
      <c r="G196" s="196" t="s">
        <v>6474</v>
      </c>
    </row>
    <row r="197" spans="1:7" ht="15.75" customHeight="1">
      <c r="A197" s="312"/>
      <c r="B197" s="203" t="s">
        <v>50</v>
      </c>
      <c r="C197" s="207" t="s">
        <v>6490</v>
      </c>
      <c r="D197" s="207" t="s">
        <v>6491</v>
      </c>
      <c r="E197" s="86">
        <v>6.666666666666667</v>
      </c>
      <c r="F197" s="207">
        <v>6.67</v>
      </c>
      <c r="G197" s="196" t="s">
        <v>6474</v>
      </c>
    </row>
    <row r="198" spans="1:7" ht="15.75" customHeight="1">
      <c r="A198" s="312"/>
      <c r="B198" s="203" t="s">
        <v>50</v>
      </c>
      <c r="C198" s="207" t="s">
        <v>6492</v>
      </c>
      <c r="D198" s="207" t="s">
        <v>6491</v>
      </c>
      <c r="E198" s="77">
        <v>1.6666666666666667</v>
      </c>
      <c r="F198" s="207">
        <v>1.67</v>
      </c>
      <c r="G198" s="196" t="s">
        <v>6474</v>
      </c>
    </row>
    <row r="199" spans="1:7" ht="15.75" customHeight="1">
      <c r="A199" s="312"/>
      <c r="B199" s="203" t="s">
        <v>50</v>
      </c>
      <c r="C199" s="207" t="s">
        <v>6493</v>
      </c>
      <c r="D199" s="207" t="s">
        <v>6491</v>
      </c>
      <c r="E199" s="86">
        <v>0.66666666666666663</v>
      </c>
      <c r="F199" s="207">
        <v>0.67</v>
      </c>
      <c r="G199" s="196" t="s">
        <v>6474</v>
      </c>
    </row>
    <row r="200" spans="1:7" ht="15.75" customHeight="1">
      <c r="A200" s="312"/>
      <c r="B200" s="203" t="s">
        <v>50</v>
      </c>
      <c r="C200" s="207" t="s">
        <v>6494</v>
      </c>
      <c r="D200" s="207" t="s">
        <v>6282</v>
      </c>
      <c r="E200" s="77">
        <v>6.666666666666667</v>
      </c>
      <c r="F200" s="207">
        <v>6.67</v>
      </c>
      <c r="G200" s="196" t="s">
        <v>6474</v>
      </c>
    </row>
    <row r="201" spans="1:7" ht="15.75" customHeight="1">
      <c r="A201" s="312"/>
      <c r="B201" s="203" t="s">
        <v>50</v>
      </c>
      <c r="C201" s="207" t="s">
        <v>6495</v>
      </c>
      <c r="D201" s="207" t="s">
        <v>6282</v>
      </c>
      <c r="E201" s="86">
        <v>6.666666666666667</v>
      </c>
      <c r="F201" s="207">
        <v>6.67</v>
      </c>
      <c r="G201" s="196" t="s">
        <v>6474</v>
      </c>
    </row>
    <row r="202" spans="1:7" ht="15.75" customHeight="1">
      <c r="A202" s="312"/>
      <c r="B202" s="203" t="s">
        <v>50</v>
      </c>
      <c r="C202" s="207" t="s">
        <v>6496</v>
      </c>
      <c r="D202" s="207" t="s">
        <v>6282</v>
      </c>
      <c r="E202" s="77">
        <v>6.666666666666667</v>
      </c>
      <c r="F202" s="207">
        <v>6.67</v>
      </c>
      <c r="G202" s="196" t="s">
        <v>6474</v>
      </c>
    </row>
    <row r="203" spans="1:7" ht="15.75" customHeight="1">
      <c r="A203" s="312"/>
      <c r="B203" s="203" t="s">
        <v>50</v>
      </c>
      <c r="C203" s="207" t="s">
        <v>6497</v>
      </c>
      <c r="D203" s="207" t="s">
        <v>6282</v>
      </c>
      <c r="E203" s="86">
        <v>1.6666666666666667</v>
      </c>
      <c r="F203" s="207">
        <v>1.67</v>
      </c>
      <c r="G203" s="196" t="s">
        <v>6474</v>
      </c>
    </row>
    <row r="204" spans="1:7" ht="15.75" customHeight="1">
      <c r="A204" s="312"/>
      <c r="B204" s="203" t="s">
        <v>50</v>
      </c>
      <c r="C204" s="207" t="s">
        <v>6498</v>
      </c>
      <c r="D204" s="207" t="s">
        <v>6282</v>
      </c>
      <c r="E204" s="77">
        <v>0.66666666666666663</v>
      </c>
      <c r="F204" s="207">
        <v>0.67</v>
      </c>
      <c r="G204" s="196" t="s">
        <v>6474</v>
      </c>
    </row>
    <row r="205" spans="1:7" ht="15.75" customHeight="1">
      <c r="A205" s="312"/>
      <c r="B205" s="203" t="s">
        <v>50</v>
      </c>
      <c r="C205" s="207" t="s">
        <v>6499</v>
      </c>
      <c r="D205" s="207" t="s">
        <v>6282</v>
      </c>
      <c r="E205" s="86">
        <v>6.666666666666667</v>
      </c>
      <c r="F205" s="207">
        <v>6.67</v>
      </c>
      <c r="G205" s="196" t="s">
        <v>6474</v>
      </c>
    </row>
    <row r="206" spans="1:7" ht="15.75" customHeight="1">
      <c r="A206" s="312"/>
      <c r="B206" s="203" t="s">
        <v>50</v>
      </c>
      <c r="C206" s="207" t="s">
        <v>6500</v>
      </c>
      <c r="D206" s="207" t="s">
        <v>6282</v>
      </c>
      <c r="E206" s="77">
        <v>6.666666666666667</v>
      </c>
      <c r="F206" s="207">
        <v>6.67</v>
      </c>
      <c r="G206" s="196" t="s">
        <v>6474</v>
      </c>
    </row>
    <row r="207" spans="1:7" ht="15.75" customHeight="1">
      <c r="A207" s="312"/>
      <c r="B207" s="203" t="s">
        <v>50</v>
      </c>
      <c r="C207" s="207" t="s">
        <v>6501</v>
      </c>
      <c r="D207" s="207" t="s">
        <v>6282</v>
      </c>
      <c r="E207" s="86">
        <v>6.666666666666667</v>
      </c>
      <c r="F207" s="207">
        <v>6.67</v>
      </c>
      <c r="G207" s="196" t="s">
        <v>6474</v>
      </c>
    </row>
    <row r="208" spans="1:7" ht="15.75" customHeight="1">
      <c r="A208" s="312"/>
      <c r="B208" s="203" t="s">
        <v>50</v>
      </c>
      <c r="C208" s="207" t="s">
        <v>6492</v>
      </c>
      <c r="D208" s="207" t="s">
        <v>6282</v>
      </c>
      <c r="E208" s="77">
        <v>1.6666666666666667</v>
      </c>
      <c r="F208" s="207">
        <v>1.67</v>
      </c>
      <c r="G208" s="196" t="s">
        <v>6474</v>
      </c>
    </row>
    <row r="209" spans="1:7" ht="15.75" customHeight="1">
      <c r="A209" s="312"/>
      <c r="B209" s="203" t="s">
        <v>50</v>
      </c>
      <c r="C209" s="207" t="s">
        <v>6493</v>
      </c>
      <c r="D209" s="207" t="s">
        <v>6282</v>
      </c>
      <c r="E209" s="86">
        <v>0.66666666666666663</v>
      </c>
      <c r="F209" s="207">
        <v>0.67</v>
      </c>
      <c r="G209" s="196" t="s">
        <v>6474</v>
      </c>
    </row>
    <row r="210" spans="1:7" ht="15.75" customHeight="1">
      <c r="A210" s="312"/>
      <c r="B210" s="203" t="s">
        <v>50</v>
      </c>
      <c r="C210" s="207" t="s">
        <v>6502</v>
      </c>
      <c r="D210" s="207" t="s">
        <v>6282</v>
      </c>
      <c r="E210" s="77">
        <v>4.333333333333333</v>
      </c>
      <c r="F210" s="207">
        <v>4.33</v>
      </c>
      <c r="G210" s="196" t="s">
        <v>6474</v>
      </c>
    </row>
    <row r="211" spans="1:7" ht="15.75" customHeight="1">
      <c r="A211" s="312"/>
      <c r="B211" s="203" t="s">
        <v>50</v>
      </c>
      <c r="C211" s="207" t="s">
        <v>6503</v>
      </c>
      <c r="D211" s="207" t="s">
        <v>6282</v>
      </c>
      <c r="E211" s="86">
        <v>4.333333333333333</v>
      </c>
      <c r="F211" s="207">
        <v>4.33</v>
      </c>
      <c r="G211" s="196" t="s">
        <v>6474</v>
      </c>
    </row>
    <row r="212" spans="1:7" ht="15.75" customHeight="1">
      <c r="A212" s="312"/>
      <c r="B212" s="203" t="s">
        <v>50</v>
      </c>
      <c r="C212" s="207" t="s">
        <v>6504</v>
      </c>
      <c r="D212" s="207"/>
      <c r="E212" s="77" t="s">
        <v>6505</v>
      </c>
      <c r="F212" s="207">
        <v>1.08</v>
      </c>
      <c r="G212" s="196" t="s">
        <v>6474</v>
      </c>
    </row>
    <row r="213" spans="1:7" ht="15.75" customHeight="1">
      <c r="A213" s="312"/>
      <c r="B213" s="203" t="s">
        <v>50</v>
      </c>
      <c r="C213" s="207" t="s">
        <v>6506</v>
      </c>
      <c r="D213" s="207"/>
      <c r="E213" s="86" t="s">
        <v>6507</v>
      </c>
      <c r="F213" s="207">
        <v>0.43</v>
      </c>
      <c r="G213" s="196" t="s">
        <v>6474</v>
      </c>
    </row>
    <row r="214" spans="1:7" ht="15.75" customHeight="1">
      <c r="A214" s="312"/>
      <c r="B214" s="203" t="s">
        <v>50</v>
      </c>
      <c r="C214" s="207" t="s">
        <v>6508</v>
      </c>
      <c r="D214" s="207" t="s">
        <v>6282</v>
      </c>
      <c r="E214" s="77">
        <v>4</v>
      </c>
      <c r="F214" s="207">
        <v>8</v>
      </c>
      <c r="G214" s="196" t="s">
        <v>6474</v>
      </c>
    </row>
    <row r="215" spans="1:7" ht="15.75" customHeight="1">
      <c r="A215" s="312"/>
      <c r="B215" s="203" t="s">
        <v>50</v>
      </c>
      <c r="C215" s="207" t="s">
        <v>6509</v>
      </c>
      <c r="D215" s="207" t="s">
        <v>6282</v>
      </c>
      <c r="E215" s="86">
        <v>2.6666666666666665</v>
      </c>
      <c r="F215" s="207">
        <v>8.01</v>
      </c>
      <c r="G215" s="196" t="s">
        <v>6474</v>
      </c>
    </row>
    <row r="216" spans="1:7" ht="15.75" customHeight="1">
      <c r="A216" s="312"/>
      <c r="B216" s="203" t="s">
        <v>50</v>
      </c>
      <c r="C216" s="207" t="s">
        <v>6510</v>
      </c>
      <c r="D216" s="207" t="s">
        <v>6282</v>
      </c>
      <c r="E216" s="77">
        <v>0.33333333333333331</v>
      </c>
      <c r="F216" s="207">
        <v>0.66</v>
      </c>
      <c r="G216" s="196" t="s">
        <v>6474</v>
      </c>
    </row>
    <row r="217" spans="1:7" ht="15.75" customHeight="1">
      <c r="A217" s="122" t="s">
        <v>6511</v>
      </c>
      <c r="B217" s="122" t="s">
        <v>81</v>
      </c>
      <c r="C217" s="122" t="s">
        <v>6512</v>
      </c>
      <c r="D217" s="123" t="s">
        <v>6334</v>
      </c>
      <c r="E217" s="123" t="s">
        <v>6513</v>
      </c>
      <c r="F217" s="972">
        <v>28.33</v>
      </c>
      <c r="G217" s="314" t="s">
        <v>80</v>
      </c>
    </row>
    <row r="218" spans="1:7" ht="15.75" customHeight="1">
      <c r="A218" s="81" t="s">
        <v>6514</v>
      </c>
      <c r="B218" s="81" t="s">
        <v>81</v>
      </c>
      <c r="C218" s="81" t="s">
        <v>6515</v>
      </c>
      <c r="D218" s="496" t="s">
        <v>6334</v>
      </c>
      <c r="E218" s="496" t="s">
        <v>6513</v>
      </c>
      <c r="F218" s="972">
        <v>28.33</v>
      </c>
      <c r="G218" s="314" t="s">
        <v>80</v>
      </c>
    </row>
    <row r="219" spans="1:7" ht="15.75" customHeight="1">
      <c r="A219" s="81" t="s">
        <v>6516</v>
      </c>
      <c r="B219" s="81" t="s">
        <v>81</v>
      </c>
      <c r="C219" s="81" t="s">
        <v>6517</v>
      </c>
      <c r="D219" s="496" t="s">
        <v>6334</v>
      </c>
      <c r="E219" s="496" t="s">
        <v>6513</v>
      </c>
      <c r="F219" s="972">
        <v>28.33</v>
      </c>
      <c r="G219" s="314" t="s">
        <v>80</v>
      </c>
    </row>
    <row r="220" spans="1:7" ht="15.75" customHeight="1">
      <c r="A220" s="81" t="s">
        <v>6518</v>
      </c>
      <c r="B220" s="81" t="s">
        <v>81</v>
      </c>
      <c r="C220" s="81" t="s">
        <v>6519</v>
      </c>
      <c r="D220" s="496" t="s">
        <v>6334</v>
      </c>
      <c r="E220" s="496" t="s">
        <v>6520</v>
      </c>
      <c r="F220" s="972">
        <v>7.08</v>
      </c>
      <c r="G220" s="314" t="s">
        <v>80</v>
      </c>
    </row>
    <row r="221" spans="1:7" ht="15.75" customHeight="1">
      <c r="A221" s="81" t="s">
        <v>6516</v>
      </c>
      <c r="B221" s="81" t="s">
        <v>81</v>
      </c>
      <c r="C221" s="81" t="s">
        <v>6521</v>
      </c>
      <c r="D221" s="496" t="s">
        <v>6334</v>
      </c>
      <c r="E221" s="496" t="s">
        <v>6522</v>
      </c>
      <c r="F221" s="972">
        <v>2.8330000000000002</v>
      </c>
      <c r="G221" s="314" t="s">
        <v>80</v>
      </c>
    </row>
    <row r="222" spans="1:7" ht="15.75" customHeight="1">
      <c r="A222" s="81" t="s">
        <v>6523</v>
      </c>
      <c r="B222" s="81" t="s">
        <v>81</v>
      </c>
      <c r="C222" s="81" t="s">
        <v>6512</v>
      </c>
      <c r="D222" s="496" t="s">
        <v>6334</v>
      </c>
      <c r="E222" s="496" t="s">
        <v>6524</v>
      </c>
      <c r="F222" s="972">
        <v>27.33</v>
      </c>
      <c r="G222" s="314" t="s">
        <v>80</v>
      </c>
    </row>
    <row r="223" spans="1:7" ht="15.75" customHeight="1">
      <c r="A223" s="81" t="s">
        <v>6525</v>
      </c>
      <c r="B223" s="81" t="s">
        <v>81</v>
      </c>
      <c r="C223" s="81" t="s">
        <v>6517</v>
      </c>
      <c r="D223" s="496" t="s">
        <v>6334</v>
      </c>
      <c r="E223" s="496" t="s">
        <v>6524</v>
      </c>
      <c r="F223" s="972">
        <v>27.33</v>
      </c>
      <c r="G223" s="314" t="s">
        <v>80</v>
      </c>
    </row>
    <row r="224" spans="1:7" ht="15.75" customHeight="1">
      <c r="A224" s="81" t="s">
        <v>6525</v>
      </c>
      <c r="B224" s="81" t="s">
        <v>81</v>
      </c>
      <c r="C224" s="81" t="s">
        <v>6519</v>
      </c>
      <c r="D224" s="496" t="s">
        <v>6334</v>
      </c>
      <c r="E224" s="496" t="s">
        <v>6526</v>
      </c>
      <c r="F224" s="972">
        <v>6.83</v>
      </c>
      <c r="G224" s="314" t="s">
        <v>80</v>
      </c>
    </row>
    <row r="225" spans="1:7" ht="15.75" customHeight="1">
      <c r="A225" s="81" t="s">
        <v>6525</v>
      </c>
      <c r="B225" s="81" t="s">
        <v>81</v>
      </c>
      <c r="C225" s="81" t="s">
        <v>6521</v>
      </c>
      <c r="D225" s="496" t="s">
        <v>6334</v>
      </c>
      <c r="E225" s="496" t="s">
        <v>6527</v>
      </c>
      <c r="F225" s="972">
        <v>2.73</v>
      </c>
      <c r="G225" s="314" t="s">
        <v>80</v>
      </c>
    </row>
    <row r="226" spans="1:7" ht="15.75" customHeight="1">
      <c r="A226" s="81" t="s">
        <v>6528</v>
      </c>
      <c r="B226" s="81" t="s">
        <v>81</v>
      </c>
      <c r="C226" s="81" t="s">
        <v>6512</v>
      </c>
      <c r="D226" s="496" t="s">
        <v>6334</v>
      </c>
      <c r="E226" s="496" t="s">
        <v>6529</v>
      </c>
      <c r="F226" s="972">
        <v>16</v>
      </c>
      <c r="G226" s="314" t="s">
        <v>80</v>
      </c>
    </row>
    <row r="227" spans="1:7" ht="15.75" customHeight="1">
      <c r="A227" s="81" t="s">
        <v>6530</v>
      </c>
      <c r="B227" s="81" t="s">
        <v>81</v>
      </c>
      <c r="C227" s="81" t="s">
        <v>6515</v>
      </c>
      <c r="D227" s="496" t="s">
        <v>6334</v>
      </c>
      <c r="E227" s="496" t="s">
        <v>6529</v>
      </c>
      <c r="F227" s="972">
        <v>16</v>
      </c>
      <c r="G227" s="314" t="s">
        <v>80</v>
      </c>
    </row>
    <row r="228" spans="1:7" ht="15.75" customHeight="1">
      <c r="A228" s="81" t="s">
        <v>6531</v>
      </c>
      <c r="B228" s="81" t="s">
        <v>81</v>
      </c>
      <c r="C228" s="81" t="s">
        <v>6517</v>
      </c>
      <c r="D228" s="496" t="s">
        <v>6334</v>
      </c>
      <c r="E228" s="496" t="s">
        <v>6529</v>
      </c>
      <c r="F228" s="972">
        <v>16</v>
      </c>
      <c r="G228" s="314" t="s">
        <v>80</v>
      </c>
    </row>
    <row r="229" spans="1:7" ht="15.75" customHeight="1">
      <c r="A229" s="81" t="s">
        <v>6531</v>
      </c>
      <c r="B229" s="81" t="s">
        <v>81</v>
      </c>
      <c r="C229" s="81" t="s">
        <v>6519</v>
      </c>
      <c r="D229" s="496" t="s">
        <v>6334</v>
      </c>
      <c r="E229" s="496" t="s">
        <v>6532</v>
      </c>
      <c r="F229" s="972">
        <v>4</v>
      </c>
      <c r="G229" s="314" t="s">
        <v>80</v>
      </c>
    </row>
    <row r="230" spans="1:7" ht="15.75" customHeight="1">
      <c r="A230" s="81" t="s">
        <v>6533</v>
      </c>
      <c r="B230" s="81" t="s">
        <v>81</v>
      </c>
      <c r="C230" s="81" t="s">
        <v>6521</v>
      </c>
      <c r="D230" s="496" t="s">
        <v>6334</v>
      </c>
      <c r="E230" s="496" t="s">
        <v>6534</v>
      </c>
      <c r="F230" s="972">
        <v>1.6</v>
      </c>
      <c r="G230" s="314" t="s">
        <v>80</v>
      </c>
    </row>
    <row r="231" spans="1:7" ht="15.75" customHeight="1">
      <c r="A231" s="81" t="s">
        <v>6535</v>
      </c>
      <c r="B231" s="81" t="s">
        <v>81</v>
      </c>
      <c r="C231" s="81" t="s">
        <v>6536</v>
      </c>
      <c r="D231" s="496" t="s">
        <v>6334</v>
      </c>
      <c r="E231" s="496" t="s">
        <v>6537</v>
      </c>
      <c r="F231" s="972">
        <v>8</v>
      </c>
      <c r="G231" s="314" t="s">
        <v>80</v>
      </c>
    </row>
    <row r="232" spans="1:7" ht="15.75" customHeight="1">
      <c r="A232" s="81" t="s">
        <v>6538</v>
      </c>
      <c r="B232" s="81" t="s">
        <v>81</v>
      </c>
      <c r="C232" s="81" t="s">
        <v>6539</v>
      </c>
      <c r="D232" s="496" t="s">
        <v>6334</v>
      </c>
      <c r="E232" s="496" t="s">
        <v>6540</v>
      </c>
      <c r="F232" s="972">
        <v>41</v>
      </c>
      <c r="G232" s="314" t="s">
        <v>80</v>
      </c>
    </row>
    <row r="233" spans="1:7" ht="15.75" customHeight="1">
      <c r="A233" s="81" t="s">
        <v>6541</v>
      </c>
      <c r="B233" s="81" t="s">
        <v>81</v>
      </c>
      <c r="C233" s="81" t="s">
        <v>6541</v>
      </c>
      <c r="D233" s="496" t="s">
        <v>6334</v>
      </c>
      <c r="E233" s="496" t="s">
        <v>6542</v>
      </c>
      <c r="F233" s="972">
        <v>32</v>
      </c>
      <c r="G233" s="314" t="s">
        <v>80</v>
      </c>
    </row>
    <row r="234" spans="1:7" ht="15.75" customHeight="1">
      <c r="A234" s="81" t="s">
        <v>6543</v>
      </c>
      <c r="B234" s="81" t="s">
        <v>81</v>
      </c>
      <c r="C234" s="81" t="s">
        <v>6544</v>
      </c>
      <c r="D234" s="496" t="s">
        <v>6282</v>
      </c>
      <c r="E234" s="496">
        <v>28.33</v>
      </c>
      <c r="F234" s="972">
        <v>28.33</v>
      </c>
      <c r="G234" s="314" t="s">
        <v>1171</v>
      </c>
    </row>
    <row r="235" spans="1:7" ht="15.75" customHeight="1">
      <c r="A235" s="81" t="s">
        <v>6545</v>
      </c>
      <c r="B235" s="81" t="s">
        <v>81</v>
      </c>
      <c r="C235" s="81" t="s">
        <v>6544</v>
      </c>
      <c r="D235" s="496" t="s">
        <v>6282</v>
      </c>
      <c r="E235" s="496">
        <v>27.33</v>
      </c>
      <c r="F235" s="972">
        <v>27.33</v>
      </c>
      <c r="G235" s="314" t="s">
        <v>1171</v>
      </c>
    </row>
    <row r="236" spans="1:7" ht="15.75" customHeight="1">
      <c r="A236" s="81" t="s">
        <v>6546</v>
      </c>
      <c r="B236" s="81" t="s">
        <v>81</v>
      </c>
      <c r="C236" s="81" t="s">
        <v>6547</v>
      </c>
      <c r="D236" s="496" t="s">
        <v>6282</v>
      </c>
      <c r="E236" s="496">
        <v>27.33</v>
      </c>
      <c r="F236" s="972">
        <v>27.33</v>
      </c>
      <c r="G236" s="314" t="s">
        <v>1171</v>
      </c>
    </row>
    <row r="237" spans="1:7" ht="15.75" customHeight="1">
      <c r="A237" s="81" t="s">
        <v>6546</v>
      </c>
      <c r="B237" s="81" t="s">
        <v>81</v>
      </c>
      <c r="C237" s="81" t="s">
        <v>6548</v>
      </c>
      <c r="D237" s="496" t="s">
        <v>6282</v>
      </c>
      <c r="E237" s="496">
        <v>6.83</v>
      </c>
      <c r="F237" s="972">
        <v>6.83</v>
      </c>
      <c r="G237" s="314" t="s">
        <v>1171</v>
      </c>
    </row>
    <row r="238" spans="1:7" ht="15.75" customHeight="1">
      <c r="A238" s="81" t="s">
        <v>6549</v>
      </c>
      <c r="B238" s="81" t="s">
        <v>81</v>
      </c>
      <c r="C238" s="81" t="s">
        <v>6550</v>
      </c>
      <c r="D238" s="496" t="s">
        <v>6282</v>
      </c>
      <c r="E238" s="496">
        <v>27.33</v>
      </c>
      <c r="F238" s="972" t="s">
        <v>6551</v>
      </c>
      <c r="G238" s="314" t="s">
        <v>1171</v>
      </c>
    </row>
    <row r="239" spans="1:7" ht="15.75" customHeight="1">
      <c r="A239" s="81" t="s">
        <v>6543</v>
      </c>
      <c r="B239" s="81" t="s">
        <v>81</v>
      </c>
      <c r="C239" s="81" t="s">
        <v>6381</v>
      </c>
      <c r="D239" s="496" t="s">
        <v>6282</v>
      </c>
      <c r="E239" s="496">
        <v>28.33</v>
      </c>
      <c r="F239" s="972">
        <v>28.33</v>
      </c>
      <c r="G239" s="314" t="s">
        <v>1171</v>
      </c>
    </row>
    <row r="240" spans="1:7" ht="15.75" customHeight="1">
      <c r="A240" s="81" t="s">
        <v>6552</v>
      </c>
      <c r="B240" s="81" t="s">
        <v>81</v>
      </c>
      <c r="C240" s="81" t="s">
        <v>6553</v>
      </c>
      <c r="D240" s="496" t="s">
        <v>6282</v>
      </c>
      <c r="E240" s="496">
        <v>31.33</v>
      </c>
      <c r="F240" s="972">
        <v>31.33</v>
      </c>
      <c r="G240" s="314" t="s">
        <v>5257</v>
      </c>
    </row>
    <row r="241" spans="1:7" ht="15.75" customHeight="1">
      <c r="A241" s="81" t="s">
        <v>6554</v>
      </c>
      <c r="B241" s="81" t="s">
        <v>81</v>
      </c>
      <c r="C241" s="81" t="s">
        <v>6555</v>
      </c>
      <c r="D241" s="496" t="s">
        <v>6282</v>
      </c>
      <c r="E241" s="496">
        <v>31.33</v>
      </c>
      <c r="F241" s="972">
        <v>31.33</v>
      </c>
      <c r="G241" s="314" t="s">
        <v>5257</v>
      </c>
    </row>
    <row r="242" spans="1:7" ht="15.75" customHeight="1">
      <c r="A242" s="81" t="s">
        <v>6556</v>
      </c>
      <c r="B242" s="81" t="s">
        <v>81</v>
      </c>
      <c r="C242" s="81" t="s">
        <v>6547</v>
      </c>
      <c r="D242" s="496" t="s">
        <v>6282</v>
      </c>
      <c r="E242" s="496">
        <v>31.33</v>
      </c>
      <c r="F242" s="972">
        <v>31.33</v>
      </c>
      <c r="G242" s="314" t="s">
        <v>5257</v>
      </c>
    </row>
    <row r="243" spans="1:7" ht="15.75" customHeight="1">
      <c r="A243" s="81" t="s">
        <v>6557</v>
      </c>
      <c r="B243" s="81" t="s">
        <v>81</v>
      </c>
      <c r="C243" s="81" t="s">
        <v>6548</v>
      </c>
      <c r="D243" s="496" t="s">
        <v>6282</v>
      </c>
      <c r="E243" s="496">
        <v>7.83</v>
      </c>
      <c r="F243" s="972">
        <v>7.83</v>
      </c>
      <c r="G243" s="314" t="s">
        <v>5257</v>
      </c>
    </row>
    <row r="244" spans="1:7" ht="15.75" customHeight="1">
      <c r="A244" s="81" t="s">
        <v>6558</v>
      </c>
      <c r="B244" s="81" t="s">
        <v>81</v>
      </c>
      <c r="C244" s="81" t="s">
        <v>6559</v>
      </c>
      <c r="D244" s="496" t="s">
        <v>6282</v>
      </c>
      <c r="E244" s="496">
        <v>27.33</v>
      </c>
      <c r="F244" s="972">
        <v>27.33</v>
      </c>
      <c r="G244" s="314" t="s">
        <v>5257</v>
      </c>
    </row>
    <row r="245" spans="1:7" ht="15.75" customHeight="1">
      <c r="A245" s="81" t="s">
        <v>6560</v>
      </c>
      <c r="B245" s="81" t="s">
        <v>81</v>
      </c>
      <c r="C245" s="81" t="s">
        <v>6555</v>
      </c>
      <c r="D245" s="496" t="s">
        <v>6282</v>
      </c>
      <c r="E245" s="496">
        <v>27.33</v>
      </c>
      <c r="F245" s="972">
        <v>27.33</v>
      </c>
      <c r="G245" s="314" t="s">
        <v>5257</v>
      </c>
    </row>
    <row r="246" spans="1:7" ht="15.75" customHeight="1">
      <c r="A246" s="81" t="s">
        <v>6561</v>
      </c>
      <c r="B246" s="81" t="s">
        <v>81</v>
      </c>
      <c r="C246" s="81" t="s">
        <v>6547</v>
      </c>
      <c r="D246" s="496" t="s">
        <v>6282</v>
      </c>
      <c r="E246" s="496" t="s">
        <v>6562</v>
      </c>
      <c r="F246" s="972">
        <v>27.33</v>
      </c>
      <c r="G246" s="314" t="s">
        <v>5257</v>
      </c>
    </row>
    <row r="247" spans="1:7" ht="15.75" customHeight="1">
      <c r="A247" s="81" t="s">
        <v>6563</v>
      </c>
      <c r="B247" s="81" t="s">
        <v>81</v>
      </c>
      <c r="C247" s="81" t="s">
        <v>6548</v>
      </c>
      <c r="D247" s="496" t="s">
        <v>6282</v>
      </c>
      <c r="E247" s="496">
        <v>6.83</v>
      </c>
      <c r="F247" s="972">
        <v>6.83</v>
      </c>
      <c r="G247" s="314" t="s">
        <v>5257</v>
      </c>
    </row>
    <row r="248" spans="1:7" ht="15.75" customHeight="1">
      <c r="A248" s="81" t="s">
        <v>6564</v>
      </c>
      <c r="B248" s="81" t="s">
        <v>81</v>
      </c>
      <c r="C248" s="81" t="s">
        <v>6555</v>
      </c>
      <c r="D248" s="496" t="s">
        <v>6282</v>
      </c>
      <c r="E248" s="496" t="s">
        <v>6565</v>
      </c>
      <c r="F248" s="972">
        <v>23.66</v>
      </c>
      <c r="G248" s="314" t="s">
        <v>5257</v>
      </c>
    </row>
    <row r="249" spans="1:7" ht="15.75" customHeight="1">
      <c r="A249" s="81" t="s">
        <v>6566</v>
      </c>
      <c r="B249" s="81" t="s">
        <v>81</v>
      </c>
      <c r="C249" s="81" t="s">
        <v>6547</v>
      </c>
      <c r="D249" s="496" t="s">
        <v>6282</v>
      </c>
      <c r="E249" s="496" t="s">
        <v>6567</v>
      </c>
      <c r="F249" s="972">
        <v>23.66</v>
      </c>
      <c r="G249" s="314" t="s">
        <v>5257</v>
      </c>
    </row>
    <row r="250" spans="1:7" ht="15.75" customHeight="1">
      <c r="A250" s="81" t="s">
        <v>6568</v>
      </c>
      <c r="B250" s="81" t="s">
        <v>81</v>
      </c>
      <c r="C250" s="81" t="s">
        <v>6548</v>
      </c>
      <c r="D250" s="496" t="s">
        <v>6282</v>
      </c>
      <c r="E250" s="496" t="s">
        <v>6569</v>
      </c>
      <c r="F250" s="972">
        <v>5.91</v>
      </c>
      <c r="G250" s="314" t="s">
        <v>5257</v>
      </c>
    </row>
    <row r="251" spans="1:7" ht="15.75" customHeight="1">
      <c r="A251" s="81" t="s">
        <v>6570</v>
      </c>
      <c r="B251" s="81" t="s">
        <v>81</v>
      </c>
      <c r="C251" s="81" t="s">
        <v>6571</v>
      </c>
      <c r="D251" s="496" t="s">
        <v>6282</v>
      </c>
      <c r="E251" s="496">
        <v>22.66</v>
      </c>
      <c r="F251" s="972">
        <v>22.66</v>
      </c>
      <c r="G251" s="314" t="s">
        <v>5257</v>
      </c>
    </row>
    <row r="252" spans="1:7" ht="15.75" customHeight="1">
      <c r="A252" s="81" t="s">
        <v>6572</v>
      </c>
      <c r="B252" s="81" t="s">
        <v>81</v>
      </c>
      <c r="C252" s="81" t="s">
        <v>6573</v>
      </c>
      <c r="D252" s="496" t="s">
        <v>6282</v>
      </c>
      <c r="E252" s="496">
        <v>22.66</v>
      </c>
      <c r="F252" s="972">
        <v>22.66</v>
      </c>
      <c r="G252" s="314" t="s">
        <v>5257</v>
      </c>
    </row>
    <row r="253" spans="1:7" ht="15.75" customHeight="1">
      <c r="A253" s="81" t="s">
        <v>6574</v>
      </c>
      <c r="B253" s="81" t="s">
        <v>81</v>
      </c>
      <c r="C253" s="81" t="s">
        <v>6547</v>
      </c>
      <c r="D253" s="496" t="s">
        <v>6282</v>
      </c>
      <c r="E253" s="496">
        <v>22.66</v>
      </c>
      <c r="F253" s="972">
        <v>22.66</v>
      </c>
      <c r="G253" s="314" t="s">
        <v>5257</v>
      </c>
    </row>
    <row r="254" spans="1:7" ht="15.75" customHeight="1">
      <c r="A254" s="81" t="s">
        <v>6575</v>
      </c>
      <c r="B254" s="81" t="s">
        <v>81</v>
      </c>
      <c r="C254" s="81" t="s">
        <v>6548</v>
      </c>
      <c r="D254" s="496" t="s">
        <v>6282</v>
      </c>
      <c r="E254" s="496" t="s">
        <v>6576</v>
      </c>
      <c r="F254" s="972">
        <v>5.66</v>
      </c>
      <c r="G254" s="314" t="s">
        <v>5257</v>
      </c>
    </row>
    <row r="255" spans="1:7" ht="15.75" customHeight="1">
      <c r="A255" s="81" t="s">
        <v>6577</v>
      </c>
      <c r="B255" s="81" t="s">
        <v>81</v>
      </c>
      <c r="C255" s="81" t="s">
        <v>6578</v>
      </c>
      <c r="D255" s="496" t="s">
        <v>6579</v>
      </c>
      <c r="E255" s="496">
        <v>22.66</v>
      </c>
      <c r="F255" s="972">
        <v>11.33</v>
      </c>
      <c r="G255" s="314" t="s">
        <v>5257</v>
      </c>
    </row>
    <row r="256" spans="1:7" ht="15.75" customHeight="1">
      <c r="A256" s="81" t="s">
        <v>6580</v>
      </c>
      <c r="B256" s="81" t="s">
        <v>81</v>
      </c>
      <c r="C256" s="81" t="s">
        <v>6581</v>
      </c>
      <c r="D256" s="496" t="s">
        <v>6579</v>
      </c>
      <c r="E256" s="496">
        <v>5.66</v>
      </c>
      <c r="F256" s="972">
        <v>2.83</v>
      </c>
      <c r="G256" s="314" t="s">
        <v>5257</v>
      </c>
    </row>
    <row r="257" spans="1:7" ht="15.75" customHeight="1">
      <c r="A257" s="81" t="s">
        <v>6582</v>
      </c>
      <c r="B257" s="81" t="s">
        <v>81</v>
      </c>
      <c r="C257" s="81" t="s">
        <v>6583</v>
      </c>
      <c r="D257" s="496" t="s">
        <v>6282</v>
      </c>
      <c r="E257" s="496" t="s">
        <v>6584</v>
      </c>
      <c r="F257" s="972">
        <v>41</v>
      </c>
      <c r="G257" s="314" t="s">
        <v>5257</v>
      </c>
    </row>
    <row r="258" spans="1:7" ht="15.75" customHeight="1">
      <c r="A258" s="81" t="s">
        <v>6585</v>
      </c>
      <c r="B258" s="81" t="s">
        <v>81</v>
      </c>
      <c r="C258" s="81" t="s">
        <v>6586</v>
      </c>
      <c r="D258" s="496" t="s">
        <v>6282</v>
      </c>
      <c r="E258" s="496" t="s">
        <v>6587</v>
      </c>
      <c r="F258" s="972">
        <v>32</v>
      </c>
      <c r="G258" s="314" t="s">
        <v>5257</v>
      </c>
    </row>
    <row r="259" spans="1:7" ht="15.75" customHeight="1">
      <c r="A259" s="81" t="s">
        <v>6588</v>
      </c>
      <c r="B259" s="81" t="s">
        <v>81</v>
      </c>
      <c r="C259" s="81" t="s">
        <v>6589</v>
      </c>
      <c r="D259" s="496" t="s">
        <v>6282</v>
      </c>
      <c r="E259" s="496">
        <v>28.33</v>
      </c>
      <c r="F259" s="972">
        <v>28.33</v>
      </c>
      <c r="G259" s="314" t="s">
        <v>84</v>
      </c>
    </row>
    <row r="260" spans="1:7" ht="15.75" customHeight="1">
      <c r="A260" s="81" t="s">
        <v>6588</v>
      </c>
      <c r="B260" s="81" t="s">
        <v>81</v>
      </c>
      <c r="C260" s="81" t="s">
        <v>6590</v>
      </c>
      <c r="D260" s="496" t="s">
        <v>6282</v>
      </c>
      <c r="E260" s="496">
        <v>7.08</v>
      </c>
      <c r="F260" s="972">
        <v>7.08</v>
      </c>
      <c r="G260" s="314" t="s">
        <v>84</v>
      </c>
    </row>
    <row r="261" spans="1:7" ht="15.75" customHeight="1">
      <c r="A261" s="81" t="s">
        <v>6588</v>
      </c>
      <c r="B261" s="81" t="s">
        <v>81</v>
      </c>
      <c r="C261" s="81" t="s">
        <v>6591</v>
      </c>
      <c r="D261" s="496" t="s">
        <v>6282</v>
      </c>
      <c r="E261" s="496">
        <v>2.83</v>
      </c>
      <c r="F261" s="972">
        <v>2.83</v>
      </c>
      <c r="G261" s="314" t="s">
        <v>84</v>
      </c>
    </row>
    <row r="262" spans="1:7" ht="15.75" customHeight="1">
      <c r="A262" s="81" t="s">
        <v>6592</v>
      </c>
      <c r="B262" s="81" t="s">
        <v>81</v>
      </c>
      <c r="C262" s="81" t="s">
        <v>6333</v>
      </c>
      <c r="D262" s="496" t="s">
        <v>6282</v>
      </c>
      <c r="E262" s="496">
        <v>31.33</v>
      </c>
      <c r="F262" s="972">
        <v>31.33</v>
      </c>
      <c r="G262" s="314" t="s">
        <v>84</v>
      </c>
    </row>
    <row r="263" spans="1:7" ht="15.75" customHeight="1">
      <c r="A263" s="81" t="s">
        <v>6592</v>
      </c>
      <c r="B263" s="81" t="s">
        <v>81</v>
      </c>
      <c r="C263" s="81" t="s">
        <v>6590</v>
      </c>
      <c r="D263" s="496" t="s">
        <v>6282</v>
      </c>
      <c r="E263" s="496">
        <v>7.83</v>
      </c>
      <c r="F263" s="972">
        <v>7.83</v>
      </c>
      <c r="G263" s="314" t="s">
        <v>84</v>
      </c>
    </row>
    <row r="264" spans="1:7" ht="15.75" customHeight="1">
      <c r="A264" s="81" t="s">
        <v>6593</v>
      </c>
      <c r="B264" s="81" t="s">
        <v>81</v>
      </c>
      <c r="C264" s="81" t="s">
        <v>6594</v>
      </c>
      <c r="D264" s="496" t="s">
        <v>6282</v>
      </c>
      <c r="E264" s="496" t="s">
        <v>6595</v>
      </c>
      <c r="F264" s="972" t="s">
        <v>6595</v>
      </c>
      <c r="G264" s="314" t="s">
        <v>84</v>
      </c>
    </row>
    <row r="265" spans="1:7" ht="15.75" customHeight="1">
      <c r="A265" s="81" t="s">
        <v>6596</v>
      </c>
      <c r="B265" s="81" t="s">
        <v>81</v>
      </c>
      <c r="C265" s="81" t="s">
        <v>6333</v>
      </c>
      <c r="D265" s="496" t="s">
        <v>6282</v>
      </c>
      <c r="E265" s="496" t="s">
        <v>6597</v>
      </c>
      <c r="F265" s="972">
        <v>6.66</v>
      </c>
      <c r="G265" s="314" t="s">
        <v>84</v>
      </c>
    </row>
    <row r="266" spans="1:7" ht="15.75" customHeight="1">
      <c r="A266" s="81" t="s">
        <v>6598</v>
      </c>
      <c r="B266" s="81" t="s">
        <v>81</v>
      </c>
      <c r="C266" s="81" t="s">
        <v>6589</v>
      </c>
      <c r="D266" s="496" t="s">
        <v>6599</v>
      </c>
      <c r="E266" s="496" t="s">
        <v>6600</v>
      </c>
      <c r="F266" s="972">
        <v>14.16</v>
      </c>
      <c r="G266" s="314" t="s">
        <v>84</v>
      </c>
    </row>
    <row r="267" spans="1:7" ht="15.75" customHeight="1">
      <c r="A267" s="81" t="s">
        <v>6601</v>
      </c>
      <c r="B267" s="81" t="s">
        <v>81</v>
      </c>
      <c r="C267" s="81" t="s">
        <v>6589</v>
      </c>
      <c r="D267" s="496" t="s">
        <v>6599</v>
      </c>
      <c r="E267" s="496" t="s">
        <v>6602</v>
      </c>
      <c r="F267" s="972">
        <v>3.66</v>
      </c>
      <c r="G267" s="314" t="s">
        <v>84</v>
      </c>
    </row>
    <row r="268" spans="1:7" ht="15.75" customHeight="1">
      <c r="A268" s="81" t="s">
        <v>6603</v>
      </c>
      <c r="B268" s="81" t="s">
        <v>81</v>
      </c>
      <c r="C268" s="81" t="s">
        <v>6604</v>
      </c>
      <c r="D268" s="496" t="s">
        <v>6282</v>
      </c>
      <c r="E268" s="496" t="s">
        <v>6605</v>
      </c>
      <c r="F268" s="972">
        <v>13.33</v>
      </c>
      <c r="G268" s="314" t="s">
        <v>84</v>
      </c>
    </row>
    <row r="269" spans="1:7" ht="15.75" customHeight="1">
      <c r="A269" s="81" t="s">
        <v>6606</v>
      </c>
      <c r="B269" s="81" t="s">
        <v>81</v>
      </c>
      <c r="C269" s="81" t="s">
        <v>6607</v>
      </c>
      <c r="D269" s="496" t="s">
        <v>6282</v>
      </c>
      <c r="E269" s="496" t="s">
        <v>6608</v>
      </c>
      <c r="F269" s="972">
        <v>16</v>
      </c>
      <c r="G269" s="314" t="s">
        <v>84</v>
      </c>
    </row>
    <row r="270" spans="1:7" ht="15.75" customHeight="1">
      <c r="A270" s="196" t="s">
        <v>6609</v>
      </c>
      <c r="B270" s="196" t="s">
        <v>81</v>
      </c>
      <c r="C270" s="196" t="s">
        <v>6610</v>
      </c>
      <c r="D270" s="349" t="s">
        <v>6282</v>
      </c>
      <c r="E270" s="349">
        <v>28</v>
      </c>
      <c r="F270" s="196">
        <v>28.33</v>
      </c>
      <c r="G270" s="314" t="s">
        <v>6611</v>
      </c>
    </row>
    <row r="271" spans="1:7" ht="15.75" customHeight="1">
      <c r="A271" s="196" t="s">
        <v>6609</v>
      </c>
      <c r="B271" s="196" t="s">
        <v>81</v>
      </c>
      <c r="C271" s="196" t="s">
        <v>6612</v>
      </c>
      <c r="D271" s="196" t="s">
        <v>6282</v>
      </c>
      <c r="E271" s="349">
        <v>28</v>
      </c>
      <c r="F271" s="196">
        <v>28.33</v>
      </c>
      <c r="G271" s="314" t="s">
        <v>6611</v>
      </c>
    </row>
    <row r="272" spans="1:7" ht="15.75" customHeight="1">
      <c r="A272" s="196" t="s">
        <v>6609</v>
      </c>
      <c r="B272" s="196" t="s">
        <v>81</v>
      </c>
      <c r="C272" s="196" t="s">
        <v>6590</v>
      </c>
      <c r="D272" s="196" t="s">
        <v>6282</v>
      </c>
      <c r="E272" s="349">
        <v>21</v>
      </c>
      <c r="F272" s="196">
        <v>21.25</v>
      </c>
      <c r="G272" s="314" t="s">
        <v>6611</v>
      </c>
    </row>
    <row r="273" spans="1:7" ht="15.75" customHeight="1">
      <c r="A273" s="196" t="s">
        <v>6609</v>
      </c>
      <c r="B273" s="196" t="s">
        <v>81</v>
      </c>
      <c r="C273" s="196" t="s">
        <v>6591</v>
      </c>
      <c r="D273" s="196" t="s">
        <v>6282</v>
      </c>
      <c r="E273" s="196">
        <v>9</v>
      </c>
      <c r="F273" s="196">
        <v>8.5</v>
      </c>
      <c r="G273" s="314" t="s">
        <v>6611</v>
      </c>
    </row>
    <row r="274" spans="1:7" ht="15.75" customHeight="1">
      <c r="A274" s="196" t="s">
        <v>6613</v>
      </c>
      <c r="B274" s="196" t="s">
        <v>81</v>
      </c>
      <c r="C274" s="196" t="s">
        <v>6589</v>
      </c>
      <c r="D274" s="349" t="s">
        <v>6282</v>
      </c>
      <c r="E274" s="196">
        <v>27</v>
      </c>
      <c r="F274" s="196">
        <v>27.33</v>
      </c>
      <c r="G274" s="314" t="s">
        <v>6611</v>
      </c>
    </row>
    <row r="275" spans="1:7" ht="15.75" customHeight="1">
      <c r="A275" s="196" t="s">
        <v>6613</v>
      </c>
      <c r="B275" s="196" t="s">
        <v>81</v>
      </c>
      <c r="C275" s="196" t="s">
        <v>6614</v>
      </c>
      <c r="D275" s="349" t="s">
        <v>6282</v>
      </c>
      <c r="E275" s="196">
        <v>27</v>
      </c>
      <c r="F275" s="196">
        <v>27.33</v>
      </c>
      <c r="G275" s="314" t="s">
        <v>6611</v>
      </c>
    </row>
    <row r="276" spans="1:7" ht="15.75" customHeight="1">
      <c r="A276" s="196" t="s">
        <v>6613</v>
      </c>
      <c r="B276" s="196" t="s">
        <v>81</v>
      </c>
      <c r="C276" s="196" t="s">
        <v>6612</v>
      </c>
      <c r="D276" s="196" t="s">
        <v>6282</v>
      </c>
      <c r="E276" s="196">
        <v>27</v>
      </c>
      <c r="F276" s="196">
        <v>27.33</v>
      </c>
      <c r="G276" s="314" t="s">
        <v>6611</v>
      </c>
    </row>
    <row r="277" spans="1:7" ht="15.75" customHeight="1">
      <c r="A277" s="196" t="s">
        <v>6613</v>
      </c>
      <c r="B277" s="196" t="s">
        <v>81</v>
      </c>
      <c r="C277" s="196" t="s">
        <v>6590</v>
      </c>
      <c r="D277" s="196" t="s">
        <v>6282</v>
      </c>
      <c r="E277" s="349">
        <v>20.5</v>
      </c>
      <c r="F277" s="196">
        <v>20.5</v>
      </c>
      <c r="G277" s="314" t="s">
        <v>6611</v>
      </c>
    </row>
    <row r="278" spans="1:7" ht="15.75" customHeight="1">
      <c r="A278" s="196" t="s">
        <v>6613</v>
      </c>
      <c r="B278" s="196" t="s">
        <v>81</v>
      </c>
      <c r="C278" s="196" t="s">
        <v>6591</v>
      </c>
      <c r="D278" s="196" t="s">
        <v>6282</v>
      </c>
      <c r="E278" s="196">
        <v>8.1999999999999993</v>
      </c>
      <c r="F278" s="196">
        <v>8.1999999999999993</v>
      </c>
      <c r="G278" s="314" t="s">
        <v>6611</v>
      </c>
    </row>
    <row r="279" spans="1:7" ht="15.75" customHeight="1">
      <c r="A279" s="196" t="s">
        <v>6615</v>
      </c>
      <c r="B279" s="196" t="s">
        <v>81</v>
      </c>
      <c r="C279" s="196" t="s">
        <v>6589</v>
      </c>
      <c r="D279" s="196" t="s">
        <v>6284</v>
      </c>
      <c r="E279" s="196" t="s">
        <v>6616</v>
      </c>
      <c r="F279" s="196">
        <v>13.66</v>
      </c>
      <c r="G279" s="314" t="s">
        <v>6611</v>
      </c>
    </row>
    <row r="280" spans="1:7" ht="15.75" customHeight="1">
      <c r="A280" s="196" t="s">
        <v>6615</v>
      </c>
      <c r="B280" s="196" t="s">
        <v>81</v>
      </c>
      <c r="C280" s="196" t="s">
        <v>6590</v>
      </c>
      <c r="D280" s="196" t="s">
        <v>6284</v>
      </c>
      <c r="E280" s="196" t="s">
        <v>6617</v>
      </c>
      <c r="F280" s="196">
        <v>10.25</v>
      </c>
      <c r="G280" s="314" t="s">
        <v>6611</v>
      </c>
    </row>
    <row r="281" spans="1:7" ht="15.75" customHeight="1">
      <c r="A281" s="196" t="s">
        <v>6615</v>
      </c>
      <c r="B281" s="196" t="s">
        <v>81</v>
      </c>
      <c r="C281" s="196" t="s">
        <v>6591</v>
      </c>
      <c r="D281" s="196" t="s">
        <v>6284</v>
      </c>
      <c r="E281" s="196" t="s">
        <v>6618</v>
      </c>
      <c r="F281" s="196">
        <v>4.0999999999999996</v>
      </c>
      <c r="G281" s="314" t="s">
        <v>6611</v>
      </c>
    </row>
    <row r="282" spans="1:7" ht="15.75" customHeight="1">
      <c r="A282" s="81" t="s">
        <v>6619</v>
      </c>
      <c r="B282" s="81" t="s">
        <v>81</v>
      </c>
      <c r="C282" s="81" t="s">
        <v>6620</v>
      </c>
      <c r="D282" s="496" t="s">
        <v>6282</v>
      </c>
      <c r="E282" s="496">
        <f t="shared" ref="E282:E283" si="6">94/3</f>
        <v>31.333333333333332</v>
      </c>
      <c r="F282" s="972">
        <f t="shared" ref="F282:F297" si="7">E282</f>
        <v>31.333333333333332</v>
      </c>
      <c r="G282" s="314" t="s">
        <v>375</v>
      </c>
    </row>
    <row r="283" spans="1:7" ht="15.75" customHeight="1">
      <c r="A283" s="81" t="s">
        <v>6619</v>
      </c>
      <c r="B283" s="81" t="s">
        <v>81</v>
      </c>
      <c r="C283" s="81" t="s">
        <v>6621</v>
      </c>
      <c r="D283" s="496" t="s">
        <v>6282</v>
      </c>
      <c r="E283" s="496">
        <f t="shared" si="6"/>
        <v>31.333333333333332</v>
      </c>
      <c r="F283" s="972">
        <f t="shared" si="7"/>
        <v>31.333333333333332</v>
      </c>
      <c r="G283" s="314" t="s">
        <v>375</v>
      </c>
    </row>
    <row r="284" spans="1:7" ht="15.75" customHeight="1">
      <c r="A284" s="81" t="s">
        <v>6619</v>
      </c>
      <c r="B284" s="81" t="s">
        <v>81</v>
      </c>
      <c r="C284" s="81" t="s">
        <v>6622</v>
      </c>
      <c r="D284" s="496" t="s">
        <v>6282</v>
      </c>
      <c r="E284" s="496">
        <f>23.5/3</f>
        <v>7.833333333333333</v>
      </c>
      <c r="F284" s="972">
        <f t="shared" si="7"/>
        <v>7.833333333333333</v>
      </c>
      <c r="G284" s="314" t="s">
        <v>375</v>
      </c>
    </row>
    <row r="285" spans="1:7" ht="15.75" customHeight="1">
      <c r="A285" s="81" t="s">
        <v>6619</v>
      </c>
      <c r="B285" s="81" t="s">
        <v>81</v>
      </c>
      <c r="C285" s="81" t="s">
        <v>6623</v>
      </c>
      <c r="D285" s="496" t="s">
        <v>6282</v>
      </c>
      <c r="E285" s="496">
        <f>9.4/3</f>
        <v>3.1333333333333333</v>
      </c>
      <c r="F285" s="972">
        <f t="shared" si="7"/>
        <v>3.1333333333333333</v>
      </c>
      <c r="G285" s="314" t="s">
        <v>375</v>
      </c>
    </row>
    <row r="286" spans="1:7" ht="15.75" customHeight="1">
      <c r="A286" s="81" t="s">
        <v>6624</v>
      </c>
      <c r="B286" s="81" t="s">
        <v>81</v>
      </c>
      <c r="C286" s="81" t="s">
        <v>6620</v>
      </c>
      <c r="D286" s="496" t="s">
        <v>6282</v>
      </c>
      <c r="E286" s="496">
        <f t="shared" ref="E286:E287" si="8">94/3</f>
        <v>31.333333333333332</v>
      </c>
      <c r="F286" s="972">
        <f t="shared" si="7"/>
        <v>31.333333333333332</v>
      </c>
      <c r="G286" s="314" t="s">
        <v>375</v>
      </c>
    </row>
    <row r="287" spans="1:7" ht="15.75" customHeight="1">
      <c r="A287" s="81" t="s">
        <v>6624</v>
      </c>
      <c r="B287" s="81" t="s">
        <v>81</v>
      </c>
      <c r="C287" s="81" t="s">
        <v>6621</v>
      </c>
      <c r="D287" s="496" t="s">
        <v>6282</v>
      </c>
      <c r="E287" s="496">
        <f t="shared" si="8"/>
        <v>31.333333333333332</v>
      </c>
      <c r="F287" s="972">
        <f t="shared" si="7"/>
        <v>31.333333333333332</v>
      </c>
      <c r="G287" s="314" t="s">
        <v>375</v>
      </c>
    </row>
    <row r="288" spans="1:7" ht="15.75" customHeight="1">
      <c r="A288" s="81" t="s">
        <v>6624</v>
      </c>
      <c r="B288" s="81" t="s">
        <v>81</v>
      </c>
      <c r="C288" s="81" t="s">
        <v>6622</v>
      </c>
      <c r="D288" s="496" t="s">
        <v>6282</v>
      </c>
      <c r="E288" s="496">
        <f>23.5/3</f>
        <v>7.833333333333333</v>
      </c>
      <c r="F288" s="972">
        <f t="shared" si="7"/>
        <v>7.833333333333333</v>
      </c>
      <c r="G288" s="314" t="s">
        <v>375</v>
      </c>
    </row>
    <row r="289" spans="1:7" ht="15.75" customHeight="1">
      <c r="A289" s="81" t="s">
        <v>6624</v>
      </c>
      <c r="B289" s="81" t="s">
        <v>81</v>
      </c>
      <c r="C289" s="81" t="s">
        <v>6623</v>
      </c>
      <c r="D289" s="496" t="s">
        <v>6282</v>
      </c>
      <c r="E289" s="496">
        <f>9.4/3</f>
        <v>3.1333333333333333</v>
      </c>
      <c r="F289" s="972">
        <f t="shared" si="7"/>
        <v>3.1333333333333333</v>
      </c>
      <c r="G289" s="314" t="s">
        <v>375</v>
      </c>
    </row>
    <row r="290" spans="1:7" ht="15.75" customHeight="1">
      <c r="A290" s="81" t="s">
        <v>6625</v>
      </c>
      <c r="B290" s="81" t="s">
        <v>81</v>
      </c>
      <c r="C290" s="81" t="s">
        <v>6620</v>
      </c>
      <c r="D290" s="496" t="s">
        <v>6282</v>
      </c>
      <c r="E290" s="496">
        <v>16.333333333333332</v>
      </c>
      <c r="F290" s="972">
        <f t="shared" si="7"/>
        <v>16.333333333333332</v>
      </c>
      <c r="G290" s="314" t="s">
        <v>375</v>
      </c>
    </row>
    <row r="291" spans="1:7" ht="15.75" customHeight="1">
      <c r="A291" s="81" t="s">
        <v>6625</v>
      </c>
      <c r="B291" s="81" t="s">
        <v>81</v>
      </c>
      <c r="C291" s="81" t="s">
        <v>6621</v>
      </c>
      <c r="D291" s="496" t="s">
        <v>6282</v>
      </c>
      <c r="E291" s="496">
        <v>16.333333333333332</v>
      </c>
      <c r="F291" s="972">
        <f t="shared" si="7"/>
        <v>16.333333333333332</v>
      </c>
      <c r="G291" s="314" t="s">
        <v>375</v>
      </c>
    </row>
    <row r="292" spans="1:7" ht="15.75" customHeight="1">
      <c r="A292" s="81" t="s">
        <v>6625</v>
      </c>
      <c r="B292" s="81" t="s">
        <v>81</v>
      </c>
      <c r="C292" s="81" t="s">
        <v>6622</v>
      </c>
      <c r="D292" s="496" t="s">
        <v>6282</v>
      </c>
      <c r="E292" s="496">
        <f>12.25/3</f>
        <v>4.083333333333333</v>
      </c>
      <c r="F292" s="972">
        <f t="shared" si="7"/>
        <v>4.083333333333333</v>
      </c>
      <c r="G292" s="314" t="s">
        <v>375</v>
      </c>
    </row>
    <row r="293" spans="1:7" ht="15.75" customHeight="1">
      <c r="A293" s="81" t="s">
        <v>6625</v>
      </c>
      <c r="B293" s="81" t="s">
        <v>81</v>
      </c>
      <c r="C293" s="81" t="s">
        <v>6623</v>
      </c>
      <c r="D293" s="496" t="s">
        <v>6282</v>
      </c>
      <c r="E293" s="496">
        <f>4.9/3</f>
        <v>1.6333333333333335</v>
      </c>
      <c r="F293" s="972">
        <f t="shared" si="7"/>
        <v>1.6333333333333335</v>
      </c>
      <c r="G293" s="314" t="s">
        <v>375</v>
      </c>
    </row>
    <row r="294" spans="1:7" ht="15.75" customHeight="1">
      <c r="A294" s="81" t="s">
        <v>4552</v>
      </c>
      <c r="B294" s="81" t="s">
        <v>81</v>
      </c>
      <c r="C294" s="81" t="s">
        <v>6626</v>
      </c>
      <c r="D294" s="496" t="s">
        <v>6627</v>
      </c>
      <c r="E294" s="496">
        <f>6/3*2</f>
        <v>4</v>
      </c>
      <c r="F294" s="972">
        <f t="shared" si="7"/>
        <v>4</v>
      </c>
      <c r="G294" s="314" t="s">
        <v>375</v>
      </c>
    </row>
    <row r="295" spans="1:7" ht="15.75" customHeight="1">
      <c r="A295" s="81" t="s">
        <v>4552</v>
      </c>
      <c r="B295" s="81" t="s">
        <v>81</v>
      </c>
      <c r="C295" s="81" t="s">
        <v>6628</v>
      </c>
      <c r="D295" s="496" t="s">
        <v>6627</v>
      </c>
      <c r="E295" s="496">
        <f>69/3*2</f>
        <v>46</v>
      </c>
      <c r="F295" s="972">
        <f t="shared" si="7"/>
        <v>46</v>
      </c>
      <c r="G295" s="314" t="s">
        <v>375</v>
      </c>
    </row>
    <row r="296" spans="1:7" ht="15.75" customHeight="1">
      <c r="A296" s="81" t="s">
        <v>6629</v>
      </c>
      <c r="B296" s="81" t="s">
        <v>81</v>
      </c>
      <c r="C296" s="81" t="s">
        <v>6630</v>
      </c>
      <c r="D296" s="496" t="s">
        <v>6579</v>
      </c>
      <c r="E296" s="496">
        <v>15.55</v>
      </c>
      <c r="F296" s="972">
        <f t="shared" si="7"/>
        <v>15.55</v>
      </c>
      <c r="G296" s="314" t="s">
        <v>375</v>
      </c>
    </row>
    <row r="297" spans="1:7" ht="15.75" customHeight="1">
      <c r="A297" s="81" t="s">
        <v>6631</v>
      </c>
      <c r="B297" s="81" t="s">
        <v>81</v>
      </c>
      <c r="C297" s="81" t="s">
        <v>6632</v>
      </c>
      <c r="D297" s="496" t="s">
        <v>6579</v>
      </c>
      <c r="E297" s="496">
        <v>15.55</v>
      </c>
      <c r="F297" s="972">
        <f t="shared" si="7"/>
        <v>15.55</v>
      </c>
      <c r="G297" s="314" t="s">
        <v>375</v>
      </c>
    </row>
    <row r="298" spans="1:7" ht="15.75" customHeight="1">
      <c r="A298" s="81" t="s">
        <v>6633</v>
      </c>
      <c r="B298" s="81" t="s">
        <v>81</v>
      </c>
      <c r="C298" s="81" t="s">
        <v>6634</v>
      </c>
      <c r="D298" s="496" t="s">
        <v>6491</v>
      </c>
      <c r="E298" s="496">
        <v>28.33</v>
      </c>
      <c r="F298" s="972">
        <v>28.33</v>
      </c>
      <c r="G298" s="314" t="s">
        <v>87</v>
      </c>
    </row>
    <row r="299" spans="1:7" ht="15.75" customHeight="1">
      <c r="A299" s="81" t="s">
        <v>87</v>
      </c>
      <c r="B299" s="81" t="s">
        <v>81</v>
      </c>
      <c r="C299" s="81" t="s">
        <v>6635</v>
      </c>
      <c r="D299" s="496" t="s">
        <v>6282</v>
      </c>
      <c r="E299" s="496">
        <v>31.33</v>
      </c>
      <c r="F299" s="972">
        <v>31.33</v>
      </c>
      <c r="G299" s="314" t="s">
        <v>87</v>
      </c>
    </row>
    <row r="300" spans="1:7" ht="15.75" customHeight="1">
      <c r="A300" s="81" t="s">
        <v>6636</v>
      </c>
      <c r="B300" s="81" t="s">
        <v>81</v>
      </c>
      <c r="C300" s="81" t="s">
        <v>6637</v>
      </c>
      <c r="D300" s="496" t="s">
        <v>6638</v>
      </c>
      <c r="E300" s="496">
        <v>28.33</v>
      </c>
      <c r="F300" s="972">
        <v>14.16</v>
      </c>
      <c r="G300" s="314" t="s">
        <v>87</v>
      </c>
    </row>
    <row r="301" spans="1:7" ht="15.75" customHeight="1">
      <c r="A301" s="81" t="s">
        <v>6636</v>
      </c>
      <c r="B301" s="81" t="s">
        <v>81</v>
      </c>
      <c r="C301" s="81" t="s">
        <v>6639</v>
      </c>
      <c r="D301" s="496" t="s">
        <v>6491</v>
      </c>
      <c r="E301" s="496">
        <v>27.33</v>
      </c>
      <c r="F301" s="972">
        <v>27.33</v>
      </c>
      <c r="G301" s="314" t="s">
        <v>87</v>
      </c>
    </row>
    <row r="302" spans="1:7" ht="15.75" customHeight="1">
      <c r="A302" s="81" t="s">
        <v>6640</v>
      </c>
      <c r="B302" s="81" t="s">
        <v>81</v>
      </c>
      <c r="C302" s="81" t="s">
        <v>6610</v>
      </c>
      <c r="D302" s="496" t="s">
        <v>6282</v>
      </c>
      <c r="E302" s="496">
        <v>28.33</v>
      </c>
      <c r="F302" s="972">
        <v>28.33</v>
      </c>
      <c r="G302" s="314" t="s">
        <v>88</v>
      </c>
    </row>
    <row r="303" spans="1:7" ht="15.75" customHeight="1">
      <c r="A303" s="81" t="s">
        <v>6641</v>
      </c>
      <c r="B303" s="81" t="s">
        <v>81</v>
      </c>
      <c r="C303" s="81" t="s">
        <v>6610</v>
      </c>
      <c r="D303" s="496" t="s">
        <v>6282</v>
      </c>
      <c r="E303" s="496">
        <v>22.66</v>
      </c>
      <c r="F303" s="972">
        <v>22.66</v>
      </c>
      <c r="G303" s="314" t="s">
        <v>88</v>
      </c>
    </row>
    <row r="304" spans="1:7" ht="15.75" customHeight="1">
      <c r="A304" s="81" t="s">
        <v>6642</v>
      </c>
      <c r="B304" s="81" t="s">
        <v>81</v>
      </c>
      <c r="C304" s="81" t="s">
        <v>6610</v>
      </c>
      <c r="D304" s="496" t="s">
        <v>6282</v>
      </c>
      <c r="E304" s="496">
        <v>22.66</v>
      </c>
      <c r="F304" s="972">
        <v>22.66</v>
      </c>
      <c r="G304" s="314" t="s">
        <v>88</v>
      </c>
    </row>
    <row r="305" spans="1:7" ht="15.75" customHeight="1">
      <c r="A305" s="81" t="s">
        <v>6641</v>
      </c>
      <c r="B305" s="81" t="s">
        <v>81</v>
      </c>
      <c r="C305" s="81" t="s">
        <v>6643</v>
      </c>
      <c r="D305" s="496" t="s">
        <v>6282</v>
      </c>
      <c r="E305" s="496">
        <v>22.66</v>
      </c>
      <c r="F305" s="972">
        <v>22.66</v>
      </c>
      <c r="G305" s="314" t="s">
        <v>88</v>
      </c>
    </row>
    <row r="306" spans="1:7" ht="15.75" customHeight="1">
      <c r="A306" s="81" t="s">
        <v>6642</v>
      </c>
      <c r="B306" s="81" t="s">
        <v>81</v>
      </c>
      <c r="C306" s="81" t="s">
        <v>6643</v>
      </c>
      <c r="D306" s="496" t="s">
        <v>6282</v>
      </c>
      <c r="E306" s="496">
        <v>22.66</v>
      </c>
      <c r="F306" s="972">
        <v>22.66</v>
      </c>
      <c r="G306" s="314" t="s">
        <v>88</v>
      </c>
    </row>
    <row r="307" spans="1:7" ht="15.75" customHeight="1">
      <c r="A307" s="81" t="s">
        <v>6640</v>
      </c>
      <c r="B307" s="81" t="s">
        <v>81</v>
      </c>
      <c r="C307" s="81" t="s">
        <v>6643</v>
      </c>
      <c r="D307" s="496" t="s">
        <v>6282</v>
      </c>
      <c r="E307" s="496">
        <v>28.33</v>
      </c>
      <c r="F307" s="972">
        <v>28.33</v>
      </c>
      <c r="G307" s="314" t="s">
        <v>88</v>
      </c>
    </row>
    <row r="308" spans="1:7" ht="15.75" customHeight="1">
      <c r="A308" s="81" t="s">
        <v>6642</v>
      </c>
      <c r="B308" s="81" t="s">
        <v>81</v>
      </c>
      <c r="C308" s="81" t="s">
        <v>6644</v>
      </c>
      <c r="D308" s="496" t="s">
        <v>6282</v>
      </c>
      <c r="E308" s="496">
        <v>22.6</v>
      </c>
      <c r="F308" s="972">
        <v>22.66</v>
      </c>
      <c r="G308" s="314" t="s">
        <v>88</v>
      </c>
    </row>
    <row r="309" spans="1:7" ht="15.75" customHeight="1">
      <c r="A309" s="81" t="s">
        <v>88</v>
      </c>
      <c r="B309" s="81" t="s">
        <v>81</v>
      </c>
      <c r="C309" s="81" t="s">
        <v>6645</v>
      </c>
      <c r="D309" s="496" t="s">
        <v>6282</v>
      </c>
      <c r="E309" s="496">
        <v>16</v>
      </c>
      <c r="F309" s="972">
        <v>16</v>
      </c>
      <c r="G309" s="314" t="s">
        <v>88</v>
      </c>
    </row>
    <row r="310" spans="1:7" ht="15.75" customHeight="1">
      <c r="A310" s="81" t="s">
        <v>88</v>
      </c>
      <c r="B310" s="81" t="s">
        <v>81</v>
      </c>
      <c r="C310" s="81" t="s">
        <v>6646</v>
      </c>
      <c r="D310" s="496" t="s">
        <v>6282</v>
      </c>
      <c r="E310" s="496">
        <v>15.33</v>
      </c>
      <c r="F310" s="972" t="s">
        <v>6647</v>
      </c>
      <c r="G310" s="314" t="s">
        <v>88</v>
      </c>
    </row>
    <row r="311" spans="1:7" ht="15.75" customHeight="1">
      <c r="A311" s="81" t="s">
        <v>5295</v>
      </c>
      <c r="B311" s="81" t="s">
        <v>81</v>
      </c>
      <c r="C311" s="81" t="s">
        <v>6648</v>
      </c>
      <c r="D311" s="496" t="s">
        <v>6649</v>
      </c>
      <c r="E311" s="496">
        <v>28</v>
      </c>
      <c r="F311" s="972">
        <v>28.33</v>
      </c>
      <c r="G311" s="314" t="s">
        <v>5295</v>
      </c>
    </row>
    <row r="312" spans="1:7" ht="15.75" customHeight="1">
      <c r="A312" s="81" t="s">
        <v>5295</v>
      </c>
      <c r="B312" s="81" t="s">
        <v>81</v>
      </c>
      <c r="C312" s="81" t="s">
        <v>6650</v>
      </c>
      <c r="D312" s="496" t="s">
        <v>6649</v>
      </c>
      <c r="E312" s="496">
        <v>28</v>
      </c>
      <c r="F312" s="972">
        <v>28.33</v>
      </c>
      <c r="G312" s="314" t="s">
        <v>5295</v>
      </c>
    </row>
    <row r="313" spans="1:7" ht="15.75" customHeight="1">
      <c r="A313" s="81" t="s">
        <v>5295</v>
      </c>
      <c r="B313" s="81" t="s">
        <v>81</v>
      </c>
      <c r="C313" s="81" t="s">
        <v>6651</v>
      </c>
      <c r="D313" s="496" t="s">
        <v>6649</v>
      </c>
      <c r="E313" s="496">
        <v>21.25</v>
      </c>
      <c r="F313" s="972">
        <v>7.08</v>
      </c>
      <c r="G313" s="314" t="s">
        <v>5295</v>
      </c>
    </row>
    <row r="314" spans="1:7" ht="15.75" customHeight="1">
      <c r="A314" s="81" t="s">
        <v>5295</v>
      </c>
      <c r="B314" s="81" t="s">
        <v>81</v>
      </c>
      <c r="C314" s="81" t="s">
        <v>6652</v>
      </c>
      <c r="D314" s="496" t="s">
        <v>6653</v>
      </c>
      <c r="E314" s="496">
        <v>31</v>
      </c>
      <c r="F314" s="972">
        <v>31.33</v>
      </c>
      <c r="G314" s="314" t="s">
        <v>5295</v>
      </c>
    </row>
    <row r="315" spans="1:7" ht="15.75" customHeight="1">
      <c r="A315" s="81" t="s">
        <v>5295</v>
      </c>
      <c r="B315" s="81" t="s">
        <v>81</v>
      </c>
      <c r="C315" s="81" t="s">
        <v>6654</v>
      </c>
      <c r="D315" s="496" t="s">
        <v>6653</v>
      </c>
      <c r="E315" s="496">
        <v>31</v>
      </c>
      <c r="F315" s="972">
        <v>31.33</v>
      </c>
      <c r="G315" s="314" t="s">
        <v>5295</v>
      </c>
    </row>
    <row r="316" spans="1:7" ht="15.75" customHeight="1">
      <c r="A316" s="81" t="s">
        <v>5295</v>
      </c>
      <c r="B316" s="81" t="s">
        <v>81</v>
      </c>
      <c r="C316" s="81" t="s">
        <v>6655</v>
      </c>
      <c r="D316" s="496" t="s">
        <v>6653</v>
      </c>
      <c r="E316" s="496">
        <v>24</v>
      </c>
      <c r="F316" s="972">
        <v>7.83</v>
      </c>
      <c r="G316" s="314" t="s">
        <v>5295</v>
      </c>
    </row>
    <row r="317" spans="1:7" ht="15.75" customHeight="1">
      <c r="A317" s="81" t="s">
        <v>5295</v>
      </c>
      <c r="B317" s="81" t="s">
        <v>3207</v>
      </c>
      <c r="C317" s="81" t="s">
        <v>6656</v>
      </c>
      <c r="D317" s="496" t="s">
        <v>6657</v>
      </c>
      <c r="E317" s="496">
        <v>27</v>
      </c>
      <c r="F317" s="972">
        <v>27.33</v>
      </c>
      <c r="G317" s="314" t="s">
        <v>5295</v>
      </c>
    </row>
    <row r="318" spans="1:7" ht="15.75" customHeight="1">
      <c r="A318" s="81" t="s">
        <v>5295</v>
      </c>
      <c r="B318" s="81" t="s">
        <v>3207</v>
      </c>
      <c r="C318" s="81" t="s">
        <v>6658</v>
      </c>
      <c r="D318" s="496" t="s">
        <v>6657</v>
      </c>
      <c r="E318" s="496">
        <v>20.5</v>
      </c>
      <c r="F318" s="972">
        <v>6.83</v>
      </c>
      <c r="G318" s="314" t="s">
        <v>5295</v>
      </c>
    </row>
    <row r="319" spans="1:7" ht="15.75" customHeight="1">
      <c r="A319" s="81" t="s">
        <v>5295</v>
      </c>
      <c r="B319" s="81" t="s">
        <v>81</v>
      </c>
      <c r="C319" s="81" t="s">
        <v>6659</v>
      </c>
      <c r="D319" s="496" t="s">
        <v>6649</v>
      </c>
      <c r="E319" s="496">
        <v>7</v>
      </c>
      <c r="F319" s="972">
        <v>2.73</v>
      </c>
      <c r="G319" s="314" t="s">
        <v>5295</v>
      </c>
    </row>
    <row r="320" spans="1:7" ht="15.75" customHeight="1">
      <c r="A320" s="81" t="s">
        <v>5295</v>
      </c>
      <c r="B320" s="81" t="s">
        <v>81</v>
      </c>
      <c r="C320" s="81" t="s">
        <v>6660</v>
      </c>
      <c r="D320" s="496" t="s">
        <v>6653</v>
      </c>
      <c r="E320" s="496">
        <v>9</v>
      </c>
      <c r="F320" s="972">
        <v>3.13</v>
      </c>
      <c r="G320" s="314" t="s">
        <v>5295</v>
      </c>
    </row>
    <row r="321" spans="1:7" ht="15.75" customHeight="1">
      <c r="A321" s="81" t="s">
        <v>5295</v>
      </c>
      <c r="B321" s="81" t="s">
        <v>3207</v>
      </c>
      <c r="C321" s="81" t="s">
        <v>6661</v>
      </c>
      <c r="D321" s="496" t="s">
        <v>6657</v>
      </c>
      <c r="E321" s="496">
        <v>7</v>
      </c>
      <c r="F321" s="972">
        <v>2.73</v>
      </c>
      <c r="G321" s="314" t="s">
        <v>5295</v>
      </c>
    </row>
    <row r="322" spans="1:7" ht="15.75" customHeight="1">
      <c r="A322" s="81" t="s">
        <v>5295</v>
      </c>
      <c r="B322" s="81" t="s">
        <v>3207</v>
      </c>
      <c r="C322" s="81" t="s">
        <v>6662</v>
      </c>
      <c r="D322" s="496" t="s">
        <v>6663</v>
      </c>
      <c r="E322" s="496">
        <v>41</v>
      </c>
      <c r="F322" s="972">
        <v>41</v>
      </c>
      <c r="G322" s="314" t="s">
        <v>5295</v>
      </c>
    </row>
    <row r="323" spans="1:7" ht="15.75" customHeight="1">
      <c r="A323" s="81" t="s">
        <v>5295</v>
      </c>
      <c r="B323" s="81" t="s">
        <v>3207</v>
      </c>
      <c r="C323" s="81" t="s">
        <v>6664</v>
      </c>
      <c r="D323" s="496" t="s">
        <v>6663</v>
      </c>
      <c r="E323" s="496">
        <v>48</v>
      </c>
      <c r="F323" s="972">
        <v>48</v>
      </c>
      <c r="G323" s="314" t="s">
        <v>5295</v>
      </c>
    </row>
    <row r="324" spans="1:7" ht="15.75" customHeight="1">
      <c r="A324" s="196" t="s">
        <v>6665</v>
      </c>
      <c r="B324" s="196" t="s">
        <v>81</v>
      </c>
      <c r="C324" s="196" t="s">
        <v>6666</v>
      </c>
      <c r="D324" s="196" t="s">
        <v>6334</v>
      </c>
      <c r="E324" s="973">
        <v>45007</v>
      </c>
      <c r="F324" s="454">
        <v>195.97</v>
      </c>
      <c r="G324" s="314" t="s">
        <v>3215</v>
      </c>
    </row>
    <row r="325" spans="1:7" ht="15.75" customHeight="1">
      <c r="A325" s="196" t="s">
        <v>6665</v>
      </c>
      <c r="B325" s="196" t="s">
        <v>81</v>
      </c>
      <c r="C325" s="196" t="s">
        <v>6667</v>
      </c>
      <c r="D325" s="196" t="s">
        <v>6334</v>
      </c>
      <c r="E325" s="973">
        <v>45007</v>
      </c>
      <c r="F325" s="454"/>
      <c r="G325" s="314" t="s">
        <v>3215</v>
      </c>
    </row>
    <row r="326" spans="1:7" ht="15.75" customHeight="1">
      <c r="A326" s="196" t="s">
        <v>6665</v>
      </c>
      <c r="B326" s="196" t="s">
        <v>81</v>
      </c>
      <c r="C326" s="196" t="s">
        <v>6589</v>
      </c>
      <c r="D326" s="196" t="s">
        <v>6334</v>
      </c>
      <c r="E326" s="973">
        <v>45007</v>
      </c>
      <c r="F326" s="454"/>
      <c r="G326" s="314" t="s">
        <v>3215</v>
      </c>
    </row>
    <row r="327" spans="1:7" ht="15.75" customHeight="1">
      <c r="A327" s="196" t="s">
        <v>6668</v>
      </c>
      <c r="B327" s="196" t="s">
        <v>81</v>
      </c>
      <c r="C327" s="196" t="s">
        <v>6669</v>
      </c>
      <c r="D327" s="196" t="s">
        <v>6334</v>
      </c>
      <c r="E327" s="196" t="s">
        <v>6670</v>
      </c>
      <c r="F327" s="454"/>
      <c r="G327" s="314" t="s">
        <v>3215</v>
      </c>
    </row>
    <row r="328" spans="1:7" ht="15.75" customHeight="1">
      <c r="A328" s="196" t="s">
        <v>6668</v>
      </c>
      <c r="B328" s="196" t="s">
        <v>81</v>
      </c>
      <c r="C328" s="196" t="s">
        <v>6589</v>
      </c>
      <c r="D328" s="196" t="s">
        <v>6334</v>
      </c>
      <c r="E328" s="196" t="s">
        <v>6670</v>
      </c>
      <c r="F328" s="454"/>
      <c r="G328" s="314" t="s">
        <v>3215</v>
      </c>
    </row>
    <row r="329" spans="1:7" ht="15.75" customHeight="1">
      <c r="A329" s="196" t="s">
        <v>6671</v>
      </c>
      <c r="B329" s="196" t="s">
        <v>81</v>
      </c>
      <c r="C329" s="196" t="s">
        <v>6669</v>
      </c>
      <c r="D329" s="196" t="s">
        <v>6334</v>
      </c>
      <c r="E329" s="196" t="s">
        <v>6672</v>
      </c>
      <c r="F329" s="454"/>
      <c r="G329" s="314" t="s">
        <v>3215</v>
      </c>
    </row>
    <row r="330" spans="1:7" ht="15.75" customHeight="1">
      <c r="A330" s="196" t="s">
        <v>6671</v>
      </c>
      <c r="B330" s="196" t="s">
        <v>81</v>
      </c>
      <c r="C330" s="196" t="s">
        <v>6589</v>
      </c>
      <c r="D330" s="196" t="s">
        <v>6334</v>
      </c>
      <c r="E330" s="196" t="s">
        <v>6672</v>
      </c>
      <c r="F330" s="454"/>
      <c r="G330" s="314" t="s">
        <v>3215</v>
      </c>
    </row>
    <row r="331" spans="1:7" ht="15.75" customHeight="1">
      <c r="A331" s="196" t="s">
        <v>6673</v>
      </c>
      <c r="B331" s="196" t="s">
        <v>81</v>
      </c>
      <c r="C331" s="196" t="s">
        <v>6674</v>
      </c>
      <c r="D331" s="196" t="s">
        <v>6334</v>
      </c>
      <c r="E331" s="196" t="s">
        <v>6675</v>
      </c>
      <c r="F331" s="454"/>
      <c r="G331" s="314" t="s">
        <v>3215</v>
      </c>
    </row>
    <row r="332" spans="1:7" ht="15.75" customHeight="1">
      <c r="A332" s="196" t="s">
        <v>6673</v>
      </c>
      <c r="B332" s="196" t="s">
        <v>81</v>
      </c>
      <c r="C332" s="196" t="s">
        <v>6589</v>
      </c>
      <c r="D332" s="196" t="s">
        <v>6334</v>
      </c>
      <c r="E332" s="196" t="s">
        <v>6675</v>
      </c>
      <c r="F332" s="454"/>
      <c r="G332" s="314" t="s">
        <v>3215</v>
      </c>
    </row>
    <row r="333" spans="1:7" ht="15.75" customHeight="1">
      <c r="A333" s="196" t="s">
        <v>6665</v>
      </c>
      <c r="B333" s="196" t="s">
        <v>81</v>
      </c>
      <c r="C333" s="196" t="s">
        <v>6519</v>
      </c>
      <c r="D333" s="196" t="s">
        <v>6334</v>
      </c>
      <c r="E333" s="837">
        <v>37733</v>
      </c>
      <c r="F333" s="454"/>
      <c r="G333" s="314" t="s">
        <v>3215</v>
      </c>
    </row>
    <row r="334" spans="1:7" ht="15.75" customHeight="1">
      <c r="A334" s="196" t="s">
        <v>6665</v>
      </c>
      <c r="B334" s="196" t="s">
        <v>81</v>
      </c>
      <c r="C334" s="196" t="s">
        <v>6676</v>
      </c>
      <c r="D334" s="196" t="s">
        <v>6334</v>
      </c>
      <c r="E334" s="837">
        <v>37916</v>
      </c>
      <c r="F334" s="454"/>
      <c r="G334" s="314" t="s">
        <v>3215</v>
      </c>
    </row>
    <row r="335" spans="1:7" ht="15.75" customHeight="1">
      <c r="A335" s="196" t="s">
        <v>6668</v>
      </c>
      <c r="B335" s="196" t="s">
        <v>81</v>
      </c>
      <c r="C335" s="196" t="s">
        <v>6519</v>
      </c>
      <c r="D335" s="196" t="s">
        <v>6334</v>
      </c>
      <c r="E335" s="196" t="s">
        <v>6677</v>
      </c>
      <c r="F335" s="454"/>
      <c r="G335" s="314" t="s">
        <v>3215</v>
      </c>
    </row>
    <row r="336" spans="1:7" ht="15.75" customHeight="1">
      <c r="A336" s="196" t="s">
        <v>6668</v>
      </c>
      <c r="B336" s="196" t="s">
        <v>81</v>
      </c>
      <c r="C336" s="196" t="s">
        <v>6676</v>
      </c>
      <c r="D336" s="196" t="s">
        <v>6334</v>
      </c>
      <c r="E336" s="196" t="s">
        <v>6678</v>
      </c>
      <c r="F336" s="454"/>
      <c r="G336" s="314" t="s">
        <v>3215</v>
      </c>
    </row>
    <row r="337" spans="1:7" ht="15.75" customHeight="1">
      <c r="A337" s="196" t="s">
        <v>6671</v>
      </c>
      <c r="B337" s="196" t="s">
        <v>81</v>
      </c>
      <c r="C337" s="196" t="s">
        <v>6519</v>
      </c>
      <c r="D337" s="196" t="s">
        <v>6334</v>
      </c>
      <c r="E337" s="196" t="s">
        <v>6679</v>
      </c>
      <c r="F337" s="454"/>
      <c r="G337" s="314" t="s">
        <v>3215</v>
      </c>
    </row>
    <row r="338" spans="1:7" ht="15.75" customHeight="1">
      <c r="A338" s="196" t="s">
        <v>6671</v>
      </c>
      <c r="B338" s="196" t="s">
        <v>81</v>
      </c>
      <c r="C338" s="196" t="s">
        <v>6676</v>
      </c>
      <c r="D338" s="196" t="s">
        <v>6334</v>
      </c>
      <c r="E338" s="196" t="s">
        <v>6678</v>
      </c>
      <c r="F338" s="454"/>
      <c r="G338" s="314" t="s">
        <v>3215</v>
      </c>
    </row>
    <row r="339" spans="1:7" ht="15.75" customHeight="1">
      <c r="A339" s="196" t="s">
        <v>6673</v>
      </c>
      <c r="B339" s="196" t="s">
        <v>81</v>
      </c>
      <c r="C339" s="196" t="s">
        <v>6519</v>
      </c>
      <c r="D339" s="196" t="s">
        <v>6334</v>
      </c>
      <c r="E339" s="196" t="s">
        <v>6680</v>
      </c>
      <c r="F339" s="454"/>
      <c r="G339" s="314" t="s">
        <v>3215</v>
      </c>
    </row>
    <row r="340" spans="1:7" ht="15.75" customHeight="1">
      <c r="A340" s="196" t="s">
        <v>6673</v>
      </c>
      <c r="B340" s="196" t="s">
        <v>81</v>
      </c>
      <c r="C340" s="196" t="s">
        <v>6676</v>
      </c>
      <c r="D340" s="196" t="s">
        <v>6334</v>
      </c>
      <c r="E340" s="196" t="s">
        <v>6681</v>
      </c>
      <c r="F340" s="454"/>
      <c r="G340" s="314" t="s">
        <v>3215</v>
      </c>
    </row>
    <row r="341" spans="1:7" ht="15.75" customHeight="1">
      <c r="A341" s="196" t="s">
        <v>6682</v>
      </c>
      <c r="B341" s="196" t="s">
        <v>81</v>
      </c>
      <c r="C341" s="196" t="s">
        <v>6589</v>
      </c>
      <c r="D341" s="196" t="s">
        <v>6579</v>
      </c>
      <c r="E341" s="196" t="s">
        <v>6683</v>
      </c>
      <c r="F341" s="454"/>
      <c r="G341" s="314" t="s">
        <v>3215</v>
      </c>
    </row>
    <row r="342" spans="1:7" ht="15.75" customHeight="1">
      <c r="A342" s="196" t="s">
        <v>6682</v>
      </c>
      <c r="B342" s="196" t="s">
        <v>81</v>
      </c>
      <c r="C342" s="196" t="s">
        <v>6684</v>
      </c>
      <c r="D342" s="196" t="s">
        <v>6579</v>
      </c>
      <c r="E342" s="196" t="s">
        <v>6685</v>
      </c>
      <c r="F342" s="454"/>
      <c r="G342" s="314" t="s">
        <v>3215</v>
      </c>
    </row>
    <row r="343" spans="1:7" ht="15.75" customHeight="1">
      <c r="A343" s="196" t="s">
        <v>6686</v>
      </c>
      <c r="B343" s="196" t="s">
        <v>81</v>
      </c>
      <c r="C343" s="196" t="s">
        <v>6589</v>
      </c>
      <c r="D343" s="196" t="s">
        <v>6687</v>
      </c>
      <c r="E343" s="196" t="s">
        <v>6688</v>
      </c>
      <c r="F343" s="454"/>
      <c r="G343" s="314" t="s">
        <v>3215</v>
      </c>
    </row>
    <row r="344" spans="1:7" ht="15.75" customHeight="1">
      <c r="A344" s="196" t="s">
        <v>6689</v>
      </c>
      <c r="B344" s="196" t="s">
        <v>81</v>
      </c>
      <c r="C344" s="196" t="s">
        <v>6589</v>
      </c>
      <c r="D344" s="196" t="s">
        <v>6687</v>
      </c>
      <c r="E344" s="196" t="s">
        <v>6690</v>
      </c>
      <c r="F344" s="454"/>
      <c r="G344" s="314" t="s">
        <v>3215</v>
      </c>
    </row>
    <row r="345" spans="1:7" ht="15.75" customHeight="1">
      <c r="A345" s="81" t="s">
        <v>95</v>
      </c>
      <c r="B345" s="81" t="s">
        <v>81</v>
      </c>
      <c r="C345" s="81" t="s">
        <v>6691</v>
      </c>
      <c r="D345" s="496" t="s">
        <v>6692</v>
      </c>
      <c r="E345" s="496" t="s">
        <v>6693</v>
      </c>
      <c r="F345" s="972">
        <v>28.33</v>
      </c>
      <c r="G345" s="314" t="s">
        <v>95</v>
      </c>
    </row>
    <row r="346" spans="1:7" ht="15.75" customHeight="1">
      <c r="A346" s="81" t="s">
        <v>95</v>
      </c>
      <c r="B346" s="81" t="s">
        <v>81</v>
      </c>
      <c r="C346" s="81" t="s">
        <v>6694</v>
      </c>
      <c r="D346" s="496" t="s">
        <v>6692</v>
      </c>
      <c r="E346" s="496" t="s">
        <v>6695</v>
      </c>
      <c r="F346" s="972">
        <v>16</v>
      </c>
      <c r="G346" s="314" t="s">
        <v>95</v>
      </c>
    </row>
    <row r="347" spans="1:7" ht="15.75" customHeight="1">
      <c r="A347" s="81" t="s">
        <v>95</v>
      </c>
      <c r="B347" s="81" t="s">
        <v>81</v>
      </c>
      <c r="C347" s="81" t="s">
        <v>6696</v>
      </c>
      <c r="D347" s="496" t="s">
        <v>6692</v>
      </c>
      <c r="E347" s="496" t="s">
        <v>6697</v>
      </c>
      <c r="F347" s="972">
        <v>16.329999999999998</v>
      </c>
      <c r="G347" s="314" t="s">
        <v>95</v>
      </c>
    </row>
    <row r="348" spans="1:7" ht="15.75" customHeight="1">
      <c r="A348" s="196" t="s">
        <v>6698</v>
      </c>
      <c r="B348" s="196" t="s">
        <v>81</v>
      </c>
      <c r="C348" s="196" t="s">
        <v>6699</v>
      </c>
      <c r="D348" s="196" t="s">
        <v>6334</v>
      </c>
      <c r="E348" s="349">
        <v>27</v>
      </c>
      <c r="F348" s="196">
        <v>198</v>
      </c>
      <c r="G348" s="314" t="s">
        <v>96</v>
      </c>
    </row>
    <row r="349" spans="1:7" ht="15.75" customHeight="1">
      <c r="A349" s="196" t="s">
        <v>6698</v>
      </c>
      <c r="B349" s="196" t="s">
        <v>81</v>
      </c>
      <c r="C349" s="196" t="s">
        <v>6589</v>
      </c>
      <c r="D349" s="196" t="s">
        <v>6334</v>
      </c>
      <c r="E349" s="196" t="s">
        <v>6616</v>
      </c>
      <c r="F349" s="196"/>
      <c r="G349" s="314" t="s">
        <v>96</v>
      </c>
    </row>
    <row r="350" spans="1:7" ht="15.75" customHeight="1">
      <c r="A350" s="196" t="s">
        <v>6700</v>
      </c>
      <c r="B350" s="196" t="s">
        <v>81</v>
      </c>
      <c r="C350" s="196" t="s">
        <v>6701</v>
      </c>
      <c r="D350" s="196" t="s">
        <v>6334</v>
      </c>
      <c r="E350" s="349">
        <v>16</v>
      </c>
      <c r="F350" s="196"/>
      <c r="G350" s="314" t="s">
        <v>96</v>
      </c>
    </row>
    <row r="351" spans="1:7" ht="15.75" customHeight="1">
      <c r="A351" s="196" t="s">
        <v>6700</v>
      </c>
      <c r="B351" s="196" t="s">
        <v>81</v>
      </c>
      <c r="C351" s="196" t="s">
        <v>6589</v>
      </c>
      <c r="D351" s="196" t="s">
        <v>6334</v>
      </c>
      <c r="E351" s="196">
        <v>16</v>
      </c>
      <c r="F351" s="196"/>
      <c r="G351" s="314" t="s">
        <v>96</v>
      </c>
    </row>
    <row r="352" spans="1:7" ht="15.75" customHeight="1">
      <c r="A352" s="196" t="s">
        <v>6702</v>
      </c>
      <c r="B352" s="196" t="s">
        <v>81</v>
      </c>
      <c r="C352" s="196" t="s">
        <v>6703</v>
      </c>
      <c r="D352" s="196" t="s">
        <v>6334</v>
      </c>
      <c r="E352" s="196">
        <v>16</v>
      </c>
      <c r="F352" s="196"/>
      <c r="G352" s="314" t="s">
        <v>96</v>
      </c>
    </row>
    <row r="353" spans="1:7" ht="15.75" customHeight="1">
      <c r="A353" s="196" t="s">
        <v>6702</v>
      </c>
      <c r="B353" s="196" t="s">
        <v>81</v>
      </c>
      <c r="C353" s="196" t="s">
        <v>6589</v>
      </c>
      <c r="D353" s="196" t="s">
        <v>6334</v>
      </c>
      <c r="E353" s="196" t="s">
        <v>6704</v>
      </c>
      <c r="F353" s="196"/>
      <c r="G353" s="314" t="s">
        <v>96</v>
      </c>
    </row>
    <row r="354" spans="1:7" ht="15.75" customHeight="1">
      <c r="A354" s="196" t="s">
        <v>6705</v>
      </c>
      <c r="B354" s="196" t="s">
        <v>81</v>
      </c>
      <c r="C354" s="196" t="s">
        <v>6703</v>
      </c>
      <c r="D354" s="196" t="s">
        <v>6334</v>
      </c>
      <c r="E354" s="196">
        <v>31</v>
      </c>
      <c r="F354" s="196"/>
      <c r="G354" s="314" t="s">
        <v>96</v>
      </c>
    </row>
    <row r="355" spans="1:7" ht="15.75" customHeight="1">
      <c r="A355" s="196" t="s">
        <v>6705</v>
      </c>
      <c r="B355" s="196" t="s">
        <v>81</v>
      </c>
      <c r="C355" s="196" t="s">
        <v>6589</v>
      </c>
      <c r="D355" s="196" t="s">
        <v>6334</v>
      </c>
      <c r="E355" s="196" t="s">
        <v>6706</v>
      </c>
      <c r="F355" s="196"/>
      <c r="G355" s="314" t="s">
        <v>96</v>
      </c>
    </row>
    <row r="356" spans="1:7" ht="15.75" customHeight="1">
      <c r="A356" s="196" t="s">
        <v>6698</v>
      </c>
      <c r="B356" s="196" t="s">
        <v>81</v>
      </c>
      <c r="C356" s="196" t="s">
        <v>6684</v>
      </c>
      <c r="D356" s="196" t="s">
        <v>6334</v>
      </c>
      <c r="E356" s="196">
        <v>21</v>
      </c>
      <c r="F356" s="196"/>
      <c r="G356" s="314" t="s">
        <v>96</v>
      </c>
    </row>
    <row r="357" spans="1:7" ht="15.75" customHeight="1">
      <c r="A357" s="196" t="s">
        <v>6698</v>
      </c>
      <c r="B357" s="196" t="s">
        <v>81</v>
      </c>
      <c r="C357" s="196" t="s">
        <v>6676</v>
      </c>
      <c r="D357" s="196" t="s">
        <v>6334</v>
      </c>
      <c r="E357" s="196">
        <v>8</v>
      </c>
      <c r="F357" s="196"/>
      <c r="G357" s="314" t="s">
        <v>96</v>
      </c>
    </row>
    <row r="358" spans="1:7" ht="15.75" customHeight="1">
      <c r="A358" s="196" t="s">
        <v>6700</v>
      </c>
      <c r="B358" s="196" t="s">
        <v>81</v>
      </c>
      <c r="C358" s="196" t="s">
        <v>6684</v>
      </c>
      <c r="D358" s="196" t="s">
        <v>6334</v>
      </c>
      <c r="E358" s="196">
        <v>12</v>
      </c>
      <c r="F358" s="196"/>
      <c r="G358" s="314" t="s">
        <v>96</v>
      </c>
    </row>
    <row r="359" spans="1:7" ht="15.75" customHeight="1">
      <c r="A359" s="196" t="s">
        <v>6700</v>
      </c>
      <c r="B359" s="196" t="s">
        <v>81</v>
      </c>
      <c r="C359" s="196" t="s">
        <v>6676</v>
      </c>
      <c r="D359" s="196" t="s">
        <v>6334</v>
      </c>
      <c r="E359" s="196">
        <v>5</v>
      </c>
      <c r="F359" s="196"/>
      <c r="G359" s="314" t="s">
        <v>96</v>
      </c>
    </row>
    <row r="360" spans="1:7" ht="15.75" customHeight="1">
      <c r="A360" s="196" t="s">
        <v>6702</v>
      </c>
      <c r="B360" s="196" t="s">
        <v>81</v>
      </c>
      <c r="C360" s="196" t="s">
        <v>6684</v>
      </c>
      <c r="D360" s="196" t="s">
        <v>6334</v>
      </c>
      <c r="E360" s="196">
        <v>12</v>
      </c>
      <c r="F360" s="196"/>
      <c r="G360" s="314" t="s">
        <v>96</v>
      </c>
    </row>
    <row r="361" spans="1:7" ht="15.75" customHeight="1">
      <c r="A361" s="196" t="s">
        <v>6702</v>
      </c>
      <c r="B361" s="196" t="s">
        <v>81</v>
      </c>
      <c r="C361" s="196" t="s">
        <v>6676</v>
      </c>
      <c r="D361" s="196" t="s">
        <v>6334</v>
      </c>
      <c r="E361" s="196">
        <v>5</v>
      </c>
      <c r="F361" s="196"/>
      <c r="G361" s="314" t="s">
        <v>96</v>
      </c>
    </row>
    <row r="362" spans="1:7" ht="15.75" customHeight="1">
      <c r="A362" s="196" t="s">
        <v>6705</v>
      </c>
      <c r="B362" s="196" t="s">
        <v>81</v>
      </c>
      <c r="C362" s="196" t="s">
        <v>6684</v>
      </c>
      <c r="D362" s="196" t="s">
        <v>6334</v>
      </c>
      <c r="E362" s="196">
        <v>24</v>
      </c>
      <c r="F362" s="196"/>
      <c r="G362" s="314" t="s">
        <v>96</v>
      </c>
    </row>
    <row r="363" spans="1:7" ht="15.75" customHeight="1">
      <c r="A363" s="196" t="s">
        <v>6705</v>
      </c>
      <c r="B363" s="196" t="s">
        <v>81</v>
      </c>
      <c r="C363" s="196" t="s">
        <v>6676</v>
      </c>
      <c r="D363" s="196" t="s">
        <v>6334</v>
      </c>
      <c r="E363" s="196">
        <v>9</v>
      </c>
      <c r="F363" s="196"/>
      <c r="G363" s="314" t="s">
        <v>96</v>
      </c>
    </row>
    <row r="364" spans="1:7" ht="15.75" customHeight="1">
      <c r="A364" s="196" t="s">
        <v>6707</v>
      </c>
      <c r="B364" s="196" t="s">
        <v>81</v>
      </c>
      <c r="C364" s="196" t="s">
        <v>6589</v>
      </c>
      <c r="D364" s="196" t="s">
        <v>6708</v>
      </c>
      <c r="E364" s="196" t="s">
        <v>6706</v>
      </c>
      <c r="F364" s="196"/>
      <c r="G364" s="314" t="s">
        <v>96</v>
      </c>
    </row>
    <row r="365" spans="1:7" ht="15.75" customHeight="1">
      <c r="A365" s="196" t="s">
        <v>6709</v>
      </c>
      <c r="B365" s="196" t="s">
        <v>81</v>
      </c>
      <c r="C365" s="196" t="s">
        <v>6589</v>
      </c>
      <c r="D365" s="196" t="s">
        <v>6708</v>
      </c>
      <c r="E365" s="196" t="s">
        <v>6704</v>
      </c>
      <c r="F365" s="196"/>
      <c r="G365" s="314" t="s">
        <v>96</v>
      </c>
    </row>
    <row r="366" spans="1:7" ht="15.75" customHeight="1">
      <c r="A366" s="81" t="s">
        <v>6710</v>
      </c>
      <c r="B366" s="81" t="s">
        <v>81</v>
      </c>
      <c r="C366" s="81" t="s">
        <v>6382</v>
      </c>
      <c r="D366" s="496" t="s">
        <v>6711</v>
      </c>
      <c r="E366" s="496">
        <v>27</v>
      </c>
      <c r="F366" s="972">
        <v>320</v>
      </c>
      <c r="G366" s="314" t="s">
        <v>97</v>
      </c>
    </row>
    <row r="367" spans="1:7" ht="15.75" customHeight="1">
      <c r="A367" s="81" t="s">
        <v>6712</v>
      </c>
      <c r="B367" s="81" t="s">
        <v>81</v>
      </c>
      <c r="C367" s="81" t="s">
        <v>6713</v>
      </c>
      <c r="D367" s="496" t="s">
        <v>6711</v>
      </c>
      <c r="E367" s="496">
        <v>27</v>
      </c>
      <c r="F367" s="972"/>
      <c r="G367" s="314" t="s">
        <v>97</v>
      </c>
    </row>
    <row r="368" spans="1:7" ht="15.75" customHeight="1">
      <c r="A368" s="81" t="s">
        <v>6714</v>
      </c>
      <c r="B368" s="81" t="s">
        <v>81</v>
      </c>
      <c r="C368" s="81" t="s">
        <v>6382</v>
      </c>
      <c r="D368" s="496" t="s">
        <v>6711</v>
      </c>
      <c r="E368" s="496">
        <v>31</v>
      </c>
      <c r="F368" s="972"/>
      <c r="G368" s="314" t="s">
        <v>97</v>
      </c>
    </row>
    <row r="369" spans="1:7" ht="15.75" customHeight="1">
      <c r="A369" s="81" t="s">
        <v>6715</v>
      </c>
      <c r="B369" s="81" t="s">
        <v>81</v>
      </c>
      <c r="C369" s="81" t="s">
        <v>6713</v>
      </c>
      <c r="D369" s="496" t="s">
        <v>6711</v>
      </c>
      <c r="E369" s="496">
        <v>31</v>
      </c>
      <c r="F369" s="972"/>
      <c r="G369" s="314" t="s">
        <v>97</v>
      </c>
    </row>
    <row r="370" spans="1:7" ht="15.75" customHeight="1">
      <c r="A370" s="81" t="s">
        <v>6716</v>
      </c>
      <c r="B370" s="81" t="s">
        <v>81</v>
      </c>
      <c r="C370" s="81" t="s">
        <v>6382</v>
      </c>
      <c r="D370" s="496" t="s">
        <v>6711</v>
      </c>
      <c r="E370" s="496">
        <v>31</v>
      </c>
      <c r="F370" s="972"/>
      <c r="G370" s="314" t="s">
        <v>97</v>
      </c>
    </row>
    <row r="371" spans="1:7" ht="15.75" customHeight="1">
      <c r="A371" s="81" t="s">
        <v>6717</v>
      </c>
      <c r="B371" s="81" t="s">
        <v>81</v>
      </c>
      <c r="C371" s="81" t="s">
        <v>6382</v>
      </c>
      <c r="D371" s="496" t="s">
        <v>6711</v>
      </c>
      <c r="E371" s="496">
        <v>31</v>
      </c>
      <c r="F371" s="972"/>
      <c r="G371" s="314" t="s">
        <v>97</v>
      </c>
    </row>
    <row r="372" spans="1:7" ht="15.75" customHeight="1">
      <c r="A372" s="81" t="s">
        <v>6718</v>
      </c>
      <c r="B372" s="81" t="s">
        <v>81</v>
      </c>
      <c r="C372" s="81" t="s">
        <v>6719</v>
      </c>
      <c r="D372" s="496" t="s">
        <v>6711</v>
      </c>
      <c r="E372" s="496">
        <v>31</v>
      </c>
      <c r="F372" s="972"/>
      <c r="G372" s="314" t="s">
        <v>97</v>
      </c>
    </row>
    <row r="373" spans="1:7" ht="15.75" customHeight="1">
      <c r="A373" s="81" t="s">
        <v>6720</v>
      </c>
      <c r="B373" s="81" t="s">
        <v>81</v>
      </c>
      <c r="C373" s="81" t="s">
        <v>6382</v>
      </c>
      <c r="D373" s="496" t="s">
        <v>6711</v>
      </c>
      <c r="E373" s="496">
        <v>31</v>
      </c>
      <c r="F373" s="972"/>
      <c r="G373" s="314" t="s">
        <v>97</v>
      </c>
    </row>
    <row r="374" spans="1:7" ht="15.75" customHeight="1">
      <c r="A374" s="81" t="s">
        <v>6721</v>
      </c>
      <c r="B374" s="81" t="s">
        <v>81</v>
      </c>
      <c r="C374" s="81" t="s">
        <v>6713</v>
      </c>
      <c r="D374" s="496" t="s">
        <v>6711</v>
      </c>
      <c r="E374" s="496">
        <v>31</v>
      </c>
      <c r="F374" s="972"/>
      <c r="G374" s="314" t="s">
        <v>97</v>
      </c>
    </row>
    <row r="375" spans="1:7" ht="15.75" customHeight="1">
      <c r="A375" s="81" t="s">
        <v>6710</v>
      </c>
      <c r="B375" s="81" t="s">
        <v>81</v>
      </c>
      <c r="C375" s="81" t="s">
        <v>6722</v>
      </c>
      <c r="D375" s="496" t="s">
        <v>6711</v>
      </c>
      <c r="E375" s="496">
        <v>6.83</v>
      </c>
      <c r="F375" s="972"/>
      <c r="G375" s="314" t="s">
        <v>97</v>
      </c>
    </row>
    <row r="376" spans="1:7" ht="15.75" customHeight="1">
      <c r="A376" s="81" t="s">
        <v>6710</v>
      </c>
      <c r="B376" s="81" t="s">
        <v>81</v>
      </c>
      <c r="C376" s="81" t="s">
        <v>6723</v>
      </c>
      <c r="D376" s="496" t="s">
        <v>6711</v>
      </c>
      <c r="E376" s="496">
        <v>2.73</v>
      </c>
      <c r="F376" s="972"/>
      <c r="G376" s="314" t="s">
        <v>97</v>
      </c>
    </row>
    <row r="377" spans="1:7" ht="15.75" customHeight="1">
      <c r="A377" s="81" t="s">
        <v>6714</v>
      </c>
      <c r="B377" s="81" t="s">
        <v>81</v>
      </c>
      <c r="C377" s="81" t="s">
        <v>6722</v>
      </c>
      <c r="D377" s="496" t="s">
        <v>6711</v>
      </c>
      <c r="E377" s="496">
        <v>7.83</v>
      </c>
      <c r="F377" s="972"/>
      <c r="G377" s="314" t="s">
        <v>97</v>
      </c>
    </row>
    <row r="378" spans="1:7" ht="15.75" customHeight="1">
      <c r="A378" s="81" t="s">
        <v>6714</v>
      </c>
      <c r="B378" s="81" t="s">
        <v>81</v>
      </c>
      <c r="C378" s="81" t="s">
        <v>6723</v>
      </c>
      <c r="D378" s="496" t="s">
        <v>6711</v>
      </c>
      <c r="E378" s="496">
        <v>3.13</v>
      </c>
      <c r="F378" s="972"/>
      <c r="G378" s="314" t="s">
        <v>97</v>
      </c>
    </row>
    <row r="379" spans="1:7" ht="15.75" customHeight="1">
      <c r="A379" s="81" t="s">
        <v>6724</v>
      </c>
      <c r="B379" s="81" t="s">
        <v>81</v>
      </c>
      <c r="C379" s="81" t="s">
        <v>6722</v>
      </c>
      <c r="D379" s="496" t="s">
        <v>6711</v>
      </c>
      <c r="E379" s="496">
        <v>7.83</v>
      </c>
      <c r="F379" s="972"/>
      <c r="G379" s="314" t="s">
        <v>97</v>
      </c>
    </row>
    <row r="380" spans="1:7" ht="15.75" customHeight="1">
      <c r="A380" s="81" t="s">
        <v>6716</v>
      </c>
      <c r="B380" s="81" t="s">
        <v>81</v>
      </c>
      <c r="C380" s="81" t="s">
        <v>6723</v>
      </c>
      <c r="D380" s="496" t="s">
        <v>6711</v>
      </c>
      <c r="E380" s="496">
        <v>3.13</v>
      </c>
      <c r="F380" s="972"/>
      <c r="G380" s="314" t="s">
        <v>97</v>
      </c>
    </row>
    <row r="381" spans="1:7" ht="15.75" customHeight="1">
      <c r="A381" s="81" t="s">
        <v>6725</v>
      </c>
      <c r="B381" s="81" t="s">
        <v>81</v>
      </c>
      <c r="C381" s="81" t="s">
        <v>6722</v>
      </c>
      <c r="D381" s="496" t="s">
        <v>6711</v>
      </c>
      <c r="E381" s="496">
        <v>7.83</v>
      </c>
      <c r="F381" s="972"/>
      <c r="G381" s="314" t="s">
        <v>97</v>
      </c>
    </row>
    <row r="382" spans="1:7" ht="15.75" customHeight="1">
      <c r="A382" s="81" t="s">
        <v>6725</v>
      </c>
      <c r="B382" s="81" t="s">
        <v>81</v>
      </c>
      <c r="C382" s="81" t="s">
        <v>6723</v>
      </c>
      <c r="D382" s="496" t="s">
        <v>6711</v>
      </c>
      <c r="E382" s="496">
        <v>3.13</v>
      </c>
      <c r="F382" s="972"/>
      <c r="G382" s="314" t="s">
        <v>97</v>
      </c>
    </row>
    <row r="383" spans="1:7" ht="15.75" customHeight="1">
      <c r="A383" s="81" t="s">
        <v>6726</v>
      </c>
      <c r="B383" s="81" t="s">
        <v>81</v>
      </c>
      <c r="C383" s="81" t="s">
        <v>6727</v>
      </c>
      <c r="D383" s="496" t="s">
        <v>6728</v>
      </c>
      <c r="E383" s="496">
        <v>27</v>
      </c>
      <c r="F383" s="972"/>
      <c r="G383" s="314" t="s">
        <v>97</v>
      </c>
    </row>
    <row r="384" spans="1:7" ht="15.75" customHeight="1">
      <c r="A384" s="81" t="s">
        <v>6729</v>
      </c>
      <c r="B384" s="81" t="s">
        <v>81</v>
      </c>
      <c r="C384" s="81" t="s">
        <v>6730</v>
      </c>
      <c r="D384" s="496" t="s">
        <v>6728</v>
      </c>
      <c r="E384" s="496">
        <v>27</v>
      </c>
      <c r="F384" s="972"/>
      <c r="G384" s="314" t="s">
        <v>97</v>
      </c>
    </row>
    <row r="385" spans="1:7" ht="15.75" customHeight="1">
      <c r="A385" s="81" t="s">
        <v>6731</v>
      </c>
      <c r="B385" s="81" t="s">
        <v>81</v>
      </c>
      <c r="C385" s="81" t="s">
        <v>6040</v>
      </c>
      <c r="D385" s="496" t="s">
        <v>6711</v>
      </c>
      <c r="E385" s="496">
        <v>25</v>
      </c>
      <c r="F385" s="972"/>
      <c r="G385" s="314" t="s">
        <v>97</v>
      </c>
    </row>
    <row r="386" spans="1:7" ht="15.75" customHeight="1">
      <c r="A386" s="81" t="s">
        <v>5337</v>
      </c>
      <c r="B386" s="81" t="s">
        <v>81</v>
      </c>
      <c r="C386" s="81" t="s">
        <v>6732</v>
      </c>
      <c r="D386" s="496" t="s">
        <v>6491</v>
      </c>
      <c r="E386" s="496">
        <v>28</v>
      </c>
      <c r="F386" s="972">
        <v>28.33</v>
      </c>
      <c r="G386" s="314" t="s">
        <v>99</v>
      </c>
    </row>
    <row r="387" spans="1:7" ht="15.75" customHeight="1">
      <c r="A387" s="81" t="s">
        <v>5337</v>
      </c>
      <c r="B387" s="81" t="s">
        <v>81</v>
      </c>
      <c r="C387" s="81" t="s">
        <v>6733</v>
      </c>
      <c r="D387" s="496" t="s">
        <v>6416</v>
      </c>
      <c r="E387" s="496">
        <v>28</v>
      </c>
      <c r="F387" s="972">
        <v>28.33</v>
      </c>
      <c r="G387" s="314" t="s">
        <v>99</v>
      </c>
    </row>
    <row r="388" spans="1:7" ht="15.75" customHeight="1">
      <c r="A388" s="81" t="s">
        <v>5337</v>
      </c>
      <c r="B388" s="81" t="s">
        <v>81</v>
      </c>
      <c r="C388" s="81" t="s">
        <v>6734</v>
      </c>
      <c r="D388" s="496" t="s">
        <v>6416</v>
      </c>
      <c r="E388" s="496">
        <v>7</v>
      </c>
      <c r="F388" s="972">
        <v>7.08</v>
      </c>
      <c r="G388" s="314" t="s">
        <v>99</v>
      </c>
    </row>
    <row r="389" spans="1:7" ht="15.75" customHeight="1">
      <c r="A389" s="81" t="s">
        <v>5337</v>
      </c>
      <c r="B389" s="81" t="s">
        <v>81</v>
      </c>
      <c r="C389" s="81" t="s">
        <v>6735</v>
      </c>
      <c r="D389" s="496" t="s">
        <v>6653</v>
      </c>
      <c r="E389" s="496">
        <v>31</v>
      </c>
      <c r="F389" s="972">
        <v>31.33</v>
      </c>
      <c r="G389" s="314" t="s">
        <v>99</v>
      </c>
    </row>
    <row r="390" spans="1:7" ht="15.75" customHeight="1">
      <c r="A390" s="81" t="s">
        <v>6183</v>
      </c>
      <c r="B390" s="81" t="s">
        <v>81</v>
      </c>
      <c r="C390" s="81" t="s">
        <v>6736</v>
      </c>
      <c r="D390" s="496" t="s">
        <v>6653</v>
      </c>
      <c r="E390" s="496">
        <v>31</v>
      </c>
      <c r="F390" s="972">
        <v>31.33</v>
      </c>
      <c r="G390" s="314" t="s">
        <v>99</v>
      </c>
    </row>
    <row r="391" spans="1:7" ht="15.75" customHeight="1">
      <c r="A391" s="81" t="s">
        <v>5337</v>
      </c>
      <c r="B391" s="81" t="s">
        <v>81</v>
      </c>
      <c r="C391" s="81" t="s">
        <v>6737</v>
      </c>
      <c r="D391" s="496" t="s">
        <v>6491</v>
      </c>
      <c r="E391" s="496">
        <v>28</v>
      </c>
      <c r="F391" s="972">
        <v>28.33</v>
      </c>
      <c r="G391" s="314" t="s">
        <v>99</v>
      </c>
    </row>
    <row r="392" spans="1:7" ht="15.75" customHeight="1">
      <c r="A392" s="81" t="s">
        <v>5337</v>
      </c>
      <c r="B392" s="81" t="s">
        <v>81</v>
      </c>
      <c r="C392" s="81" t="s">
        <v>6738</v>
      </c>
      <c r="D392" s="496" t="s">
        <v>6491</v>
      </c>
      <c r="E392" s="496">
        <v>7</v>
      </c>
      <c r="F392" s="972">
        <v>7.08</v>
      </c>
      <c r="G392" s="314" t="s">
        <v>99</v>
      </c>
    </row>
    <row r="393" spans="1:7" ht="15.75" customHeight="1">
      <c r="A393" s="81" t="s">
        <v>5337</v>
      </c>
      <c r="B393" s="81" t="s">
        <v>81</v>
      </c>
      <c r="C393" s="81" t="s">
        <v>6739</v>
      </c>
      <c r="D393" s="496" t="s">
        <v>6491</v>
      </c>
      <c r="E393" s="496">
        <v>3</v>
      </c>
      <c r="F393" s="972">
        <v>2.83</v>
      </c>
      <c r="G393" s="314" t="s">
        <v>99</v>
      </c>
    </row>
    <row r="394" spans="1:7" ht="15.75" customHeight="1">
      <c r="A394" s="81" t="s">
        <v>5337</v>
      </c>
      <c r="B394" s="81" t="s">
        <v>81</v>
      </c>
      <c r="C394" s="81" t="s">
        <v>6740</v>
      </c>
      <c r="D394" s="496" t="s">
        <v>6416</v>
      </c>
      <c r="E394" s="496">
        <v>3</v>
      </c>
      <c r="F394" s="972">
        <v>2.83</v>
      </c>
      <c r="G394" s="314" t="s">
        <v>99</v>
      </c>
    </row>
    <row r="395" spans="1:7" ht="15.75" customHeight="1">
      <c r="A395" s="81" t="s">
        <v>5337</v>
      </c>
      <c r="B395" s="81" t="s">
        <v>81</v>
      </c>
      <c r="C395" s="81" t="s">
        <v>6741</v>
      </c>
      <c r="D395" s="496" t="s">
        <v>6653</v>
      </c>
      <c r="E395" s="496">
        <v>3</v>
      </c>
      <c r="F395" s="972">
        <v>3.13</v>
      </c>
      <c r="G395" s="314" t="s">
        <v>99</v>
      </c>
    </row>
    <row r="396" spans="1:7" ht="15.75" customHeight="1">
      <c r="A396" s="81" t="s">
        <v>5337</v>
      </c>
      <c r="B396" s="81" t="s">
        <v>3207</v>
      </c>
      <c r="C396" s="81" t="s">
        <v>6742</v>
      </c>
      <c r="D396" s="496" t="s">
        <v>6657</v>
      </c>
      <c r="E396" s="496">
        <v>31</v>
      </c>
      <c r="F396" s="972">
        <v>31.33</v>
      </c>
      <c r="G396" s="314" t="s">
        <v>99</v>
      </c>
    </row>
    <row r="397" spans="1:7" ht="15.75" customHeight="1">
      <c r="A397" s="81" t="s">
        <v>5337</v>
      </c>
      <c r="B397" s="81" t="s">
        <v>3207</v>
      </c>
      <c r="C397" s="81" t="s">
        <v>6743</v>
      </c>
      <c r="D397" s="496" t="s">
        <v>6657</v>
      </c>
      <c r="E397" s="496">
        <v>8</v>
      </c>
      <c r="F397" s="972">
        <v>7.83</v>
      </c>
      <c r="G397" s="314" t="s">
        <v>99</v>
      </c>
    </row>
    <row r="398" spans="1:7" ht="15.75" customHeight="1">
      <c r="A398" s="81" t="s">
        <v>5337</v>
      </c>
      <c r="B398" s="81" t="s">
        <v>3207</v>
      </c>
      <c r="C398" s="81" t="s">
        <v>6744</v>
      </c>
      <c r="D398" s="496" t="s">
        <v>6657</v>
      </c>
      <c r="E398" s="496">
        <v>3</v>
      </c>
      <c r="F398" s="972">
        <v>3.13</v>
      </c>
      <c r="G398" s="314" t="s">
        <v>99</v>
      </c>
    </row>
    <row r="399" spans="1:7" ht="15.75" customHeight="1">
      <c r="A399" s="81" t="s">
        <v>5337</v>
      </c>
      <c r="B399" s="81" t="s">
        <v>81</v>
      </c>
      <c r="C399" s="81" t="s">
        <v>6745</v>
      </c>
      <c r="D399" s="496" t="s">
        <v>6416</v>
      </c>
      <c r="E399" s="496">
        <v>28</v>
      </c>
      <c r="F399" s="972">
        <v>28.33</v>
      </c>
      <c r="G399" s="314" t="s">
        <v>99</v>
      </c>
    </row>
    <row r="400" spans="1:7" ht="15.75" customHeight="1">
      <c r="A400" s="196" t="s">
        <v>6746</v>
      </c>
      <c r="B400" s="196" t="s">
        <v>81</v>
      </c>
      <c r="C400" s="196" t="s">
        <v>6747</v>
      </c>
      <c r="D400" s="196" t="s">
        <v>6334</v>
      </c>
      <c r="E400" s="196">
        <v>31</v>
      </c>
      <c r="F400" s="196">
        <v>31.33</v>
      </c>
      <c r="G400" s="3" t="s">
        <v>6748</v>
      </c>
    </row>
    <row r="401" spans="1:7" ht="15.75" customHeight="1">
      <c r="A401" s="196" t="s">
        <v>6746</v>
      </c>
      <c r="B401" s="196" t="s">
        <v>81</v>
      </c>
      <c r="C401" s="196" t="s">
        <v>6749</v>
      </c>
      <c r="D401" s="196" t="s">
        <v>6334</v>
      </c>
      <c r="E401" s="196">
        <v>31</v>
      </c>
      <c r="F401" s="196">
        <v>31.33</v>
      </c>
      <c r="G401" s="3" t="s">
        <v>6748</v>
      </c>
    </row>
    <row r="402" spans="1:7" ht="15.75" customHeight="1">
      <c r="A402" s="196" t="s">
        <v>6746</v>
      </c>
      <c r="B402" s="196" t="s">
        <v>81</v>
      </c>
      <c r="C402" s="196" t="s">
        <v>6589</v>
      </c>
      <c r="D402" s="196" t="s">
        <v>6334</v>
      </c>
      <c r="E402" s="196">
        <v>31</v>
      </c>
      <c r="F402" s="196">
        <v>31.33</v>
      </c>
      <c r="G402" s="3" t="s">
        <v>6748</v>
      </c>
    </row>
    <row r="403" spans="1:7" ht="15.75" customHeight="1">
      <c r="A403" s="196" t="s">
        <v>6750</v>
      </c>
      <c r="B403" s="196" t="s">
        <v>81</v>
      </c>
      <c r="C403" s="196" t="s">
        <v>6747</v>
      </c>
      <c r="D403" s="196" t="s">
        <v>6334</v>
      </c>
      <c r="E403" s="196">
        <v>27</v>
      </c>
      <c r="F403" s="196">
        <v>27.33</v>
      </c>
      <c r="G403" s="3" t="s">
        <v>6748</v>
      </c>
    </row>
    <row r="404" spans="1:7" ht="15.75" customHeight="1">
      <c r="A404" s="196" t="s">
        <v>6750</v>
      </c>
      <c r="B404" s="196" t="s">
        <v>81</v>
      </c>
      <c r="C404" s="196" t="s">
        <v>6749</v>
      </c>
      <c r="D404" s="196" t="s">
        <v>6334</v>
      </c>
      <c r="E404" s="196">
        <v>27</v>
      </c>
      <c r="F404" s="196">
        <v>27.33</v>
      </c>
      <c r="G404" s="3" t="s">
        <v>6748</v>
      </c>
    </row>
    <row r="405" spans="1:7" ht="15.75" customHeight="1">
      <c r="A405" s="196" t="s">
        <v>6750</v>
      </c>
      <c r="B405" s="196" t="s">
        <v>81</v>
      </c>
      <c r="C405" s="196" t="s">
        <v>6589</v>
      </c>
      <c r="D405" s="196" t="s">
        <v>6334</v>
      </c>
      <c r="E405" s="196">
        <v>27</v>
      </c>
      <c r="F405" s="196">
        <v>27.33</v>
      </c>
      <c r="G405" s="3" t="s">
        <v>6748</v>
      </c>
    </row>
    <row r="406" spans="1:7" ht="15.75" customHeight="1">
      <c r="A406" s="196" t="s">
        <v>6751</v>
      </c>
      <c r="B406" s="196" t="s">
        <v>81</v>
      </c>
      <c r="C406" s="196" t="s">
        <v>6747</v>
      </c>
      <c r="D406" s="196" t="s">
        <v>6334</v>
      </c>
      <c r="E406" s="196" t="s">
        <v>6752</v>
      </c>
      <c r="F406" s="196">
        <v>22.2</v>
      </c>
      <c r="G406" s="3" t="s">
        <v>6748</v>
      </c>
    </row>
    <row r="407" spans="1:7" ht="15.75" customHeight="1">
      <c r="A407" s="196" t="s">
        <v>6753</v>
      </c>
      <c r="B407" s="196" t="s">
        <v>81</v>
      </c>
      <c r="C407" s="196" t="s">
        <v>6749</v>
      </c>
      <c r="D407" s="196" t="s">
        <v>6334</v>
      </c>
      <c r="E407" s="196" t="s">
        <v>6754</v>
      </c>
      <c r="F407" s="196">
        <v>22.2</v>
      </c>
      <c r="G407" s="3" t="s">
        <v>6748</v>
      </c>
    </row>
    <row r="408" spans="1:7" ht="15.75" customHeight="1">
      <c r="A408" s="196" t="s">
        <v>6751</v>
      </c>
      <c r="B408" s="196" t="s">
        <v>81</v>
      </c>
      <c r="C408" s="196" t="s">
        <v>6589</v>
      </c>
      <c r="D408" s="196" t="s">
        <v>6334</v>
      </c>
      <c r="E408" s="196" t="s">
        <v>6752</v>
      </c>
      <c r="F408" s="196">
        <v>22.2</v>
      </c>
      <c r="G408" s="3" t="s">
        <v>6748</v>
      </c>
    </row>
    <row r="409" spans="1:7" ht="15.75" customHeight="1">
      <c r="A409" s="196" t="s">
        <v>6746</v>
      </c>
      <c r="B409" s="196" t="s">
        <v>81</v>
      </c>
      <c r="C409" s="196" t="s">
        <v>6519</v>
      </c>
      <c r="D409" s="196" t="s">
        <v>6334</v>
      </c>
      <c r="E409" s="196">
        <v>24</v>
      </c>
      <c r="F409" s="196">
        <v>7.83</v>
      </c>
      <c r="G409" s="3" t="s">
        <v>6748</v>
      </c>
    </row>
    <row r="410" spans="1:7" ht="15.75" customHeight="1">
      <c r="A410" s="196" t="s">
        <v>6746</v>
      </c>
      <c r="B410" s="196" t="s">
        <v>81</v>
      </c>
      <c r="C410" s="196" t="s">
        <v>6676</v>
      </c>
      <c r="D410" s="196" t="s">
        <v>6334</v>
      </c>
      <c r="E410" s="196">
        <v>9</v>
      </c>
      <c r="F410" s="196">
        <v>3.13</v>
      </c>
      <c r="G410" s="3" t="s">
        <v>6748</v>
      </c>
    </row>
    <row r="411" spans="1:7" ht="15.75" customHeight="1">
      <c r="A411" s="196" t="s">
        <v>6750</v>
      </c>
      <c r="B411" s="196" t="s">
        <v>81</v>
      </c>
      <c r="C411" s="196" t="s">
        <v>6519</v>
      </c>
      <c r="D411" s="196" t="s">
        <v>6334</v>
      </c>
      <c r="E411" s="196">
        <v>21</v>
      </c>
      <c r="F411" s="196">
        <v>6.83</v>
      </c>
      <c r="G411" s="3" t="s">
        <v>6748</v>
      </c>
    </row>
    <row r="412" spans="1:7" ht="15.75" customHeight="1">
      <c r="A412" s="196" t="s">
        <v>6750</v>
      </c>
      <c r="B412" s="196" t="s">
        <v>81</v>
      </c>
      <c r="C412" s="196" t="s">
        <v>6676</v>
      </c>
      <c r="D412" s="196" t="s">
        <v>6334</v>
      </c>
      <c r="E412" s="196">
        <v>8</v>
      </c>
      <c r="F412" s="196">
        <v>2.73</v>
      </c>
      <c r="G412" s="3" t="s">
        <v>6748</v>
      </c>
    </row>
    <row r="413" spans="1:7" ht="15.75" customHeight="1">
      <c r="A413" s="196" t="s">
        <v>6751</v>
      </c>
      <c r="B413" s="196" t="s">
        <v>81</v>
      </c>
      <c r="C413" s="196" t="s">
        <v>6519</v>
      </c>
      <c r="D413" s="196" t="s">
        <v>6334</v>
      </c>
      <c r="E413" s="196">
        <v>12</v>
      </c>
      <c r="F413" s="196">
        <v>5.66</v>
      </c>
      <c r="G413" s="3" t="s">
        <v>6748</v>
      </c>
    </row>
    <row r="414" spans="1:7" ht="15.75" customHeight="1">
      <c r="A414" s="196" t="s">
        <v>6751</v>
      </c>
      <c r="B414" s="196" t="s">
        <v>81</v>
      </c>
      <c r="C414" s="196" t="s">
        <v>6676</v>
      </c>
      <c r="D414" s="196" t="s">
        <v>6334</v>
      </c>
      <c r="E414" s="196">
        <v>5</v>
      </c>
      <c r="F414" s="196">
        <v>2.2000000000000002</v>
      </c>
      <c r="G414" s="3" t="s">
        <v>6748</v>
      </c>
    </row>
    <row r="415" spans="1:7" ht="15.75" customHeight="1">
      <c r="A415" s="196" t="s">
        <v>6755</v>
      </c>
      <c r="B415" s="196" t="s">
        <v>81</v>
      </c>
      <c r="C415" s="196" t="s">
        <v>6589</v>
      </c>
      <c r="D415" s="196" t="s">
        <v>6756</v>
      </c>
      <c r="E415" s="196" t="s">
        <v>6754</v>
      </c>
      <c r="F415" s="196">
        <v>6.66</v>
      </c>
      <c r="G415" s="3" t="s">
        <v>6748</v>
      </c>
    </row>
    <row r="416" spans="1:7" ht="15.75" customHeight="1">
      <c r="A416" s="196" t="s">
        <v>6757</v>
      </c>
      <c r="B416" s="196" t="s">
        <v>81</v>
      </c>
      <c r="C416" s="196" t="s">
        <v>6589</v>
      </c>
      <c r="D416" s="196" t="s">
        <v>6756</v>
      </c>
      <c r="E416" s="196" t="s">
        <v>6758</v>
      </c>
      <c r="F416" s="196">
        <v>7.33</v>
      </c>
      <c r="G416" s="3" t="s">
        <v>6748</v>
      </c>
    </row>
    <row r="417" spans="1:7" ht="15.75" customHeight="1">
      <c r="A417" s="196" t="s">
        <v>6759</v>
      </c>
      <c r="B417" s="196" t="s">
        <v>81</v>
      </c>
      <c r="C417" s="196" t="s">
        <v>6589</v>
      </c>
      <c r="D417" s="196" t="s">
        <v>6756</v>
      </c>
      <c r="E417" s="196" t="s">
        <v>6754</v>
      </c>
      <c r="F417" s="196">
        <v>6.66</v>
      </c>
      <c r="G417" s="3" t="s">
        <v>6748</v>
      </c>
    </row>
    <row r="418" spans="1:7" ht="15.75" customHeight="1">
      <c r="A418" s="196" t="s">
        <v>6760</v>
      </c>
      <c r="B418" s="196" t="s">
        <v>81</v>
      </c>
      <c r="C418" s="196" t="s">
        <v>6589</v>
      </c>
      <c r="D418" s="196" t="s">
        <v>6756</v>
      </c>
      <c r="E418" s="196" t="s">
        <v>6754</v>
      </c>
      <c r="F418" s="196">
        <v>6.66</v>
      </c>
      <c r="G418" s="3" t="s">
        <v>6748</v>
      </c>
    </row>
    <row r="419" spans="1:7" ht="15.75" customHeight="1">
      <c r="A419" s="196" t="s">
        <v>91</v>
      </c>
      <c r="B419" s="196" t="s">
        <v>81</v>
      </c>
      <c r="C419" s="196" t="s">
        <v>6761</v>
      </c>
      <c r="D419" s="196" t="s">
        <v>6762</v>
      </c>
      <c r="E419" s="196" t="s">
        <v>6763</v>
      </c>
      <c r="F419" s="196">
        <v>50</v>
      </c>
      <c r="G419" s="3" t="s">
        <v>6748</v>
      </c>
    </row>
    <row r="420" spans="1:7" ht="15.75" customHeight="1">
      <c r="A420" s="196" t="s">
        <v>6764</v>
      </c>
      <c r="B420" s="196" t="s">
        <v>81</v>
      </c>
      <c r="C420" s="196" t="s">
        <v>6550</v>
      </c>
      <c r="D420" s="196" t="s">
        <v>6282</v>
      </c>
      <c r="E420" s="196">
        <v>28.33</v>
      </c>
      <c r="F420" s="196">
        <v>28.33</v>
      </c>
      <c r="G420" s="3" t="s">
        <v>5377</v>
      </c>
    </row>
    <row r="421" spans="1:7" ht="15.75" customHeight="1">
      <c r="A421" s="196" t="s">
        <v>6765</v>
      </c>
      <c r="B421" s="196" t="s">
        <v>81</v>
      </c>
      <c r="C421" s="196" t="s">
        <v>6517</v>
      </c>
      <c r="D421" s="196" t="s">
        <v>6282</v>
      </c>
      <c r="E421" s="196">
        <v>28.33</v>
      </c>
      <c r="F421" s="196">
        <v>28.33</v>
      </c>
      <c r="G421" s="3" t="s">
        <v>5377</v>
      </c>
    </row>
    <row r="422" spans="1:7" ht="15.75" customHeight="1">
      <c r="A422" s="196" t="s">
        <v>6764</v>
      </c>
      <c r="B422" s="196" t="s">
        <v>81</v>
      </c>
      <c r="C422" s="196" t="s">
        <v>6684</v>
      </c>
      <c r="D422" s="196" t="s">
        <v>6282</v>
      </c>
      <c r="E422" s="196">
        <v>21.25</v>
      </c>
      <c r="F422" s="196">
        <v>21.25</v>
      </c>
      <c r="G422" s="3" t="s">
        <v>5377</v>
      </c>
    </row>
    <row r="423" spans="1:7" ht="15.75" customHeight="1">
      <c r="A423" s="196" t="s">
        <v>6766</v>
      </c>
      <c r="B423" s="196" t="s">
        <v>81</v>
      </c>
      <c r="C423" s="196" t="s">
        <v>6723</v>
      </c>
      <c r="D423" s="196" t="s">
        <v>6282</v>
      </c>
      <c r="E423" s="196">
        <v>8.5</v>
      </c>
      <c r="F423" s="196">
        <v>8.5</v>
      </c>
      <c r="G423" s="3" t="s">
        <v>5377</v>
      </c>
    </row>
    <row r="424" spans="1:7" ht="15.75" customHeight="1">
      <c r="A424" s="196" t="s">
        <v>6767</v>
      </c>
      <c r="B424" s="196" t="s">
        <v>81</v>
      </c>
      <c r="C424" s="196" t="s">
        <v>6550</v>
      </c>
      <c r="D424" s="196" t="s">
        <v>6282</v>
      </c>
      <c r="E424" s="196">
        <v>22.66</v>
      </c>
      <c r="F424" s="196">
        <v>22.66</v>
      </c>
      <c r="G424" s="3" t="s">
        <v>5377</v>
      </c>
    </row>
    <row r="425" spans="1:7" ht="15.75" customHeight="1">
      <c r="A425" s="196" t="s">
        <v>6768</v>
      </c>
      <c r="B425" s="196" t="s">
        <v>81</v>
      </c>
      <c r="C425" s="196" t="s">
        <v>6517</v>
      </c>
      <c r="D425" s="196" t="s">
        <v>6282</v>
      </c>
      <c r="E425" s="196">
        <v>22.66</v>
      </c>
      <c r="F425" s="196">
        <v>22.66</v>
      </c>
      <c r="G425" s="3" t="s">
        <v>5377</v>
      </c>
    </row>
    <row r="426" spans="1:7" ht="15.75" customHeight="1">
      <c r="A426" s="196" t="s">
        <v>6767</v>
      </c>
      <c r="B426" s="196" t="s">
        <v>81</v>
      </c>
      <c r="C426" s="196" t="s">
        <v>6684</v>
      </c>
      <c r="D426" s="196" t="s">
        <v>6282</v>
      </c>
      <c r="E426" s="196">
        <v>17</v>
      </c>
      <c r="F426" s="196">
        <v>17</v>
      </c>
      <c r="G426" s="3" t="s">
        <v>5377</v>
      </c>
    </row>
    <row r="427" spans="1:7" ht="15.75" customHeight="1">
      <c r="A427" s="196" t="s">
        <v>6767</v>
      </c>
      <c r="B427" s="196" t="s">
        <v>81</v>
      </c>
      <c r="C427" s="196" t="s">
        <v>6723</v>
      </c>
      <c r="D427" s="196" t="s">
        <v>6282</v>
      </c>
      <c r="E427" s="196">
        <v>6.8</v>
      </c>
      <c r="F427" s="196">
        <v>6.8</v>
      </c>
      <c r="G427" s="3" t="s">
        <v>5377</v>
      </c>
    </row>
    <row r="428" spans="1:7" ht="15.75" customHeight="1">
      <c r="A428" s="196" t="s">
        <v>6769</v>
      </c>
      <c r="B428" s="196" t="s">
        <v>81</v>
      </c>
      <c r="C428" s="196" t="s">
        <v>6550</v>
      </c>
      <c r="D428" s="196" t="s">
        <v>6282</v>
      </c>
      <c r="E428" s="196">
        <v>27.33</v>
      </c>
      <c r="F428" s="196">
        <v>27.33</v>
      </c>
      <c r="G428" s="3" t="s">
        <v>5377</v>
      </c>
    </row>
    <row r="429" spans="1:7" ht="15.75" customHeight="1">
      <c r="A429" s="196" t="s">
        <v>6770</v>
      </c>
      <c r="B429" s="196" t="s">
        <v>81</v>
      </c>
      <c r="C429" s="196" t="s">
        <v>6517</v>
      </c>
      <c r="D429" s="196" t="s">
        <v>6282</v>
      </c>
      <c r="E429" s="196">
        <v>27.33</v>
      </c>
      <c r="F429" s="196">
        <v>27.33</v>
      </c>
      <c r="G429" s="3" t="s">
        <v>5377</v>
      </c>
    </row>
    <row r="430" spans="1:7" ht="15.75" customHeight="1">
      <c r="A430" s="196" t="s">
        <v>6770</v>
      </c>
      <c r="B430" s="196" t="s">
        <v>81</v>
      </c>
      <c r="C430" s="196" t="s">
        <v>6684</v>
      </c>
      <c r="D430" s="196" t="s">
        <v>6282</v>
      </c>
      <c r="E430" s="196">
        <v>20.5</v>
      </c>
      <c r="F430" s="196">
        <v>20.5</v>
      </c>
      <c r="G430" s="3" t="s">
        <v>5377</v>
      </c>
    </row>
    <row r="431" spans="1:7" ht="15.75" customHeight="1">
      <c r="A431" s="196" t="s">
        <v>6770</v>
      </c>
      <c r="B431" s="196" t="s">
        <v>81</v>
      </c>
      <c r="C431" s="196" t="s">
        <v>6723</v>
      </c>
      <c r="D431" s="196" t="s">
        <v>6282</v>
      </c>
      <c r="E431" s="196">
        <v>8.1999999999999993</v>
      </c>
      <c r="F431" s="196">
        <v>8.1999999999999993</v>
      </c>
      <c r="G431" s="3" t="s">
        <v>5377</v>
      </c>
    </row>
    <row r="432" spans="1:7" ht="15.75" customHeight="1">
      <c r="A432" s="196" t="s">
        <v>6771</v>
      </c>
      <c r="B432" s="196" t="s">
        <v>81</v>
      </c>
      <c r="C432" s="196" t="s">
        <v>6550</v>
      </c>
      <c r="D432" s="196" t="s">
        <v>6282</v>
      </c>
      <c r="E432" s="196">
        <v>31.33</v>
      </c>
      <c r="F432" s="196">
        <v>31.33</v>
      </c>
      <c r="G432" s="3" t="s">
        <v>5377</v>
      </c>
    </row>
    <row r="433" spans="1:7" ht="15.75" customHeight="1">
      <c r="A433" s="196" t="s">
        <v>6771</v>
      </c>
      <c r="B433" s="196" t="s">
        <v>81</v>
      </c>
      <c r="C433" s="196" t="s">
        <v>6517</v>
      </c>
      <c r="D433" s="196" t="s">
        <v>6282</v>
      </c>
      <c r="E433" s="196">
        <v>31.33</v>
      </c>
      <c r="F433" s="196">
        <v>31.33</v>
      </c>
      <c r="G433" s="3" t="s">
        <v>5377</v>
      </c>
    </row>
    <row r="434" spans="1:7" ht="15.75" customHeight="1">
      <c r="A434" s="196" t="s">
        <v>6771</v>
      </c>
      <c r="B434" s="196" t="s">
        <v>81</v>
      </c>
      <c r="C434" s="196" t="s">
        <v>6684</v>
      </c>
      <c r="D434" s="196" t="s">
        <v>6282</v>
      </c>
      <c r="E434" s="196">
        <v>23.5</v>
      </c>
      <c r="F434" s="196">
        <v>23.5</v>
      </c>
      <c r="G434" s="3" t="s">
        <v>5377</v>
      </c>
    </row>
    <row r="435" spans="1:7" ht="15.75" customHeight="1">
      <c r="A435" s="196" t="s">
        <v>6771</v>
      </c>
      <c r="B435" s="196" t="s">
        <v>81</v>
      </c>
      <c r="C435" s="196" t="s">
        <v>6723</v>
      </c>
      <c r="D435" s="196" t="s">
        <v>6282</v>
      </c>
      <c r="E435" s="196">
        <v>9.4</v>
      </c>
      <c r="F435" s="196">
        <v>9.4</v>
      </c>
      <c r="G435" s="3" t="s">
        <v>5377</v>
      </c>
    </row>
    <row r="436" spans="1:7" ht="15.75" customHeight="1">
      <c r="A436" s="196" t="s">
        <v>6772</v>
      </c>
      <c r="B436" s="196" t="s">
        <v>81</v>
      </c>
      <c r="C436" s="196" t="s">
        <v>6517</v>
      </c>
      <c r="D436" s="196" t="s">
        <v>6491</v>
      </c>
      <c r="E436" s="196">
        <v>8</v>
      </c>
      <c r="F436" s="196">
        <v>8</v>
      </c>
      <c r="G436" s="3" t="s">
        <v>5377</v>
      </c>
    </row>
    <row r="437" spans="1:7" ht="15.75" customHeight="1">
      <c r="A437" s="196" t="s">
        <v>6772</v>
      </c>
      <c r="B437" s="196" t="s">
        <v>81</v>
      </c>
      <c r="C437" s="196" t="s">
        <v>6684</v>
      </c>
      <c r="D437" s="196" t="s">
        <v>6491</v>
      </c>
      <c r="E437" s="196">
        <v>6</v>
      </c>
      <c r="F437" s="196">
        <v>6</v>
      </c>
      <c r="G437" s="3" t="s">
        <v>5377</v>
      </c>
    </row>
    <row r="438" spans="1:7" ht="15.75" customHeight="1">
      <c r="A438" s="196" t="s">
        <v>6773</v>
      </c>
      <c r="B438" s="196" t="s">
        <v>81</v>
      </c>
      <c r="C438" s="196" t="s">
        <v>6517</v>
      </c>
      <c r="D438" s="196" t="s">
        <v>6491</v>
      </c>
      <c r="E438" s="196">
        <v>13.66</v>
      </c>
      <c r="F438" s="196">
        <v>13.66</v>
      </c>
      <c r="G438" s="3" t="s">
        <v>5377</v>
      </c>
    </row>
    <row r="439" spans="1:7" ht="15.75" customHeight="1">
      <c r="A439" s="196" t="s">
        <v>6773</v>
      </c>
      <c r="B439" s="196" t="s">
        <v>81</v>
      </c>
      <c r="C439" s="196" t="s">
        <v>6684</v>
      </c>
      <c r="D439" s="196" t="s">
        <v>6491</v>
      </c>
      <c r="E439" s="196">
        <v>10.25</v>
      </c>
      <c r="F439" s="196">
        <v>10.25</v>
      </c>
      <c r="G439" s="3" t="s">
        <v>5377</v>
      </c>
    </row>
    <row r="440" spans="1:7" ht="15.75" customHeight="1">
      <c r="A440" s="196" t="s">
        <v>5377</v>
      </c>
      <c r="B440" s="196" t="s">
        <v>81</v>
      </c>
      <c r="C440" s="196" t="s">
        <v>6774</v>
      </c>
      <c r="D440" s="196" t="s">
        <v>6295</v>
      </c>
      <c r="E440" s="196">
        <v>50</v>
      </c>
      <c r="F440" s="196">
        <v>50</v>
      </c>
      <c r="G440" s="3" t="s">
        <v>5377</v>
      </c>
    </row>
    <row r="441" spans="1:7" ht="15.75" customHeight="1">
      <c r="A441" s="196" t="s">
        <v>5362</v>
      </c>
      <c r="B441" s="196" t="s">
        <v>81</v>
      </c>
      <c r="C441" s="348" t="s">
        <v>6775</v>
      </c>
      <c r="D441" s="196" t="s">
        <v>6282</v>
      </c>
      <c r="E441" s="348" t="s">
        <v>6776</v>
      </c>
      <c r="F441" s="196">
        <v>193</v>
      </c>
      <c r="G441" s="3" t="s">
        <v>5367</v>
      </c>
    </row>
    <row r="442" spans="1:7" ht="15.75" customHeight="1">
      <c r="A442" s="196" t="s">
        <v>5362</v>
      </c>
      <c r="B442" s="196" t="s">
        <v>81</v>
      </c>
      <c r="C442" s="232" t="s">
        <v>6777</v>
      </c>
      <c r="D442" s="196" t="s">
        <v>6282</v>
      </c>
      <c r="E442" s="196" t="s">
        <v>6778</v>
      </c>
      <c r="F442" s="196">
        <v>29.5</v>
      </c>
      <c r="G442" s="3" t="s">
        <v>5367</v>
      </c>
    </row>
    <row r="443" spans="1:7" ht="15.75" customHeight="1">
      <c r="A443" s="196" t="s">
        <v>5362</v>
      </c>
      <c r="B443" s="196" t="s">
        <v>81</v>
      </c>
      <c r="C443" s="232" t="s">
        <v>6779</v>
      </c>
      <c r="D443" s="196" t="s">
        <v>6282</v>
      </c>
      <c r="E443" s="196" t="s">
        <v>6780</v>
      </c>
      <c r="F443" s="196">
        <v>11.8</v>
      </c>
      <c r="G443" s="3" t="s">
        <v>5367</v>
      </c>
    </row>
    <row r="444" spans="1:7" ht="15.75" customHeight="1">
      <c r="A444" s="196" t="s">
        <v>5362</v>
      </c>
      <c r="B444" s="196" t="s">
        <v>81</v>
      </c>
      <c r="C444" s="348" t="s">
        <v>6781</v>
      </c>
      <c r="D444" s="196" t="s">
        <v>6282</v>
      </c>
      <c r="E444" s="196" t="s">
        <v>6782</v>
      </c>
      <c r="F444" s="196">
        <v>16</v>
      </c>
      <c r="G444" s="3" t="s">
        <v>5367</v>
      </c>
    </row>
    <row r="445" spans="1:7" ht="15.75" customHeight="1">
      <c r="A445" s="196" t="s">
        <v>5362</v>
      </c>
      <c r="B445" s="196" t="s">
        <v>81</v>
      </c>
      <c r="C445" s="348" t="s">
        <v>6783</v>
      </c>
      <c r="D445" s="196" t="s">
        <v>6282</v>
      </c>
      <c r="E445" s="196" t="s">
        <v>6784</v>
      </c>
      <c r="F445" s="196">
        <v>10.66</v>
      </c>
      <c r="G445" s="3" t="s">
        <v>5367</v>
      </c>
    </row>
    <row r="446" spans="1:7" ht="15.75" customHeight="1">
      <c r="A446" s="184" t="s">
        <v>463</v>
      </c>
      <c r="B446" s="158" t="s">
        <v>101</v>
      </c>
      <c r="C446" s="158" t="s">
        <v>6544</v>
      </c>
      <c r="D446" s="159" t="s">
        <v>6282</v>
      </c>
      <c r="E446" s="159" t="s">
        <v>6785</v>
      </c>
      <c r="F446" s="155">
        <v>48</v>
      </c>
      <c r="G446" s="355" t="s">
        <v>471</v>
      </c>
    </row>
    <row r="447" spans="1:7" ht="15.75" customHeight="1">
      <c r="A447" s="194" t="s">
        <v>463</v>
      </c>
      <c r="B447" s="152" t="s">
        <v>101</v>
      </c>
      <c r="C447" s="152" t="s">
        <v>6381</v>
      </c>
      <c r="D447" s="191" t="s">
        <v>6282</v>
      </c>
      <c r="E447" s="191" t="s">
        <v>6785</v>
      </c>
      <c r="F447" s="191">
        <v>48</v>
      </c>
      <c r="G447" s="355" t="s">
        <v>471</v>
      </c>
    </row>
    <row r="448" spans="1:7" ht="15.75" customHeight="1">
      <c r="A448" s="194" t="s">
        <v>463</v>
      </c>
      <c r="B448" s="152" t="s">
        <v>101</v>
      </c>
      <c r="C448" s="152" t="s">
        <v>6382</v>
      </c>
      <c r="D448" s="193" t="s">
        <v>6282</v>
      </c>
      <c r="E448" s="193" t="s">
        <v>6786</v>
      </c>
      <c r="F448" s="191">
        <v>15</v>
      </c>
      <c r="G448" s="355" t="s">
        <v>471</v>
      </c>
    </row>
    <row r="449" spans="1:7" ht="15.75" customHeight="1">
      <c r="A449" s="194" t="s">
        <v>463</v>
      </c>
      <c r="B449" s="152" t="s">
        <v>101</v>
      </c>
      <c r="C449" s="152" t="s">
        <v>6381</v>
      </c>
      <c r="D449" s="191" t="s">
        <v>6282</v>
      </c>
      <c r="E449" s="193" t="s">
        <v>6786</v>
      </c>
      <c r="F449" s="191">
        <v>15</v>
      </c>
      <c r="G449" s="355" t="s">
        <v>471</v>
      </c>
    </row>
    <row r="450" spans="1:7" ht="15.75" customHeight="1">
      <c r="A450" s="194" t="s">
        <v>463</v>
      </c>
      <c r="B450" s="152" t="s">
        <v>101</v>
      </c>
      <c r="C450" s="152" t="s">
        <v>6381</v>
      </c>
      <c r="D450" s="191" t="s">
        <v>6282</v>
      </c>
      <c r="E450" s="191" t="s">
        <v>6787</v>
      </c>
      <c r="F450" s="191">
        <v>9</v>
      </c>
      <c r="G450" s="355" t="s">
        <v>471</v>
      </c>
    </row>
    <row r="451" spans="1:7" ht="15.75" customHeight="1">
      <c r="A451" s="194" t="s">
        <v>463</v>
      </c>
      <c r="B451" s="152" t="s">
        <v>101</v>
      </c>
      <c r="C451" s="152" t="s">
        <v>6788</v>
      </c>
      <c r="D451" s="191" t="s">
        <v>6282</v>
      </c>
      <c r="E451" s="191" t="s">
        <v>6789</v>
      </c>
      <c r="F451" s="191">
        <v>34</v>
      </c>
      <c r="G451" s="355" t="s">
        <v>471</v>
      </c>
    </row>
    <row r="452" spans="1:7" ht="15.75" customHeight="1">
      <c r="A452" s="184" t="s">
        <v>3437</v>
      </c>
      <c r="B452" s="158" t="s">
        <v>101</v>
      </c>
      <c r="C452" s="158" t="s">
        <v>6790</v>
      </c>
      <c r="D452" s="159" t="s">
        <v>6282</v>
      </c>
      <c r="E452" s="159">
        <v>23</v>
      </c>
      <c r="F452" s="155">
        <v>23</v>
      </c>
      <c r="G452" s="355" t="s">
        <v>3439</v>
      </c>
    </row>
    <row r="453" spans="1:7" ht="15.75" customHeight="1">
      <c r="A453" s="194" t="s">
        <v>3437</v>
      </c>
      <c r="B453" s="152" t="s">
        <v>101</v>
      </c>
      <c r="C453" s="152" t="s">
        <v>6791</v>
      </c>
      <c r="D453" s="191" t="s">
        <v>6282</v>
      </c>
      <c r="E453" s="191">
        <v>69</v>
      </c>
      <c r="F453" s="191">
        <v>69</v>
      </c>
      <c r="G453" s="355" t="s">
        <v>3439</v>
      </c>
    </row>
    <row r="454" spans="1:7" ht="15.75" customHeight="1">
      <c r="A454" s="194" t="s">
        <v>3437</v>
      </c>
      <c r="B454" s="152" t="s">
        <v>101</v>
      </c>
      <c r="C454" s="152" t="s">
        <v>6792</v>
      </c>
      <c r="D454" s="193" t="s">
        <v>6282</v>
      </c>
      <c r="E454" s="193">
        <v>4</v>
      </c>
      <c r="F454" s="191">
        <v>4</v>
      </c>
      <c r="G454" s="355" t="s">
        <v>3439</v>
      </c>
    </row>
    <row r="455" spans="1:7" ht="15.75" customHeight="1">
      <c r="A455" s="194" t="s">
        <v>3437</v>
      </c>
      <c r="B455" s="152" t="s">
        <v>101</v>
      </c>
      <c r="C455" s="152" t="s">
        <v>6793</v>
      </c>
      <c r="D455" s="191" t="s">
        <v>6282</v>
      </c>
      <c r="E455" s="191">
        <v>92</v>
      </c>
      <c r="F455" s="191">
        <v>92</v>
      </c>
      <c r="G455" s="355" t="s">
        <v>3439</v>
      </c>
    </row>
    <row r="456" spans="1:7" ht="15.75" customHeight="1">
      <c r="A456" s="194" t="s">
        <v>3437</v>
      </c>
      <c r="B456" s="152" t="s">
        <v>101</v>
      </c>
      <c r="C456" s="152" t="s">
        <v>6794</v>
      </c>
      <c r="D456" s="191" t="s">
        <v>6282</v>
      </c>
      <c r="E456" s="191">
        <v>23</v>
      </c>
      <c r="F456" s="191">
        <v>23</v>
      </c>
      <c r="G456" s="355" t="s">
        <v>3439</v>
      </c>
    </row>
    <row r="457" spans="1:7" ht="15.75" customHeight="1">
      <c r="A457" s="194" t="s">
        <v>3437</v>
      </c>
      <c r="B457" s="152" t="s">
        <v>101</v>
      </c>
      <c r="C457" s="152" t="s">
        <v>6795</v>
      </c>
      <c r="D457" s="191" t="s">
        <v>6282</v>
      </c>
      <c r="E457" s="191">
        <v>9</v>
      </c>
      <c r="F457" s="191">
        <v>9</v>
      </c>
      <c r="G457" s="355" t="s">
        <v>3439</v>
      </c>
    </row>
    <row r="458" spans="1:7" ht="15.75" customHeight="1">
      <c r="A458" s="194" t="s">
        <v>3437</v>
      </c>
      <c r="B458" s="152" t="s">
        <v>101</v>
      </c>
      <c r="C458" s="152" t="s">
        <v>6796</v>
      </c>
      <c r="D458" s="191" t="s">
        <v>6282</v>
      </c>
      <c r="E458" s="191">
        <v>18</v>
      </c>
      <c r="F458" s="191">
        <v>18</v>
      </c>
      <c r="G458" s="355" t="s">
        <v>3439</v>
      </c>
    </row>
    <row r="459" spans="1:7" ht="15.75" customHeight="1">
      <c r="A459" s="194" t="s">
        <v>3437</v>
      </c>
      <c r="B459" s="152" t="s">
        <v>101</v>
      </c>
      <c r="C459" s="152" t="s">
        <v>6797</v>
      </c>
      <c r="D459" s="191" t="s">
        <v>6282</v>
      </c>
      <c r="E459" s="191">
        <v>5</v>
      </c>
      <c r="F459" s="191">
        <v>5</v>
      </c>
      <c r="G459" s="355" t="s">
        <v>3439</v>
      </c>
    </row>
    <row r="460" spans="1:7" ht="15.75" customHeight="1">
      <c r="A460" s="194" t="s">
        <v>3437</v>
      </c>
      <c r="B460" s="152" t="s">
        <v>101</v>
      </c>
      <c r="C460" s="152" t="s">
        <v>6798</v>
      </c>
      <c r="D460" s="191" t="s">
        <v>6282</v>
      </c>
      <c r="E460" s="191">
        <v>14</v>
      </c>
      <c r="F460" s="191">
        <v>14</v>
      </c>
      <c r="G460" s="355" t="s">
        <v>3439</v>
      </c>
    </row>
    <row r="461" spans="1:7" ht="15.75" customHeight="1">
      <c r="A461" s="194" t="s">
        <v>3437</v>
      </c>
      <c r="B461" s="152" t="s">
        <v>101</v>
      </c>
      <c r="C461" s="152" t="s">
        <v>6799</v>
      </c>
      <c r="D461" s="191" t="s">
        <v>6282</v>
      </c>
      <c r="E461" s="191">
        <v>26</v>
      </c>
      <c r="F461" s="191">
        <v>26</v>
      </c>
      <c r="G461" s="355" t="s">
        <v>3439</v>
      </c>
    </row>
    <row r="462" spans="1:7" ht="15.75" customHeight="1">
      <c r="A462" s="184" t="s">
        <v>103</v>
      </c>
      <c r="B462" s="158" t="s">
        <v>101</v>
      </c>
      <c r="C462" s="158" t="s">
        <v>6713</v>
      </c>
      <c r="D462" s="159" t="s">
        <v>6282</v>
      </c>
      <c r="E462" s="159">
        <v>84</v>
      </c>
      <c r="F462" s="155">
        <v>84</v>
      </c>
      <c r="G462" s="355" t="s">
        <v>103</v>
      </c>
    </row>
    <row r="463" spans="1:7" ht="15.75" customHeight="1">
      <c r="A463" s="194" t="s">
        <v>103</v>
      </c>
      <c r="B463" s="152" t="s">
        <v>101</v>
      </c>
      <c r="C463" s="152" t="s">
        <v>6713</v>
      </c>
      <c r="D463" s="193" t="s">
        <v>6284</v>
      </c>
      <c r="E463" s="191">
        <v>56</v>
      </c>
      <c r="F463" s="191">
        <v>56</v>
      </c>
      <c r="G463" s="355" t="s">
        <v>103</v>
      </c>
    </row>
    <row r="464" spans="1:7" ht="15.75" customHeight="1">
      <c r="A464" s="184" t="s">
        <v>104</v>
      </c>
      <c r="B464" s="362" t="s">
        <v>1570</v>
      </c>
      <c r="C464" s="158" t="s">
        <v>6800</v>
      </c>
      <c r="D464" s="155" t="s">
        <v>6334</v>
      </c>
      <c r="E464" s="155">
        <v>165</v>
      </c>
      <c r="F464" s="155">
        <v>165</v>
      </c>
      <c r="G464" s="355" t="s">
        <v>5982</v>
      </c>
    </row>
    <row r="465" spans="1:7" ht="15.75" customHeight="1">
      <c r="A465" s="194" t="s">
        <v>104</v>
      </c>
      <c r="B465" s="152" t="s">
        <v>1570</v>
      </c>
      <c r="C465" s="152" t="s">
        <v>6800</v>
      </c>
      <c r="D465" s="191" t="s">
        <v>6284</v>
      </c>
      <c r="E465" s="191">
        <v>53</v>
      </c>
      <c r="F465" s="191">
        <v>26</v>
      </c>
      <c r="G465" s="355" t="s">
        <v>5982</v>
      </c>
    </row>
    <row r="466" spans="1:7" ht="15.75" customHeight="1">
      <c r="A466" s="194" t="s">
        <v>104</v>
      </c>
      <c r="B466" s="974" t="s">
        <v>1570</v>
      </c>
      <c r="C466" s="184" t="s">
        <v>6801</v>
      </c>
      <c r="D466" s="191" t="s">
        <v>6334</v>
      </c>
      <c r="E466" s="191">
        <v>41</v>
      </c>
      <c r="F466" s="191">
        <v>41</v>
      </c>
      <c r="G466" s="355" t="s">
        <v>5982</v>
      </c>
    </row>
    <row r="467" spans="1:7" ht="15.75" customHeight="1">
      <c r="A467" s="194" t="s">
        <v>104</v>
      </c>
      <c r="B467" s="975" t="s">
        <v>1570</v>
      </c>
      <c r="C467" s="976" t="s">
        <v>6801</v>
      </c>
      <c r="D467" s="191" t="s">
        <v>6284</v>
      </c>
      <c r="E467" s="191">
        <v>14</v>
      </c>
      <c r="F467" s="191">
        <v>14</v>
      </c>
      <c r="G467" s="355" t="s">
        <v>5982</v>
      </c>
    </row>
    <row r="468" spans="1:7" ht="15.75" customHeight="1">
      <c r="A468" s="194" t="s">
        <v>104</v>
      </c>
      <c r="B468" s="974" t="s">
        <v>1570</v>
      </c>
      <c r="C468" s="184" t="s">
        <v>6802</v>
      </c>
      <c r="D468" s="191" t="s">
        <v>6334</v>
      </c>
      <c r="E468" s="191">
        <v>17</v>
      </c>
      <c r="F468" s="191">
        <v>17</v>
      </c>
      <c r="G468" s="355" t="s">
        <v>5982</v>
      </c>
    </row>
    <row r="469" spans="1:7" ht="15.75" customHeight="1">
      <c r="A469" s="194" t="s">
        <v>104</v>
      </c>
      <c r="B469" s="977" t="s">
        <v>1570</v>
      </c>
      <c r="C469" s="758" t="s">
        <v>6802</v>
      </c>
      <c r="D469" s="191" t="s">
        <v>6284</v>
      </c>
      <c r="E469" s="191">
        <v>5</v>
      </c>
      <c r="F469" s="191">
        <v>5</v>
      </c>
      <c r="G469" s="355" t="s">
        <v>5982</v>
      </c>
    </row>
    <row r="470" spans="1:7" ht="15.75" customHeight="1">
      <c r="A470" s="194" t="s">
        <v>104</v>
      </c>
      <c r="B470" s="978" t="s">
        <v>1570</v>
      </c>
      <c r="C470" s="194" t="s">
        <v>6604</v>
      </c>
      <c r="D470" s="193" t="s">
        <v>6334</v>
      </c>
      <c r="E470" s="193">
        <v>100</v>
      </c>
      <c r="F470" s="193">
        <v>100</v>
      </c>
      <c r="G470" s="355" t="s">
        <v>5982</v>
      </c>
    </row>
    <row r="471" spans="1:7" ht="15.75" customHeight="1">
      <c r="A471" s="194" t="s">
        <v>104</v>
      </c>
      <c r="B471" s="152" t="s">
        <v>1570</v>
      </c>
      <c r="C471" s="152" t="s">
        <v>6010</v>
      </c>
      <c r="D471" s="191" t="s">
        <v>6282</v>
      </c>
      <c r="E471" s="191">
        <v>88</v>
      </c>
      <c r="F471" s="191">
        <v>88</v>
      </c>
      <c r="G471" s="355" t="s">
        <v>5982</v>
      </c>
    </row>
    <row r="472" spans="1:7" ht="15.75" customHeight="1">
      <c r="A472" s="184" t="s">
        <v>107</v>
      </c>
      <c r="B472" s="158" t="s">
        <v>101</v>
      </c>
      <c r="C472" s="158" t="s">
        <v>6803</v>
      </c>
      <c r="D472" s="159" t="s">
        <v>6804</v>
      </c>
      <c r="E472" s="159" t="s">
        <v>6805</v>
      </c>
      <c r="F472" s="155">
        <v>72</v>
      </c>
      <c r="G472" s="355" t="s">
        <v>461</v>
      </c>
    </row>
    <row r="473" spans="1:7" ht="15.75" customHeight="1">
      <c r="A473" s="194" t="s">
        <v>107</v>
      </c>
      <c r="B473" s="152" t="s">
        <v>101</v>
      </c>
      <c r="C473" s="152" t="s">
        <v>6806</v>
      </c>
      <c r="D473" s="191" t="s">
        <v>6804</v>
      </c>
      <c r="E473" s="191" t="s">
        <v>6807</v>
      </c>
      <c r="F473" s="191">
        <v>36</v>
      </c>
      <c r="G473" s="355" t="s">
        <v>461</v>
      </c>
    </row>
    <row r="474" spans="1:7" ht="15.75" customHeight="1">
      <c r="A474" s="194" t="s">
        <v>107</v>
      </c>
      <c r="B474" s="152" t="s">
        <v>101</v>
      </c>
      <c r="C474" s="152" t="s">
        <v>6383</v>
      </c>
      <c r="D474" s="193" t="s">
        <v>6808</v>
      </c>
      <c r="E474" s="193" t="s">
        <v>6809</v>
      </c>
      <c r="F474" s="191">
        <v>41</v>
      </c>
      <c r="G474" s="355" t="s">
        <v>461</v>
      </c>
    </row>
    <row r="475" spans="1:7" ht="15.75" customHeight="1">
      <c r="A475" s="184" t="s">
        <v>105</v>
      </c>
      <c r="B475" s="158" t="s">
        <v>101</v>
      </c>
      <c r="C475" s="158" t="s">
        <v>6810</v>
      </c>
      <c r="D475" s="159" t="s">
        <v>6386</v>
      </c>
      <c r="E475" s="159" t="s">
        <v>6811</v>
      </c>
      <c r="F475" s="155">
        <v>78</v>
      </c>
      <c r="G475" s="355" t="s">
        <v>2773</v>
      </c>
    </row>
    <row r="476" spans="1:7" ht="15.75" customHeight="1">
      <c r="A476" s="194" t="s">
        <v>105</v>
      </c>
      <c r="B476" s="152" t="s">
        <v>101</v>
      </c>
      <c r="C476" s="152" t="s">
        <v>6812</v>
      </c>
      <c r="D476" s="193" t="s">
        <v>6386</v>
      </c>
      <c r="E476" s="191" t="s">
        <v>6813</v>
      </c>
      <c r="F476" s="191">
        <v>39.99</v>
      </c>
      <c r="G476" s="355" t="s">
        <v>2773</v>
      </c>
    </row>
    <row r="477" spans="1:7" ht="15.75" customHeight="1">
      <c r="A477" s="184" t="s">
        <v>6186</v>
      </c>
      <c r="B477" s="158" t="s">
        <v>101</v>
      </c>
      <c r="C477" s="158" t="s">
        <v>6814</v>
      </c>
      <c r="D477" s="159" t="s">
        <v>6282</v>
      </c>
      <c r="E477" s="159">
        <v>46</v>
      </c>
      <c r="F477" s="155">
        <v>46</v>
      </c>
      <c r="G477" s="355" t="s">
        <v>5403</v>
      </c>
    </row>
    <row r="478" spans="1:7" ht="15.75" customHeight="1">
      <c r="A478" s="194" t="s">
        <v>6186</v>
      </c>
      <c r="B478" s="152" t="s">
        <v>101</v>
      </c>
      <c r="C478" s="152" t="s">
        <v>6815</v>
      </c>
      <c r="D478" s="193" t="s">
        <v>6282</v>
      </c>
      <c r="E478" s="191">
        <v>21</v>
      </c>
      <c r="F478" s="191">
        <v>21</v>
      </c>
      <c r="G478" s="355" t="s">
        <v>5403</v>
      </c>
    </row>
    <row r="479" spans="1:7" ht="15.75" customHeight="1">
      <c r="A479" s="194" t="s">
        <v>6186</v>
      </c>
      <c r="B479" s="152" t="s">
        <v>101</v>
      </c>
      <c r="C479" s="152" t="s">
        <v>6816</v>
      </c>
      <c r="D479" s="193" t="s">
        <v>6282</v>
      </c>
      <c r="E479" s="193">
        <v>21</v>
      </c>
      <c r="F479" s="191">
        <v>21</v>
      </c>
      <c r="G479" s="355" t="s">
        <v>5403</v>
      </c>
    </row>
    <row r="480" spans="1:7" ht="15.75" customHeight="1">
      <c r="A480" s="194" t="s">
        <v>6186</v>
      </c>
      <c r="B480" s="152" t="s">
        <v>101</v>
      </c>
      <c r="C480" s="152" t="s">
        <v>6817</v>
      </c>
      <c r="D480" s="193" t="s">
        <v>6282</v>
      </c>
      <c r="E480" s="191">
        <v>20</v>
      </c>
      <c r="F480" s="191">
        <v>20</v>
      </c>
      <c r="G480" s="355" t="s">
        <v>5403</v>
      </c>
    </row>
    <row r="481" spans="1:7" ht="15.75" customHeight="1">
      <c r="A481" s="194" t="s">
        <v>6186</v>
      </c>
      <c r="B481" s="152" t="s">
        <v>101</v>
      </c>
      <c r="C481" s="152" t="s">
        <v>6818</v>
      </c>
      <c r="D481" s="193" t="s">
        <v>6282</v>
      </c>
      <c r="E481" s="191">
        <v>20</v>
      </c>
      <c r="F481" s="191">
        <v>20</v>
      </c>
      <c r="G481" s="355" t="s">
        <v>5403</v>
      </c>
    </row>
    <row r="482" spans="1:7" ht="15.75" customHeight="1">
      <c r="A482" s="184" t="s">
        <v>111</v>
      </c>
      <c r="B482" s="158" t="s">
        <v>101</v>
      </c>
      <c r="C482" s="158" t="s">
        <v>6819</v>
      </c>
      <c r="D482" s="155" t="s">
        <v>6282</v>
      </c>
      <c r="E482" s="155" t="s">
        <v>6820</v>
      </c>
      <c r="F482" s="155">
        <v>50</v>
      </c>
      <c r="G482" s="355" t="s">
        <v>488</v>
      </c>
    </row>
    <row r="483" spans="1:7" ht="15.75" customHeight="1">
      <c r="A483" s="194" t="s">
        <v>111</v>
      </c>
      <c r="B483" s="152" t="s">
        <v>101</v>
      </c>
      <c r="C483" s="152" t="s">
        <v>6713</v>
      </c>
      <c r="D483" s="191" t="s">
        <v>6282</v>
      </c>
      <c r="E483" s="191" t="s">
        <v>6820</v>
      </c>
      <c r="F483" s="191">
        <v>50</v>
      </c>
      <c r="G483" s="355" t="s">
        <v>488</v>
      </c>
    </row>
    <row r="484" spans="1:7" ht="15.75" customHeight="1">
      <c r="A484" s="194" t="s">
        <v>111</v>
      </c>
      <c r="B484" s="152" t="s">
        <v>101</v>
      </c>
      <c r="C484" s="152" t="s">
        <v>6821</v>
      </c>
      <c r="D484" s="191" t="s">
        <v>6295</v>
      </c>
      <c r="E484" s="191" t="s">
        <v>6822</v>
      </c>
      <c r="F484" s="191">
        <v>16</v>
      </c>
      <c r="G484" s="355" t="s">
        <v>488</v>
      </c>
    </row>
    <row r="485" spans="1:7" ht="15.75" customHeight="1">
      <c r="A485" s="194" t="s">
        <v>111</v>
      </c>
      <c r="B485" s="152" t="s">
        <v>101</v>
      </c>
      <c r="C485" s="152" t="s">
        <v>6823</v>
      </c>
      <c r="D485" s="191" t="s">
        <v>6295</v>
      </c>
      <c r="E485" s="191" t="s">
        <v>6824</v>
      </c>
      <c r="F485" s="191">
        <v>9</v>
      </c>
      <c r="G485" s="355" t="s">
        <v>488</v>
      </c>
    </row>
    <row r="486" spans="1:7" ht="15.75" customHeight="1">
      <c r="A486" s="194" t="s">
        <v>111</v>
      </c>
      <c r="B486" s="152" t="s">
        <v>101</v>
      </c>
      <c r="C486" s="152" t="s">
        <v>6825</v>
      </c>
      <c r="D486" s="191" t="s">
        <v>6295</v>
      </c>
      <c r="E486" s="191" t="s">
        <v>6826</v>
      </c>
      <c r="F486" s="191">
        <v>77.33</v>
      </c>
      <c r="G486" s="355" t="s">
        <v>488</v>
      </c>
    </row>
    <row r="487" spans="1:7" ht="15.75" customHeight="1">
      <c r="A487" s="184" t="s">
        <v>6827</v>
      </c>
      <c r="B487" s="158" t="s">
        <v>452</v>
      </c>
      <c r="C487" s="158" t="s">
        <v>6828</v>
      </c>
      <c r="D487" s="155" t="s">
        <v>6282</v>
      </c>
      <c r="E487" s="979"/>
      <c r="F487" s="155">
        <v>139</v>
      </c>
      <c r="G487" s="196" t="s">
        <v>6829</v>
      </c>
    </row>
    <row r="488" spans="1:7" ht="15.75" customHeight="1">
      <c r="A488" s="194" t="s">
        <v>6827</v>
      </c>
      <c r="B488" s="152" t="s">
        <v>452</v>
      </c>
      <c r="C488" s="152" t="s">
        <v>6830</v>
      </c>
      <c r="D488" s="191" t="s">
        <v>6282</v>
      </c>
      <c r="E488" s="980">
        <v>5.7937500000000002</v>
      </c>
      <c r="F488" s="191">
        <v>46.33</v>
      </c>
      <c r="G488" s="196" t="s">
        <v>6829</v>
      </c>
    </row>
    <row r="489" spans="1:7" ht="15.75" customHeight="1">
      <c r="A489" s="194" t="s">
        <v>6827</v>
      </c>
      <c r="B489" s="152" t="s">
        <v>452</v>
      </c>
      <c r="C489" s="152" t="s">
        <v>6831</v>
      </c>
      <c r="D489" s="191" t="s">
        <v>6282</v>
      </c>
      <c r="E489" s="981">
        <v>0.62708333333333333</v>
      </c>
      <c r="F489" s="191">
        <v>10</v>
      </c>
      <c r="G489" s="196" t="s">
        <v>6829</v>
      </c>
    </row>
    <row r="490" spans="1:7" ht="15.75" customHeight="1">
      <c r="A490" s="194" t="s">
        <v>6827</v>
      </c>
      <c r="B490" s="152" t="s">
        <v>452</v>
      </c>
      <c r="C490" s="152" t="s">
        <v>6832</v>
      </c>
      <c r="D490" s="191" t="s">
        <v>6282</v>
      </c>
      <c r="E490" s="980">
        <v>1.16875</v>
      </c>
      <c r="F490" s="191">
        <v>27.99</v>
      </c>
      <c r="G490" s="196" t="s">
        <v>6829</v>
      </c>
    </row>
    <row r="491" spans="1:7" ht="15.75" customHeight="1">
      <c r="A491" s="184" t="s">
        <v>6827</v>
      </c>
      <c r="B491" s="158" t="s">
        <v>452</v>
      </c>
      <c r="C491" s="158" t="s">
        <v>6833</v>
      </c>
      <c r="D491" s="155" t="s">
        <v>6282</v>
      </c>
      <c r="E491" s="979">
        <v>17.210416666666667</v>
      </c>
      <c r="F491" s="155">
        <v>139</v>
      </c>
      <c r="G491" s="196" t="s">
        <v>6829</v>
      </c>
    </row>
    <row r="492" spans="1:7" ht="15.75" customHeight="1">
      <c r="A492" s="184" t="s">
        <v>3910</v>
      </c>
      <c r="B492" s="158" t="s">
        <v>101</v>
      </c>
      <c r="C492" s="158" t="s">
        <v>6834</v>
      </c>
      <c r="D492" s="159" t="s">
        <v>6282</v>
      </c>
      <c r="E492" s="159" t="s">
        <v>6835</v>
      </c>
      <c r="F492" s="155">
        <v>100</v>
      </c>
      <c r="G492" s="196" t="s">
        <v>1649</v>
      </c>
    </row>
    <row r="493" spans="1:7" ht="15.75" customHeight="1">
      <c r="A493" s="194" t="s">
        <v>3910</v>
      </c>
      <c r="B493" s="152" t="s">
        <v>101</v>
      </c>
      <c r="C493" s="152" t="s">
        <v>6836</v>
      </c>
      <c r="D493" s="191" t="s">
        <v>6837</v>
      </c>
      <c r="E493" s="191" t="s">
        <v>6835</v>
      </c>
      <c r="F493" s="191">
        <v>100</v>
      </c>
      <c r="G493" s="196" t="s">
        <v>1649</v>
      </c>
    </row>
    <row r="494" spans="1:7" ht="15.75" customHeight="1">
      <c r="A494" s="194" t="s">
        <v>3910</v>
      </c>
      <c r="B494" s="152" t="s">
        <v>101</v>
      </c>
      <c r="C494" s="152" t="s">
        <v>6838</v>
      </c>
      <c r="D494" s="193" t="s">
        <v>6282</v>
      </c>
      <c r="E494" s="193" t="s">
        <v>6839</v>
      </c>
      <c r="F494" s="191">
        <v>81</v>
      </c>
      <c r="G494" s="196" t="s">
        <v>1649</v>
      </c>
    </row>
    <row r="495" spans="1:7" ht="15.75" customHeight="1">
      <c r="A495" s="194" t="s">
        <v>3910</v>
      </c>
      <c r="B495" s="152" t="s">
        <v>101</v>
      </c>
      <c r="C495" s="152" t="s">
        <v>6840</v>
      </c>
      <c r="D495" s="191" t="s">
        <v>6282</v>
      </c>
      <c r="E495" s="191" t="s">
        <v>6841</v>
      </c>
      <c r="F495" s="191">
        <v>29</v>
      </c>
      <c r="G495" s="196" t="s">
        <v>1649</v>
      </c>
    </row>
    <row r="496" spans="1:7" ht="15.75" customHeight="1">
      <c r="A496" s="194" t="s">
        <v>3910</v>
      </c>
      <c r="B496" s="152" t="s">
        <v>101</v>
      </c>
      <c r="C496" s="152" t="s">
        <v>6842</v>
      </c>
      <c r="D496" s="191" t="s">
        <v>6282</v>
      </c>
      <c r="E496" s="191" t="s">
        <v>6843</v>
      </c>
      <c r="F496" s="191">
        <v>23</v>
      </c>
      <c r="G496" s="196" t="s">
        <v>1649</v>
      </c>
    </row>
    <row r="497" spans="1:7" ht="15.75" customHeight="1">
      <c r="A497" s="184" t="s">
        <v>116</v>
      </c>
      <c r="B497" s="158" t="s">
        <v>101</v>
      </c>
      <c r="C497" s="158" t="s">
        <v>6844</v>
      </c>
      <c r="D497" s="159" t="s">
        <v>6845</v>
      </c>
      <c r="E497" s="159">
        <v>60</v>
      </c>
      <c r="F497" s="155">
        <v>20</v>
      </c>
      <c r="G497" s="196" t="s">
        <v>1653</v>
      </c>
    </row>
    <row r="498" spans="1:7" ht="15.75" customHeight="1">
      <c r="A498" s="194" t="s">
        <v>116</v>
      </c>
      <c r="B498" s="152" t="s">
        <v>101</v>
      </c>
      <c r="C498" s="152" t="s">
        <v>6846</v>
      </c>
      <c r="D498" s="193" t="s">
        <v>6845</v>
      </c>
      <c r="E498" s="193">
        <v>60</v>
      </c>
      <c r="F498" s="191">
        <v>20</v>
      </c>
      <c r="G498" s="196" t="s">
        <v>1653</v>
      </c>
    </row>
    <row r="499" spans="1:7" ht="15.75" customHeight="1">
      <c r="A499" s="194" t="s">
        <v>116</v>
      </c>
      <c r="B499" s="152" t="s">
        <v>101</v>
      </c>
      <c r="C499" s="152" t="s">
        <v>6847</v>
      </c>
      <c r="D499" s="193" t="s">
        <v>6845</v>
      </c>
      <c r="E499" s="193">
        <v>60</v>
      </c>
      <c r="F499" s="191">
        <v>20</v>
      </c>
      <c r="G499" s="196" t="s">
        <v>1653</v>
      </c>
    </row>
    <row r="500" spans="1:7" ht="15.75" customHeight="1">
      <c r="A500" s="194" t="s">
        <v>116</v>
      </c>
      <c r="B500" s="152" t="s">
        <v>101</v>
      </c>
      <c r="C500" s="152" t="s">
        <v>6848</v>
      </c>
      <c r="D500" s="191" t="s">
        <v>6845</v>
      </c>
      <c r="E500" s="191">
        <v>60</v>
      </c>
      <c r="F500" s="191">
        <v>20</v>
      </c>
      <c r="G500" s="196" t="s">
        <v>1653</v>
      </c>
    </row>
    <row r="501" spans="1:7" ht="15.75" customHeight="1">
      <c r="A501" s="194" t="s">
        <v>116</v>
      </c>
      <c r="B501" s="152" t="s">
        <v>101</v>
      </c>
      <c r="C501" s="152" t="s">
        <v>6849</v>
      </c>
      <c r="D501" s="191" t="s">
        <v>6845</v>
      </c>
      <c r="E501" s="191">
        <v>60</v>
      </c>
      <c r="F501" s="191">
        <v>20</v>
      </c>
      <c r="G501" s="196" t="s">
        <v>1653</v>
      </c>
    </row>
    <row r="502" spans="1:7" ht="15.75" customHeight="1">
      <c r="A502" s="194" t="s">
        <v>116</v>
      </c>
      <c r="B502" s="152" t="s">
        <v>101</v>
      </c>
      <c r="C502" s="152" t="s">
        <v>6850</v>
      </c>
      <c r="D502" s="191" t="s">
        <v>6845</v>
      </c>
      <c r="E502" s="191">
        <v>60</v>
      </c>
      <c r="F502" s="191">
        <v>20</v>
      </c>
      <c r="G502" s="196" t="s">
        <v>1653</v>
      </c>
    </row>
    <row r="503" spans="1:7" ht="15.75" customHeight="1">
      <c r="A503" s="184" t="s">
        <v>116</v>
      </c>
      <c r="B503" s="158" t="s">
        <v>101</v>
      </c>
      <c r="C503" s="158" t="s">
        <v>6851</v>
      </c>
      <c r="D503" s="159" t="s">
        <v>6845</v>
      </c>
      <c r="E503" s="159">
        <v>14</v>
      </c>
      <c r="F503" s="155">
        <v>5</v>
      </c>
      <c r="G503" s="196" t="s">
        <v>1653</v>
      </c>
    </row>
    <row r="504" spans="1:7" ht="15.75" customHeight="1">
      <c r="A504" s="194" t="s">
        <v>116</v>
      </c>
      <c r="B504" s="152" t="s">
        <v>101</v>
      </c>
      <c r="C504" s="152" t="s">
        <v>6852</v>
      </c>
      <c r="D504" s="193" t="s">
        <v>6845</v>
      </c>
      <c r="E504" s="193">
        <v>14</v>
      </c>
      <c r="F504" s="191">
        <v>5</v>
      </c>
      <c r="G504" s="196" t="s">
        <v>1653</v>
      </c>
    </row>
    <row r="505" spans="1:7" ht="15.75" customHeight="1">
      <c r="A505" s="194" t="s">
        <v>116</v>
      </c>
      <c r="B505" s="152" t="s">
        <v>101</v>
      </c>
      <c r="C505" s="152" t="s">
        <v>6853</v>
      </c>
      <c r="D505" s="193" t="s">
        <v>6845</v>
      </c>
      <c r="E505" s="193">
        <v>14</v>
      </c>
      <c r="F505" s="191">
        <v>5</v>
      </c>
      <c r="G505" s="196" t="s">
        <v>1653</v>
      </c>
    </row>
    <row r="506" spans="1:7" ht="15.75" customHeight="1">
      <c r="A506" s="194" t="s">
        <v>116</v>
      </c>
      <c r="B506" s="152" t="s">
        <v>101</v>
      </c>
      <c r="C506" s="152" t="s">
        <v>6854</v>
      </c>
      <c r="D506" s="191" t="s">
        <v>6845</v>
      </c>
      <c r="E506" s="191">
        <v>14</v>
      </c>
      <c r="F506" s="191">
        <v>5</v>
      </c>
      <c r="G506" s="196" t="s">
        <v>1653</v>
      </c>
    </row>
    <row r="507" spans="1:7" ht="15.75" customHeight="1">
      <c r="A507" s="184" t="s">
        <v>4691</v>
      </c>
      <c r="B507" s="158" t="s">
        <v>101</v>
      </c>
      <c r="C507" s="158" t="s">
        <v>6855</v>
      </c>
      <c r="D507" s="159" t="s">
        <v>6282</v>
      </c>
      <c r="E507" s="159" t="s">
        <v>6856</v>
      </c>
      <c r="F507" s="155">
        <v>6</v>
      </c>
      <c r="G507" s="196" t="s">
        <v>872</v>
      </c>
    </row>
    <row r="508" spans="1:7" ht="15.75" customHeight="1">
      <c r="A508" s="194" t="s">
        <v>4691</v>
      </c>
      <c r="B508" s="152" t="s">
        <v>101</v>
      </c>
      <c r="C508" s="152" t="s">
        <v>6857</v>
      </c>
      <c r="D508" s="191" t="s">
        <v>6282</v>
      </c>
      <c r="E508" s="191" t="s">
        <v>6858</v>
      </c>
      <c r="F508" s="191">
        <v>10</v>
      </c>
      <c r="G508" s="196" t="s">
        <v>872</v>
      </c>
    </row>
    <row r="509" spans="1:7" ht="15.75" customHeight="1">
      <c r="A509" s="194" t="s">
        <v>4691</v>
      </c>
      <c r="B509" s="152" t="s">
        <v>101</v>
      </c>
      <c r="C509" s="152" t="s">
        <v>6859</v>
      </c>
      <c r="D509" s="193" t="s">
        <v>6282</v>
      </c>
      <c r="E509" s="193" t="s">
        <v>6860</v>
      </c>
      <c r="F509" s="191">
        <v>30</v>
      </c>
      <c r="G509" s="196" t="s">
        <v>872</v>
      </c>
    </row>
    <row r="510" spans="1:7" ht="15.75" customHeight="1">
      <c r="A510" s="194" t="s">
        <v>4691</v>
      </c>
      <c r="B510" s="152" t="s">
        <v>101</v>
      </c>
      <c r="C510" s="152" t="s">
        <v>6381</v>
      </c>
      <c r="D510" s="191" t="s">
        <v>6282</v>
      </c>
      <c r="E510" s="191">
        <v>10</v>
      </c>
      <c r="F510" s="191">
        <v>10</v>
      </c>
      <c r="G510" s="196" t="s">
        <v>872</v>
      </c>
    </row>
    <row r="511" spans="1:7" ht="15.75" customHeight="1">
      <c r="A511" s="194" t="s">
        <v>4691</v>
      </c>
      <c r="B511" s="152" t="s">
        <v>101</v>
      </c>
      <c r="C511" s="152" t="s">
        <v>6861</v>
      </c>
      <c r="D511" s="191" t="s">
        <v>6282</v>
      </c>
      <c r="E511" s="191">
        <v>20</v>
      </c>
      <c r="F511" s="191">
        <v>20</v>
      </c>
      <c r="G511" s="196" t="s">
        <v>872</v>
      </c>
    </row>
    <row r="512" spans="1:7" ht="15.75" customHeight="1">
      <c r="A512" s="184" t="s">
        <v>5482</v>
      </c>
      <c r="B512" s="948" t="s">
        <v>101</v>
      </c>
      <c r="C512" s="158" t="s">
        <v>6862</v>
      </c>
      <c r="D512" s="155" t="s">
        <v>6282</v>
      </c>
      <c r="E512" s="155">
        <v>16</v>
      </c>
      <c r="F512" s="155">
        <v>16</v>
      </c>
      <c r="G512" s="196" t="s">
        <v>1656</v>
      </c>
    </row>
    <row r="513" spans="1:7" ht="15.75" customHeight="1">
      <c r="A513" s="194" t="s">
        <v>5482</v>
      </c>
      <c r="B513" s="982" t="s">
        <v>101</v>
      </c>
      <c r="C513" s="152" t="s">
        <v>6863</v>
      </c>
      <c r="D513" s="191" t="s">
        <v>6282</v>
      </c>
      <c r="E513" s="191">
        <v>64</v>
      </c>
      <c r="F513" s="191">
        <v>64</v>
      </c>
      <c r="G513" s="196" t="s">
        <v>1656</v>
      </c>
    </row>
    <row r="514" spans="1:7" ht="15.75" customHeight="1">
      <c r="A514" s="194" t="s">
        <v>6864</v>
      </c>
      <c r="B514" s="982" t="s">
        <v>101</v>
      </c>
      <c r="C514" s="152" t="s">
        <v>6865</v>
      </c>
      <c r="D514" s="191" t="s">
        <v>6282</v>
      </c>
      <c r="E514" s="191">
        <v>4</v>
      </c>
      <c r="F514" s="191">
        <v>4</v>
      </c>
      <c r="G514" s="196" t="s">
        <v>1656</v>
      </c>
    </row>
    <row r="515" spans="1:7" ht="15.75" customHeight="1">
      <c r="A515" s="194" t="s">
        <v>5482</v>
      </c>
      <c r="B515" s="982" t="s">
        <v>101</v>
      </c>
      <c r="C515" s="152" t="s">
        <v>6866</v>
      </c>
      <c r="D515" s="191" t="s">
        <v>6282</v>
      </c>
      <c r="E515" s="191">
        <v>80</v>
      </c>
      <c r="F515" s="191">
        <v>80</v>
      </c>
      <c r="G515" s="196" t="s">
        <v>1656</v>
      </c>
    </row>
    <row r="516" spans="1:7" ht="15.75" customHeight="1">
      <c r="A516" s="194" t="s">
        <v>5482</v>
      </c>
      <c r="B516" s="982" t="s">
        <v>101</v>
      </c>
      <c r="C516" s="152" t="s">
        <v>6867</v>
      </c>
      <c r="D516" s="191" t="s">
        <v>6282</v>
      </c>
      <c r="E516" s="191">
        <v>20</v>
      </c>
      <c r="F516" s="191">
        <v>20</v>
      </c>
      <c r="G516" s="196" t="s">
        <v>1656</v>
      </c>
    </row>
    <row r="517" spans="1:7" ht="15.75" customHeight="1">
      <c r="A517" s="194" t="s">
        <v>5482</v>
      </c>
      <c r="B517" s="982" t="s">
        <v>101</v>
      </c>
      <c r="C517" s="152" t="s">
        <v>6868</v>
      </c>
      <c r="D517" s="191" t="s">
        <v>6282</v>
      </c>
      <c r="E517" s="191">
        <v>6</v>
      </c>
      <c r="F517" s="191">
        <v>6</v>
      </c>
      <c r="G517" s="196" t="s">
        <v>1656</v>
      </c>
    </row>
    <row r="518" spans="1:7" ht="15.75" customHeight="1">
      <c r="A518" s="194" t="s">
        <v>5482</v>
      </c>
      <c r="B518" s="982" t="s">
        <v>101</v>
      </c>
      <c r="C518" s="152" t="s">
        <v>6869</v>
      </c>
      <c r="D518" s="191" t="s">
        <v>6282</v>
      </c>
      <c r="E518" s="191">
        <v>50</v>
      </c>
      <c r="F518" s="191">
        <v>50</v>
      </c>
      <c r="G518" s="196" t="s">
        <v>1656</v>
      </c>
    </row>
    <row r="519" spans="1:7" ht="15.75" customHeight="1">
      <c r="A519" s="194" t="s">
        <v>5482</v>
      </c>
      <c r="B519" s="982" t="s">
        <v>101</v>
      </c>
      <c r="C519" s="152" t="s">
        <v>6798</v>
      </c>
      <c r="D519" s="191" t="s">
        <v>6282</v>
      </c>
      <c r="E519" s="191">
        <v>14</v>
      </c>
      <c r="F519" s="191">
        <v>14</v>
      </c>
      <c r="G519" s="196" t="s">
        <v>1656</v>
      </c>
    </row>
    <row r="520" spans="1:7" ht="15.75" customHeight="1">
      <c r="A520" s="194" t="s">
        <v>5482</v>
      </c>
      <c r="B520" s="982" t="s">
        <v>101</v>
      </c>
      <c r="C520" s="152" t="s">
        <v>6799</v>
      </c>
      <c r="D520" s="191" t="s">
        <v>6282</v>
      </c>
      <c r="E520" s="191">
        <v>26</v>
      </c>
      <c r="F520" s="191">
        <v>26</v>
      </c>
      <c r="G520" s="196" t="s">
        <v>1656</v>
      </c>
    </row>
    <row r="521" spans="1:7" ht="15.75" customHeight="1">
      <c r="A521" s="184" t="s">
        <v>2535</v>
      </c>
      <c r="B521" s="158" t="s">
        <v>101</v>
      </c>
      <c r="C521" s="158" t="s">
        <v>6870</v>
      </c>
      <c r="D521" s="159" t="s">
        <v>6334</v>
      </c>
      <c r="E521" s="159">
        <v>48</v>
      </c>
      <c r="F521" s="155">
        <v>48</v>
      </c>
      <c r="G521" s="196" t="s">
        <v>2542</v>
      </c>
    </row>
    <row r="522" spans="1:7" ht="15.75" customHeight="1">
      <c r="A522" s="194" t="s">
        <v>2535</v>
      </c>
      <c r="B522" s="152" t="s">
        <v>101</v>
      </c>
      <c r="C522" s="152" t="s">
        <v>6871</v>
      </c>
      <c r="D522" s="193" t="s">
        <v>6334</v>
      </c>
      <c r="E522" s="191">
        <v>5</v>
      </c>
      <c r="F522" s="191">
        <v>5</v>
      </c>
      <c r="G522" s="196" t="s">
        <v>2542</v>
      </c>
    </row>
    <row r="523" spans="1:7" ht="15.75" customHeight="1">
      <c r="A523" s="194" t="s">
        <v>2535</v>
      </c>
      <c r="B523" s="152" t="s">
        <v>101</v>
      </c>
      <c r="C523" s="152" t="s">
        <v>6604</v>
      </c>
      <c r="D523" s="193" t="s">
        <v>6334</v>
      </c>
      <c r="E523" s="193">
        <v>5</v>
      </c>
      <c r="F523" s="191">
        <v>5</v>
      </c>
      <c r="G523" s="196" t="s">
        <v>2542</v>
      </c>
    </row>
    <row r="524" spans="1:7" ht="15.75" customHeight="1">
      <c r="A524" s="184" t="s">
        <v>1687</v>
      </c>
      <c r="B524" s="158" t="s">
        <v>101</v>
      </c>
      <c r="C524" s="158" t="s">
        <v>6872</v>
      </c>
      <c r="D524" s="155" t="s">
        <v>6282</v>
      </c>
      <c r="E524" s="155">
        <v>44</v>
      </c>
      <c r="F524" s="155" t="s">
        <v>6873</v>
      </c>
      <c r="G524" s="196" t="s">
        <v>2828</v>
      </c>
    </row>
    <row r="525" spans="1:7" ht="15.75" customHeight="1">
      <c r="A525" s="194" t="s">
        <v>1687</v>
      </c>
      <c r="B525" s="152" t="s">
        <v>101</v>
      </c>
      <c r="C525" s="152" t="s">
        <v>6874</v>
      </c>
      <c r="D525" s="191" t="s">
        <v>6282</v>
      </c>
      <c r="E525" s="191">
        <v>44</v>
      </c>
      <c r="F525" s="191" t="s">
        <v>6873</v>
      </c>
      <c r="G525" s="196" t="s">
        <v>2828</v>
      </c>
    </row>
    <row r="526" spans="1:7" ht="15.75" customHeight="1">
      <c r="A526" s="194" t="s">
        <v>1687</v>
      </c>
      <c r="B526" s="152" t="s">
        <v>101</v>
      </c>
      <c r="C526" s="152" t="s">
        <v>6875</v>
      </c>
      <c r="D526" s="191" t="s">
        <v>6282</v>
      </c>
      <c r="E526" s="191">
        <v>11</v>
      </c>
      <c r="F526" s="191" t="s">
        <v>6876</v>
      </c>
      <c r="G526" s="196" t="s">
        <v>2828</v>
      </c>
    </row>
    <row r="527" spans="1:7" ht="15.75" customHeight="1">
      <c r="A527" s="194" t="s">
        <v>1687</v>
      </c>
      <c r="B527" s="152" t="s">
        <v>101</v>
      </c>
      <c r="C527" s="152" t="s">
        <v>6877</v>
      </c>
      <c r="D527" s="191" t="s">
        <v>6282</v>
      </c>
      <c r="E527" s="191">
        <v>14</v>
      </c>
      <c r="F527" s="191" t="s">
        <v>6878</v>
      </c>
      <c r="G527" s="196" t="s">
        <v>2828</v>
      </c>
    </row>
    <row r="528" spans="1:7" ht="15.75" customHeight="1">
      <c r="A528" s="194" t="s">
        <v>1687</v>
      </c>
      <c r="B528" s="152" t="s">
        <v>101</v>
      </c>
      <c r="C528" s="152" t="s">
        <v>6879</v>
      </c>
      <c r="D528" s="191" t="s">
        <v>6282</v>
      </c>
      <c r="E528" s="191">
        <v>9</v>
      </c>
      <c r="F528" s="191" t="s">
        <v>3268</v>
      </c>
      <c r="G528" s="196" t="s">
        <v>2828</v>
      </c>
    </row>
    <row r="529" spans="1:7" ht="15.75" customHeight="1">
      <c r="A529" s="194" t="s">
        <v>1687</v>
      </c>
      <c r="B529" s="152" t="s">
        <v>101</v>
      </c>
      <c r="C529" s="152" t="s">
        <v>6880</v>
      </c>
      <c r="D529" s="191" t="s">
        <v>6282</v>
      </c>
      <c r="E529" s="191">
        <v>20</v>
      </c>
      <c r="F529" s="191" t="s">
        <v>6881</v>
      </c>
      <c r="G529" s="196" t="s">
        <v>2828</v>
      </c>
    </row>
    <row r="530" spans="1:7" ht="15.75" customHeight="1">
      <c r="A530" s="194" t="s">
        <v>1687</v>
      </c>
      <c r="B530" s="152" t="s">
        <v>101</v>
      </c>
      <c r="C530" s="152" t="s">
        <v>6882</v>
      </c>
      <c r="D530" s="191" t="s">
        <v>6282</v>
      </c>
      <c r="E530" s="191">
        <v>3</v>
      </c>
      <c r="F530" s="191" t="s">
        <v>6883</v>
      </c>
      <c r="G530" s="196" t="s">
        <v>2828</v>
      </c>
    </row>
    <row r="531" spans="1:7" ht="15.75" customHeight="1">
      <c r="A531" s="194" t="s">
        <v>1687</v>
      </c>
      <c r="B531" s="152" t="s">
        <v>101</v>
      </c>
      <c r="C531" s="152" t="s">
        <v>6884</v>
      </c>
      <c r="D531" s="191" t="s">
        <v>6282</v>
      </c>
      <c r="E531" s="191">
        <v>5</v>
      </c>
      <c r="F531" s="191" t="s">
        <v>6885</v>
      </c>
      <c r="G531" s="196" t="s">
        <v>2828</v>
      </c>
    </row>
    <row r="532" spans="1:7" ht="15.75" customHeight="1">
      <c r="A532" s="194" t="s">
        <v>1687</v>
      </c>
      <c r="B532" s="152" t="s">
        <v>101</v>
      </c>
      <c r="C532" s="152" t="s">
        <v>6886</v>
      </c>
      <c r="D532" s="191" t="s">
        <v>6282</v>
      </c>
      <c r="E532" s="191">
        <v>2</v>
      </c>
      <c r="F532" s="191" t="s">
        <v>6887</v>
      </c>
      <c r="G532" s="196" t="s">
        <v>2828</v>
      </c>
    </row>
    <row r="533" spans="1:7" ht="15.75" customHeight="1">
      <c r="A533" s="194" t="s">
        <v>1687</v>
      </c>
      <c r="B533" s="152" t="s">
        <v>101</v>
      </c>
      <c r="C533" s="152" t="s">
        <v>6888</v>
      </c>
      <c r="D533" s="191" t="s">
        <v>6282</v>
      </c>
      <c r="E533" s="191">
        <v>11</v>
      </c>
      <c r="F533" s="191" t="s">
        <v>6876</v>
      </c>
      <c r="G533" s="196" t="s">
        <v>2828</v>
      </c>
    </row>
    <row r="534" spans="1:7" ht="15.75" customHeight="1">
      <c r="A534" s="184" t="s">
        <v>122</v>
      </c>
      <c r="B534" s="158" t="s">
        <v>101</v>
      </c>
      <c r="C534" s="158" t="s">
        <v>6889</v>
      </c>
      <c r="D534" s="159" t="s">
        <v>6334</v>
      </c>
      <c r="E534" s="159" t="s">
        <v>6890</v>
      </c>
      <c r="F534" s="155">
        <v>58</v>
      </c>
      <c r="G534" s="196" t="s">
        <v>521</v>
      </c>
    </row>
    <row r="535" spans="1:7" ht="15.75" customHeight="1">
      <c r="A535" s="194" t="s">
        <v>122</v>
      </c>
      <c r="B535" s="152" t="s">
        <v>101</v>
      </c>
      <c r="C535" s="152" t="s">
        <v>6891</v>
      </c>
      <c r="D535" s="191" t="s">
        <v>6334</v>
      </c>
      <c r="E535" s="191" t="s">
        <v>6892</v>
      </c>
      <c r="F535" s="191">
        <v>39.659999999999997</v>
      </c>
      <c r="G535" s="196" t="s">
        <v>521</v>
      </c>
    </row>
    <row r="536" spans="1:7" ht="15.75" customHeight="1">
      <c r="A536" s="194" t="s">
        <v>122</v>
      </c>
      <c r="B536" s="152" t="s">
        <v>101</v>
      </c>
      <c r="C536" s="152" t="s">
        <v>6810</v>
      </c>
      <c r="D536" s="193" t="s">
        <v>6334</v>
      </c>
      <c r="E536" s="193" t="s">
        <v>6893</v>
      </c>
      <c r="F536" s="191">
        <v>14.66</v>
      </c>
      <c r="G536" s="196" t="s">
        <v>521</v>
      </c>
    </row>
    <row r="537" spans="1:7" ht="15.75" customHeight="1">
      <c r="A537" s="194" t="s">
        <v>122</v>
      </c>
      <c r="B537" s="152" t="s">
        <v>101</v>
      </c>
      <c r="C537" s="152" t="s">
        <v>6894</v>
      </c>
      <c r="D537" s="191" t="s">
        <v>6334</v>
      </c>
      <c r="E537" s="983">
        <v>45011</v>
      </c>
      <c r="F537" s="191">
        <v>8.66</v>
      </c>
      <c r="G537" s="196" t="s">
        <v>521</v>
      </c>
    </row>
    <row r="538" spans="1:7" ht="15.75" customHeight="1">
      <c r="A538" s="184" t="s">
        <v>6192</v>
      </c>
      <c r="B538" s="158" t="s">
        <v>101</v>
      </c>
      <c r="C538" s="158" t="s">
        <v>6810</v>
      </c>
      <c r="D538" s="159" t="s">
        <v>6334</v>
      </c>
      <c r="E538" s="159" t="s">
        <v>6895</v>
      </c>
      <c r="F538" s="155">
        <v>52</v>
      </c>
      <c r="G538" s="196" t="s">
        <v>3289</v>
      </c>
    </row>
    <row r="539" spans="1:7" ht="15.75" customHeight="1">
      <c r="A539" s="194" t="s">
        <v>6192</v>
      </c>
      <c r="B539" s="152" t="s">
        <v>101</v>
      </c>
      <c r="C539" s="152" t="s">
        <v>6812</v>
      </c>
      <c r="D539" s="191" t="s">
        <v>6334</v>
      </c>
      <c r="E539" s="191" t="s">
        <v>6896</v>
      </c>
      <c r="F539" s="191">
        <v>26.66</v>
      </c>
      <c r="G539" s="196" t="s">
        <v>3289</v>
      </c>
    </row>
    <row r="540" spans="1:7" ht="15.75" customHeight="1">
      <c r="A540" s="184" t="s">
        <v>5526</v>
      </c>
      <c r="B540" s="158" t="s">
        <v>101</v>
      </c>
      <c r="C540" s="158" t="s">
        <v>6897</v>
      </c>
      <c r="D540" s="159" t="s">
        <v>6334</v>
      </c>
      <c r="E540" s="159" t="s">
        <v>6898</v>
      </c>
      <c r="F540" s="155">
        <v>118</v>
      </c>
      <c r="G540" s="196" t="s">
        <v>2834</v>
      </c>
    </row>
    <row r="541" spans="1:7" ht="15.75" customHeight="1">
      <c r="A541" s="194" t="s">
        <v>5526</v>
      </c>
      <c r="B541" s="152" t="s">
        <v>101</v>
      </c>
      <c r="C541" s="152" t="s">
        <v>6899</v>
      </c>
      <c r="D541" s="191" t="s">
        <v>6334</v>
      </c>
      <c r="E541" s="191" t="s">
        <v>6900</v>
      </c>
      <c r="F541" s="191">
        <v>10</v>
      </c>
      <c r="G541" s="196" t="s">
        <v>2834</v>
      </c>
    </row>
    <row r="542" spans="1:7" ht="15.75" customHeight="1">
      <c r="A542" s="194" t="s">
        <v>5526</v>
      </c>
      <c r="B542" s="152" t="s">
        <v>101</v>
      </c>
      <c r="C542" s="152" t="s">
        <v>6901</v>
      </c>
      <c r="D542" s="193" t="s">
        <v>6334</v>
      </c>
      <c r="E542" s="193" t="s">
        <v>6902</v>
      </c>
      <c r="F542" s="191">
        <v>6</v>
      </c>
      <c r="G542" s="196" t="s">
        <v>2834</v>
      </c>
    </row>
    <row r="543" spans="1:7" ht="15.75" customHeight="1">
      <c r="A543" s="194" t="s">
        <v>5526</v>
      </c>
      <c r="B543" s="152" t="s">
        <v>101</v>
      </c>
      <c r="C543" s="152" t="s">
        <v>6903</v>
      </c>
      <c r="D543" s="191" t="s">
        <v>6334</v>
      </c>
      <c r="E543" s="191">
        <v>59</v>
      </c>
      <c r="F543" s="191">
        <v>59</v>
      </c>
      <c r="G543" s="196" t="s">
        <v>2834</v>
      </c>
    </row>
    <row r="544" spans="1:7" ht="15.75" customHeight="1">
      <c r="A544" s="194" t="s">
        <v>5526</v>
      </c>
      <c r="B544" s="152" t="s">
        <v>101</v>
      </c>
      <c r="C544" s="152" t="s">
        <v>6904</v>
      </c>
      <c r="D544" s="191" t="s">
        <v>6334</v>
      </c>
      <c r="E544" s="191">
        <v>5</v>
      </c>
      <c r="F544" s="191">
        <v>5</v>
      </c>
      <c r="G544" s="196" t="s">
        <v>2834</v>
      </c>
    </row>
    <row r="545" spans="1:7" ht="15.75" customHeight="1">
      <c r="A545" s="194" t="s">
        <v>5526</v>
      </c>
      <c r="B545" s="152" t="s">
        <v>101</v>
      </c>
      <c r="C545" s="152" t="s">
        <v>6905</v>
      </c>
      <c r="D545" s="191" t="s">
        <v>6334</v>
      </c>
      <c r="E545" s="191">
        <v>3</v>
      </c>
      <c r="F545" s="191">
        <v>3</v>
      </c>
      <c r="G545" s="196" t="s">
        <v>2834</v>
      </c>
    </row>
    <row r="546" spans="1:7" ht="15.75" customHeight="1">
      <c r="A546" s="194" t="s">
        <v>5526</v>
      </c>
      <c r="B546" s="152" t="s">
        <v>101</v>
      </c>
      <c r="C546" s="152" t="s">
        <v>6906</v>
      </c>
      <c r="D546" s="191" t="s">
        <v>6334</v>
      </c>
      <c r="E546" s="191" t="s">
        <v>6907</v>
      </c>
      <c r="F546" s="191">
        <v>27</v>
      </c>
      <c r="G546" s="196" t="s">
        <v>2834</v>
      </c>
    </row>
    <row r="547" spans="1:7" ht="15.75" customHeight="1">
      <c r="A547" s="194" t="s">
        <v>5526</v>
      </c>
      <c r="B547" s="984" t="s">
        <v>101</v>
      </c>
      <c r="C547" s="984" t="s">
        <v>6908</v>
      </c>
      <c r="D547" s="985" t="s">
        <v>6334</v>
      </c>
      <c r="E547" s="985" t="s">
        <v>6909</v>
      </c>
      <c r="F547" s="985">
        <v>14</v>
      </c>
      <c r="G547" s="196" t="s">
        <v>2834</v>
      </c>
    </row>
    <row r="548" spans="1:7" ht="15.75" customHeight="1">
      <c r="A548" s="194" t="s">
        <v>5526</v>
      </c>
      <c r="B548" s="152" t="s">
        <v>101</v>
      </c>
      <c r="C548" s="152" t="s">
        <v>6910</v>
      </c>
      <c r="D548" s="191" t="s">
        <v>6334</v>
      </c>
      <c r="E548" s="191" t="s">
        <v>6911</v>
      </c>
      <c r="F548" s="191">
        <v>20</v>
      </c>
      <c r="G548" s="196" t="s">
        <v>2834</v>
      </c>
    </row>
    <row r="549" spans="1:7" ht="15.75" customHeight="1">
      <c r="A549" s="986"/>
      <c r="B549" s="761"/>
      <c r="C549" s="761"/>
      <c r="D549" s="759"/>
      <c r="E549" s="759"/>
      <c r="F549" s="759"/>
      <c r="G549" s="196"/>
    </row>
    <row r="550" spans="1:7" ht="15.75" customHeight="1">
      <c r="A550" s="987" t="s">
        <v>127</v>
      </c>
      <c r="B550" s="158" t="s">
        <v>101</v>
      </c>
      <c r="C550" s="158" t="s">
        <v>6912</v>
      </c>
      <c r="D550" s="159" t="s">
        <v>6282</v>
      </c>
      <c r="E550" s="155">
        <v>49.33</v>
      </c>
      <c r="F550" s="155">
        <v>49.33</v>
      </c>
      <c r="G550" s="196" t="s">
        <v>1697</v>
      </c>
    </row>
    <row r="551" spans="1:7" ht="15.75" customHeight="1">
      <c r="A551" s="988" t="s">
        <v>127</v>
      </c>
      <c r="B551" s="152" t="s">
        <v>101</v>
      </c>
      <c r="C551" s="152" t="s">
        <v>6382</v>
      </c>
      <c r="D551" s="193" t="s">
        <v>6282</v>
      </c>
      <c r="E551" s="191" t="s">
        <v>6913</v>
      </c>
      <c r="F551" s="191">
        <v>50.66</v>
      </c>
      <c r="G551" s="196" t="s">
        <v>1697</v>
      </c>
    </row>
    <row r="552" spans="1:7" ht="15.75" customHeight="1">
      <c r="A552" s="988" t="s">
        <v>127</v>
      </c>
      <c r="B552" s="152" t="s">
        <v>101</v>
      </c>
      <c r="C552" s="152" t="s">
        <v>6457</v>
      </c>
      <c r="D552" s="193" t="s">
        <v>6282</v>
      </c>
      <c r="E552" s="193">
        <v>4</v>
      </c>
      <c r="F552" s="191">
        <v>4</v>
      </c>
      <c r="G552" s="196" t="s">
        <v>1697</v>
      </c>
    </row>
    <row r="553" spans="1:7" ht="15.75" customHeight="1">
      <c r="A553" s="988" t="s">
        <v>127</v>
      </c>
      <c r="B553" s="152" t="s">
        <v>101</v>
      </c>
      <c r="C553" s="152" t="s">
        <v>6914</v>
      </c>
      <c r="D553" s="193" t="s">
        <v>6282</v>
      </c>
      <c r="E553" s="191">
        <v>22</v>
      </c>
      <c r="F553" s="191">
        <v>22</v>
      </c>
      <c r="G553" s="196" t="s">
        <v>1697</v>
      </c>
    </row>
    <row r="554" spans="1:7" ht="15.75" customHeight="1">
      <c r="A554" s="988" t="s">
        <v>127</v>
      </c>
      <c r="B554" s="152" t="s">
        <v>101</v>
      </c>
      <c r="C554" s="152" t="s">
        <v>6915</v>
      </c>
      <c r="D554" s="193" t="s">
        <v>6282</v>
      </c>
      <c r="E554" s="191">
        <v>9</v>
      </c>
      <c r="F554" s="191">
        <v>9</v>
      </c>
      <c r="G554" s="196" t="s">
        <v>1697</v>
      </c>
    </row>
    <row r="555" spans="1:7" ht="15.75" customHeight="1">
      <c r="A555" s="988" t="s">
        <v>127</v>
      </c>
      <c r="B555" s="152" t="s">
        <v>101</v>
      </c>
      <c r="C555" s="152" t="s">
        <v>6916</v>
      </c>
      <c r="D555" s="193" t="s">
        <v>6282</v>
      </c>
      <c r="E555" s="191" t="s">
        <v>6917</v>
      </c>
      <c r="F555" s="191">
        <v>27</v>
      </c>
      <c r="G555" s="196" t="s">
        <v>1697</v>
      </c>
    </row>
    <row r="556" spans="1:7" ht="15.75" customHeight="1">
      <c r="A556" s="988" t="s">
        <v>127</v>
      </c>
      <c r="B556" s="152" t="s">
        <v>101</v>
      </c>
      <c r="C556" s="152" t="s">
        <v>6912</v>
      </c>
      <c r="D556" s="193" t="s">
        <v>6454</v>
      </c>
      <c r="E556" s="191" t="s">
        <v>6918</v>
      </c>
      <c r="F556" s="191">
        <v>43.66</v>
      </c>
      <c r="G556" s="196" t="s">
        <v>1697</v>
      </c>
    </row>
    <row r="557" spans="1:7" ht="15.75" customHeight="1">
      <c r="A557" s="988" t="s">
        <v>127</v>
      </c>
      <c r="B557" s="152" t="s">
        <v>101</v>
      </c>
      <c r="C557" s="984" t="s">
        <v>6919</v>
      </c>
      <c r="D557" s="193" t="s">
        <v>6282</v>
      </c>
      <c r="E557" s="985" t="s">
        <v>6920</v>
      </c>
      <c r="F557" s="985">
        <v>16.66</v>
      </c>
      <c r="G557" s="196" t="s">
        <v>1697</v>
      </c>
    </row>
    <row r="558" spans="1:7" ht="15.75" customHeight="1">
      <c r="A558" s="184" t="s">
        <v>129</v>
      </c>
      <c r="B558" s="158" t="s">
        <v>101</v>
      </c>
      <c r="C558" s="158" t="s">
        <v>6921</v>
      </c>
      <c r="D558" s="159" t="s">
        <v>6282</v>
      </c>
      <c r="E558" s="159">
        <v>91</v>
      </c>
      <c r="F558" s="159">
        <v>91</v>
      </c>
      <c r="G558" s="196" t="s">
        <v>3293</v>
      </c>
    </row>
    <row r="559" spans="1:7" ht="15.75" customHeight="1">
      <c r="A559" s="194" t="s">
        <v>129</v>
      </c>
      <c r="B559" s="152" t="s">
        <v>101</v>
      </c>
      <c r="C559" s="152" t="s">
        <v>6922</v>
      </c>
      <c r="D559" s="193" t="s">
        <v>6282</v>
      </c>
      <c r="E559" s="193">
        <v>57</v>
      </c>
      <c r="F559" s="191">
        <v>57</v>
      </c>
      <c r="G559" s="196" t="s">
        <v>3293</v>
      </c>
    </row>
    <row r="560" spans="1:7" ht="15.75" customHeight="1">
      <c r="A560" s="194" t="s">
        <v>129</v>
      </c>
      <c r="B560" s="152" t="s">
        <v>101</v>
      </c>
      <c r="C560" s="152" t="s">
        <v>6923</v>
      </c>
      <c r="D560" s="193" t="s">
        <v>6282</v>
      </c>
      <c r="E560" s="193">
        <v>20</v>
      </c>
      <c r="F560" s="191">
        <v>20</v>
      </c>
      <c r="G560" s="196" t="s">
        <v>3293</v>
      </c>
    </row>
    <row r="561" spans="1:7" ht="15.75" customHeight="1">
      <c r="A561" s="184" t="s">
        <v>1702</v>
      </c>
      <c r="B561" s="948" t="s">
        <v>101</v>
      </c>
      <c r="C561" s="158" t="s">
        <v>6924</v>
      </c>
      <c r="D561" s="159" t="s">
        <v>6334</v>
      </c>
      <c r="E561" s="155">
        <v>15</v>
      </c>
      <c r="F561" s="155">
        <v>15</v>
      </c>
      <c r="G561" s="196" t="s">
        <v>1706</v>
      </c>
    </row>
    <row r="562" spans="1:7" ht="15.75" customHeight="1">
      <c r="A562" s="194" t="s">
        <v>1702</v>
      </c>
      <c r="B562" s="982" t="s">
        <v>101</v>
      </c>
      <c r="C562" s="152" t="s">
        <v>6924</v>
      </c>
      <c r="D562" s="193" t="s">
        <v>6334</v>
      </c>
      <c r="E562" s="191">
        <v>23</v>
      </c>
      <c r="F562" s="191">
        <v>23</v>
      </c>
      <c r="G562" s="196" t="s">
        <v>1706</v>
      </c>
    </row>
    <row r="563" spans="1:7" ht="15.75" customHeight="1">
      <c r="A563" s="194" t="s">
        <v>1702</v>
      </c>
      <c r="B563" s="982" t="s">
        <v>101</v>
      </c>
      <c r="C563" s="152" t="s">
        <v>6333</v>
      </c>
      <c r="D563" s="193" t="s">
        <v>6334</v>
      </c>
      <c r="E563" s="191">
        <v>15</v>
      </c>
      <c r="F563" s="191">
        <v>15</v>
      </c>
      <c r="G563" s="196" t="s">
        <v>1706</v>
      </c>
    </row>
    <row r="564" spans="1:7" ht="15.75" customHeight="1">
      <c r="A564" s="194" t="s">
        <v>1702</v>
      </c>
      <c r="B564" s="982" t="s">
        <v>101</v>
      </c>
      <c r="C564" s="152" t="s">
        <v>6333</v>
      </c>
      <c r="D564" s="193" t="s">
        <v>6334</v>
      </c>
      <c r="E564" s="191">
        <v>23</v>
      </c>
      <c r="F564" s="191">
        <v>23</v>
      </c>
      <c r="G564" s="196" t="s">
        <v>1706</v>
      </c>
    </row>
    <row r="565" spans="1:7" ht="15.75" customHeight="1">
      <c r="A565" s="194" t="s">
        <v>1702</v>
      </c>
      <c r="B565" s="982" t="s">
        <v>101</v>
      </c>
      <c r="C565" s="152" t="s">
        <v>6924</v>
      </c>
      <c r="D565" s="193" t="s">
        <v>6334</v>
      </c>
      <c r="E565" s="191">
        <v>25</v>
      </c>
      <c r="F565" s="191">
        <v>25</v>
      </c>
      <c r="G565" s="196" t="s">
        <v>1706</v>
      </c>
    </row>
    <row r="566" spans="1:7" ht="15.75" customHeight="1">
      <c r="A566" s="194" t="s">
        <v>1702</v>
      </c>
      <c r="B566" s="982" t="s">
        <v>101</v>
      </c>
      <c r="C566" s="152" t="s">
        <v>6924</v>
      </c>
      <c r="D566" s="193" t="s">
        <v>6334</v>
      </c>
      <c r="E566" s="191">
        <v>46</v>
      </c>
      <c r="F566" s="191">
        <v>46</v>
      </c>
      <c r="G566" s="196" t="s">
        <v>1706</v>
      </c>
    </row>
    <row r="567" spans="1:7" ht="15.75" customHeight="1">
      <c r="A567" s="194" t="s">
        <v>1702</v>
      </c>
      <c r="B567" s="982" t="s">
        <v>101</v>
      </c>
      <c r="C567" s="152" t="s">
        <v>6589</v>
      </c>
      <c r="D567" s="193" t="s">
        <v>6334</v>
      </c>
      <c r="E567" s="191">
        <v>25</v>
      </c>
      <c r="F567" s="191">
        <v>25</v>
      </c>
      <c r="G567" s="196" t="s">
        <v>1706</v>
      </c>
    </row>
    <row r="568" spans="1:7" ht="15.75" customHeight="1">
      <c r="A568" s="194" t="s">
        <v>1702</v>
      </c>
      <c r="B568" s="982" t="s">
        <v>101</v>
      </c>
      <c r="C568" s="152" t="s">
        <v>6589</v>
      </c>
      <c r="D568" s="193" t="s">
        <v>6334</v>
      </c>
      <c r="E568" s="191">
        <v>46</v>
      </c>
      <c r="F568" s="191">
        <v>46</v>
      </c>
      <c r="G568" s="196" t="s">
        <v>1706</v>
      </c>
    </row>
    <row r="569" spans="1:7" ht="15.75" customHeight="1">
      <c r="A569" s="194" t="s">
        <v>1702</v>
      </c>
      <c r="B569" s="982" t="s">
        <v>101</v>
      </c>
      <c r="C569" s="152" t="s">
        <v>6010</v>
      </c>
      <c r="D569" s="193" t="s">
        <v>6334</v>
      </c>
      <c r="E569" s="191">
        <v>77</v>
      </c>
      <c r="F569" s="191">
        <v>77</v>
      </c>
      <c r="G569" s="196" t="s">
        <v>1706</v>
      </c>
    </row>
    <row r="570" spans="1:7" ht="15.75" customHeight="1">
      <c r="A570" s="194" t="s">
        <v>1702</v>
      </c>
      <c r="B570" s="982" t="s">
        <v>101</v>
      </c>
      <c r="C570" s="152" t="s">
        <v>6925</v>
      </c>
      <c r="D570" s="193" t="s">
        <v>6334</v>
      </c>
      <c r="E570" s="191">
        <v>13</v>
      </c>
      <c r="F570" s="191">
        <v>13</v>
      </c>
      <c r="G570" s="196" t="s">
        <v>1706</v>
      </c>
    </row>
    <row r="571" spans="1:7" ht="15.75" customHeight="1">
      <c r="A571" s="184" t="s">
        <v>878</v>
      </c>
      <c r="B571" s="158" t="s">
        <v>101</v>
      </c>
      <c r="C571" s="158" t="s">
        <v>6926</v>
      </c>
      <c r="D571" s="155" t="s">
        <v>6282</v>
      </c>
      <c r="E571" s="155">
        <v>6</v>
      </c>
      <c r="F571" s="155">
        <v>6.3</v>
      </c>
      <c r="G571" s="196" t="s">
        <v>877</v>
      </c>
    </row>
    <row r="572" spans="1:7" ht="15.75" customHeight="1">
      <c r="A572" s="194" t="s">
        <v>878</v>
      </c>
      <c r="B572" s="152" t="s">
        <v>101</v>
      </c>
      <c r="C572" s="152" t="s">
        <v>6926</v>
      </c>
      <c r="D572" s="191" t="s">
        <v>6282</v>
      </c>
      <c r="E572" s="191">
        <v>13</v>
      </c>
      <c r="F572" s="191">
        <v>12.6</v>
      </c>
      <c r="G572" s="196" t="s">
        <v>877</v>
      </c>
    </row>
    <row r="573" spans="1:7" ht="15.75" customHeight="1">
      <c r="A573" s="194" t="s">
        <v>878</v>
      </c>
      <c r="B573" s="152" t="s">
        <v>101</v>
      </c>
      <c r="C573" s="152" t="s">
        <v>6926</v>
      </c>
      <c r="D573" s="191" t="s">
        <v>6282</v>
      </c>
      <c r="E573" s="191">
        <v>13</v>
      </c>
      <c r="F573" s="191">
        <v>12.6</v>
      </c>
      <c r="G573" s="196" t="s">
        <v>877</v>
      </c>
    </row>
    <row r="574" spans="1:7" ht="15.75" customHeight="1">
      <c r="A574" s="184" t="s">
        <v>6194</v>
      </c>
      <c r="B574" s="158" t="s">
        <v>101</v>
      </c>
      <c r="C574" s="158" t="s">
        <v>6927</v>
      </c>
      <c r="D574" s="159" t="s">
        <v>6334</v>
      </c>
      <c r="E574" s="159" t="s">
        <v>6928</v>
      </c>
      <c r="F574" s="155">
        <v>31</v>
      </c>
      <c r="G574" s="196" t="s">
        <v>2847</v>
      </c>
    </row>
    <row r="575" spans="1:7" ht="15.75" customHeight="1">
      <c r="A575" s="194" t="s">
        <v>6194</v>
      </c>
      <c r="B575" s="152" t="s">
        <v>101</v>
      </c>
      <c r="C575" s="152" t="s">
        <v>6929</v>
      </c>
      <c r="D575" s="193" t="s">
        <v>6334</v>
      </c>
      <c r="E575" s="191" t="s">
        <v>6930</v>
      </c>
      <c r="F575" s="191">
        <v>100</v>
      </c>
      <c r="G575" s="196" t="s">
        <v>2847</v>
      </c>
    </row>
    <row r="576" spans="1:7" ht="15.75" customHeight="1">
      <c r="A576" s="194" t="s">
        <v>6194</v>
      </c>
      <c r="B576" s="152" t="s">
        <v>101</v>
      </c>
      <c r="C576" s="152" t="s">
        <v>6927</v>
      </c>
      <c r="D576" s="193" t="s">
        <v>6708</v>
      </c>
      <c r="E576" s="989">
        <v>165</v>
      </c>
      <c r="F576" s="191">
        <v>83</v>
      </c>
      <c r="G576" s="196" t="s">
        <v>2847</v>
      </c>
    </row>
    <row r="577" spans="1:7" ht="15.75" customHeight="1">
      <c r="A577" s="83" t="s">
        <v>133</v>
      </c>
      <c r="B577" s="203" t="s">
        <v>4090</v>
      </c>
      <c r="C577" s="203" t="s">
        <v>6931</v>
      </c>
      <c r="D577" s="77" t="s">
        <v>6932</v>
      </c>
      <c r="E577" s="77" t="s">
        <v>6933</v>
      </c>
      <c r="F577" s="32">
        <v>3</v>
      </c>
      <c r="G577" s="3" t="s">
        <v>133</v>
      </c>
    </row>
    <row r="578" spans="1:7" ht="15.75" customHeight="1">
      <c r="A578" s="83" t="s">
        <v>133</v>
      </c>
      <c r="B578" s="203" t="s">
        <v>4090</v>
      </c>
      <c r="C578" s="203" t="s">
        <v>6934</v>
      </c>
      <c r="D578" s="86" t="s">
        <v>6932</v>
      </c>
      <c r="E578" s="86" t="s">
        <v>6935</v>
      </c>
      <c r="F578" s="32">
        <v>5.33</v>
      </c>
      <c r="G578" s="3" t="s">
        <v>133</v>
      </c>
    </row>
    <row r="579" spans="1:7" ht="15.75" customHeight="1">
      <c r="A579" s="83" t="s">
        <v>133</v>
      </c>
      <c r="B579" s="203" t="s">
        <v>4090</v>
      </c>
      <c r="C579" s="203" t="s">
        <v>6936</v>
      </c>
      <c r="D579" s="77" t="s">
        <v>6932</v>
      </c>
      <c r="E579" s="77" t="s">
        <v>6937</v>
      </c>
      <c r="F579" s="32">
        <v>6.66</v>
      </c>
      <c r="G579" s="3" t="s">
        <v>133</v>
      </c>
    </row>
    <row r="580" spans="1:7" ht="15.75" customHeight="1">
      <c r="A580" s="83" t="s">
        <v>133</v>
      </c>
      <c r="B580" s="203" t="s">
        <v>4090</v>
      </c>
      <c r="C580" s="203" t="s">
        <v>6938</v>
      </c>
      <c r="D580" s="86" t="s">
        <v>6932</v>
      </c>
      <c r="E580" s="86" t="s">
        <v>6939</v>
      </c>
      <c r="F580" s="32">
        <v>3.66</v>
      </c>
      <c r="G580" s="3" t="s">
        <v>133</v>
      </c>
    </row>
    <row r="581" spans="1:7" ht="15.75" customHeight="1">
      <c r="A581" s="83" t="s">
        <v>133</v>
      </c>
      <c r="B581" s="203" t="s">
        <v>4090</v>
      </c>
      <c r="C581" s="203" t="s">
        <v>6940</v>
      </c>
      <c r="D581" s="86" t="s">
        <v>6932</v>
      </c>
      <c r="E581" s="86" t="s">
        <v>6941</v>
      </c>
      <c r="F581" s="32">
        <v>2.33</v>
      </c>
      <c r="G581" s="3" t="s">
        <v>133</v>
      </c>
    </row>
    <row r="582" spans="1:7" ht="15.75" customHeight="1">
      <c r="A582" s="83" t="s">
        <v>133</v>
      </c>
      <c r="B582" s="203"/>
      <c r="C582" s="203" t="s">
        <v>6942</v>
      </c>
      <c r="D582" s="86" t="s">
        <v>6932</v>
      </c>
      <c r="E582" s="86" t="s">
        <v>6943</v>
      </c>
      <c r="F582" s="32">
        <v>0</v>
      </c>
      <c r="G582" s="3" t="s">
        <v>133</v>
      </c>
    </row>
    <row r="583" spans="1:7" ht="15.75" customHeight="1">
      <c r="A583" s="292" t="s">
        <v>133</v>
      </c>
      <c r="B583" s="273"/>
      <c r="C583" s="273" t="s">
        <v>6723</v>
      </c>
      <c r="D583" s="965" t="s">
        <v>6932</v>
      </c>
      <c r="E583" s="965" t="s">
        <v>6944</v>
      </c>
      <c r="F583" s="35">
        <v>0</v>
      </c>
      <c r="G583" s="3" t="s">
        <v>133</v>
      </c>
    </row>
    <row r="584" spans="1:7" ht="15.75" customHeight="1">
      <c r="A584" s="83" t="s">
        <v>879</v>
      </c>
      <c r="B584" s="203" t="s">
        <v>134</v>
      </c>
      <c r="C584" s="203" t="s">
        <v>6945</v>
      </c>
      <c r="D584" s="77" t="s">
        <v>6334</v>
      </c>
      <c r="E584" s="77">
        <v>10</v>
      </c>
      <c r="F584" s="32">
        <v>10</v>
      </c>
      <c r="G584" s="314" t="s">
        <v>133</v>
      </c>
    </row>
    <row r="585" spans="1:7" ht="15.75" customHeight="1">
      <c r="A585" s="83" t="s">
        <v>879</v>
      </c>
      <c r="B585" s="203" t="s">
        <v>134</v>
      </c>
      <c r="C585" s="203" t="s">
        <v>6946</v>
      </c>
      <c r="D585" s="86" t="s">
        <v>6334</v>
      </c>
      <c r="E585" s="86">
        <v>4</v>
      </c>
      <c r="F585" s="32">
        <v>4</v>
      </c>
      <c r="G585" s="314" t="s">
        <v>135</v>
      </c>
    </row>
    <row r="586" spans="1:7" ht="15.75" customHeight="1">
      <c r="A586" s="83" t="s">
        <v>879</v>
      </c>
      <c r="B586" s="203" t="s">
        <v>134</v>
      </c>
      <c r="C586" s="203" t="s">
        <v>6857</v>
      </c>
      <c r="D586" s="77" t="s">
        <v>6334</v>
      </c>
      <c r="E586" s="77">
        <v>1.8</v>
      </c>
      <c r="F586" s="32">
        <v>2</v>
      </c>
      <c r="G586" s="314" t="s">
        <v>135</v>
      </c>
    </row>
    <row r="587" spans="1:7" ht="15.75" customHeight="1">
      <c r="A587" s="83" t="s">
        <v>879</v>
      </c>
      <c r="B587" s="203" t="s">
        <v>134</v>
      </c>
      <c r="C587" s="203" t="s">
        <v>6947</v>
      </c>
      <c r="D587" s="86" t="s">
        <v>6334</v>
      </c>
      <c r="E587" s="86">
        <v>2</v>
      </c>
      <c r="F587" s="32">
        <v>2</v>
      </c>
      <c r="G587" s="314" t="s">
        <v>135</v>
      </c>
    </row>
    <row r="588" spans="1:7" ht="15.75" customHeight="1">
      <c r="A588" s="225" t="s">
        <v>136</v>
      </c>
      <c r="B588" s="936" t="s">
        <v>134</v>
      </c>
      <c r="C588" s="203" t="s">
        <v>6589</v>
      </c>
      <c r="D588" s="77"/>
      <c r="E588" s="77"/>
      <c r="F588" s="32">
        <v>24.33</v>
      </c>
      <c r="G588" s="314" t="s">
        <v>135</v>
      </c>
    </row>
    <row r="589" spans="1:7" ht="15.75" customHeight="1">
      <c r="A589" s="225" t="s">
        <v>136</v>
      </c>
      <c r="B589" s="936" t="s">
        <v>134</v>
      </c>
      <c r="C589" s="203" t="s">
        <v>6550</v>
      </c>
      <c r="D589" s="86"/>
      <c r="E589" s="86"/>
      <c r="F589" s="32">
        <v>24.33</v>
      </c>
      <c r="G589" s="314" t="s">
        <v>136</v>
      </c>
    </row>
    <row r="590" spans="1:7" ht="15.75" customHeight="1">
      <c r="A590" s="225" t="s">
        <v>136</v>
      </c>
      <c r="B590" s="936" t="s">
        <v>134</v>
      </c>
      <c r="C590" s="203" t="s">
        <v>6684</v>
      </c>
      <c r="D590" s="77"/>
      <c r="E590" s="77"/>
      <c r="F590" s="32">
        <v>6.08</v>
      </c>
      <c r="G590" s="314" t="s">
        <v>136</v>
      </c>
    </row>
    <row r="591" spans="1:7" ht="15.75" customHeight="1">
      <c r="A591" s="225" t="s">
        <v>136</v>
      </c>
      <c r="B591" s="936" t="s">
        <v>134</v>
      </c>
      <c r="C591" s="203" t="s">
        <v>6723</v>
      </c>
      <c r="D591" s="86"/>
      <c r="E591" s="86"/>
      <c r="F591" s="32">
        <v>2.4300000000000002</v>
      </c>
      <c r="G591" s="314" t="s">
        <v>136</v>
      </c>
    </row>
    <row r="592" spans="1:7" ht="15.75" customHeight="1">
      <c r="A592" s="83" t="s">
        <v>4763</v>
      </c>
      <c r="B592" s="203" t="s">
        <v>134</v>
      </c>
      <c r="C592" s="203" t="s">
        <v>6589</v>
      </c>
      <c r="D592" s="77" t="s">
        <v>6282</v>
      </c>
      <c r="E592" s="77" t="s">
        <v>6948</v>
      </c>
      <c r="F592" s="32">
        <v>33.33</v>
      </c>
      <c r="G592" s="314" t="s">
        <v>137</v>
      </c>
    </row>
    <row r="593" spans="1:7" ht="15.75" customHeight="1">
      <c r="A593" s="83" t="s">
        <v>4763</v>
      </c>
      <c r="B593" s="203" t="s">
        <v>134</v>
      </c>
      <c r="C593" s="203" t="s">
        <v>6949</v>
      </c>
      <c r="D593" s="86" t="s">
        <v>6282</v>
      </c>
      <c r="E593" s="86" t="s">
        <v>6950</v>
      </c>
      <c r="F593" s="32">
        <v>20</v>
      </c>
      <c r="G593" s="314" t="s">
        <v>137</v>
      </c>
    </row>
    <row r="594" spans="1:7" ht="15.75" customHeight="1">
      <c r="A594" s="83" t="s">
        <v>4763</v>
      </c>
      <c r="B594" s="203" t="s">
        <v>134</v>
      </c>
      <c r="C594" s="203" t="s">
        <v>6519</v>
      </c>
      <c r="D594" s="77" t="s">
        <v>6282</v>
      </c>
      <c r="E594" s="77" t="s">
        <v>6951</v>
      </c>
      <c r="F594" s="32">
        <v>8.33</v>
      </c>
      <c r="G594" s="314" t="s">
        <v>137</v>
      </c>
    </row>
    <row r="595" spans="1:7" ht="15.75" customHeight="1">
      <c r="A595" s="83" t="s">
        <v>4763</v>
      </c>
      <c r="B595" s="203" t="s">
        <v>134</v>
      </c>
      <c r="C595" s="203" t="s">
        <v>6952</v>
      </c>
      <c r="D595" s="86" t="s">
        <v>6953</v>
      </c>
      <c r="E595" s="86" t="s">
        <v>6954</v>
      </c>
      <c r="F595" s="32">
        <v>3.33</v>
      </c>
      <c r="G595" s="314" t="s">
        <v>137</v>
      </c>
    </row>
    <row r="596" spans="1:7" ht="15.75" customHeight="1">
      <c r="A596" s="83" t="s">
        <v>4765</v>
      </c>
      <c r="B596" s="203" t="s">
        <v>134</v>
      </c>
      <c r="C596" s="203" t="s">
        <v>6955</v>
      </c>
      <c r="D596" s="77" t="s">
        <v>6282</v>
      </c>
      <c r="E596" s="77" t="s">
        <v>6956</v>
      </c>
      <c r="F596" s="32">
        <v>29</v>
      </c>
      <c r="G596" s="314" t="s">
        <v>138</v>
      </c>
    </row>
    <row r="597" spans="1:7" ht="15.75" customHeight="1">
      <c r="A597" s="83" t="s">
        <v>4765</v>
      </c>
      <c r="B597" s="203" t="s">
        <v>134</v>
      </c>
      <c r="C597" s="203" t="s">
        <v>6957</v>
      </c>
      <c r="D597" s="86" t="s">
        <v>6491</v>
      </c>
      <c r="E597" s="86" t="s">
        <v>6958</v>
      </c>
      <c r="F597" s="32">
        <v>15</v>
      </c>
      <c r="G597" s="314" t="s">
        <v>138</v>
      </c>
    </row>
    <row r="598" spans="1:7" ht="15.75" customHeight="1">
      <c r="A598" s="83" t="s">
        <v>4765</v>
      </c>
      <c r="B598" s="203" t="s">
        <v>134</v>
      </c>
      <c r="C598" s="203" t="s">
        <v>6959</v>
      </c>
      <c r="D598" s="77"/>
      <c r="E598" s="77">
        <v>26</v>
      </c>
      <c r="F598" s="32">
        <v>26</v>
      </c>
      <c r="G598" s="314" t="s">
        <v>138</v>
      </c>
    </row>
    <row r="599" spans="1:7" ht="15.75" customHeight="1">
      <c r="A599" s="83" t="s">
        <v>4769</v>
      </c>
      <c r="B599" s="203" t="s">
        <v>134</v>
      </c>
      <c r="C599" s="203" t="s">
        <v>6960</v>
      </c>
      <c r="D599" s="77" t="s">
        <v>6708</v>
      </c>
      <c r="E599" s="77">
        <v>68</v>
      </c>
      <c r="F599" s="32">
        <v>68</v>
      </c>
      <c r="G599" s="314" t="s">
        <v>139</v>
      </c>
    </row>
    <row r="600" spans="1:7" ht="15.75" customHeight="1">
      <c r="A600" s="83" t="s">
        <v>4769</v>
      </c>
      <c r="B600" s="203" t="s">
        <v>134</v>
      </c>
      <c r="C600" s="203" t="s">
        <v>6961</v>
      </c>
      <c r="D600" s="86" t="s">
        <v>6962</v>
      </c>
      <c r="E600" s="86">
        <v>14</v>
      </c>
      <c r="F600" s="32">
        <v>14</v>
      </c>
      <c r="G600" s="314" t="s">
        <v>139</v>
      </c>
    </row>
    <row r="601" spans="1:7" ht="15.75" customHeight="1">
      <c r="A601" s="83" t="s">
        <v>4769</v>
      </c>
      <c r="B601" s="203" t="s">
        <v>134</v>
      </c>
      <c r="C601" s="203" t="s">
        <v>6963</v>
      </c>
      <c r="D601" s="77" t="s">
        <v>6962</v>
      </c>
      <c r="E601" s="77">
        <v>8</v>
      </c>
      <c r="F601" s="32">
        <v>8</v>
      </c>
      <c r="G601" s="314" t="s">
        <v>139</v>
      </c>
    </row>
    <row r="602" spans="1:7" ht="15.75" customHeight="1">
      <c r="A602" s="467" t="s">
        <v>140</v>
      </c>
      <c r="B602" s="933" t="s">
        <v>134</v>
      </c>
      <c r="C602" s="990" t="s">
        <v>6964</v>
      </c>
      <c r="D602" s="990" t="s">
        <v>6965</v>
      </c>
      <c r="E602" s="990" t="s">
        <v>6966</v>
      </c>
      <c r="F602" s="990" t="s">
        <v>6967</v>
      </c>
      <c r="G602" s="314" t="s">
        <v>140</v>
      </c>
    </row>
    <row r="603" spans="1:7" ht="15.75" customHeight="1">
      <c r="A603" s="467" t="s">
        <v>140</v>
      </c>
      <c r="B603" s="933" t="s">
        <v>134</v>
      </c>
      <c r="C603" s="990" t="s">
        <v>6968</v>
      </c>
      <c r="D603" s="990" t="s">
        <v>6965</v>
      </c>
      <c r="E603" s="990" t="s">
        <v>6969</v>
      </c>
      <c r="F603" s="990" t="s">
        <v>6970</v>
      </c>
      <c r="G603" s="314" t="s">
        <v>140</v>
      </c>
    </row>
    <row r="604" spans="1:7" ht="15.75" customHeight="1">
      <c r="A604" s="467" t="s">
        <v>140</v>
      </c>
      <c r="B604" s="933" t="s">
        <v>134</v>
      </c>
      <c r="C604" s="990" t="s">
        <v>6971</v>
      </c>
      <c r="D604" s="990" t="s">
        <v>6965</v>
      </c>
      <c r="E604" s="990" t="s">
        <v>6972</v>
      </c>
      <c r="F604" s="990" t="s">
        <v>6973</v>
      </c>
      <c r="G604" s="314" t="s">
        <v>140</v>
      </c>
    </row>
    <row r="605" spans="1:7" ht="15.75" customHeight="1">
      <c r="A605" s="467" t="s">
        <v>140</v>
      </c>
      <c r="B605" s="933" t="s">
        <v>134</v>
      </c>
      <c r="C605" s="203" t="s">
        <v>6974</v>
      </c>
      <c r="D605" s="85" t="s">
        <v>5115</v>
      </c>
      <c r="E605" s="86" t="s">
        <v>6975</v>
      </c>
      <c r="F605" s="32">
        <v>6</v>
      </c>
      <c r="G605" s="314" t="s">
        <v>140</v>
      </c>
    </row>
    <row r="606" spans="1:7" ht="15.75" customHeight="1">
      <c r="A606" s="467" t="s">
        <v>140</v>
      </c>
      <c r="B606" s="933" t="s">
        <v>134</v>
      </c>
      <c r="C606" s="933" t="s">
        <v>6976</v>
      </c>
      <c r="D606" s="85" t="s">
        <v>5115</v>
      </c>
      <c r="E606" s="86" t="s">
        <v>6977</v>
      </c>
      <c r="F606" s="32">
        <v>9</v>
      </c>
      <c r="G606" s="314" t="s">
        <v>140</v>
      </c>
    </row>
    <row r="607" spans="1:7" ht="15.75" customHeight="1">
      <c r="A607" s="467" t="s">
        <v>140</v>
      </c>
      <c r="B607" s="933" t="s">
        <v>134</v>
      </c>
      <c r="C607" s="203" t="s">
        <v>6978</v>
      </c>
      <c r="D607" s="85" t="s">
        <v>5115</v>
      </c>
      <c r="E607" s="86" t="s">
        <v>6979</v>
      </c>
      <c r="F607" s="33">
        <v>12.66</v>
      </c>
      <c r="G607" s="314" t="s">
        <v>140</v>
      </c>
    </row>
    <row r="608" spans="1:7" ht="15.75" customHeight="1">
      <c r="A608" s="83" t="s">
        <v>884</v>
      </c>
      <c r="B608" s="203" t="s">
        <v>134</v>
      </c>
      <c r="C608" s="203" t="s">
        <v>6980</v>
      </c>
      <c r="D608" s="77" t="s">
        <v>6981</v>
      </c>
      <c r="E608" s="77" t="s">
        <v>6982</v>
      </c>
      <c r="F608" s="32">
        <v>77</v>
      </c>
      <c r="G608" s="314" t="s">
        <v>2904</v>
      </c>
    </row>
    <row r="609" spans="1:7" ht="15.75" customHeight="1">
      <c r="A609" s="83" t="s">
        <v>884</v>
      </c>
      <c r="B609" s="203" t="s">
        <v>134</v>
      </c>
      <c r="C609" s="991" t="s">
        <v>6983</v>
      </c>
      <c r="D609" s="77" t="s">
        <v>6981</v>
      </c>
      <c r="E609" s="77" t="s">
        <v>6984</v>
      </c>
      <c r="F609" s="32">
        <v>20.66</v>
      </c>
      <c r="G609" s="314" t="s">
        <v>2904</v>
      </c>
    </row>
    <row r="610" spans="1:7" ht="15.75" customHeight="1">
      <c r="A610" s="83" t="s">
        <v>884</v>
      </c>
      <c r="B610" s="203" t="s">
        <v>134</v>
      </c>
      <c r="C610" s="203" t="s">
        <v>6985</v>
      </c>
      <c r="D610" s="77" t="s">
        <v>6981</v>
      </c>
      <c r="E610" s="77" t="s">
        <v>6986</v>
      </c>
      <c r="F610" s="32">
        <v>32.46</v>
      </c>
      <c r="G610" s="314" t="s">
        <v>2904</v>
      </c>
    </row>
    <row r="611" spans="1:7" ht="15.75" customHeight="1">
      <c r="A611" s="83" t="s">
        <v>884</v>
      </c>
      <c r="B611" s="203" t="s">
        <v>134</v>
      </c>
      <c r="C611" s="203" t="s">
        <v>6987</v>
      </c>
      <c r="D611" s="77" t="s">
        <v>6981</v>
      </c>
      <c r="E611" s="77" t="s">
        <v>6988</v>
      </c>
      <c r="F611" s="32">
        <v>12.98</v>
      </c>
      <c r="G611" s="314" t="s">
        <v>2904</v>
      </c>
    </row>
    <row r="612" spans="1:7" ht="15.75" customHeight="1">
      <c r="A612" s="83" t="s">
        <v>884</v>
      </c>
      <c r="B612" s="203" t="s">
        <v>134</v>
      </c>
      <c r="C612" s="203" t="s">
        <v>6989</v>
      </c>
      <c r="D612" s="77" t="s">
        <v>6990</v>
      </c>
      <c r="E612" s="77" t="s">
        <v>6991</v>
      </c>
      <c r="F612" s="32">
        <v>19.329999999999998</v>
      </c>
      <c r="G612" s="314" t="s">
        <v>2904</v>
      </c>
    </row>
    <row r="613" spans="1:7" ht="15.75" customHeight="1">
      <c r="A613" s="83" t="s">
        <v>884</v>
      </c>
      <c r="B613" s="203" t="s">
        <v>134</v>
      </c>
      <c r="C613" s="203" t="s">
        <v>6992</v>
      </c>
      <c r="D613" s="77" t="s">
        <v>6993</v>
      </c>
      <c r="E613" s="77" t="s">
        <v>6994</v>
      </c>
      <c r="F613" s="32">
        <v>12.66</v>
      </c>
      <c r="G613" s="314" t="s">
        <v>2904</v>
      </c>
    </row>
    <row r="614" spans="1:7" ht="15.75" customHeight="1">
      <c r="A614" s="83" t="s">
        <v>142</v>
      </c>
      <c r="B614" s="203" t="s">
        <v>134</v>
      </c>
      <c r="C614" s="203" t="s">
        <v>6995</v>
      </c>
      <c r="D614" s="86" t="s">
        <v>6334</v>
      </c>
      <c r="E614" s="86">
        <v>19</v>
      </c>
      <c r="F614" s="32">
        <v>6.333333333333333</v>
      </c>
      <c r="G614" s="314" t="s">
        <v>142</v>
      </c>
    </row>
    <row r="615" spans="1:7" ht="15.75" customHeight="1">
      <c r="A615" s="83" t="s">
        <v>142</v>
      </c>
      <c r="B615" s="203" t="s">
        <v>134</v>
      </c>
      <c r="C615" s="203" t="s">
        <v>6996</v>
      </c>
      <c r="D615" s="86" t="s">
        <v>6334</v>
      </c>
      <c r="E615" s="86">
        <v>29</v>
      </c>
      <c r="F615" s="32">
        <v>9.6666666666666661</v>
      </c>
      <c r="G615" s="314" t="s">
        <v>142</v>
      </c>
    </row>
    <row r="616" spans="1:7" ht="15.75" customHeight="1">
      <c r="A616" s="83" t="s">
        <v>142</v>
      </c>
      <c r="B616" s="203" t="s">
        <v>134</v>
      </c>
      <c r="C616" s="203" t="s">
        <v>6997</v>
      </c>
      <c r="D616" s="86" t="s">
        <v>6334</v>
      </c>
      <c r="E616" s="86">
        <v>19</v>
      </c>
      <c r="F616" s="32">
        <v>6.333333333333333</v>
      </c>
      <c r="G616" s="314" t="s">
        <v>142</v>
      </c>
    </row>
    <row r="617" spans="1:7" ht="15.75" customHeight="1">
      <c r="A617" s="83" t="s">
        <v>142</v>
      </c>
      <c r="B617" s="203" t="s">
        <v>134</v>
      </c>
      <c r="C617" s="203" t="s">
        <v>6998</v>
      </c>
      <c r="D617" s="86" t="s">
        <v>6334</v>
      </c>
      <c r="E617" s="86">
        <v>29</v>
      </c>
      <c r="F617" s="32">
        <v>9.6666666666666661</v>
      </c>
      <c r="G617" s="314" t="s">
        <v>142</v>
      </c>
    </row>
    <row r="618" spans="1:7" ht="15.75" customHeight="1">
      <c r="A618" s="83" t="s">
        <v>142</v>
      </c>
      <c r="B618" s="203" t="s">
        <v>134</v>
      </c>
      <c r="C618" s="203" t="s">
        <v>6999</v>
      </c>
      <c r="D618" s="86" t="s">
        <v>6334</v>
      </c>
      <c r="E618" s="86">
        <v>29</v>
      </c>
      <c r="F618" s="32">
        <v>9.6666666666666661</v>
      </c>
      <c r="G618" s="314" t="s">
        <v>142</v>
      </c>
    </row>
    <row r="619" spans="1:7" ht="15.75" customHeight="1">
      <c r="A619" s="83" t="s">
        <v>142</v>
      </c>
      <c r="B619" s="203" t="s">
        <v>134</v>
      </c>
      <c r="C619" s="203" t="s">
        <v>7000</v>
      </c>
      <c r="D619" s="86" t="s">
        <v>6334</v>
      </c>
      <c r="E619" s="86">
        <v>16</v>
      </c>
      <c r="F619" s="32">
        <v>5.333333333333333</v>
      </c>
      <c r="G619" s="314" t="s">
        <v>142</v>
      </c>
    </row>
    <row r="620" spans="1:7" ht="15.75" customHeight="1">
      <c r="A620" s="83" t="s">
        <v>142</v>
      </c>
      <c r="B620" s="203" t="s">
        <v>134</v>
      </c>
      <c r="C620" s="203" t="s">
        <v>7001</v>
      </c>
      <c r="D620" s="86" t="s">
        <v>7002</v>
      </c>
      <c r="E620" s="86">
        <v>7</v>
      </c>
      <c r="F620" s="32">
        <v>4.666666666666667</v>
      </c>
      <c r="G620" s="314" t="s">
        <v>142</v>
      </c>
    </row>
    <row r="621" spans="1:7" ht="15.75" customHeight="1">
      <c r="A621" s="83" t="s">
        <v>143</v>
      </c>
      <c r="B621" s="203" t="s">
        <v>134</v>
      </c>
      <c r="C621" s="203" t="s">
        <v>7003</v>
      </c>
      <c r="D621" s="77">
        <v>8</v>
      </c>
      <c r="E621" s="77">
        <v>8</v>
      </c>
      <c r="F621" s="32">
        <v>8</v>
      </c>
      <c r="G621" s="314" t="s">
        <v>143</v>
      </c>
    </row>
    <row r="622" spans="1:7" ht="15.75" customHeight="1">
      <c r="A622" s="83" t="s">
        <v>143</v>
      </c>
      <c r="B622" s="203" t="s">
        <v>134</v>
      </c>
      <c r="C622" s="203" t="s">
        <v>6519</v>
      </c>
      <c r="D622" s="86"/>
      <c r="E622" s="86">
        <v>20</v>
      </c>
      <c r="F622" s="32">
        <v>20</v>
      </c>
      <c r="G622" s="314" t="s">
        <v>143</v>
      </c>
    </row>
    <row r="623" spans="1:7" ht="15.75" customHeight="1">
      <c r="A623" s="83" t="s">
        <v>143</v>
      </c>
      <c r="B623" s="203" t="s">
        <v>134</v>
      </c>
      <c r="C623" s="203" t="s">
        <v>6544</v>
      </c>
      <c r="D623" s="77"/>
      <c r="E623" s="77">
        <v>34</v>
      </c>
      <c r="F623" s="32">
        <v>34</v>
      </c>
      <c r="G623" s="314" t="s">
        <v>143</v>
      </c>
    </row>
    <row r="624" spans="1:7" ht="15.75" customHeight="1">
      <c r="A624" s="83" t="s">
        <v>143</v>
      </c>
      <c r="B624" s="203" t="s">
        <v>134</v>
      </c>
      <c r="C624" s="203" t="s">
        <v>7004</v>
      </c>
      <c r="D624" s="86"/>
      <c r="E624" s="86">
        <v>34</v>
      </c>
      <c r="F624" s="32">
        <v>34</v>
      </c>
      <c r="G624" s="314" t="s">
        <v>143</v>
      </c>
    </row>
    <row r="625" spans="1:7" ht="15.75" customHeight="1">
      <c r="A625" s="528" t="s">
        <v>7005</v>
      </c>
      <c r="B625" s="528" t="s">
        <v>134</v>
      </c>
      <c r="C625" s="992" t="s">
        <v>6594</v>
      </c>
      <c r="D625" s="993" t="s">
        <v>6711</v>
      </c>
      <c r="E625" s="994" t="s">
        <v>7006</v>
      </c>
      <c r="F625" s="808">
        <v>44.66</v>
      </c>
      <c r="G625" s="314" t="s">
        <v>7007</v>
      </c>
    </row>
    <row r="626" spans="1:7" ht="15.75" customHeight="1">
      <c r="A626" s="528" t="s">
        <v>7005</v>
      </c>
      <c r="B626" s="528" t="s">
        <v>134</v>
      </c>
      <c r="C626" s="992" t="s">
        <v>6519</v>
      </c>
      <c r="D626" s="993" t="s">
        <v>6711</v>
      </c>
      <c r="E626" s="994" t="s">
        <v>7008</v>
      </c>
      <c r="F626" s="808">
        <v>11.16</v>
      </c>
      <c r="G626" s="314" t="s">
        <v>7007</v>
      </c>
    </row>
    <row r="627" spans="1:7" ht="15.75" customHeight="1">
      <c r="A627" s="528" t="s">
        <v>7005</v>
      </c>
      <c r="B627" s="528" t="s">
        <v>134</v>
      </c>
      <c r="C627" s="887" t="s">
        <v>6723</v>
      </c>
      <c r="D627" s="993" t="s">
        <v>6711</v>
      </c>
      <c r="E627" s="994" t="s">
        <v>7009</v>
      </c>
      <c r="F627" s="32">
        <v>4.46</v>
      </c>
      <c r="G627" s="314" t="s">
        <v>7007</v>
      </c>
    </row>
    <row r="628" spans="1:7" ht="15.75" customHeight="1">
      <c r="A628" s="83" t="s">
        <v>940</v>
      </c>
      <c r="B628" s="203" t="s">
        <v>134</v>
      </c>
      <c r="C628" s="203" t="s">
        <v>7010</v>
      </c>
      <c r="D628" s="77" t="s">
        <v>6334</v>
      </c>
      <c r="E628" s="77" t="s">
        <v>7011</v>
      </c>
      <c r="F628" s="32">
        <v>33.33</v>
      </c>
      <c r="G628" s="314" t="s">
        <v>940</v>
      </c>
    </row>
    <row r="629" spans="1:7" ht="15.75" customHeight="1">
      <c r="A629" s="83" t="s">
        <v>940</v>
      </c>
      <c r="B629" s="203" t="s">
        <v>134</v>
      </c>
      <c r="C629" s="203" t="s">
        <v>7012</v>
      </c>
      <c r="D629" s="86" t="s">
        <v>6334</v>
      </c>
      <c r="E629" s="86" t="s">
        <v>7013</v>
      </c>
      <c r="F629" s="32">
        <v>8.33</v>
      </c>
      <c r="G629" s="314" t="s">
        <v>940</v>
      </c>
    </row>
    <row r="630" spans="1:7" ht="15.75" customHeight="1">
      <c r="A630" s="83" t="s">
        <v>940</v>
      </c>
      <c r="B630" s="203" t="s">
        <v>134</v>
      </c>
      <c r="C630" s="934" t="s">
        <v>7014</v>
      </c>
      <c r="D630" s="995" t="s">
        <v>5115</v>
      </c>
      <c r="E630" s="996" t="s">
        <v>6975</v>
      </c>
      <c r="F630" s="34">
        <v>6</v>
      </c>
      <c r="G630" s="314" t="s">
        <v>940</v>
      </c>
    </row>
    <row r="631" spans="1:7" ht="15.75" customHeight="1">
      <c r="A631" s="83" t="s">
        <v>940</v>
      </c>
      <c r="B631" s="203" t="s">
        <v>134</v>
      </c>
      <c r="C631" s="997" t="s">
        <v>7015</v>
      </c>
      <c r="D631" s="995" t="s">
        <v>5115</v>
      </c>
      <c r="E631" s="996" t="s">
        <v>6977</v>
      </c>
      <c r="F631" s="34">
        <v>9</v>
      </c>
      <c r="G631" s="314" t="s">
        <v>940</v>
      </c>
    </row>
    <row r="632" spans="1:7" ht="15.75" customHeight="1">
      <c r="A632" s="83" t="s">
        <v>940</v>
      </c>
      <c r="B632" s="203" t="s">
        <v>134</v>
      </c>
      <c r="C632" s="934" t="s">
        <v>7016</v>
      </c>
      <c r="D632" s="995" t="s">
        <v>5115</v>
      </c>
      <c r="E632" s="996" t="s">
        <v>6979</v>
      </c>
      <c r="F632" s="34">
        <v>12.66</v>
      </c>
      <c r="G632" s="314" t="s">
        <v>940</v>
      </c>
    </row>
    <row r="633" spans="1:7" ht="15.75" customHeight="1">
      <c r="A633" s="83" t="s">
        <v>4809</v>
      </c>
      <c r="B633" s="203" t="s">
        <v>134</v>
      </c>
      <c r="C633" s="203" t="s">
        <v>6960</v>
      </c>
      <c r="D633" s="77" t="s">
        <v>6692</v>
      </c>
      <c r="E633" s="77">
        <v>21</v>
      </c>
      <c r="F633" s="32">
        <v>21</v>
      </c>
      <c r="G633" s="314" t="s">
        <v>146</v>
      </c>
    </row>
    <row r="634" spans="1:7" ht="15.75" customHeight="1">
      <c r="A634" s="83" t="s">
        <v>4809</v>
      </c>
      <c r="B634" s="203" t="s">
        <v>134</v>
      </c>
      <c r="C634" s="203" t="s">
        <v>6960</v>
      </c>
      <c r="D634" s="86" t="s">
        <v>7017</v>
      </c>
      <c r="E634" s="86">
        <v>62</v>
      </c>
      <c r="F634" s="32">
        <v>62</v>
      </c>
      <c r="G634" s="314" t="s">
        <v>146</v>
      </c>
    </row>
    <row r="635" spans="1:7" ht="15.75" customHeight="1">
      <c r="A635" s="83" t="s">
        <v>556</v>
      </c>
      <c r="B635" s="203" t="s">
        <v>134</v>
      </c>
      <c r="C635" s="203" t="s">
        <v>7018</v>
      </c>
      <c r="D635" s="86" t="s">
        <v>6334</v>
      </c>
      <c r="E635" s="86"/>
      <c r="F635" s="32">
        <v>4.33</v>
      </c>
      <c r="G635" s="314" t="s">
        <v>562</v>
      </c>
    </row>
    <row r="636" spans="1:7" ht="15.75" customHeight="1">
      <c r="A636" s="83" t="s">
        <v>556</v>
      </c>
      <c r="B636" s="203" t="s">
        <v>134</v>
      </c>
      <c r="C636" s="203" t="s">
        <v>7019</v>
      </c>
      <c r="D636" s="86" t="s">
        <v>6334</v>
      </c>
      <c r="E636" s="86"/>
      <c r="F636" s="32">
        <v>4.33</v>
      </c>
      <c r="G636" s="314" t="s">
        <v>562</v>
      </c>
    </row>
    <row r="637" spans="1:7" ht="15.75" customHeight="1">
      <c r="A637" s="83" t="s">
        <v>556</v>
      </c>
      <c r="B637" s="203" t="s">
        <v>134</v>
      </c>
      <c r="C637" s="203" t="s">
        <v>7020</v>
      </c>
      <c r="D637" s="86" t="s">
        <v>6334</v>
      </c>
      <c r="E637" s="998"/>
      <c r="F637" s="34">
        <v>13</v>
      </c>
      <c r="G637" s="314" t="s">
        <v>562</v>
      </c>
    </row>
    <row r="638" spans="1:7" ht="15.75" customHeight="1">
      <c r="A638" s="83" t="s">
        <v>556</v>
      </c>
      <c r="B638" s="203" t="s">
        <v>134</v>
      </c>
      <c r="C638" s="203" t="s">
        <v>7021</v>
      </c>
      <c r="D638" s="86" t="s">
        <v>6334</v>
      </c>
      <c r="E638" s="998"/>
      <c r="F638" s="34">
        <v>13</v>
      </c>
      <c r="G638" s="314" t="s">
        <v>562</v>
      </c>
    </row>
    <row r="639" spans="1:7" ht="15.75" customHeight="1">
      <c r="A639" s="83" t="s">
        <v>556</v>
      </c>
      <c r="B639" s="203" t="s">
        <v>134</v>
      </c>
      <c r="C639" s="203" t="s">
        <v>7022</v>
      </c>
      <c r="D639" s="86" t="s">
        <v>6334</v>
      </c>
      <c r="E639" s="998"/>
      <c r="F639" s="34">
        <v>3.25</v>
      </c>
      <c r="G639" s="314" t="s">
        <v>562</v>
      </c>
    </row>
    <row r="640" spans="1:7" ht="15.75" customHeight="1">
      <c r="A640" s="83" t="s">
        <v>556</v>
      </c>
      <c r="B640" s="203" t="s">
        <v>134</v>
      </c>
      <c r="C640" s="203" t="s">
        <v>7023</v>
      </c>
      <c r="D640" s="86" t="s">
        <v>6334</v>
      </c>
      <c r="E640" s="998"/>
      <c r="F640" s="32">
        <v>1.33</v>
      </c>
      <c r="G640" s="314" t="s">
        <v>562</v>
      </c>
    </row>
    <row r="641" spans="1:7" ht="15.75" customHeight="1">
      <c r="A641" s="83" t="s">
        <v>556</v>
      </c>
      <c r="B641" s="203" t="s">
        <v>134</v>
      </c>
      <c r="C641" s="203" t="s">
        <v>7024</v>
      </c>
      <c r="D641" s="86" t="s">
        <v>6334</v>
      </c>
      <c r="E641" s="998"/>
      <c r="F641" s="34">
        <v>3.66</v>
      </c>
      <c r="G641" s="314" t="s">
        <v>562</v>
      </c>
    </row>
    <row r="642" spans="1:7" ht="15.75" customHeight="1">
      <c r="A642" s="83" t="s">
        <v>556</v>
      </c>
      <c r="B642" s="203" t="s">
        <v>134</v>
      </c>
      <c r="C642" s="203" t="s">
        <v>7025</v>
      </c>
      <c r="D642" s="86" t="s">
        <v>6334</v>
      </c>
      <c r="E642" s="998"/>
      <c r="F642" s="34">
        <v>3.66</v>
      </c>
      <c r="G642" s="314" t="s">
        <v>562</v>
      </c>
    </row>
    <row r="643" spans="1:7" ht="15.75" customHeight="1">
      <c r="A643" s="83" t="s">
        <v>556</v>
      </c>
      <c r="B643" s="203" t="s">
        <v>134</v>
      </c>
      <c r="C643" s="203" t="s">
        <v>7026</v>
      </c>
      <c r="D643" s="86" t="s">
        <v>6334</v>
      </c>
      <c r="E643" s="998"/>
      <c r="F643" s="34">
        <v>3.66</v>
      </c>
      <c r="G643" s="314" t="s">
        <v>562</v>
      </c>
    </row>
    <row r="644" spans="1:7" ht="15.75" customHeight="1">
      <c r="A644" s="83" t="s">
        <v>556</v>
      </c>
      <c r="B644" s="203" t="s">
        <v>134</v>
      </c>
      <c r="C644" s="203" t="s">
        <v>7027</v>
      </c>
      <c r="D644" s="86" t="s">
        <v>6334</v>
      </c>
      <c r="E644" s="998"/>
      <c r="F644" s="34">
        <v>3.66</v>
      </c>
      <c r="G644" s="314" t="s">
        <v>562</v>
      </c>
    </row>
    <row r="645" spans="1:7" ht="15.75" customHeight="1">
      <c r="A645" s="83" t="s">
        <v>556</v>
      </c>
      <c r="B645" s="203" t="s">
        <v>134</v>
      </c>
      <c r="C645" s="203" t="s">
        <v>7028</v>
      </c>
      <c r="D645" s="86" t="s">
        <v>7029</v>
      </c>
      <c r="E645" s="998"/>
      <c r="F645" s="32">
        <v>4.66</v>
      </c>
      <c r="G645" s="314" t="s">
        <v>562</v>
      </c>
    </row>
    <row r="646" spans="1:7" ht="15.75" customHeight="1">
      <c r="A646" s="83" t="s">
        <v>556</v>
      </c>
      <c r="B646" s="203" t="s">
        <v>134</v>
      </c>
      <c r="C646" s="203" t="s">
        <v>7030</v>
      </c>
      <c r="D646" s="86" t="s">
        <v>7029</v>
      </c>
      <c r="E646" s="998"/>
      <c r="F646" s="32">
        <v>7.43</v>
      </c>
      <c r="G646" s="314" t="s">
        <v>562</v>
      </c>
    </row>
    <row r="647" spans="1:7" ht="15.75" customHeight="1">
      <c r="A647" s="83" t="s">
        <v>556</v>
      </c>
      <c r="B647" s="203" t="s">
        <v>134</v>
      </c>
      <c r="C647" s="203" t="s">
        <v>7031</v>
      </c>
      <c r="D647" s="86" t="s">
        <v>7032</v>
      </c>
      <c r="E647" s="86"/>
      <c r="F647" s="32">
        <v>7</v>
      </c>
      <c r="G647" s="314" t="s">
        <v>562</v>
      </c>
    </row>
    <row r="648" spans="1:7" ht="15.75" customHeight="1">
      <c r="A648" s="83" t="s">
        <v>148</v>
      </c>
      <c r="B648" s="203" t="s">
        <v>134</v>
      </c>
      <c r="C648" s="203" t="s">
        <v>7033</v>
      </c>
      <c r="D648" s="415" t="s">
        <v>7034</v>
      </c>
      <c r="E648" s="415">
        <v>48</v>
      </c>
      <c r="F648" s="32">
        <v>16</v>
      </c>
      <c r="G648" s="314" t="s">
        <v>148</v>
      </c>
    </row>
    <row r="649" spans="1:7" ht="15.75" customHeight="1">
      <c r="A649" s="83" t="s">
        <v>148</v>
      </c>
      <c r="B649" s="203" t="s">
        <v>134</v>
      </c>
      <c r="C649" s="203" t="s">
        <v>7035</v>
      </c>
      <c r="D649" s="415" t="s">
        <v>7034</v>
      </c>
      <c r="E649" s="415">
        <v>13</v>
      </c>
      <c r="F649" s="32">
        <v>4.333333333333333</v>
      </c>
      <c r="G649" s="314" t="s">
        <v>148</v>
      </c>
    </row>
    <row r="650" spans="1:7" ht="15.75" customHeight="1">
      <c r="A650" s="83" t="s">
        <v>148</v>
      </c>
      <c r="B650" s="203" t="s">
        <v>134</v>
      </c>
      <c r="C650" s="203" t="s">
        <v>7036</v>
      </c>
      <c r="D650" s="415" t="s">
        <v>7034</v>
      </c>
      <c r="E650" s="415">
        <v>13</v>
      </c>
      <c r="F650" s="32">
        <v>4.333333333333333</v>
      </c>
      <c r="G650" s="314" t="s">
        <v>148</v>
      </c>
    </row>
    <row r="651" spans="1:7" ht="15.75" customHeight="1">
      <c r="A651" s="83" t="s">
        <v>148</v>
      </c>
      <c r="B651" s="203" t="s">
        <v>134</v>
      </c>
      <c r="C651" s="203" t="s">
        <v>7037</v>
      </c>
      <c r="D651" s="415" t="s">
        <v>7034</v>
      </c>
      <c r="E651" s="415">
        <v>42</v>
      </c>
      <c r="F651" s="32">
        <v>14</v>
      </c>
      <c r="G651" s="314" t="s">
        <v>148</v>
      </c>
    </row>
    <row r="652" spans="1:7" ht="15.75" customHeight="1">
      <c r="A652" s="83" t="s">
        <v>148</v>
      </c>
      <c r="B652" s="203" t="s">
        <v>134</v>
      </c>
      <c r="C652" s="203" t="s">
        <v>7038</v>
      </c>
      <c r="D652" s="415" t="s">
        <v>7034</v>
      </c>
      <c r="E652" s="415">
        <v>20</v>
      </c>
      <c r="F652" s="32">
        <v>6.666666666666667</v>
      </c>
      <c r="G652" s="314" t="s">
        <v>148</v>
      </c>
    </row>
    <row r="653" spans="1:7" ht="15.75" customHeight="1">
      <c r="A653" s="83" t="s">
        <v>148</v>
      </c>
      <c r="B653" s="203" t="s">
        <v>134</v>
      </c>
      <c r="C653" s="203" t="s">
        <v>7039</v>
      </c>
      <c r="D653" s="415" t="s">
        <v>7034</v>
      </c>
      <c r="E653" s="415">
        <v>8</v>
      </c>
      <c r="F653" s="32">
        <v>2.6666666666666665</v>
      </c>
      <c r="G653" s="314" t="s">
        <v>148</v>
      </c>
    </row>
    <row r="654" spans="1:7" ht="15.75" customHeight="1">
      <c r="A654" s="83" t="s">
        <v>148</v>
      </c>
      <c r="B654" s="203" t="s">
        <v>134</v>
      </c>
      <c r="C654" s="203" t="s">
        <v>7040</v>
      </c>
      <c r="D654" s="415" t="s">
        <v>7034</v>
      </c>
      <c r="E654" s="415">
        <v>20</v>
      </c>
      <c r="F654" s="32">
        <v>6.666666666666667</v>
      </c>
      <c r="G654" s="314" t="s">
        <v>148</v>
      </c>
    </row>
    <row r="655" spans="1:7" ht="15.75" customHeight="1">
      <c r="A655" s="83" t="s">
        <v>148</v>
      </c>
      <c r="B655" s="203" t="s">
        <v>134</v>
      </c>
      <c r="C655" s="203" t="s">
        <v>7041</v>
      </c>
      <c r="D655" s="415" t="s">
        <v>7034</v>
      </c>
      <c r="E655" s="415">
        <v>8</v>
      </c>
      <c r="F655" s="32">
        <v>2.6666666666666665</v>
      </c>
      <c r="G655" s="314" t="s">
        <v>148</v>
      </c>
    </row>
    <row r="656" spans="1:7" ht="15.75" customHeight="1">
      <c r="A656" s="83" t="s">
        <v>148</v>
      </c>
      <c r="B656" s="203" t="s">
        <v>134</v>
      </c>
      <c r="C656" s="203" t="s">
        <v>7042</v>
      </c>
      <c r="D656" s="415" t="s">
        <v>7034</v>
      </c>
      <c r="E656" s="415">
        <v>33</v>
      </c>
      <c r="F656" s="32">
        <v>11</v>
      </c>
      <c r="G656" s="314" t="s">
        <v>148</v>
      </c>
    </row>
    <row r="657" spans="1:7" ht="15.75" customHeight="1">
      <c r="A657" s="83" t="s">
        <v>3344</v>
      </c>
      <c r="B657" s="203" t="s">
        <v>134</v>
      </c>
      <c r="C657" s="203" t="s">
        <v>7043</v>
      </c>
      <c r="D657" s="415" t="s">
        <v>6282</v>
      </c>
      <c r="E657" s="577">
        <v>27</v>
      </c>
      <c r="F657" s="32">
        <v>9</v>
      </c>
      <c r="G657" s="314" t="s">
        <v>149</v>
      </c>
    </row>
    <row r="658" spans="1:7" ht="15.75" customHeight="1">
      <c r="A658" s="83" t="s">
        <v>3344</v>
      </c>
      <c r="B658" s="203" t="s">
        <v>134</v>
      </c>
      <c r="C658" s="203" t="s">
        <v>6774</v>
      </c>
      <c r="D658" s="415" t="s">
        <v>6282</v>
      </c>
      <c r="E658" s="415" t="s">
        <v>7044</v>
      </c>
      <c r="F658" s="32">
        <v>94</v>
      </c>
      <c r="G658" s="314" t="s">
        <v>149</v>
      </c>
    </row>
    <row r="659" spans="1:7" ht="15.75" customHeight="1">
      <c r="A659" s="83" t="s">
        <v>3344</v>
      </c>
      <c r="B659" s="203" t="s">
        <v>134</v>
      </c>
      <c r="C659" s="203" t="s">
        <v>6465</v>
      </c>
      <c r="D659" s="415" t="s">
        <v>6282</v>
      </c>
      <c r="E659" s="577" t="s">
        <v>7045</v>
      </c>
      <c r="F659" s="32">
        <v>63</v>
      </c>
      <c r="G659" s="314" t="s">
        <v>149</v>
      </c>
    </row>
    <row r="660" spans="1:7" ht="15.75" customHeight="1">
      <c r="A660" s="83" t="s">
        <v>3344</v>
      </c>
      <c r="B660" s="203" t="s">
        <v>134</v>
      </c>
      <c r="C660" s="203" t="s">
        <v>7046</v>
      </c>
      <c r="D660" s="415" t="s">
        <v>6282</v>
      </c>
      <c r="E660" s="415" t="s">
        <v>7047</v>
      </c>
      <c r="F660" s="32">
        <v>24</v>
      </c>
      <c r="G660" s="314" t="s">
        <v>149</v>
      </c>
    </row>
    <row r="661" spans="1:7" ht="15.75" customHeight="1">
      <c r="A661" s="83" t="s">
        <v>7048</v>
      </c>
      <c r="B661" s="203" t="s">
        <v>134</v>
      </c>
      <c r="C661" s="203" t="s">
        <v>6544</v>
      </c>
      <c r="D661" s="415" t="s">
        <v>6282</v>
      </c>
      <c r="E661" s="577">
        <v>34</v>
      </c>
      <c r="F661" s="32">
        <v>34</v>
      </c>
      <c r="G661" s="314" t="s">
        <v>150</v>
      </c>
    </row>
    <row r="662" spans="1:7" ht="15.75" customHeight="1">
      <c r="A662" s="83" t="s">
        <v>7048</v>
      </c>
      <c r="B662" s="203" t="s">
        <v>134</v>
      </c>
      <c r="C662" s="203" t="s">
        <v>7004</v>
      </c>
      <c r="D662" s="415" t="s">
        <v>6282</v>
      </c>
      <c r="E662" s="415">
        <v>34</v>
      </c>
      <c r="F662" s="32">
        <v>34</v>
      </c>
      <c r="G662" s="314" t="s">
        <v>150</v>
      </c>
    </row>
    <row r="663" spans="1:7" ht="15.75" customHeight="1">
      <c r="A663" s="83" t="s">
        <v>7048</v>
      </c>
      <c r="B663" s="203" t="s">
        <v>134</v>
      </c>
      <c r="C663" s="203" t="s">
        <v>6519</v>
      </c>
      <c r="D663" s="415" t="s">
        <v>6282</v>
      </c>
      <c r="E663" s="415" t="s">
        <v>7049</v>
      </c>
      <c r="F663" s="32">
        <v>8.5</v>
      </c>
      <c r="G663" s="314" t="s">
        <v>150</v>
      </c>
    </row>
    <row r="664" spans="1:7" ht="15.75" customHeight="1">
      <c r="A664" s="292" t="s">
        <v>7048</v>
      </c>
      <c r="B664" s="273" t="s">
        <v>134</v>
      </c>
      <c r="C664" s="273" t="s">
        <v>6961</v>
      </c>
      <c r="D664" s="418" t="s">
        <v>6334</v>
      </c>
      <c r="E664" s="418">
        <v>16</v>
      </c>
      <c r="F664" s="35">
        <v>16</v>
      </c>
      <c r="G664" s="314" t="s">
        <v>150</v>
      </c>
    </row>
    <row r="665" spans="1:7" ht="15.75" customHeight="1">
      <c r="A665" s="83" t="s">
        <v>585</v>
      </c>
      <c r="B665" s="203" t="s">
        <v>134</v>
      </c>
      <c r="C665" s="203" t="s">
        <v>6550</v>
      </c>
      <c r="D665" s="86" t="s">
        <v>7050</v>
      </c>
      <c r="E665" s="86">
        <v>15.66</v>
      </c>
      <c r="F665" s="32">
        <v>16</v>
      </c>
      <c r="G665" s="314" t="s">
        <v>585</v>
      </c>
    </row>
    <row r="666" spans="1:7" ht="15.75" customHeight="1">
      <c r="A666" s="83" t="s">
        <v>5705</v>
      </c>
      <c r="B666" s="203" t="s">
        <v>153</v>
      </c>
      <c r="C666" s="203" t="s">
        <v>7051</v>
      </c>
      <c r="D666" s="77" t="s">
        <v>6334</v>
      </c>
      <c r="E666" s="86" t="s">
        <v>7052</v>
      </c>
      <c r="F666" s="32">
        <v>13</v>
      </c>
      <c r="G666" s="82" t="s">
        <v>152</v>
      </c>
    </row>
    <row r="667" spans="1:7" ht="15.75" customHeight="1">
      <c r="A667" s="83" t="s">
        <v>5705</v>
      </c>
      <c r="B667" s="203" t="s">
        <v>153</v>
      </c>
      <c r="C667" s="203" t="s">
        <v>7053</v>
      </c>
      <c r="D667" s="77" t="s">
        <v>6334</v>
      </c>
      <c r="E667" s="86" t="s">
        <v>7052</v>
      </c>
      <c r="F667" s="32">
        <v>13</v>
      </c>
      <c r="G667" s="82" t="s">
        <v>152</v>
      </c>
    </row>
    <row r="668" spans="1:7" ht="15.75" customHeight="1">
      <c r="A668" s="83" t="s">
        <v>5705</v>
      </c>
      <c r="B668" s="203" t="s">
        <v>153</v>
      </c>
      <c r="C668" s="203" t="s">
        <v>7054</v>
      </c>
      <c r="D668" s="77" t="s">
        <v>6334</v>
      </c>
      <c r="E668" s="86" t="s">
        <v>7055</v>
      </c>
      <c r="F668" s="32">
        <v>3.25</v>
      </c>
      <c r="G668" s="82" t="s">
        <v>152</v>
      </c>
    </row>
    <row r="669" spans="1:7" ht="15.75" customHeight="1">
      <c r="A669" s="83" t="s">
        <v>5705</v>
      </c>
      <c r="B669" s="203" t="s">
        <v>153</v>
      </c>
      <c r="C669" s="203" t="s">
        <v>7056</v>
      </c>
      <c r="D669" s="77" t="s">
        <v>6334</v>
      </c>
      <c r="E669" s="86" t="s">
        <v>7057</v>
      </c>
      <c r="F669" s="32">
        <v>1.3</v>
      </c>
      <c r="G669" s="82" t="s">
        <v>152</v>
      </c>
    </row>
    <row r="670" spans="1:7" ht="15.75" customHeight="1">
      <c r="A670" s="83" t="s">
        <v>5705</v>
      </c>
      <c r="B670" s="203" t="s">
        <v>153</v>
      </c>
      <c r="C670" s="203" t="s">
        <v>7058</v>
      </c>
      <c r="D670" s="77" t="s">
        <v>6334</v>
      </c>
      <c r="E670" s="86" t="s">
        <v>7059</v>
      </c>
      <c r="F670" s="32">
        <v>10.66</v>
      </c>
      <c r="G670" s="82" t="s">
        <v>152</v>
      </c>
    </row>
    <row r="671" spans="1:7" ht="15.75" customHeight="1">
      <c r="A671" s="83" t="s">
        <v>5705</v>
      </c>
      <c r="B671" s="203" t="s">
        <v>153</v>
      </c>
      <c r="C671" s="203" t="s">
        <v>7060</v>
      </c>
      <c r="D671" s="77" t="s">
        <v>6334</v>
      </c>
      <c r="E671" s="86" t="s">
        <v>7059</v>
      </c>
      <c r="F671" s="32">
        <v>10.66</v>
      </c>
      <c r="G671" s="82" t="s">
        <v>152</v>
      </c>
    </row>
    <row r="672" spans="1:7" ht="15.75" customHeight="1">
      <c r="A672" s="83" t="s">
        <v>5705</v>
      </c>
      <c r="B672" s="203" t="s">
        <v>153</v>
      </c>
      <c r="C672" s="203" t="s">
        <v>7061</v>
      </c>
      <c r="D672" s="77" t="s">
        <v>6334</v>
      </c>
      <c r="E672" s="86" t="s">
        <v>7062</v>
      </c>
      <c r="F672" s="32">
        <v>2.66</v>
      </c>
      <c r="G672" s="82" t="s">
        <v>152</v>
      </c>
    </row>
    <row r="673" spans="1:7" ht="15.75" customHeight="1">
      <c r="A673" s="83" t="s">
        <v>5705</v>
      </c>
      <c r="B673" s="203" t="s">
        <v>153</v>
      </c>
      <c r="C673" s="203" t="s">
        <v>7063</v>
      </c>
      <c r="D673" s="77" t="s">
        <v>6334</v>
      </c>
      <c r="E673" s="86" t="s">
        <v>7064</v>
      </c>
      <c r="F673" s="32">
        <v>1.06</v>
      </c>
      <c r="G673" s="82" t="s">
        <v>152</v>
      </c>
    </row>
    <row r="674" spans="1:7" ht="15.75" customHeight="1">
      <c r="A674" s="83" t="s">
        <v>5705</v>
      </c>
      <c r="B674" s="203" t="s">
        <v>153</v>
      </c>
      <c r="C674" s="203" t="s">
        <v>7065</v>
      </c>
      <c r="D674" s="77" t="s">
        <v>6334</v>
      </c>
      <c r="E674" s="86" t="s">
        <v>7066</v>
      </c>
      <c r="F674" s="32">
        <v>5.33</v>
      </c>
      <c r="G674" s="82" t="s">
        <v>152</v>
      </c>
    </row>
    <row r="675" spans="1:7" ht="15.75" customHeight="1">
      <c r="A675" s="83" t="s">
        <v>5705</v>
      </c>
      <c r="B675" s="203" t="s">
        <v>153</v>
      </c>
      <c r="C675" s="203" t="s">
        <v>7067</v>
      </c>
      <c r="D675" s="77" t="s">
        <v>6334</v>
      </c>
      <c r="E675" s="86" t="s">
        <v>7059</v>
      </c>
      <c r="F675" s="32">
        <v>10.66</v>
      </c>
      <c r="G675" s="82" t="s">
        <v>152</v>
      </c>
    </row>
    <row r="676" spans="1:7" ht="15.75" customHeight="1">
      <c r="A676" s="83" t="s">
        <v>5705</v>
      </c>
      <c r="B676" s="203" t="s">
        <v>153</v>
      </c>
      <c r="C676" s="203" t="s">
        <v>7068</v>
      </c>
      <c r="D676" s="77" t="s">
        <v>6334</v>
      </c>
      <c r="E676" s="86" t="s">
        <v>7059</v>
      </c>
      <c r="F676" s="32">
        <v>10.66</v>
      </c>
      <c r="G676" s="82" t="s">
        <v>152</v>
      </c>
    </row>
    <row r="677" spans="1:7" ht="15.75" customHeight="1">
      <c r="A677" s="83" t="s">
        <v>5705</v>
      </c>
      <c r="B677" s="203" t="s">
        <v>153</v>
      </c>
      <c r="C677" s="203" t="s">
        <v>7069</v>
      </c>
      <c r="D677" s="77" t="s">
        <v>6334</v>
      </c>
      <c r="E677" s="86" t="s">
        <v>7062</v>
      </c>
      <c r="F677" s="32">
        <v>2.66</v>
      </c>
      <c r="G677" s="82" t="s">
        <v>152</v>
      </c>
    </row>
    <row r="678" spans="1:7" ht="15.75" customHeight="1">
      <c r="A678" s="83" t="s">
        <v>5705</v>
      </c>
      <c r="B678" s="203" t="s">
        <v>153</v>
      </c>
      <c r="C678" s="203" t="s">
        <v>7070</v>
      </c>
      <c r="D678" s="77" t="s">
        <v>6334</v>
      </c>
      <c r="E678" s="86" t="s">
        <v>7064</v>
      </c>
      <c r="F678" s="32">
        <v>1.06</v>
      </c>
      <c r="G678" s="82" t="s">
        <v>152</v>
      </c>
    </row>
    <row r="679" spans="1:7" ht="15.75" customHeight="1">
      <c r="A679" s="83" t="s">
        <v>5705</v>
      </c>
      <c r="B679" s="203" t="s">
        <v>153</v>
      </c>
      <c r="C679" s="203" t="s">
        <v>7071</v>
      </c>
      <c r="D679" s="77" t="s">
        <v>6334</v>
      </c>
      <c r="E679" s="86" t="s">
        <v>7059</v>
      </c>
      <c r="F679" s="32">
        <v>10.66</v>
      </c>
      <c r="G679" s="82" t="s">
        <v>152</v>
      </c>
    </row>
    <row r="680" spans="1:7" ht="15.75" customHeight="1">
      <c r="A680" s="83" t="s">
        <v>5705</v>
      </c>
      <c r="B680" s="203" t="s">
        <v>153</v>
      </c>
      <c r="C680" s="203" t="s">
        <v>7072</v>
      </c>
      <c r="D680" s="77" t="s">
        <v>6334</v>
      </c>
      <c r="E680" s="86" t="s">
        <v>7059</v>
      </c>
      <c r="F680" s="32">
        <v>10.66</v>
      </c>
      <c r="G680" s="82" t="s">
        <v>152</v>
      </c>
    </row>
    <row r="681" spans="1:7" ht="15.75" customHeight="1">
      <c r="A681" s="83" t="s">
        <v>5705</v>
      </c>
      <c r="B681" s="203" t="s">
        <v>153</v>
      </c>
      <c r="C681" s="203" t="s">
        <v>7073</v>
      </c>
      <c r="D681" s="77" t="s">
        <v>6334</v>
      </c>
      <c r="E681" s="86" t="s">
        <v>7062</v>
      </c>
      <c r="F681" s="32">
        <v>2.66</v>
      </c>
      <c r="G681" s="82" t="s">
        <v>152</v>
      </c>
    </row>
    <row r="682" spans="1:7" ht="15.75" customHeight="1">
      <c r="A682" s="83" t="s">
        <v>5705</v>
      </c>
      <c r="B682" s="203" t="s">
        <v>153</v>
      </c>
      <c r="C682" s="203" t="s">
        <v>7074</v>
      </c>
      <c r="D682" s="77" t="s">
        <v>6334</v>
      </c>
      <c r="E682" s="86" t="s">
        <v>7064</v>
      </c>
      <c r="F682" s="32">
        <v>1.06</v>
      </c>
      <c r="G682" s="82" t="s">
        <v>152</v>
      </c>
    </row>
    <row r="683" spans="1:7" ht="15.75" customHeight="1">
      <c r="A683" s="83" t="s">
        <v>5705</v>
      </c>
      <c r="B683" s="203" t="s">
        <v>153</v>
      </c>
      <c r="C683" s="203" t="s">
        <v>7075</v>
      </c>
      <c r="D683" s="77" t="s">
        <v>6334</v>
      </c>
      <c r="E683" s="86" t="s">
        <v>7059</v>
      </c>
      <c r="F683" s="32">
        <v>10.66</v>
      </c>
      <c r="G683" s="82" t="s">
        <v>152</v>
      </c>
    </row>
    <row r="684" spans="1:7" ht="15.75" customHeight="1">
      <c r="A684" s="83" t="s">
        <v>2063</v>
      </c>
      <c r="B684" s="203" t="s">
        <v>153</v>
      </c>
      <c r="C684" s="203" t="s">
        <v>7076</v>
      </c>
      <c r="D684" s="86" t="s">
        <v>6692</v>
      </c>
      <c r="E684" s="999">
        <f t="shared" ref="E684:F684" si="9">26/3</f>
        <v>8.6666666666666661</v>
      </c>
      <c r="F684" s="999">
        <f t="shared" si="9"/>
        <v>8.6666666666666661</v>
      </c>
      <c r="G684" s="82" t="s">
        <v>2063</v>
      </c>
    </row>
    <row r="685" spans="1:7" ht="15.75" customHeight="1">
      <c r="A685" s="83" t="s">
        <v>2063</v>
      </c>
      <c r="B685" s="203" t="s">
        <v>153</v>
      </c>
      <c r="C685" s="203" t="s">
        <v>7077</v>
      </c>
      <c r="D685" s="86" t="s">
        <v>6692</v>
      </c>
      <c r="E685" s="999">
        <f t="shared" ref="E685:F685" si="10">26/3</f>
        <v>8.6666666666666661</v>
      </c>
      <c r="F685" s="999">
        <f t="shared" si="10"/>
        <v>8.6666666666666661</v>
      </c>
      <c r="G685" s="82" t="s">
        <v>2063</v>
      </c>
    </row>
    <row r="686" spans="1:7" ht="15.75" customHeight="1">
      <c r="A686" s="83" t="s">
        <v>2063</v>
      </c>
      <c r="B686" s="203" t="s">
        <v>153</v>
      </c>
      <c r="C686" s="203" t="s">
        <v>7078</v>
      </c>
      <c r="D686" s="86" t="s">
        <v>6692</v>
      </c>
      <c r="E686" s="1000">
        <f t="shared" ref="E686:F686" si="11">6.5/3</f>
        <v>2.1666666666666665</v>
      </c>
      <c r="F686" s="1000">
        <f t="shared" si="11"/>
        <v>2.1666666666666665</v>
      </c>
      <c r="G686" s="82" t="s">
        <v>2063</v>
      </c>
    </row>
    <row r="687" spans="1:7" ht="15.75" customHeight="1">
      <c r="A687" s="83" t="s">
        <v>2063</v>
      </c>
      <c r="B687" s="203" t="s">
        <v>153</v>
      </c>
      <c r="C687" s="203" t="s">
        <v>7079</v>
      </c>
      <c r="D687" s="86" t="s">
        <v>6692</v>
      </c>
      <c r="E687" s="1000">
        <f t="shared" ref="E687:F687" si="12">2.6/3</f>
        <v>0.8666666666666667</v>
      </c>
      <c r="F687" s="1000">
        <f t="shared" si="12"/>
        <v>0.8666666666666667</v>
      </c>
      <c r="G687" s="82" t="s">
        <v>2063</v>
      </c>
    </row>
    <row r="688" spans="1:7" ht="15.75" customHeight="1">
      <c r="A688" s="83" t="s">
        <v>2063</v>
      </c>
      <c r="B688" s="203" t="s">
        <v>153</v>
      </c>
      <c r="C688" s="203" t="s">
        <v>7080</v>
      </c>
      <c r="D688" s="86" t="s">
        <v>6692</v>
      </c>
      <c r="E688" s="1001">
        <f t="shared" ref="E688:F688" si="13">13/3</f>
        <v>4.333333333333333</v>
      </c>
      <c r="F688" s="1001">
        <f t="shared" si="13"/>
        <v>4.333333333333333</v>
      </c>
      <c r="G688" s="82" t="s">
        <v>2063</v>
      </c>
    </row>
    <row r="689" spans="1:7" ht="15.75" customHeight="1">
      <c r="A689" s="83" t="s">
        <v>2063</v>
      </c>
      <c r="B689" s="203" t="s">
        <v>153</v>
      </c>
      <c r="C689" s="203" t="s">
        <v>7081</v>
      </c>
      <c r="D689" s="86" t="s">
        <v>6692</v>
      </c>
      <c r="E689" s="1001">
        <f t="shared" ref="E689:F689" si="14">13/3</f>
        <v>4.333333333333333</v>
      </c>
      <c r="F689" s="1001">
        <f t="shared" si="14"/>
        <v>4.333333333333333</v>
      </c>
      <c r="G689" s="82" t="s">
        <v>2063</v>
      </c>
    </row>
    <row r="690" spans="1:7" ht="15.75" customHeight="1">
      <c r="A690" s="83" t="s">
        <v>2063</v>
      </c>
      <c r="B690" s="203" t="s">
        <v>153</v>
      </c>
      <c r="C690" s="203" t="s">
        <v>7082</v>
      </c>
      <c r="D690" s="86" t="s">
        <v>6692</v>
      </c>
      <c r="E690" s="1001">
        <f t="shared" ref="E690:F690" si="15">3.25/3</f>
        <v>1.0833333333333333</v>
      </c>
      <c r="F690" s="1001">
        <f t="shared" si="15"/>
        <v>1.0833333333333333</v>
      </c>
      <c r="G690" s="82" t="s">
        <v>2063</v>
      </c>
    </row>
    <row r="691" spans="1:7" ht="15.75" customHeight="1">
      <c r="A691" s="83" t="s">
        <v>2063</v>
      </c>
      <c r="B691" s="203" t="s">
        <v>153</v>
      </c>
      <c r="C691" s="203" t="s">
        <v>7083</v>
      </c>
      <c r="D691" s="86" t="s">
        <v>6692</v>
      </c>
      <c r="E691" s="1001">
        <f t="shared" ref="E691:F691" si="16">1.3/3</f>
        <v>0.43333333333333335</v>
      </c>
      <c r="F691" s="1001">
        <f t="shared" si="16"/>
        <v>0.43333333333333335</v>
      </c>
      <c r="G691" s="82" t="s">
        <v>2063</v>
      </c>
    </row>
    <row r="692" spans="1:7" ht="15.75" customHeight="1">
      <c r="A692" s="83" t="s">
        <v>2063</v>
      </c>
      <c r="B692" s="203" t="s">
        <v>153</v>
      </c>
      <c r="C692" s="203" t="s">
        <v>7084</v>
      </c>
      <c r="D692" s="86" t="s">
        <v>7085</v>
      </c>
      <c r="E692" s="1001">
        <f t="shared" ref="E692:F692" si="17">13/3</f>
        <v>4.333333333333333</v>
      </c>
      <c r="F692" s="1001">
        <f t="shared" si="17"/>
        <v>4.333333333333333</v>
      </c>
      <c r="G692" s="82" t="s">
        <v>2063</v>
      </c>
    </row>
    <row r="693" spans="1:7" ht="15.75" customHeight="1">
      <c r="A693" s="83" t="s">
        <v>2063</v>
      </c>
      <c r="B693" s="203" t="s">
        <v>153</v>
      </c>
      <c r="C693" s="203" t="s">
        <v>7086</v>
      </c>
      <c r="D693" s="86" t="s">
        <v>6692</v>
      </c>
      <c r="E693" s="1001">
        <f t="shared" ref="E693:F693" si="18">100/3</f>
        <v>33.333333333333336</v>
      </c>
      <c r="F693" s="1001">
        <f t="shared" si="18"/>
        <v>33.333333333333336</v>
      </c>
      <c r="G693" s="82" t="s">
        <v>2063</v>
      </c>
    </row>
    <row r="694" spans="1:7" ht="15.75" customHeight="1">
      <c r="A694" s="83" t="s">
        <v>2063</v>
      </c>
      <c r="B694" s="203" t="s">
        <v>153</v>
      </c>
      <c r="C694" s="203" t="s">
        <v>7087</v>
      </c>
      <c r="D694" s="86" t="s">
        <v>6692</v>
      </c>
      <c r="E694" s="1001">
        <f t="shared" ref="E694:F694" si="19">100/3</f>
        <v>33.333333333333336</v>
      </c>
      <c r="F694" s="1001">
        <f t="shared" si="19"/>
        <v>33.333333333333336</v>
      </c>
      <c r="G694" s="82" t="s">
        <v>2063</v>
      </c>
    </row>
    <row r="695" spans="1:7" ht="15.75" customHeight="1">
      <c r="A695" s="83" t="s">
        <v>2063</v>
      </c>
      <c r="B695" s="203" t="s">
        <v>153</v>
      </c>
      <c r="C695" s="203" t="s">
        <v>7088</v>
      </c>
      <c r="D695" s="86" t="s">
        <v>6692</v>
      </c>
      <c r="E695" s="1001">
        <f t="shared" ref="E695:F695" si="20">25/3</f>
        <v>8.3333333333333339</v>
      </c>
      <c r="F695" s="1001">
        <f t="shared" si="20"/>
        <v>8.3333333333333339</v>
      </c>
      <c r="G695" s="82" t="s">
        <v>2063</v>
      </c>
    </row>
    <row r="696" spans="1:7" ht="15.75" customHeight="1">
      <c r="A696" s="83" t="s">
        <v>2063</v>
      </c>
      <c r="B696" s="203" t="s">
        <v>153</v>
      </c>
      <c r="C696" s="203" t="s">
        <v>7089</v>
      </c>
      <c r="D696" s="86" t="s">
        <v>6692</v>
      </c>
      <c r="E696" s="1001">
        <f t="shared" ref="E696:F696" si="21">10/3</f>
        <v>3.3333333333333335</v>
      </c>
      <c r="F696" s="1001">
        <f t="shared" si="21"/>
        <v>3.3333333333333335</v>
      </c>
      <c r="G696" s="82" t="s">
        <v>2063</v>
      </c>
    </row>
    <row r="697" spans="1:7" ht="15.75" customHeight="1">
      <c r="A697" s="83" t="s">
        <v>2063</v>
      </c>
      <c r="B697" s="203" t="s">
        <v>153</v>
      </c>
      <c r="C697" s="203" t="s">
        <v>7090</v>
      </c>
      <c r="D697" s="86" t="s">
        <v>7091</v>
      </c>
      <c r="E697" s="1001">
        <f t="shared" ref="E697:F697" si="22">26/3</f>
        <v>8.6666666666666661</v>
      </c>
      <c r="F697" s="1001">
        <f t="shared" si="22"/>
        <v>8.6666666666666661</v>
      </c>
      <c r="G697" s="82" t="s">
        <v>2063</v>
      </c>
    </row>
    <row r="698" spans="1:7" ht="15.75" customHeight="1">
      <c r="A698" s="83" t="s">
        <v>2063</v>
      </c>
      <c r="B698" s="203" t="s">
        <v>153</v>
      </c>
      <c r="C698" s="203" t="s">
        <v>7092</v>
      </c>
      <c r="D698" s="86" t="s">
        <v>7085</v>
      </c>
      <c r="E698" s="1001">
        <f t="shared" ref="E698:F698" si="23">13/3</f>
        <v>4.333333333333333</v>
      </c>
      <c r="F698" s="1001">
        <f t="shared" si="23"/>
        <v>4.333333333333333</v>
      </c>
      <c r="G698" s="82" t="s">
        <v>2063</v>
      </c>
    </row>
    <row r="699" spans="1:7" ht="15.75" customHeight="1">
      <c r="A699" s="83" t="s">
        <v>2063</v>
      </c>
      <c r="B699" s="203" t="s">
        <v>153</v>
      </c>
      <c r="C699" s="203" t="s">
        <v>7093</v>
      </c>
      <c r="D699" s="86" t="s">
        <v>7085</v>
      </c>
      <c r="E699" s="1001">
        <f t="shared" ref="E699:F699" si="24">19/3</f>
        <v>6.333333333333333</v>
      </c>
      <c r="F699" s="1001">
        <f t="shared" si="24"/>
        <v>6.333333333333333</v>
      </c>
      <c r="G699" s="82" t="s">
        <v>2063</v>
      </c>
    </row>
    <row r="700" spans="1:7" ht="15.75" customHeight="1">
      <c r="A700" s="83" t="s">
        <v>2063</v>
      </c>
      <c r="B700" s="203" t="s">
        <v>153</v>
      </c>
      <c r="C700" s="203" t="s">
        <v>7094</v>
      </c>
      <c r="D700" s="86" t="s">
        <v>6692</v>
      </c>
      <c r="E700" s="1001">
        <f t="shared" ref="E700:F700" si="25">39/3</f>
        <v>13</v>
      </c>
      <c r="F700" s="1001">
        <f t="shared" si="25"/>
        <v>13</v>
      </c>
      <c r="G700" s="82" t="s">
        <v>2063</v>
      </c>
    </row>
    <row r="701" spans="1:7" ht="15.75" customHeight="1">
      <c r="A701" s="83" t="s">
        <v>2063</v>
      </c>
      <c r="B701" s="203" t="s">
        <v>153</v>
      </c>
      <c r="C701" s="203" t="s">
        <v>7095</v>
      </c>
      <c r="D701" s="86" t="s">
        <v>6692</v>
      </c>
      <c r="E701" s="1001">
        <f t="shared" ref="E701:F701" si="26">39/3</f>
        <v>13</v>
      </c>
      <c r="F701" s="1001">
        <f t="shared" si="26"/>
        <v>13</v>
      </c>
      <c r="G701" s="82" t="s">
        <v>2063</v>
      </c>
    </row>
    <row r="702" spans="1:7" ht="15.75" customHeight="1">
      <c r="A702" s="83" t="s">
        <v>2063</v>
      </c>
      <c r="B702" s="203" t="s">
        <v>153</v>
      </c>
      <c r="C702" s="203" t="s">
        <v>7096</v>
      </c>
      <c r="D702" s="86" t="s">
        <v>6692</v>
      </c>
      <c r="E702" s="1001">
        <f t="shared" ref="E702:F702" si="27">9.75/3</f>
        <v>3.25</v>
      </c>
      <c r="F702" s="1001">
        <f t="shared" si="27"/>
        <v>3.25</v>
      </c>
      <c r="G702" s="82" t="s">
        <v>2063</v>
      </c>
    </row>
    <row r="703" spans="1:7" ht="15.75" customHeight="1">
      <c r="A703" s="83" t="s">
        <v>2063</v>
      </c>
      <c r="B703" s="796" t="s">
        <v>153</v>
      </c>
      <c r="C703" s="203" t="s">
        <v>7097</v>
      </c>
      <c r="D703" s="86" t="s">
        <v>6692</v>
      </c>
      <c r="E703" s="1001">
        <f t="shared" ref="E703:F703" si="28">3.9/3</f>
        <v>1.3</v>
      </c>
      <c r="F703" s="1001">
        <f t="shared" si="28"/>
        <v>1.3</v>
      </c>
      <c r="G703" s="82" t="s">
        <v>2063</v>
      </c>
    </row>
    <row r="704" spans="1:7" ht="15.75" customHeight="1">
      <c r="A704" s="83" t="s">
        <v>2063</v>
      </c>
      <c r="B704" s="203" t="s">
        <v>153</v>
      </c>
      <c r="C704" s="203" t="s">
        <v>7098</v>
      </c>
      <c r="D704" s="86" t="s">
        <v>6599</v>
      </c>
      <c r="E704" s="1001">
        <f t="shared" ref="E704:F704" si="29">46/3*0.5</f>
        <v>7.666666666666667</v>
      </c>
      <c r="F704" s="1001">
        <f t="shared" si="29"/>
        <v>7.666666666666667</v>
      </c>
      <c r="G704" s="82" t="s">
        <v>2063</v>
      </c>
    </row>
    <row r="705" spans="1:7" ht="15.75" customHeight="1">
      <c r="A705" s="83" t="s">
        <v>2063</v>
      </c>
      <c r="B705" s="203" t="s">
        <v>153</v>
      </c>
      <c r="C705" s="203" t="s">
        <v>7099</v>
      </c>
      <c r="D705" s="86" t="s">
        <v>6599</v>
      </c>
      <c r="E705" s="1001">
        <f t="shared" ref="E705:F705" si="30">27/3*0.5</f>
        <v>4.5</v>
      </c>
      <c r="F705" s="1001">
        <f t="shared" si="30"/>
        <v>4.5</v>
      </c>
      <c r="G705" s="82" t="s">
        <v>2063</v>
      </c>
    </row>
    <row r="706" spans="1:7" ht="15.75" customHeight="1">
      <c r="A706" s="83" t="s">
        <v>2063</v>
      </c>
      <c r="B706" s="796" t="s">
        <v>153</v>
      </c>
      <c r="C706" s="203" t="s">
        <v>7100</v>
      </c>
      <c r="D706" s="86" t="s">
        <v>6599</v>
      </c>
      <c r="E706" s="1001">
        <f t="shared" ref="E706:F706" si="31">13/3*0.5</f>
        <v>2.1666666666666665</v>
      </c>
      <c r="F706" s="1001">
        <f t="shared" si="31"/>
        <v>2.1666666666666665</v>
      </c>
      <c r="G706" s="82" t="s">
        <v>2063</v>
      </c>
    </row>
    <row r="707" spans="1:7" ht="15.75" customHeight="1">
      <c r="A707" s="292" t="s">
        <v>2063</v>
      </c>
      <c r="B707" s="273" t="s">
        <v>153</v>
      </c>
      <c r="C707" s="273" t="s">
        <v>7101</v>
      </c>
      <c r="D707" s="965" t="s">
        <v>6599</v>
      </c>
      <c r="E707" s="1002">
        <f t="shared" ref="E707:F707" si="32">21/3*0.5</f>
        <v>3.5</v>
      </c>
      <c r="F707" s="1002">
        <f t="shared" si="32"/>
        <v>3.5</v>
      </c>
      <c r="G707" s="82" t="s">
        <v>2063</v>
      </c>
    </row>
    <row r="708" spans="1:7" ht="15.75" customHeight="1">
      <c r="A708" s="83" t="s">
        <v>2063</v>
      </c>
      <c r="B708" s="203" t="s">
        <v>153</v>
      </c>
      <c r="C708" s="203" t="s">
        <v>7102</v>
      </c>
      <c r="D708" s="86" t="s">
        <v>6599</v>
      </c>
      <c r="E708" s="1001">
        <f t="shared" ref="E708:F708" si="33">17/3*0.5</f>
        <v>2.8333333333333335</v>
      </c>
      <c r="F708" s="1001">
        <f t="shared" si="33"/>
        <v>2.8333333333333335</v>
      </c>
      <c r="G708" s="82" t="s">
        <v>2063</v>
      </c>
    </row>
    <row r="709" spans="1:7" ht="15.75" customHeight="1">
      <c r="A709" s="83" t="s">
        <v>2063</v>
      </c>
      <c r="B709" s="203" t="s">
        <v>153</v>
      </c>
      <c r="C709" s="203" t="s">
        <v>7103</v>
      </c>
      <c r="D709" s="86" t="s">
        <v>6599</v>
      </c>
      <c r="E709" s="1001">
        <f t="shared" ref="E709:F709" si="34">17/3*0.5</f>
        <v>2.8333333333333335</v>
      </c>
      <c r="F709" s="1001">
        <f t="shared" si="34"/>
        <v>2.8333333333333335</v>
      </c>
      <c r="G709" s="82" t="s">
        <v>2063</v>
      </c>
    </row>
    <row r="710" spans="1:7" ht="15.75" customHeight="1">
      <c r="A710" s="83" t="s">
        <v>2063</v>
      </c>
      <c r="B710" s="203" t="s">
        <v>153</v>
      </c>
      <c r="C710" s="203" t="s">
        <v>7104</v>
      </c>
      <c r="D710" s="86" t="s">
        <v>6599</v>
      </c>
      <c r="E710" s="1001">
        <f t="shared" ref="E710:F710" si="35">13/3*0.5</f>
        <v>2.1666666666666665</v>
      </c>
      <c r="F710" s="1001">
        <f t="shared" si="35"/>
        <v>2.1666666666666665</v>
      </c>
      <c r="G710" s="82" t="s">
        <v>2063</v>
      </c>
    </row>
    <row r="711" spans="1:7" ht="15.75" customHeight="1">
      <c r="A711" s="83" t="s">
        <v>2063</v>
      </c>
      <c r="B711" s="203" t="s">
        <v>153</v>
      </c>
      <c r="C711" s="203" t="s">
        <v>7105</v>
      </c>
      <c r="D711" s="86" t="s">
        <v>6599</v>
      </c>
      <c r="E711" s="1001">
        <f t="shared" ref="E711:F711" si="36">27/3*0.5</f>
        <v>4.5</v>
      </c>
      <c r="F711" s="1001">
        <f t="shared" si="36"/>
        <v>4.5</v>
      </c>
      <c r="G711" s="82" t="s">
        <v>2063</v>
      </c>
    </row>
    <row r="712" spans="1:7" ht="15.75" customHeight="1">
      <c r="A712" s="83" t="s">
        <v>2063</v>
      </c>
      <c r="B712" s="203" t="s">
        <v>153</v>
      </c>
      <c r="C712" s="203" t="s">
        <v>7106</v>
      </c>
      <c r="D712" s="86" t="s">
        <v>6599</v>
      </c>
      <c r="E712" s="1001">
        <f t="shared" ref="E712:F712" si="37">27/3*0.5</f>
        <v>4.5</v>
      </c>
      <c r="F712" s="1001">
        <f t="shared" si="37"/>
        <v>4.5</v>
      </c>
      <c r="G712" s="82" t="s">
        <v>2063</v>
      </c>
    </row>
    <row r="713" spans="1:7" ht="15.75" customHeight="1">
      <c r="A713" s="83" t="s">
        <v>2063</v>
      </c>
      <c r="B713" s="203" t="s">
        <v>153</v>
      </c>
      <c r="C713" s="203" t="s">
        <v>7107</v>
      </c>
      <c r="D713" s="86" t="s">
        <v>6599</v>
      </c>
      <c r="E713" s="1001">
        <f t="shared" ref="E713:F713" si="38">19/3*0.5</f>
        <v>3.1666666666666665</v>
      </c>
      <c r="F713" s="1001">
        <f t="shared" si="38"/>
        <v>3.1666666666666665</v>
      </c>
      <c r="G713" s="82" t="s">
        <v>2063</v>
      </c>
    </row>
    <row r="714" spans="1:7" ht="15.75" customHeight="1">
      <c r="A714" s="83" t="s">
        <v>2063</v>
      </c>
      <c r="B714" s="203" t="s">
        <v>153</v>
      </c>
      <c r="C714" s="438" t="s">
        <v>7108</v>
      </c>
      <c r="D714" s="1003" t="s">
        <v>7109</v>
      </c>
      <c r="E714" s="1004">
        <f t="shared" ref="E714:F714" si="39">2/3*2</f>
        <v>1.3333333333333333</v>
      </c>
      <c r="F714" s="1004">
        <f t="shared" si="39"/>
        <v>1.3333333333333333</v>
      </c>
      <c r="G714" s="82" t="s">
        <v>2063</v>
      </c>
    </row>
    <row r="715" spans="1:7" ht="15.75" customHeight="1">
      <c r="A715" s="83" t="s">
        <v>155</v>
      </c>
      <c r="B715" s="203" t="s">
        <v>153</v>
      </c>
      <c r="C715" s="1005" t="s">
        <v>7110</v>
      </c>
      <c r="D715" s="141" t="s">
        <v>6282</v>
      </c>
      <c r="E715" s="950">
        <f t="shared" ref="E715:E729" si="40">32/3</f>
        <v>10.666666666666666</v>
      </c>
      <c r="F715" s="32">
        <f t="shared" ref="F715:F717" si="41">E715</f>
        <v>10.666666666666666</v>
      </c>
      <c r="G715" s="3" t="s">
        <v>155</v>
      </c>
    </row>
    <row r="716" spans="1:7" ht="15.75" customHeight="1">
      <c r="A716" s="83" t="s">
        <v>155</v>
      </c>
      <c r="B716" s="203" t="s">
        <v>153</v>
      </c>
      <c r="C716" s="415" t="s">
        <v>7111</v>
      </c>
      <c r="D716" s="141" t="s">
        <v>6282</v>
      </c>
      <c r="E716" s="77">
        <f t="shared" si="40"/>
        <v>10.666666666666666</v>
      </c>
      <c r="F716" s="32">
        <f t="shared" si="41"/>
        <v>10.666666666666666</v>
      </c>
      <c r="G716" s="3" t="s">
        <v>155</v>
      </c>
    </row>
    <row r="717" spans="1:7" ht="15.75" customHeight="1">
      <c r="A717" s="83" t="s">
        <v>155</v>
      </c>
      <c r="B717" s="203" t="s">
        <v>153</v>
      </c>
      <c r="C717" s="415" t="s">
        <v>7112</v>
      </c>
      <c r="D717" s="141" t="s">
        <v>6282</v>
      </c>
      <c r="E717" s="77">
        <f t="shared" si="40"/>
        <v>10.666666666666666</v>
      </c>
      <c r="F717" s="32">
        <f t="shared" si="41"/>
        <v>10.666666666666666</v>
      </c>
      <c r="G717" s="3" t="s">
        <v>155</v>
      </c>
    </row>
    <row r="718" spans="1:7" ht="15.75" customHeight="1">
      <c r="A718" s="83" t="s">
        <v>155</v>
      </c>
      <c r="B718" s="203" t="s">
        <v>153</v>
      </c>
      <c r="C718" s="415" t="s">
        <v>7113</v>
      </c>
      <c r="D718" s="141" t="s">
        <v>6282</v>
      </c>
      <c r="E718" s="77">
        <f t="shared" si="40"/>
        <v>10.666666666666666</v>
      </c>
      <c r="F718" s="32">
        <f>E718*25%</f>
        <v>2.6666666666666665</v>
      </c>
      <c r="G718" s="3" t="s">
        <v>155</v>
      </c>
    </row>
    <row r="719" spans="1:7" ht="15.75" customHeight="1">
      <c r="A719" s="83" t="s">
        <v>155</v>
      </c>
      <c r="B719" s="203" t="s">
        <v>153</v>
      </c>
      <c r="C719" s="415" t="s">
        <v>7114</v>
      </c>
      <c r="D719" s="141" t="s">
        <v>6282</v>
      </c>
      <c r="E719" s="77">
        <f t="shared" si="40"/>
        <v>10.666666666666666</v>
      </c>
      <c r="F719" s="32">
        <f>E719*10%</f>
        <v>1.0666666666666667</v>
      </c>
      <c r="G719" s="3" t="s">
        <v>155</v>
      </c>
    </row>
    <row r="720" spans="1:7" ht="15.75" customHeight="1">
      <c r="A720" s="83" t="s">
        <v>155</v>
      </c>
      <c r="B720" s="203" t="s">
        <v>153</v>
      </c>
      <c r="C720" s="415" t="s">
        <v>7115</v>
      </c>
      <c r="D720" s="141" t="s">
        <v>6282</v>
      </c>
      <c r="E720" s="77">
        <f t="shared" si="40"/>
        <v>10.666666666666666</v>
      </c>
      <c r="F720" s="32">
        <f t="shared" ref="F720:F722" si="42">E720</f>
        <v>10.666666666666666</v>
      </c>
      <c r="G720" s="3" t="s">
        <v>155</v>
      </c>
    </row>
    <row r="721" spans="1:7" ht="15.75" customHeight="1">
      <c r="A721" s="83" t="s">
        <v>155</v>
      </c>
      <c r="B721" s="203" t="s">
        <v>153</v>
      </c>
      <c r="C721" s="415" t="s">
        <v>7116</v>
      </c>
      <c r="D721" s="141" t="s">
        <v>6282</v>
      </c>
      <c r="E721" s="77">
        <f t="shared" si="40"/>
        <v>10.666666666666666</v>
      </c>
      <c r="F721" s="32">
        <f t="shared" si="42"/>
        <v>10.666666666666666</v>
      </c>
      <c r="G721" s="3" t="s">
        <v>155</v>
      </c>
    </row>
    <row r="722" spans="1:7" ht="15.75" customHeight="1">
      <c r="A722" s="83" t="s">
        <v>155</v>
      </c>
      <c r="B722" s="203" t="s">
        <v>153</v>
      </c>
      <c r="C722" s="415" t="s">
        <v>7117</v>
      </c>
      <c r="D722" s="141" t="s">
        <v>6282</v>
      </c>
      <c r="E722" s="77">
        <f t="shared" si="40"/>
        <v>10.666666666666666</v>
      </c>
      <c r="F722" s="32">
        <f t="shared" si="42"/>
        <v>10.666666666666666</v>
      </c>
      <c r="G722" s="3" t="s">
        <v>155</v>
      </c>
    </row>
    <row r="723" spans="1:7" ht="15.75" customHeight="1">
      <c r="A723" s="83" t="s">
        <v>155</v>
      </c>
      <c r="B723" s="203" t="s">
        <v>153</v>
      </c>
      <c r="C723" s="415" t="s">
        <v>7118</v>
      </c>
      <c r="D723" s="141" t="s">
        <v>6282</v>
      </c>
      <c r="E723" s="77">
        <f t="shared" si="40"/>
        <v>10.666666666666666</v>
      </c>
      <c r="F723" s="32">
        <f>E723*25%</f>
        <v>2.6666666666666665</v>
      </c>
      <c r="G723" s="3" t="s">
        <v>155</v>
      </c>
    </row>
    <row r="724" spans="1:7" ht="15.75" customHeight="1">
      <c r="A724" s="83" t="s">
        <v>155</v>
      </c>
      <c r="B724" s="203" t="s">
        <v>153</v>
      </c>
      <c r="C724" s="415" t="s">
        <v>7119</v>
      </c>
      <c r="D724" s="141" t="s">
        <v>6282</v>
      </c>
      <c r="E724" s="77">
        <f t="shared" si="40"/>
        <v>10.666666666666666</v>
      </c>
      <c r="F724" s="32">
        <f>E724*10%</f>
        <v>1.0666666666666667</v>
      </c>
      <c r="G724" s="3" t="s">
        <v>155</v>
      </c>
    </row>
    <row r="725" spans="1:7" ht="15.75" customHeight="1">
      <c r="A725" s="83" t="s">
        <v>155</v>
      </c>
      <c r="B725" s="203" t="s">
        <v>153</v>
      </c>
      <c r="C725" s="415" t="s">
        <v>7120</v>
      </c>
      <c r="D725" s="141" t="s">
        <v>6282</v>
      </c>
      <c r="E725" s="77">
        <f t="shared" si="40"/>
        <v>10.666666666666666</v>
      </c>
      <c r="F725" s="32">
        <f t="shared" ref="F725:F727" si="43">E725</f>
        <v>10.666666666666666</v>
      </c>
      <c r="G725" s="3" t="s">
        <v>155</v>
      </c>
    </row>
    <row r="726" spans="1:7" ht="15.75" customHeight="1">
      <c r="A726" s="83" t="s">
        <v>155</v>
      </c>
      <c r="B726" s="203" t="s">
        <v>153</v>
      </c>
      <c r="C726" s="415" t="s">
        <v>7121</v>
      </c>
      <c r="D726" s="141" t="s">
        <v>6282</v>
      </c>
      <c r="E726" s="77">
        <f t="shared" si="40"/>
        <v>10.666666666666666</v>
      </c>
      <c r="F726" s="32">
        <f t="shared" si="43"/>
        <v>10.666666666666666</v>
      </c>
      <c r="G726" s="3" t="s">
        <v>155</v>
      </c>
    </row>
    <row r="727" spans="1:7" ht="15.75" customHeight="1">
      <c r="A727" s="83" t="s">
        <v>155</v>
      </c>
      <c r="B727" s="203" t="s">
        <v>153</v>
      </c>
      <c r="C727" s="415" t="s">
        <v>7122</v>
      </c>
      <c r="D727" s="141" t="s">
        <v>6282</v>
      </c>
      <c r="E727" s="77">
        <f t="shared" si="40"/>
        <v>10.666666666666666</v>
      </c>
      <c r="F727" s="32">
        <f t="shared" si="43"/>
        <v>10.666666666666666</v>
      </c>
      <c r="G727" s="3" t="s">
        <v>155</v>
      </c>
    </row>
    <row r="728" spans="1:7" ht="15.75" customHeight="1">
      <c r="A728" s="83" t="s">
        <v>155</v>
      </c>
      <c r="B728" s="203" t="s">
        <v>153</v>
      </c>
      <c r="C728" s="415" t="s">
        <v>7123</v>
      </c>
      <c r="D728" s="141" t="s">
        <v>6282</v>
      </c>
      <c r="E728" s="77">
        <f t="shared" si="40"/>
        <v>10.666666666666666</v>
      </c>
      <c r="F728" s="32">
        <f>E728*25%</f>
        <v>2.6666666666666665</v>
      </c>
      <c r="G728" s="3" t="s">
        <v>155</v>
      </c>
    </row>
    <row r="729" spans="1:7" ht="15.75" customHeight="1">
      <c r="A729" s="83" t="s">
        <v>155</v>
      </c>
      <c r="B729" s="203" t="s">
        <v>153</v>
      </c>
      <c r="C729" s="415" t="s">
        <v>7124</v>
      </c>
      <c r="D729" s="141" t="s">
        <v>6282</v>
      </c>
      <c r="E729" s="77">
        <f t="shared" si="40"/>
        <v>10.666666666666666</v>
      </c>
      <c r="F729" s="32">
        <f>E729*10%</f>
        <v>1.0666666666666667</v>
      </c>
      <c r="G729" s="3" t="s">
        <v>155</v>
      </c>
    </row>
    <row r="730" spans="1:7" ht="15.75" customHeight="1">
      <c r="A730" s="83" t="s">
        <v>155</v>
      </c>
      <c r="B730" s="203" t="s">
        <v>153</v>
      </c>
      <c r="C730" s="415" t="s">
        <v>7125</v>
      </c>
      <c r="D730" s="141" t="s">
        <v>6282</v>
      </c>
      <c r="E730" s="77">
        <f t="shared" ref="E730:E734" si="44">39/3</f>
        <v>13</v>
      </c>
      <c r="F730" s="32">
        <f t="shared" ref="F730:F732" si="45">E730</f>
        <v>13</v>
      </c>
      <c r="G730" s="3" t="s">
        <v>155</v>
      </c>
    </row>
    <row r="731" spans="1:7" ht="15.75" customHeight="1">
      <c r="A731" s="83" t="s">
        <v>155</v>
      </c>
      <c r="B731" s="203" t="s">
        <v>153</v>
      </c>
      <c r="C731" s="415" t="s">
        <v>7126</v>
      </c>
      <c r="D731" s="141" t="s">
        <v>6282</v>
      </c>
      <c r="E731" s="77">
        <f t="shared" si="44"/>
        <v>13</v>
      </c>
      <c r="F731" s="32">
        <f t="shared" si="45"/>
        <v>13</v>
      </c>
      <c r="G731" s="3" t="s">
        <v>155</v>
      </c>
    </row>
    <row r="732" spans="1:7" ht="15.75" customHeight="1">
      <c r="A732" s="83" t="s">
        <v>155</v>
      </c>
      <c r="B732" s="203" t="s">
        <v>153</v>
      </c>
      <c r="C732" s="415" t="s">
        <v>7127</v>
      </c>
      <c r="D732" s="141" t="s">
        <v>6282</v>
      </c>
      <c r="E732" s="77">
        <f t="shared" si="44"/>
        <v>13</v>
      </c>
      <c r="F732" s="32">
        <f t="shared" si="45"/>
        <v>13</v>
      </c>
      <c r="G732" s="3" t="s">
        <v>155</v>
      </c>
    </row>
    <row r="733" spans="1:7" ht="15.75" customHeight="1">
      <c r="A733" s="83" t="s">
        <v>155</v>
      </c>
      <c r="B733" s="203" t="s">
        <v>153</v>
      </c>
      <c r="C733" s="415" t="s">
        <v>7128</v>
      </c>
      <c r="D733" s="141" t="s">
        <v>6282</v>
      </c>
      <c r="E733" s="77">
        <f t="shared" si="44"/>
        <v>13</v>
      </c>
      <c r="F733" s="32">
        <f>E733*25%</f>
        <v>3.25</v>
      </c>
      <c r="G733" s="3" t="s">
        <v>155</v>
      </c>
    </row>
    <row r="734" spans="1:7" ht="15.75" customHeight="1">
      <c r="A734" s="83" t="s">
        <v>155</v>
      </c>
      <c r="B734" s="203" t="s">
        <v>153</v>
      </c>
      <c r="C734" s="415" t="s">
        <v>7129</v>
      </c>
      <c r="D734" s="141" t="s">
        <v>6282</v>
      </c>
      <c r="E734" s="77">
        <f t="shared" si="44"/>
        <v>13</v>
      </c>
      <c r="F734" s="32">
        <f>E734*10%</f>
        <v>1.3</v>
      </c>
      <c r="G734" s="3" t="s">
        <v>155</v>
      </c>
    </row>
    <row r="735" spans="1:7" ht="15.75" customHeight="1">
      <c r="A735" s="83" t="s">
        <v>155</v>
      </c>
      <c r="B735" s="203" t="s">
        <v>153</v>
      </c>
      <c r="C735" s="415" t="s">
        <v>7130</v>
      </c>
      <c r="D735" s="141" t="s">
        <v>6282</v>
      </c>
      <c r="E735" s="86">
        <f t="shared" ref="E735:E738" si="46">47/3</f>
        <v>15.666666666666666</v>
      </c>
      <c r="F735" s="32">
        <f t="shared" ref="F735:F736" si="47">E735</f>
        <v>15.666666666666666</v>
      </c>
      <c r="G735" s="3" t="s">
        <v>155</v>
      </c>
    </row>
    <row r="736" spans="1:7" ht="15.75" customHeight="1">
      <c r="A736" s="83" t="s">
        <v>155</v>
      </c>
      <c r="B736" s="203" t="s">
        <v>153</v>
      </c>
      <c r="C736" s="415" t="s">
        <v>7131</v>
      </c>
      <c r="D736" s="141" t="s">
        <v>6282</v>
      </c>
      <c r="E736" s="86">
        <f t="shared" si="46"/>
        <v>15.666666666666666</v>
      </c>
      <c r="F736" s="32">
        <f t="shared" si="47"/>
        <v>15.666666666666666</v>
      </c>
      <c r="G736" s="3" t="s">
        <v>155</v>
      </c>
    </row>
    <row r="737" spans="1:7" ht="15.75" customHeight="1">
      <c r="A737" s="83" t="s">
        <v>155</v>
      </c>
      <c r="B737" s="203" t="s">
        <v>153</v>
      </c>
      <c r="C737" s="415" t="s">
        <v>7132</v>
      </c>
      <c r="D737" s="141" t="s">
        <v>6282</v>
      </c>
      <c r="E737" s="86">
        <f t="shared" si="46"/>
        <v>15.666666666666666</v>
      </c>
      <c r="F737" s="32">
        <f>E737*25%</f>
        <v>3.9166666666666665</v>
      </c>
      <c r="G737" s="3" t="s">
        <v>155</v>
      </c>
    </row>
    <row r="738" spans="1:7" ht="15.75" customHeight="1">
      <c r="A738" s="83" t="s">
        <v>155</v>
      </c>
      <c r="B738" s="203" t="s">
        <v>153</v>
      </c>
      <c r="C738" s="415" t="s">
        <v>7133</v>
      </c>
      <c r="D738" s="141" t="s">
        <v>6282</v>
      </c>
      <c r="E738" s="86">
        <f t="shared" si="46"/>
        <v>15.666666666666666</v>
      </c>
      <c r="F738" s="32">
        <f>E738*10%</f>
        <v>1.5666666666666667</v>
      </c>
      <c r="G738" s="3" t="s">
        <v>155</v>
      </c>
    </row>
    <row r="739" spans="1:7" ht="15.75" customHeight="1">
      <c r="A739" s="83" t="s">
        <v>155</v>
      </c>
      <c r="B739" s="203" t="s">
        <v>153</v>
      </c>
      <c r="C739" s="415" t="s">
        <v>7134</v>
      </c>
      <c r="D739" s="141" t="s">
        <v>6282</v>
      </c>
      <c r="E739" s="86">
        <f t="shared" ref="E739:E743" si="48">12/3</f>
        <v>4</v>
      </c>
      <c r="F739" s="32">
        <f t="shared" ref="F739:F741" si="49">E739</f>
        <v>4</v>
      </c>
      <c r="G739" s="3" t="s">
        <v>155</v>
      </c>
    </row>
    <row r="740" spans="1:7" ht="15.75" customHeight="1">
      <c r="A740" s="83" t="s">
        <v>155</v>
      </c>
      <c r="B740" s="203" t="s">
        <v>153</v>
      </c>
      <c r="C740" s="415" t="s">
        <v>7135</v>
      </c>
      <c r="D740" s="141" t="s">
        <v>6282</v>
      </c>
      <c r="E740" s="86">
        <f t="shared" si="48"/>
        <v>4</v>
      </c>
      <c r="F740" s="32">
        <f t="shared" si="49"/>
        <v>4</v>
      </c>
      <c r="G740" s="3" t="s">
        <v>155</v>
      </c>
    </row>
    <row r="741" spans="1:7" ht="15.75" customHeight="1">
      <c r="A741" s="83" t="s">
        <v>155</v>
      </c>
      <c r="B741" s="203" t="s">
        <v>153</v>
      </c>
      <c r="C741" s="415" t="s">
        <v>7136</v>
      </c>
      <c r="D741" s="141" t="s">
        <v>6282</v>
      </c>
      <c r="E741" s="86">
        <f t="shared" si="48"/>
        <v>4</v>
      </c>
      <c r="F741" s="32">
        <f t="shared" si="49"/>
        <v>4</v>
      </c>
      <c r="G741" s="3" t="s">
        <v>155</v>
      </c>
    </row>
    <row r="742" spans="1:7" ht="15.75" customHeight="1">
      <c r="A742" s="83" t="s">
        <v>155</v>
      </c>
      <c r="B742" s="203" t="s">
        <v>153</v>
      </c>
      <c r="C742" s="415" t="s">
        <v>7137</v>
      </c>
      <c r="D742" s="1006" t="s">
        <v>6282</v>
      </c>
      <c r="E742" s="965">
        <f t="shared" si="48"/>
        <v>4</v>
      </c>
      <c r="F742" s="35">
        <f t="shared" ref="F742:F743" si="50">E742*25%</f>
        <v>1</v>
      </c>
      <c r="G742" s="3" t="s">
        <v>155</v>
      </c>
    </row>
    <row r="743" spans="1:7" ht="15.75" customHeight="1">
      <c r="A743" s="83" t="s">
        <v>155</v>
      </c>
      <c r="B743" s="203" t="s">
        <v>153</v>
      </c>
      <c r="C743" s="1007" t="s">
        <v>7138</v>
      </c>
      <c r="D743" s="141" t="s">
        <v>6282</v>
      </c>
      <c r="E743" s="86">
        <f t="shared" si="48"/>
        <v>4</v>
      </c>
      <c r="F743" s="35">
        <f t="shared" si="50"/>
        <v>1</v>
      </c>
      <c r="G743" s="3" t="s">
        <v>155</v>
      </c>
    </row>
    <row r="744" spans="1:7" ht="15.75" customHeight="1">
      <c r="A744" s="83" t="s">
        <v>155</v>
      </c>
      <c r="B744" s="203" t="s">
        <v>81</v>
      </c>
      <c r="C744" s="1007" t="s">
        <v>7139</v>
      </c>
      <c r="D744" s="141" t="s">
        <v>6282</v>
      </c>
      <c r="E744" s="86">
        <f>3/3*2</f>
        <v>2</v>
      </c>
      <c r="F744" s="35">
        <f t="shared" ref="F744:F746" si="51">E744</f>
        <v>2</v>
      </c>
      <c r="G744" s="3" t="s">
        <v>155</v>
      </c>
    </row>
    <row r="745" spans="1:7" ht="15.75" customHeight="1">
      <c r="A745" s="83" t="s">
        <v>155</v>
      </c>
      <c r="B745" s="203" t="s">
        <v>81</v>
      </c>
      <c r="C745" s="1007" t="s">
        <v>7140</v>
      </c>
      <c r="D745" s="141" t="s">
        <v>6282</v>
      </c>
      <c r="E745" s="86">
        <f>14/3*2</f>
        <v>9.3333333333333339</v>
      </c>
      <c r="F745" s="35">
        <f t="shared" si="51"/>
        <v>9.3333333333333339</v>
      </c>
      <c r="G745" s="3" t="s">
        <v>155</v>
      </c>
    </row>
    <row r="746" spans="1:7" ht="15.75" customHeight="1">
      <c r="A746" s="83" t="s">
        <v>155</v>
      </c>
      <c r="B746" s="203" t="s">
        <v>153</v>
      </c>
      <c r="C746" s="796" t="s">
        <v>7141</v>
      </c>
      <c r="D746" s="141" t="s">
        <v>6282</v>
      </c>
      <c r="E746" s="141">
        <f>5/3*3</f>
        <v>5</v>
      </c>
      <c r="F746" s="35">
        <f t="shared" si="51"/>
        <v>5</v>
      </c>
      <c r="G746" s="3" t="s">
        <v>155</v>
      </c>
    </row>
    <row r="747" spans="1:7" ht="15.75" customHeight="1">
      <c r="A747" s="83" t="s">
        <v>156</v>
      </c>
      <c r="B747" s="203" t="s">
        <v>153</v>
      </c>
      <c r="C747" s="203" t="s">
        <v>7142</v>
      </c>
      <c r="D747" s="86" t="s">
        <v>6708</v>
      </c>
      <c r="E747" s="77" t="s">
        <v>7143</v>
      </c>
      <c r="F747" s="32">
        <v>4.5</v>
      </c>
      <c r="G747" s="3" t="s">
        <v>2077</v>
      </c>
    </row>
    <row r="748" spans="1:7" ht="15.75" customHeight="1">
      <c r="A748" s="83" t="s">
        <v>156</v>
      </c>
      <c r="B748" s="203" t="s">
        <v>153</v>
      </c>
      <c r="C748" s="203" t="s">
        <v>7144</v>
      </c>
      <c r="D748" s="86" t="s">
        <v>6708</v>
      </c>
      <c r="E748" s="86" t="s">
        <v>7145</v>
      </c>
      <c r="F748" s="32">
        <v>1.1299999999999999</v>
      </c>
      <c r="G748" s="3" t="s">
        <v>2077</v>
      </c>
    </row>
    <row r="749" spans="1:7" ht="15.75" customHeight="1">
      <c r="A749" s="83" t="s">
        <v>156</v>
      </c>
      <c r="B749" s="203" t="s">
        <v>153</v>
      </c>
      <c r="C749" s="203" t="s">
        <v>7146</v>
      </c>
      <c r="D749" s="86" t="s">
        <v>6708</v>
      </c>
      <c r="E749" s="86" t="s">
        <v>7147</v>
      </c>
      <c r="F749" s="32">
        <v>3.16</v>
      </c>
      <c r="G749" s="3" t="s">
        <v>2077</v>
      </c>
    </row>
    <row r="750" spans="1:7" ht="15.75" customHeight="1">
      <c r="A750" s="83" t="s">
        <v>156</v>
      </c>
      <c r="B750" s="203" t="s">
        <v>153</v>
      </c>
      <c r="C750" s="203" t="s">
        <v>7148</v>
      </c>
      <c r="D750" s="86" t="s">
        <v>6708</v>
      </c>
      <c r="E750" s="86" t="s">
        <v>7149</v>
      </c>
      <c r="F750" s="32">
        <v>0.8</v>
      </c>
      <c r="G750" s="3" t="s">
        <v>2077</v>
      </c>
    </row>
    <row r="751" spans="1:7" ht="15.75" customHeight="1">
      <c r="A751" s="83" t="s">
        <v>156</v>
      </c>
      <c r="B751" s="203" t="s">
        <v>153</v>
      </c>
      <c r="C751" s="203" t="s">
        <v>7150</v>
      </c>
      <c r="D751" s="86" t="s">
        <v>6708</v>
      </c>
      <c r="E751" s="86" t="s">
        <v>7143</v>
      </c>
      <c r="F751" s="32">
        <v>4.5</v>
      </c>
      <c r="G751" s="3" t="s">
        <v>2077</v>
      </c>
    </row>
    <row r="752" spans="1:7" ht="15.75" customHeight="1">
      <c r="A752" s="83" t="s">
        <v>156</v>
      </c>
      <c r="B752" s="203" t="s">
        <v>153</v>
      </c>
      <c r="C752" s="203" t="s">
        <v>7151</v>
      </c>
      <c r="D752" s="86" t="s">
        <v>6708</v>
      </c>
      <c r="E752" s="86" t="s">
        <v>7145</v>
      </c>
      <c r="F752" s="32">
        <v>1.1299999999999999</v>
      </c>
      <c r="G752" s="3" t="s">
        <v>2077</v>
      </c>
    </row>
    <row r="753" spans="1:7" ht="15.75" customHeight="1">
      <c r="A753" s="83" t="s">
        <v>156</v>
      </c>
      <c r="B753" s="203" t="s">
        <v>153</v>
      </c>
      <c r="C753" s="203" t="s">
        <v>7152</v>
      </c>
      <c r="D753" s="86" t="s">
        <v>6708</v>
      </c>
      <c r="E753" s="86" t="s">
        <v>7147</v>
      </c>
      <c r="F753" s="32">
        <v>3.16</v>
      </c>
      <c r="G753" s="3" t="s">
        <v>2077</v>
      </c>
    </row>
    <row r="754" spans="1:7" ht="15.75" customHeight="1">
      <c r="A754" s="83" t="s">
        <v>156</v>
      </c>
      <c r="B754" s="203" t="s">
        <v>153</v>
      </c>
      <c r="C754" s="203" t="s">
        <v>7153</v>
      </c>
      <c r="D754" s="86" t="s">
        <v>6708</v>
      </c>
      <c r="E754" s="86" t="s">
        <v>7149</v>
      </c>
      <c r="F754" s="32">
        <v>0.8</v>
      </c>
      <c r="G754" s="3" t="s">
        <v>2077</v>
      </c>
    </row>
    <row r="755" spans="1:7" ht="15.75" customHeight="1">
      <c r="A755" s="83" t="s">
        <v>156</v>
      </c>
      <c r="B755" s="203" t="s">
        <v>153</v>
      </c>
      <c r="C755" s="203" t="s">
        <v>7154</v>
      </c>
      <c r="D755" s="86" t="s">
        <v>6708</v>
      </c>
      <c r="E755" s="86" t="s">
        <v>7155</v>
      </c>
      <c r="F755" s="32">
        <v>3.5</v>
      </c>
      <c r="G755" s="3" t="s">
        <v>2077</v>
      </c>
    </row>
    <row r="756" spans="1:7" ht="15.75" customHeight="1">
      <c r="A756" s="83" t="s">
        <v>156</v>
      </c>
      <c r="B756" s="203" t="s">
        <v>153</v>
      </c>
      <c r="C756" s="203" t="s">
        <v>6684</v>
      </c>
      <c r="D756" s="86" t="s">
        <v>6708</v>
      </c>
      <c r="E756" s="86" t="s">
        <v>7156</v>
      </c>
      <c r="F756" s="32">
        <v>0.8</v>
      </c>
      <c r="G756" s="3" t="s">
        <v>2077</v>
      </c>
    </row>
    <row r="757" spans="1:7" ht="15.75" customHeight="1">
      <c r="A757" s="83" t="s">
        <v>156</v>
      </c>
      <c r="B757" s="203" t="s">
        <v>153</v>
      </c>
      <c r="C757" s="203" t="s">
        <v>7157</v>
      </c>
      <c r="D757" s="86" t="s">
        <v>6334</v>
      </c>
      <c r="E757" s="86">
        <v>7</v>
      </c>
      <c r="F757" s="32">
        <v>7</v>
      </c>
      <c r="G757" s="3" t="s">
        <v>2077</v>
      </c>
    </row>
    <row r="758" spans="1:7" ht="15.75" customHeight="1">
      <c r="A758" s="83" t="s">
        <v>156</v>
      </c>
      <c r="B758" s="203" t="s">
        <v>153</v>
      </c>
      <c r="C758" s="203" t="s">
        <v>7158</v>
      </c>
      <c r="D758" s="86" t="s">
        <v>6334</v>
      </c>
      <c r="E758" s="86">
        <v>2</v>
      </c>
      <c r="F758" s="32">
        <v>2</v>
      </c>
      <c r="G758" s="3" t="s">
        <v>2077</v>
      </c>
    </row>
    <row r="759" spans="1:7" ht="15.75" customHeight="1">
      <c r="A759" s="83" t="s">
        <v>156</v>
      </c>
      <c r="B759" s="203" t="s">
        <v>153</v>
      </c>
      <c r="C759" s="203" t="s">
        <v>7159</v>
      </c>
      <c r="D759" s="86" t="s">
        <v>6334</v>
      </c>
      <c r="E759" s="86">
        <v>7</v>
      </c>
      <c r="F759" s="32">
        <v>7</v>
      </c>
      <c r="G759" s="3" t="s">
        <v>2077</v>
      </c>
    </row>
    <row r="760" spans="1:7" ht="15.75" customHeight="1">
      <c r="A760" s="83" t="s">
        <v>156</v>
      </c>
      <c r="B760" s="203" t="s">
        <v>153</v>
      </c>
      <c r="C760" s="203" t="s">
        <v>7160</v>
      </c>
      <c r="D760" s="86" t="s">
        <v>6708</v>
      </c>
      <c r="E760" s="86" t="s">
        <v>7147</v>
      </c>
      <c r="F760" s="32">
        <v>3.16</v>
      </c>
      <c r="G760" s="3" t="s">
        <v>2077</v>
      </c>
    </row>
    <row r="761" spans="1:7" ht="15.75" customHeight="1">
      <c r="A761" s="83" t="s">
        <v>156</v>
      </c>
      <c r="B761" s="203" t="s">
        <v>153</v>
      </c>
      <c r="C761" s="203" t="s">
        <v>7161</v>
      </c>
      <c r="D761" s="86" t="s">
        <v>6708</v>
      </c>
      <c r="E761" s="86" t="s">
        <v>7149</v>
      </c>
      <c r="F761" s="32">
        <v>0.8</v>
      </c>
      <c r="G761" s="3" t="s">
        <v>2077</v>
      </c>
    </row>
    <row r="762" spans="1:7" ht="15.75" customHeight="1">
      <c r="A762" s="83" t="s">
        <v>156</v>
      </c>
      <c r="B762" s="203" t="s">
        <v>153</v>
      </c>
      <c r="C762" s="203" t="s">
        <v>7162</v>
      </c>
      <c r="D762" s="86" t="s">
        <v>6708</v>
      </c>
      <c r="E762" s="86" t="s">
        <v>7147</v>
      </c>
      <c r="F762" s="32">
        <v>3</v>
      </c>
      <c r="G762" s="3" t="s">
        <v>2077</v>
      </c>
    </row>
    <row r="763" spans="1:7" ht="15.75" customHeight="1">
      <c r="A763" s="83" t="s">
        <v>156</v>
      </c>
      <c r="B763" s="203" t="s">
        <v>153</v>
      </c>
      <c r="C763" s="203" t="s">
        <v>7163</v>
      </c>
      <c r="D763" s="86" t="s">
        <v>6708</v>
      </c>
      <c r="E763" s="86" t="s">
        <v>7149</v>
      </c>
      <c r="F763" s="32">
        <v>0.8</v>
      </c>
      <c r="G763" s="3" t="s">
        <v>2077</v>
      </c>
    </row>
    <row r="764" spans="1:7" ht="15.75" customHeight="1">
      <c r="A764" s="83" t="s">
        <v>156</v>
      </c>
      <c r="B764" s="203" t="s">
        <v>153</v>
      </c>
      <c r="C764" s="203" t="s">
        <v>7164</v>
      </c>
      <c r="D764" s="86" t="s">
        <v>6708</v>
      </c>
      <c r="E764" s="86" t="s">
        <v>7143</v>
      </c>
      <c r="F764" s="32">
        <v>4.5</v>
      </c>
      <c r="G764" s="3" t="s">
        <v>2077</v>
      </c>
    </row>
    <row r="765" spans="1:7" ht="15.75" customHeight="1">
      <c r="A765" s="83" t="s">
        <v>156</v>
      </c>
      <c r="B765" s="203" t="s">
        <v>153</v>
      </c>
      <c r="C765" s="203" t="s">
        <v>7165</v>
      </c>
      <c r="D765" s="86" t="s">
        <v>6708</v>
      </c>
      <c r="E765" s="86" t="s">
        <v>7166</v>
      </c>
      <c r="F765" s="32">
        <v>1.1299999999999999</v>
      </c>
      <c r="G765" s="3" t="s">
        <v>2077</v>
      </c>
    </row>
    <row r="766" spans="1:7" ht="15.75" customHeight="1">
      <c r="A766" s="83" t="s">
        <v>156</v>
      </c>
      <c r="B766" s="203" t="s">
        <v>153</v>
      </c>
      <c r="C766" s="203" t="s">
        <v>7167</v>
      </c>
      <c r="D766" s="86" t="s">
        <v>6708</v>
      </c>
      <c r="E766" s="86" t="s">
        <v>7168</v>
      </c>
      <c r="F766" s="32">
        <v>4</v>
      </c>
      <c r="G766" s="3" t="s">
        <v>2077</v>
      </c>
    </row>
    <row r="767" spans="1:7" ht="15.75" customHeight="1">
      <c r="A767" s="83" t="s">
        <v>156</v>
      </c>
      <c r="B767" s="203" t="s">
        <v>153</v>
      </c>
      <c r="C767" s="203" t="s">
        <v>7169</v>
      </c>
      <c r="D767" s="86" t="s">
        <v>6708</v>
      </c>
      <c r="E767" s="86" t="s">
        <v>7170</v>
      </c>
      <c r="F767" s="32">
        <v>1</v>
      </c>
      <c r="G767" s="3" t="s">
        <v>2077</v>
      </c>
    </row>
    <row r="768" spans="1:7" ht="15.75" customHeight="1">
      <c r="A768" s="83" t="s">
        <v>156</v>
      </c>
      <c r="B768" s="203" t="s">
        <v>153</v>
      </c>
      <c r="C768" s="203" t="s">
        <v>7171</v>
      </c>
      <c r="D768" s="86" t="s">
        <v>6708</v>
      </c>
      <c r="E768" s="86" t="s">
        <v>7168</v>
      </c>
      <c r="F768" s="32">
        <v>4</v>
      </c>
      <c r="G768" s="3" t="s">
        <v>2077</v>
      </c>
    </row>
    <row r="769" spans="1:7" ht="15.75" customHeight="1">
      <c r="A769" s="83" t="s">
        <v>156</v>
      </c>
      <c r="B769" s="203" t="s">
        <v>153</v>
      </c>
      <c r="C769" s="203" t="s">
        <v>7172</v>
      </c>
      <c r="D769" s="86" t="s">
        <v>6708</v>
      </c>
      <c r="E769" s="86" t="s">
        <v>7170</v>
      </c>
      <c r="F769" s="32">
        <v>1</v>
      </c>
      <c r="G769" s="3" t="s">
        <v>2077</v>
      </c>
    </row>
    <row r="770" spans="1:7" ht="15.75" customHeight="1">
      <c r="A770" s="83" t="s">
        <v>156</v>
      </c>
      <c r="B770" s="203" t="s">
        <v>153</v>
      </c>
      <c r="C770" s="203" t="s">
        <v>7173</v>
      </c>
      <c r="D770" s="86" t="s">
        <v>6708</v>
      </c>
      <c r="E770" s="86" t="s">
        <v>7174</v>
      </c>
      <c r="F770" s="32">
        <v>4.33</v>
      </c>
      <c r="G770" s="3" t="s">
        <v>2077</v>
      </c>
    </row>
    <row r="771" spans="1:7" ht="15.75" customHeight="1">
      <c r="A771" s="83" t="s">
        <v>156</v>
      </c>
      <c r="B771" s="203" t="s">
        <v>153</v>
      </c>
      <c r="C771" s="203" t="s">
        <v>7175</v>
      </c>
      <c r="D771" s="86" t="s">
        <v>6708</v>
      </c>
      <c r="E771" s="86" t="s">
        <v>7176</v>
      </c>
      <c r="F771" s="32">
        <v>1.08</v>
      </c>
      <c r="G771" s="3" t="s">
        <v>2077</v>
      </c>
    </row>
    <row r="772" spans="1:7" ht="15.75" customHeight="1">
      <c r="A772" s="83" t="s">
        <v>156</v>
      </c>
      <c r="B772" s="203" t="s">
        <v>153</v>
      </c>
      <c r="C772" s="203" t="s">
        <v>7177</v>
      </c>
      <c r="D772" s="86" t="s">
        <v>6708</v>
      </c>
      <c r="E772" s="86" t="s">
        <v>7178</v>
      </c>
      <c r="F772" s="32">
        <v>2.83</v>
      </c>
      <c r="G772" s="3" t="s">
        <v>2077</v>
      </c>
    </row>
    <row r="773" spans="1:7" ht="15.75" customHeight="1">
      <c r="A773" s="83" t="s">
        <v>156</v>
      </c>
      <c r="B773" s="203" t="s">
        <v>153</v>
      </c>
      <c r="C773" s="203" t="s">
        <v>7179</v>
      </c>
      <c r="D773" s="86" t="s">
        <v>6708</v>
      </c>
      <c r="E773" s="86" t="s">
        <v>7180</v>
      </c>
      <c r="F773" s="32">
        <v>0.71</v>
      </c>
      <c r="G773" s="3" t="s">
        <v>2077</v>
      </c>
    </row>
    <row r="774" spans="1:7" ht="15.75" customHeight="1">
      <c r="A774" s="83" t="s">
        <v>156</v>
      </c>
      <c r="B774" s="203" t="s">
        <v>153</v>
      </c>
      <c r="C774" s="203" t="s">
        <v>7181</v>
      </c>
      <c r="D774" s="86" t="s">
        <v>6708</v>
      </c>
      <c r="E774" s="86" t="s">
        <v>7182</v>
      </c>
      <c r="F774" s="32">
        <v>4.5</v>
      </c>
      <c r="G774" s="3" t="s">
        <v>2077</v>
      </c>
    </row>
    <row r="775" spans="1:7" ht="15.75" customHeight="1">
      <c r="A775" s="83" t="s">
        <v>156</v>
      </c>
      <c r="B775" s="203" t="s">
        <v>153</v>
      </c>
      <c r="C775" s="203" t="s">
        <v>7183</v>
      </c>
      <c r="D775" s="86" t="s">
        <v>6708</v>
      </c>
      <c r="E775" s="86" t="s">
        <v>7166</v>
      </c>
      <c r="F775" s="32">
        <v>1.1299999999999999</v>
      </c>
      <c r="G775" s="3" t="s">
        <v>2077</v>
      </c>
    </row>
    <row r="776" spans="1:7" ht="15.75" customHeight="1">
      <c r="A776" s="83" t="s">
        <v>156</v>
      </c>
      <c r="B776" s="203" t="s">
        <v>153</v>
      </c>
      <c r="C776" s="934" t="s">
        <v>7184</v>
      </c>
      <c r="D776" s="86" t="s">
        <v>6334</v>
      </c>
      <c r="E776" s="86" t="s">
        <v>7185</v>
      </c>
      <c r="F776" s="32">
        <v>9</v>
      </c>
      <c r="G776" s="3" t="s">
        <v>2077</v>
      </c>
    </row>
    <row r="777" spans="1:7" ht="15.75" customHeight="1">
      <c r="A777" s="83" t="s">
        <v>156</v>
      </c>
      <c r="B777" s="203" t="s">
        <v>153</v>
      </c>
      <c r="C777" s="203" t="s">
        <v>7186</v>
      </c>
      <c r="D777" s="86" t="s">
        <v>6708</v>
      </c>
      <c r="E777" s="86" t="s">
        <v>7187</v>
      </c>
      <c r="F777" s="32">
        <v>3.16</v>
      </c>
      <c r="G777" s="3" t="s">
        <v>2077</v>
      </c>
    </row>
    <row r="778" spans="1:7" ht="15.75" customHeight="1">
      <c r="A778" s="83" t="s">
        <v>156</v>
      </c>
      <c r="B778" s="203" t="s">
        <v>153</v>
      </c>
      <c r="C778" s="203" t="s">
        <v>7188</v>
      </c>
      <c r="D778" s="86" t="s">
        <v>6708</v>
      </c>
      <c r="E778" s="86" t="s">
        <v>7189</v>
      </c>
      <c r="F778" s="32">
        <v>0.8</v>
      </c>
      <c r="G778" s="3" t="s">
        <v>2077</v>
      </c>
    </row>
    <row r="779" spans="1:7" ht="15.75" customHeight="1">
      <c r="A779" s="83" t="s">
        <v>156</v>
      </c>
      <c r="B779" s="203" t="s">
        <v>153</v>
      </c>
      <c r="C779" s="203" t="s">
        <v>7190</v>
      </c>
      <c r="D779" s="86" t="s">
        <v>6334</v>
      </c>
      <c r="E779" s="86" t="s">
        <v>7191</v>
      </c>
      <c r="F779" s="32">
        <v>6.33</v>
      </c>
      <c r="G779" s="3" t="s">
        <v>2077</v>
      </c>
    </row>
    <row r="780" spans="1:7" ht="15.75" customHeight="1">
      <c r="A780" s="83" t="s">
        <v>156</v>
      </c>
      <c r="B780" s="203" t="s">
        <v>153</v>
      </c>
      <c r="C780" s="203" t="s">
        <v>7192</v>
      </c>
      <c r="D780" s="86" t="s">
        <v>6334</v>
      </c>
      <c r="E780" s="86" t="s">
        <v>7193</v>
      </c>
      <c r="F780" s="32">
        <v>7</v>
      </c>
      <c r="G780" s="3" t="s">
        <v>2077</v>
      </c>
    </row>
    <row r="781" spans="1:7" ht="15.75" customHeight="1">
      <c r="A781" s="83" t="s">
        <v>156</v>
      </c>
      <c r="B781" s="203" t="s">
        <v>153</v>
      </c>
      <c r="C781" s="203" t="s">
        <v>7194</v>
      </c>
      <c r="D781" s="86" t="s">
        <v>6334</v>
      </c>
      <c r="E781" s="86">
        <v>2</v>
      </c>
      <c r="F781" s="32">
        <v>2</v>
      </c>
      <c r="G781" s="3" t="s">
        <v>2077</v>
      </c>
    </row>
    <row r="782" spans="1:7" ht="15.75" customHeight="1">
      <c r="A782" s="83" t="s">
        <v>156</v>
      </c>
      <c r="B782" s="203" t="s">
        <v>153</v>
      </c>
      <c r="C782" s="203" t="s">
        <v>7195</v>
      </c>
      <c r="D782" s="86" t="s">
        <v>6334</v>
      </c>
      <c r="E782" s="86">
        <v>7</v>
      </c>
      <c r="F782" s="32">
        <v>7</v>
      </c>
      <c r="G782" s="3" t="s">
        <v>2077</v>
      </c>
    </row>
    <row r="783" spans="1:7" ht="15.75" customHeight="1">
      <c r="A783" s="83" t="s">
        <v>156</v>
      </c>
      <c r="B783" s="203" t="s">
        <v>153</v>
      </c>
      <c r="C783" s="203" t="s">
        <v>7196</v>
      </c>
      <c r="D783" s="86" t="s">
        <v>6334</v>
      </c>
      <c r="E783" s="86">
        <v>7</v>
      </c>
      <c r="F783" s="32">
        <v>7</v>
      </c>
      <c r="G783" s="3" t="s">
        <v>2077</v>
      </c>
    </row>
    <row r="784" spans="1:7" ht="15.75" customHeight="1">
      <c r="A784" s="83" t="s">
        <v>156</v>
      </c>
      <c r="B784" s="203" t="s">
        <v>153</v>
      </c>
      <c r="C784" s="203" t="s">
        <v>7197</v>
      </c>
      <c r="D784" s="86" t="s">
        <v>6708</v>
      </c>
      <c r="E784" s="86" t="s">
        <v>7155</v>
      </c>
      <c r="F784" s="32">
        <v>3.5</v>
      </c>
      <c r="G784" s="3" t="s">
        <v>2077</v>
      </c>
    </row>
    <row r="785" spans="1:7" ht="15.75" customHeight="1">
      <c r="A785" s="83" t="s">
        <v>156</v>
      </c>
      <c r="B785" s="203" t="s">
        <v>153</v>
      </c>
      <c r="C785" s="203" t="s">
        <v>7198</v>
      </c>
      <c r="D785" s="86" t="s">
        <v>6708</v>
      </c>
      <c r="E785" s="86" t="s">
        <v>7156</v>
      </c>
      <c r="F785" s="32">
        <v>0.8</v>
      </c>
      <c r="G785" s="3" t="s">
        <v>2077</v>
      </c>
    </row>
    <row r="786" spans="1:7" ht="15.75" customHeight="1">
      <c r="A786" s="83" t="s">
        <v>156</v>
      </c>
      <c r="B786" s="203" t="s">
        <v>153</v>
      </c>
      <c r="C786" s="203" t="s">
        <v>7199</v>
      </c>
      <c r="D786" s="86" t="s">
        <v>6334</v>
      </c>
      <c r="E786" s="86">
        <v>4.333333333333333</v>
      </c>
      <c r="F786" s="32">
        <v>4</v>
      </c>
      <c r="G786" s="3" t="s">
        <v>2077</v>
      </c>
    </row>
    <row r="787" spans="1:7" ht="15.75" customHeight="1">
      <c r="A787" s="83" t="s">
        <v>156</v>
      </c>
      <c r="B787" s="203" t="s">
        <v>153</v>
      </c>
      <c r="C787" s="203" t="s">
        <v>7200</v>
      </c>
      <c r="D787" s="86" t="s">
        <v>6334</v>
      </c>
      <c r="E787" s="86">
        <v>1</v>
      </c>
      <c r="F787" s="32">
        <v>1</v>
      </c>
      <c r="G787" s="3" t="s">
        <v>2077</v>
      </c>
    </row>
    <row r="788" spans="1:7" ht="15.75" customHeight="1">
      <c r="A788" s="83" t="s">
        <v>156</v>
      </c>
      <c r="B788" s="203" t="s">
        <v>153</v>
      </c>
      <c r="C788" s="203" t="s">
        <v>7201</v>
      </c>
      <c r="D788" s="86" t="s">
        <v>6334</v>
      </c>
      <c r="E788" s="86">
        <v>4</v>
      </c>
      <c r="F788" s="32">
        <v>4</v>
      </c>
      <c r="G788" s="3" t="s">
        <v>2077</v>
      </c>
    </row>
    <row r="789" spans="1:7" ht="15.75" customHeight="1">
      <c r="A789" s="83" t="s">
        <v>156</v>
      </c>
      <c r="B789" s="203" t="s">
        <v>153</v>
      </c>
      <c r="C789" s="203" t="s">
        <v>7202</v>
      </c>
      <c r="D789" s="86" t="s">
        <v>6334</v>
      </c>
      <c r="E789" s="86">
        <v>6.333333333333333</v>
      </c>
      <c r="F789" s="32">
        <v>6</v>
      </c>
      <c r="G789" s="3" t="s">
        <v>2077</v>
      </c>
    </row>
    <row r="790" spans="1:7" ht="15.75" customHeight="1">
      <c r="A790" s="83" t="s">
        <v>156</v>
      </c>
      <c r="B790" s="203" t="s">
        <v>153</v>
      </c>
      <c r="C790" s="203" t="s">
        <v>7203</v>
      </c>
      <c r="D790" s="86" t="s">
        <v>6334</v>
      </c>
      <c r="E790" s="86">
        <v>2</v>
      </c>
      <c r="F790" s="32">
        <v>2</v>
      </c>
      <c r="G790" s="3" t="s">
        <v>2077</v>
      </c>
    </row>
    <row r="791" spans="1:7" ht="15.75" customHeight="1">
      <c r="A791" s="83" t="s">
        <v>156</v>
      </c>
      <c r="B791" s="203" t="s">
        <v>153</v>
      </c>
      <c r="C791" s="203" t="s">
        <v>7204</v>
      </c>
      <c r="D791" s="86" t="s">
        <v>6334</v>
      </c>
      <c r="E791" s="86">
        <v>6</v>
      </c>
      <c r="F791" s="32">
        <v>6</v>
      </c>
      <c r="G791" s="3" t="s">
        <v>2077</v>
      </c>
    </row>
    <row r="792" spans="1:7" ht="15.75" customHeight="1">
      <c r="A792" s="83" t="s">
        <v>156</v>
      </c>
      <c r="B792" s="203" t="s">
        <v>153</v>
      </c>
      <c r="C792" s="203" t="s">
        <v>7205</v>
      </c>
      <c r="D792" s="86" t="s">
        <v>6708</v>
      </c>
      <c r="E792" s="86" t="s">
        <v>7168</v>
      </c>
      <c r="F792" s="32">
        <v>4</v>
      </c>
      <c r="G792" s="3" t="s">
        <v>2077</v>
      </c>
    </row>
    <row r="793" spans="1:7" ht="15.75" customHeight="1">
      <c r="A793" s="83" t="s">
        <v>156</v>
      </c>
      <c r="B793" s="203" t="s">
        <v>153</v>
      </c>
      <c r="C793" s="203" t="s">
        <v>7206</v>
      </c>
      <c r="D793" s="86" t="s">
        <v>6708</v>
      </c>
      <c r="E793" s="86">
        <v>1</v>
      </c>
      <c r="F793" s="32">
        <v>1</v>
      </c>
      <c r="G793" s="3" t="s">
        <v>2077</v>
      </c>
    </row>
    <row r="794" spans="1:7" ht="15.75" customHeight="1">
      <c r="A794" s="83" t="s">
        <v>156</v>
      </c>
      <c r="B794" s="203" t="s">
        <v>153</v>
      </c>
      <c r="C794" s="203" t="s">
        <v>7207</v>
      </c>
      <c r="D794" s="86" t="s">
        <v>6708</v>
      </c>
      <c r="E794" s="86" t="s">
        <v>7168</v>
      </c>
      <c r="F794" s="32">
        <v>4</v>
      </c>
      <c r="G794" s="3" t="s">
        <v>2077</v>
      </c>
    </row>
    <row r="795" spans="1:7" ht="15.75" customHeight="1">
      <c r="A795" s="83" t="s">
        <v>156</v>
      </c>
      <c r="B795" s="203" t="s">
        <v>153</v>
      </c>
      <c r="C795" s="203" t="s">
        <v>7208</v>
      </c>
      <c r="D795" s="86" t="s">
        <v>6708</v>
      </c>
      <c r="E795" s="86">
        <v>1</v>
      </c>
      <c r="F795" s="32">
        <v>1</v>
      </c>
      <c r="G795" s="3" t="s">
        <v>2077</v>
      </c>
    </row>
    <row r="796" spans="1:7" ht="15.75" customHeight="1">
      <c r="A796" s="83" t="s">
        <v>156</v>
      </c>
      <c r="B796" s="203" t="s">
        <v>153</v>
      </c>
      <c r="C796" s="203" t="s">
        <v>7209</v>
      </c>
      <c r="D796" s="86" t="s">
        <v>6708</v>
      </c>
      <c r="E796" s="86" t="s">
        <v>7174</v>
      </c>
      <c r="F796" s="32">
        <v>4.33</v>
      </c>
      <c r="G796" s="3" t="s">
        <v>2077</v>
      </c>
    </row>
    <row r="797" spans="1:7" ht="15.75" customHeight="1">
      <c r="A797" s="83" t="s">
        <v>156</v>
      </c>
      <c r="B797" s="203" t="s">
        <v>153</v>
      </c>
      <c r="C797" s="203" t="s">
        <v>7210</v>
      </c>
      <c r="D797" s="86" t="s">
        <v>6708</v>
      </c>
      <c r="E797" s="86">
        <v>1</v>
      </c>
      <c r="F797" s="32">
        <v>1.08</v>
      </c>
      <c r="G797" s="3" t="s">
        <v>2077</v>
      </c>
    </row>
    <row r="798" spans="1:7" ht="15.75" customHeight="1">
      <c r="A798" s="83" t="s">
        <v>156</v>
      </c>
      <c r="B798" s="203" t="s">
        <v>153</v>
      </c>
      <c r="C798" s="203" t="s">
        <v>7211</v>
      </c>
      <c r="D798" s="86" t="s">
        <v>6708</v>
      </c>
      <c r="E798" s="86" t="s">
        <v>7178</v>
      </c>
      <c r="F798" s="32">
        <v>2.83</v>
      </c>
      <c r="G798" s="3" t="s">
        <v>2077</v>
      </c>
    </row>
    <row r="799" spans="1:7" ht="15.75" customHeight="1">
      <c r="A799" s="83" t="s">
        <v>156</v>
      </c>
      <c r="B799" s="203" t="s">
        <v>153</v>
      </c>
      <c r="C799" s="203" t="s">
        <v>7212</v>
      </c>
      <c r="D799" s="86" t="s">
        <v>6708</v>
      </c>
      <c r="E799" s="86">
        <v>1</v>
      </c>
      <c r="F799" s="32">
        <v>1</v>
      </c>
      <c r="G799" s="3" t="s">
        <v>2077</v>
      </c>
    </row>
    <row r="800" spans="1:7" ht="15.75" customHeight="1">
      <c r="A800" s="83" t="s">
        <v>156</v>
      </c>
      <c r="B800" s="203" t="s">
        <v>153</v>
      </c>
      <c r="C800" s="203" t="s">
        <v>7213</v>
      </c>
      <c r="D800" s="86" t="s">
        <v>6708</v>
      </c>
      <c r="E800" s="86" t="s">
        <v>7214</v>
      </c>
      <c r="F800" s="32">
        <v>2.16</v>
      </c>
      <c r="G800" s="3" t="s">
        <v>2077</v>
      </c>
    </row>
    <row r="801" spans="1:7" ht="15.75" customHeight="1">
      <c r="A801" s="83" t="s">
        <v>156</v>
      </c>
      <c r="B801" s="203" t="s">
        <v>153</v>
      </c>
      <c r="C801" s="203" t="s">
        <v>7215</v>
      </c>
      <c r="D801" s="86" t="s">
        <v>6708</v>
      </c>
      <c r="E801" s="86" t="s">
        <v>7216</v>
      </c>
      <c r="F801" s="32">
        <v>0.54</v>
      </c>
      <c r="G801" s="3" t="s">
        <v>2077</v>
      </c>
    </row>
    <row r="802" spans="1:7" ht="15.75" customHeight="1">
      <c r="A802" s="83" t="s">
        <v>156</v>
      </c>
      <c r="B802" s="203" t="s">
        <v>153</v>
      </c>
      <c r="C802" s="203" t="s">
        <v>7217</v>
      </c>
      <c r="D802" s="86" t="s">
        <v>6708</v>
      </c>
      <c r="E802" s="86" t="s">
        <v>7168</v>
      </c>
      <c r="F802" s="32">
        <v>4</v>
      </c>
      <c r="G802" s="3" t="s">
        <v>2077</v>
      </c>
    </row>
    <row r="803" spans="1:7" ht="15.75" customHeight="1">
      <c r="A803" s="83" t="s">
        <v>156</v>
      </c>
      <c r="B803" s="203" t="s">
        <v>153</v>
      </c>
      <c r="C803" s="203" t="s">
        <v>7218</v>
      </c>
      <c r="D803" s="86" t="s">
        <v>6708</v>
      </c>
      <c r="E803" s="86" t="s">
        <v>7219</v>
      </c>
      <c r="F803" s="32">
        <v>1</v>
      </c>
      <c r="G803" s="3" t="s">
        <v>2077</v>
      </c>
    </row>
    <row r="804" spans="1:7" ht="15.75" customHeight="1">
      <c r="A804" s="83" t="s">
        <v>156</v>
      </c>
      <c r="B804" s="203" t="s">
        <v>153</v>
      </c>
      <c r="C804" s="203" t="s">
        <v>7220</v>
      </c>
      <c r="D804" s="86" t="s">
        <v>6708</v>
      </c>
      <c r="E804" s="86" t="s">
        <v>7174</v>
      </c>
      <c r="F804" s="32">
        <v>4.33</v>
      </c>
      <c r="G804" s="3" t="s">
        <v>2077</v>
      </c>
    </row>
    <row r="805" spans="1:7" ht="15.75" customHeight="1">
      <c r="A805" s="83" t="s">
        <v>156</v>
      </c>
      <c r="B805" s="203" t="s">
        <v>153</v>
      </c>
      <c r="C805" s="203" t="s">
        <v>7221</v>
      </c>
      <c r="D805" s="86" t="s">
        <v>6708</v>
      </c>
      <c r="E805" s="86">
        <v>1</v>
      </c>
      <c r="F805" s="32">
        <v>1.08</v>
      </c>
      <c r="G805" s="3" t="s">
        <v>2077</v>
      </c>
    </row>
    <row r="806" spans="1:7" ht="15.75" customHeight="1">
      <c r="A806" s="83" t="s">
        <v>156</v>
      </c>
      <c r="B806" s="203" t="s">
        <v>153</v>
      </c>
      <c r="C806" s="203" t="s">
        <v>7222</v>
      </c>
      <c r="D806" s="86" t="s">
        <v>6708</v>
      </c>
      <c r="E806" s="86">
        <v>2</v>
      </c>
      <c r="F806" s="32">
        <v>2.16</v>
      </c>
      <c r="G806" s="3" t="s">
        <v>2077</v>
      </c>
    </row>
    <row r="807" spans="1:7" ht="15.75" customHeight="1">
      <c r="A807" s="83" t="s">
        <v>156</v>
      </c>
      <c r="B807" s="203" t="s">
        <v>153</v>
      </c>
      <c r="C807" s="203" t="s">
        <v>7223</v>
      </c>
      <c r="D807" s="86" t="s">
        <v>6708</v>
      </c>
      <c r="E807" s="86">
        <v>1</v>
      </c>
      <c r="F807" s="32">
        <v>1</v>
      </c>
      <c r="G807" s="3" t="s">
        <v>2077</v>
      </c>
    </row>
    <row r="808" spans="1:7" ht="15.75" customHeight="1">
      <c r="A808" s="83" t="s">
        <v>156</v>
      </c>
      <c r="B808" s="203" t="s">
        <v>153</v>
      </c>
      <c r="C808" s="203" t="s">
        <v>7224</v>
      </c>
      <c r="D808" s="86" t="s">
        <v>7225</v>
      </c>
      <c r="E808" s="86" t="s">
        <v>7226</v>
      </c>
      <c r="F808" s="32">
        <v>2</v>
      </c>
      <c r="G808" s="3" t="s">
        <v>2077</v>
      </c>
    </row>
    <row r="809" spans="1:7" ht="15.75" customHeight="1">
      <c r="A809" s="83" t="s">
        <v>156</v>
      </c>
      <c r="B809" s="203" t="s">
        <v>153</v>
      </c>
      <c r="C809" s="203" t="s">
        <v>7227</v>
      </c>
      <c r="D809" s="86" t="s">
        <v>7109</v>
      </c>
      <c r="E809" s="86" t="s">
        <v>7228</v>
      </c>
      <c r="F809" s="32">
        <v>8.66</v>
      </c>
      <c r="G809" s="3" t="s">
        <v>2077</v>
      </c>
    </row>
    <row r="810" spans="1:7" ht="15.75" customHeight="1">
      <c r="A810" s="83" t="s">
        <v>2965</v>
      </c>
      <c r="B810" s="203" t="s">
        <v>620</v>
      </c>
      <c r="C810" s="203" t="s">
        <v>7229</v>
      </c>
      <c r="D810" s="86" t="s">
        <v>6334</v>
      </c>
      <c r="E810" s="86" t="s">
        <v>7230</v>
      </c>
      <c r="F810" s="32">
        <v>15.66</v>
      </c>
      <c r="G810" s="3" t="s">
        <v>2965</v>
      </c>
    </row>
    <row r="811" spans="1:7" ht="15.75" customHeight="1">
      <c r="A811" s="83" t="s">
        <v>2965</v>
      </c>
      <c r="B811" s="203" t="s">
        <v>620</v>
      </c>
      <c r="C811" s="203" t="s">
        <v>7231</v>
      </c>
      <c r="D811" s="86" t="s">
        <v>6334</v>
      </c>
      <c r="E811" s="86" t="s">
        <v>7230</v>
      </c>
      <c r="F811" s="32">
        <v>15.66</v>
      </c>
      <c r="G811" s="3" t="s">
        <v>2965</v>
      </c>
    </row>
    <row r="812" spans="1:7" ht="15.75" customHeight="1">
      <c r="A812" s="83" t="s">
        <v>2965</v>
      </c>
      <c r="B812" s="203" t="s">
        <v>620</v>
      </c>
      <c r="C812" s="203" t="s">
        <v>7232</v>
      </c>
      <c r="D812" s="86" t="s">
        <v>6334</v>
      </c>
      <c r="E812" s="86" t="s">
        <v>7230</v>
      </c>
      <c r="F812" s="32">
        <v>15.66</v>
      </c>
      <c r="G812" s="3" t="s">
        <v>2965</v>
      </c>
    </row>
    <row r="813" spans="1:7" ht="15.75" customHeight="1">
      <c r="A813" s="83" t="s">
        <v>2965</v>
      </c>
      <c r="B813" s="203" t="s">
        <v>620</v>
      </c>
      <c r="C813" s="203" t="s">
        <v>7233</v>
      </c>
      <c r="D813" s="86" t="s">
        <v>6334</v>
      </c>
      <c r="E813" s="86" t="s">
        <v>7234</v>
      </c>
      <c r="F813" s="32">
        <v>10.66</v>
      </c>
      <c r="G813" s="3" t="s">
        <v>2965</v>
      </c>
    </row>
    <row r="814" spans="1:7" ht="15.75" customHeight="1">
      <c r="A814" s="83" t="s">
        <v>2965</v>
      </c>
      <c r="B814" s="203" t="s">
        <v>620</v>
      </c>
      <c r="C814" s="203" t="s">
        <v>7235</v>
      </c>
      <c r="D814" s="86" t="s">
        <v>6334</v>
      </c>
      <c r="E814" s="126" t="s">
        <v>7236</v>
      </c>
      <c r="F814" s="32">
        <v>4</v>
      </c>
      <c r="G814" s="3" t="s">
        <v>2965</v>
      </c>
    </row>
    <row r="815" spans="1:7" ht="15.75" customHeight="1">
      <c r="A815" s="83" t="s">
        <v>2965</v>
      </c>
      <c r="B815" s="203" t="s">
        <v>620</v>
      </c>
      <c r="C815" s="203" t="s">
        <v>7237</v>
      </c>
      <c r="D815" s="86" t="s">
        <v>6334</v>
      </c>
      <c r="E815" s="126" t="s">
        <v>7236</v>
      </c>
      <c r="F815" s="32">
        <v>4</v>
      </c>
      <c r="G815" s="3" t="s">
        <v>2965</v>
      </c>
    </row>
    <row r="816" spans="1:7" ht="15.75" customHeight="1">
      <c r="A816" s="83" t="s">
        <v>2965</v>
      </c>
      <c r="B816" s="203" t="s">
        <v>620</v>
      </c>
      <c r="C816" s="203" t="s">
        <v>7238</v>
      </c>
      <c r="D816" s="86" t="s">
        <v>6334</v>
      </c>
      <c r="E816" s="126" t="s">
        <v>7239</v>
      </c>
      <c r="F816" s="32" t="s">
        <v>7240</v>
      </c>
      <c r="G816" s="3" t="s">
        <v>2965</v>
      </c>
    </row>
    <row r="817" spans="1:7" ht="15.75" customHeight="1">
      <c r="A817" s="83" t="s">
        <v>2965</v>
      </c>
      <c r="B817" s="203" t="s">
        <v>620</v>
      </c>
      <c r="C817" s="203" t="s">
        <v>7241</v>
      </c>
      <c r="D817" s="86" t="s">
        <v>6334</v>
      </c>
      <c r="E817" s="126" t="s">
        <v>7230</v>
      </c>
      <c r="F817" s="32">
        <v>15.66</v>
      </c>
      <c r="G817" s="3" t="s">
        <v>2965</v>
      </c>
    </row>
    <row r="818" spans="1:7" ht="15.75" customHeight="1">
      <c r="A818" s="83" t="s">
        <v>2965</v>
      </c>
      <c r="B818" s="203" t="s">
        <v>620</v>
      </c>
      <c r="C818" s="203" t="s">
        <v>7242</v>
      </c>
      <c r="D818" s="86" t="s">
        <v>6334</v>
      </c>
      <c r="E818" s="126" t="s">
        <v>7243</v>
      </c>
      <c r="F818" s="32">
        <v>15.66</v>
      </c>
      <c r="G818" s="3" t="s">
        <v>2965</v>
      </c>
    </row>
    <row r="819" spans="1:7" ht="15.75" customHeight="1">
      <c r="A819" s="83" t="s">
        <v>2965</v>
      </c>
      <c r="B819" s="203" t="s">
        <v>620</v>
      </c>
      <c r="C819" s="203" t="s">
        <v>7244</v>
      </c>
      <c r="D819" s="86" t="s">
        <v>6334</v>
      </c>
      <c r="E819" s="126" t="s">
        <v>7234</v>
      </c>
      <c r="F819" s="32">
        <v>10.66</v>
      </c>
      <c r="G819" s="3" t="s">
        <v>2965</v>
      </c>
    </row>
    <row r="820" spans="1:7" ht="15.75" customHeight="1">
      <c r="A820" s="83" t="s">
        <v>2965</v>
      </c>
      <c r="B820" s="203" t="s">
        <v>620</v>
      </c>
      <c r="C820" s="203" t="s">
        <v>7245</v>
      </c>
      <c r="D820" s="86" t="s">
        <v>6334</v>
      </c>
      <c r="E820" s="126" t="s">
        <v>7236</v>
      </c>
      <c r="F820" s="32">
        <v>4</v>
      </c>
      <c r="G820" s="3" t="s">
        <v>2965</v>
      </c>
    </row>
    <row r="821" spans="1:7" ht="15.75" customHeight="1">
      <c r="A821" s="83" t="s">
        <v>2965</v>
      </c>
      <c r="B821" s="203" t="s">
        <v>620</v>
      </c>
      <c r="C821" s="203" t="s">
        <v>7246</v>
      </c>
      <c r="D821" s="86" t="s">
        <v>6334</v>
      </c>
      <c r="E821" s="126" t="s">
        <v>7239</v>
      </c>
      <c r="F821" s="32">
        <v>31.33</v>
      </c>
      <c r="G821" s="3" t="s">
        <v>2965</v>
      </c>
    </row>
    <row r="822" spans="1:7" ht="15.75" customHeight="1">
      <c r="A822" s="83" t="s">
        <v>2965</v>
      </c>
      <c r="B822" s="203" t="s">
        <v>620</v>
      </c>
      <c r="C822" s="203" t="s">
        <v>7247</v>
      </c>
      <c r="D822" s="86" t="s">
        <v>5092</v>
      </c>
      <c r="E822" s="126" t="s">
        <v>7248</v>
      </c>
      <c r="F822" s="32">
        <v>8</v>
      </c>
      <c r="G822" s="3" t="s">
        <v>2965</v>
      </c>
    </row>
    <row r="823" spans="1:7" ht="15.75" customHeight="1">
      <c r="A823" s="83" t="s">
        <v>2965</v>
      </c>
      <c r="B823" s="203" t="s">
        <v>620</v>
      </c>
      <c r="C823" s="203" t="s">
        <v>7249</v>
      </c>
      <c r="D823" s="86" t="s">
        <v>5092</v>
      </c>
      <c r="E823" s="126" t="s">
        <v>7250</v>
      </c>
      <c r="F823" s="32">
        <v>12</v>
      </c>
      <c r="G823" s="3" t="s">
        <v>2965</v>
      </c>
    </row>
    <row r="824" spans="1:7" ht="15.75" customHeight="1">
      <c r="A824" s="83" t="s">
        <v>2965</v>
      </c>
      <c r="B824" s="203" t="s">
        <v>620</v>
      </c>
      <c r="C824" s="203" t="s">
        <v>7251</v>
      </c>
      <c r="D824" s="86" t="s">
        <v>5092</v>
      </c>
      <c r="E824" s="126" t="s">
        <v>7252</v>
      </c>
      <c r="F824" s="32">
        <v>5</v>
      </c>
      <c r="G824" s="3" t="s">
        <v>2965</v>
      </c>
    </row>
    <row r="825" spans="1:7" ht="15.75" customHeight="1">
      <c r="A825" s="83" t="s">
        <v>4858</v>
      </c>
      <c r="B825" s="68" t="s">
        <v>153</v>
      </c>
      <c r="C825" s="203" t="s">
        <v>7253</v>
      </c>
      <c r="D825" s="3" t="s">
        <v>6708</v>
      </c>
      <c r="E825" s="32">
        <v>39</v>
      </c>
      <c r="F825" s="32">
        <v>39</v>
      </c>
      <c r="G825" s="3" t="s">
        <v>158</v>
      </c>
    </row>
    <row r="826" spans="1:7" ht="15.75" customHeight="1">
      <c r="A826" s="83" t="s">
        <v>4858</v>
      </c>
      <c r="B826" s="68" t="s">
        <v>153</v>
      </c>
      <c r="C826" s="203" t="s">
        <v>7254</v>
      </c>
      <c r="D826" s="77" t="s">
        <v>6334</v>
      </c>
      <c r="E826" s="32">
        <v>26</v>
      </c>
      <c r="F826" s="32">
        <v>26</v>
      </c>
      <c r="G826" s="3" t="s">
        <v>158</v>
      </c>
    </row>
    <row r="827" spans="1:7" ht="15.75" customHeight="1">
      <c r="A827" s="83"/>
      <c r="B827" s="68"/>
      <c r="C827" s="1008" t="s">
        <v>7255</v>
      </c>
      <c r="D827" s="77" t="s">
        <v>6334</v>
      </c>
      <c r="E827" s="32">
        <v>26</v>
      </c>
      <c r="F827" s="32">
        <v>26</v>
      </c>
      <c r="G827" s="3" t="s">
        <v>158</v>
      </c>
    </row>
    <row r="828" spans="1:7" ht="15.75" customHeight="1">
      <c r="A828" s="83" t="s">
        <v>4858</v>
      </c>
      <c r="B828" s="68" t="s">
        <v>153</v>
      </c>
      <c r="C828" s="203" t="s">
        <v>7256</v>
      </c>
      <c r="D828" s="77" t="s">
        <v>6334</v>
      </c>
      <c r="E828" s="32">
        <v>21.3</v>
      </c>
      <c r="F828" s="32">
        <v>21.3</v>
      </c>
      <c r="G828" s="3" t="s">
        <v>158</v>
      </c>
    </row>
    <row r="829" spans="1:7" ht="15.75" customHeight="1">
      <c r="A829" s="83" t="s">
        <v>4858</v>
      </c>
      <c r="B829" s="68" t="s">
        <v>153</v>
      </c>
      <c r="C829" s="203" t="s">
        <v>7257</v>
      </c>
      <c r="D829" s="3" t="s">
        <v>6708</v>
      </c>
      <c r="E829" s="32">
        <v>39</v>
      </c>
      <c r="F829" s="32">
        <v>39</v>
      </c>
      <c r="G829" s="3" t="s">
        <v>158</v>
      </c>
    </row>
    <row r="830" spans="1:7" ht="15.75" customHeight="1">
      <c r="A830" s="83" t="s">
        <v>4858</v>
      </c>
      <c r="B830" s="68" t="s">
        <v>153</v>
      </c>
      <c r="C830" s="203" t="s">
        <v>7258</v>
      </c>
      <c r="D830" s="77" t="s">
        <v>6334</v>
      </c>
      <c r="E830" s="32">
        <v>18.3</v>
      </c>
      <c r="F830" s="32">
        <v>18.3</v>
      </c>
      <c r="G830" s="3" t="s">
        <v>158</v>
      </c>
    </row>
    <row r="831" spans="1:7" ht="15.75" customHeight="1">
      <c r="A831" s="83" t="s">
        <v>4858</v>
      </c>
      <c r="B831" s="68" t="s">
        <v>153</v>
      </c>
      <c r="C831" s="3" t="s">
        <v>7259</v>
      </c>
      <c r="D831" s="3" t="s">
        <v>6708</v>
      </c>
      <c r="E831" s="956">
        <v>9.3000000000000007</v>
      </c>
      <c r="F831" s="956">
        <v>9.3000000000000007</v>
      </c>
      <c r="G831" s="3" t="s">
        <v>158</v>
      </c>
    </row>
    <row r="832" spans="1:7" ht="15.75" customHeight="1">
      <c r="A832" s="83" t="s">
        <v>4858</v>
      </c>
      <c r="B832" s="68" t="s">
        <v>153</v>
      </c>
      <c r="C832" s="3" t="s">
        <v>7260</v>
      </c>
      <c r="D832" s="77" t="s">
        <v>6334</v>
      </c>
      <c r="E832" s="956">
        <v>9.3000000000000007</v>
      </c>
      <c r="F832" s="956">
        <v>9.3000000000000007</v>
      </c>
      <c r="G832" s="3" t="s">
        <v>158</v>
      </c>
    </row>
    <row r="833" spans="1:7" ht="15.75" customHeight="1">
      <c r="A833" s="83" t="s">
        <v>4858</v>
      </c>
      <c r="B833" s="68" t="s">
        <v>153</v>
      </c>
      <c r="C833" s="1008" t="s">
        <v>7261</v>
      </c>
      <c r="D833" s="77" t="s">
        <v>6334</v>
      </c>
      <c r="E833" s="82">
        <f t="shared" ref="E833:F833" si="52">E827/4</f>
        <v>6.5</v>
      </c>
      <c r="F833" s="82">
        <f t="shared" si="52"/>
        <v>6.5</v>
      </c>
      <c r="G833" s="3" t="s">
        <v>158</v>
      </c>
    </row>
    <row r="834" spans="1:7" ht="15.75" customHeight="1">
      <c r="A834" s="83" t="s">
        <v>4858</v>
      </c>
      <c r="B834" s="68" t="s">
        <v>153</v>
      </c>
      <c r="C834" s="203" t="s">
        <v>7262</v>
      </c>
      <c r="D834" s="77" t="s">
        <v>6334</v>
      </c>
      <c r="E834" s="82">
        <f t="shared" ref="E834:F834" si="53">E828/4</f>
        <v>5.3250000000000002</v>
      </c>
      <c r="F834" s="82">
        <f t="shared" si="53"/>
        <v>5.3250000000000002</v>
      </c>
      <c r="G834" s="3" t="s">
        <v>158</v>
      </c>
    </row>
    <row r="835" spans="1:7" ht="15.75" customHeight="1">
      <c r="A835" s="83" t="s">
        <v>4858</v>
      </c>
      <c r="B835" s="68" t="s">
        <v>153</v>
      </c>
      <c r="C835" s="203" t="s">
        <v>7263</v>
      </c>
      <c r="D835" s="3" t="s">
        <v>6708</v>
      </c>
      <c r="E835" s="82">
        <f t="shared" ref="E835:F835" si="54">E829/4</f>
        <v>9.75</v>
      </c>
      <c r="F835" s="82">
        <f t="shared" si="54"/>
        <v>9.75</v>
      </c>
      <c r="G835" s="3" t="s">
        <v>158</v>
      </c>
    </row>
    <row r="836" spans="1:7" ht="15.75" customHeight="1">
      <c r="A836" s="83" t="s">
        <v>4858</v>
      </c>
      <c r="B836" s="68" t="s">
        <v>153</v>
      </c>
      <c r="C836" s="203" t="s">
        <v>7264</v>
      </c>
      <c r="D836" s="77" t="s">
        <v>6334</v>
      </c>
      <c r="E836" s="82">
        <f t="shared" ref="E836:F836" si="55">E830/4</f>
        <v>4.5750000000000002</v>
      </c>
      <c r="F836" s="82">
        <f t="shared" si="55"/>
        <v>4.5750000000000002</v>
      </c>
      <c r="G836" s="3" t="s">
        <v>158</v>
      </c>
    </row>
    <row r="837" spans="1:7" ht="15.75" customHeight="1">
      <c r="A837" s="83" t="s">
        <v>4858</v>
      </c>
      <c r="B837" s="68" t="s">
        <v>153</v>
      </c>
      <c r="C837" s="3" t="s">
        <v>7265</v>
      </c>
      <c r="D837" s="3" t="s">
        <v>6708</v>
      </c>
      <c r="E837" s="82">
        <f t="shared" ref="E837:F837" si="56">E831/4</f>
        <v>2.3250000000000002</v>
      </c>
      <c r="F837" s="82">
        <f t="shared" si="56"/>
        <v>2.3250000000000002</v>
      </c>
      <c r="G837" s="3" t="s">
        <v>158</v>
      </c>
    </row>
    <row r="838" spans="1:7" ht="15.75" customHeight="1">
      <c r="A838" s="83" t="s">
        <v>4858</v>
      </c>
      <c r="B838" s="68" t="s">
        <v>153</v>
      </c>
      <c r="C838" s="3" t="s">
        <v>7266</v>
      </c>
      <c r="D838" s="77" t="s">
        <v>6334</v>
      </c>
      <c r="E838" s="82">
        <f t="shared" ref="E838:F838" si="57">E832/4</f>
        <v>2.3250000000000002</v>
      </c>
      <c r="F838" s="82">
        <f t="shared" si="57"/>
        <v>2.3250000000000002</v>
      </c>
      <c r="G838" s="3" t="s">
        <v>158</v>
      </c>
    </row>
    <row r="839" spans="1:7" ht="15.75" customHeight="1">
      <c r="A839" s="83" t="s">
        <v>4858</v>
      </c>
      <c r="B839" s="68" t="s">
        <v>153</v>
      </c>
      <c r="C839" s="1008" t="s">
        <v>7261</v>
      </c>
      <c r="D839" s="77" t="s">
        <v>6334</v>
      </c>
      <c r="E839" s="82">
        <f t="shared" ref="E839:F839" si="58">E825/10</f>
        <v>3.9</v>
      </c>
      <c r="F839" s="82">
        <f t="shared" si="58"/>
        <v>3.9</v>
      </c>
      <c r="G839" s="3" t="s">
        <v>158</v>
      </c>
    </row>
    <row r="840" spans="1:7" ht="15.75" customHeight="1">
      <c r="A840" s="83" t="s">
        <v>4858</v>
      </c>
      <c r="B840" s="68" t="s">
        <v>153</v>
      </c>
      <c r="C840" s="203" t="s">
        <v>7262</v>
      </c>
      <c r="D840" s="77" t="s">
        <v>6334</v>
      </c>
      <c r="E840" s="82">
        <f t="shared" ref="E840:F840" si="59">E826/10</f>
        <v>2.6</v>
      </c>
      <c r="F840" s="82">
        <f t="shared" si="59"/>
        <v>2.6</v>
      </c>
      <c r="G840" s="3" t="s">
        <v>158</v>
      </c>
    </row>
    <row r="841" spans="1:7" ht="15.75" customHeight="1">
      <c r="A841" s="83" t="s">
        <v>4858</v>
      </c>
      <c r="B841" s="68" t="s">
        <v>153</v>
      </c>
      <c r="C841" s="203" t="s">
        <v>7263</v>
      </c>
      <c r="D841" s="3" t="s">
        <v>6708</v>
      </c>
      <c r="E841" s="82">
        <f t="shared" ref="E841:F841" si="60">E827/10</f>
        <v>2.6</v>
      </c>
      <c r="F841" s="82">
        <f t="shared" si="60"/>
        <v>2.6</v>
      </c>
      <c r="G841" s="3" t="s">
        <v>158</v>
      </c>
    </row>
    <row r="842" spans="1:7" ht="15.75" customHeight="1">
      <c r="A842" s="83" t="s">
        <v>4858</v>
      </c>
      <c r="B842" s="68" t="s">
        <v>153</v>
      </c>
      <c r="C842" s="203" t="s">
        <v>7267</v>
      </c>
      <c r="D842" s="77" t="s">
        <v>6334</v>
      </c>
      <c r="E842" s="82">
        <f t="shared" ref="E842:F842" si="61">E828/10</f>
        <v>2.13</v>
      </c>
      <c r="F842" s="82">
        <f t="shared" si="61"/>
        <v>2.13</v>
      </c>
      <c r="G842" s="3" t="s">
        <v>158</v>
      </c>
    </row>
    <row r="843" spans="1:7" ht="15.75" customHeight="1">
      <c r="A843" s="83" t="s">
        <v>4858</v>
      </c>
      <c r="B843" s="68" t="s">
        <v>153</v>
      </c>
      <c r="C843" s="3" t="s">
        <v>7265</v>
      </c>
      <c r="D843" s="3" t="s">
        <v>6708</v>
      </c>
      <c r="E843" s="82">
        <f t="shared" ref="E843:F843" si="62">E829/10</f>
        <v>3.9</v>
      </c>
      <c r="F843" s="82">
        <f t="shared" si="62"/>
        <v>3.9</v>
      </c>
      <c r="G843" s="3" t="s">
        <v>158</v>
      </c>
    </row>
    <row r="844" spans="1:7" ht="15.75" customHeight="1">
      <c r="A844" s="83" t="s">
        <v>4858</v>
      </c>
      <c r="B844" s="68" t="s">
        <v>153</v>
      </c>
      <c r="C844" s="3" t="s">
        <v>7266</v>
      </c>
      <c r="D844" s="77" t="s">
        <v>6334</v>
      </c>
      <c r="E844" s="82">
        <f t="shared" ref="E844:F844" si="63">E830/10</f>
        <v>1.83</v>
      </c>
      <c r="F844" s="82">
        <f t="shared" si="63"/>
        <v>1.83</v>
      </c>
      <c r="G844" s="3" t="s">
        <v>158</v>
      </c>
    </row>
    <row r="845" spans="1:7" ht="15.75" customHeight="1">
      <c r="A845" s="83" t="s">
        <v>4858</v>
      </c>
      <c r="B845" s="68" t="s">
        <v>153</v>
      </c>
      <c r="C845" s="1008" t="s">
        <v>7268</v>
      </c>
      <c r="D845" s="77" t="s">
        <v>6334</v>
      </c>
      <c r="E845" s="86">
        <v>30</v>
      </c>
      <c r="F845" s="86">
        <v>30</v>
      </c>
      <c r="G845" s="3" t="s">
        <v>158</v>
      </c>
    </row>
    <row r="846" spans="1:7" ht="15.75" customHeight="1">
      <c r="A846" s="83" t="s">
        <v>159</v>
      </c>
      <c r="B846" s="203" t="s">
        <v>153</v>
      </c>
      <c r="C846" s="203" t="s">
        <v>7269</v>
      </c>
      <c r="D846" s="77" t="s">
        <v>6334</v>
      </c>
      <c r="E846" s="77" t="s">
        <v>7270</v>
      </c>
      <c r="F846" s="32">
        <v>15.33</v>
      </c>
      <c r="G846" s="3" t="s">
        <v>2977</v>
      </c>
    </row>
    <row r="847" spans="1:7" ht="15.75" customHeight="1">
      <c r="A847" s="83" t="s">
        <v>159</v>
      </c>
      <c r="B847" s="203" t="s">
        <v>153</v>
      </c>
      <c r="C847" s="3" t="s">
        <v>7271</v>
      </c>
      <c r="D847" s="77" t="s">
        <v>6334</v>
      </c>
      <c r="E847" s="86" t="s">
        <v>7272</v>
      </c>
      <c r="F847" s="32">
        <v>15.33</v>
      </c>
      <c r="G847" s="3" t="s">
        <v>2977</v>
      </c>
    </row>
    <row r="848" spans="1:7" ht="15.75" customHeight="1">
      <c r="A848" s="83" t="s">
        <v>159</v>
      </c>
      <c r="B848" s="203" t="s">
        <v>153</v>
      </c>
      <c r="C848" s="3" t="s">
        <v>7273</v>
      </c>
      <c r="D848" s="77" t="s">
        <v>6334</v>
      </c>
      <c r="E848" s="77">
        <v>7</v>
      </c>
      <c r="F848" s="32">
        <v>7</v>
      </c>
      <c r="G848" s="3" t="s">
        <v>2977</v>
      </c>
    </row>
    <row r="849" spans="1:7" ht="15.75" customHeight="1">
      <c r="A849" s="83" t="s">
        <v>159</v>
      </c>
      <c r="B849" s="203" t="s">
        <v>153</v>
      </c>
      <c r="C849" s="3" t="s">
        <v>7274</v>
      </c>
      <c r="D849" s="77" t="s">
        <v>6334</v>
      </c>
      <c r="E849" s="77">
        <v>7</v>
      </c>
      <c r="F849" s="32">
        <v>7</v>
      </c>
      <c r="G849" s="3" t="s">
        <v>2977</v>
      </c>
    </row>
    <row r="850" spans="1:7" ht="15.75" customHeight="1">
      <c r="A850" s="83" t="s">
        <v>159</v>
      </c>
      <c r="B850" s="203" t="s">
        <v>153</v>
      </c>
      <c r="C850" s="203" t="s">
        <v>7275</v>
      </c>
      <c r="D850" s="77" t="s">
        <v>6334</v>
      </c>
      <c r="E850" s="77">
        <v>7</v>
      </c>
      <c r="F850" s="32">
        <v>7</v>
      </c>
      <c r="G850" s="3" t="s">
        <v>2977</v>
      </c>
    </row>
    <row r="851" spans="1:7" ht="15.75" customHeight="1">
      <c r="A851" s="83" t="s">
        <v>159</v>
      </c>
      <c r="B851" s="203" t="s">
        <v>153</v>
      </c>
      <c r="C851" s="203" t="s">
        <v>7276</v>
      </c>
      <c r="D851" s="77" t="s">
        <v>6334</v>
      </c>
      <c r="E851" s="77" t="s">
        <v>7270</v>
      </c>
      <c r="F851" s="32">
        <v>15.33</v>
      </c>
      <c r="G851" s="3" t="s">
        <v>2977</v>
      </c>
    </row>
    <row r="852" spans="1:7" ht="15.75" customHeight="1">
      <c r="A852" s="83" t="s">
        <v>159</v>
      </c>
      <c r="B852" s="203" t="s">
        <v>153</v>
      </c>
      <c r="C852" s="3" t="s">
        <v>7277</v>
      </c>
      <c r="D852" s="77" t="s">
        <v>6334</v>
      </c>
      <c r="E852" s="77" t="s">
        <v>7270</v>
      </c>
      <c r="F852" s="32">
        <v>15.33</v>
      </c>
      <c r="G852" s="3" t="s">
        <v>2977</v>
      </c>
    </row>
    <row r="853" spans="1:7" ht="15.75" customHeight="1">
      <c r="A853" s="83" t="s">
        <v>159</v>
      </c>
      <c r="B853" s="203" t="s">
        <v>153</v>
      </c>
      <c r="C853" s="3" t="s">
        <v>7278</v>
      </c>
      <c r="D853" s="77" t="s">
        <v>6334</v>
      </c>
      <c r="E853" s="77">
        <v>7</v>
      </c>
      <c r="F853" s="32">
        <v>7</v>
      </c>
      <c r="G853" s="3" t="s">
        <v>2977</v>
      </c>
    </row>
    <row r="854" spans="1:7" ht="15.75" customHeight="1">
      <c r="A854" s="83" t="s">
        <v>159</v>
      </c>
      <c r="B854" s="203" t="s">
        <v>153</v>
      </c>
      <c r="C854" s="3" t="s">
        <v>7279</v>
      </c>
      <c r="D854" s="77" t="s">
        <v>6334</v>
      </c>
      <c r="E854" s="77">
        <v>7</v>
      </c>
      <c r="F854" s="32">
        <v>7</v>
      </c>
      <c r="G854" s="3" t="s">
        <v>2977</v>
      </c>
    </row>
    <row r="855" spans="1:7" ht="15.75" customHeight="1">
      <c r="A855" s="83" t="s">
        <v>159</v>
      </c>
      <c r="B855" s="203" t="s">
        <v>153</v>
      </c>
      <c r="C855" s="203" t="s">
        <v>7280</v>
      </c>
      <c r="D855" s="77" t="s">
        <v>6334</v>
      </c>
      <c r="E855" s="77">
        <v>7</v>
      </c>
      <c r="F855" s="32">
        <v>7</v>
      </c>
      <c r="G855" s="3" t="s">
        <v>2977</v>
      </c>
    </row>
    <row r="856" spans="1:7" ht="15.75" customHeight="1">
      <c r="A856" s="83"/>
      <c r="B856" s="203"/>
      <c r="C856" s="203" t="s">
        <v>7281</v>
      </c>
      <c r="D856" s="77" t="s">
        <v>6708</v>
      </c>
      <c r="E856" s="77" t="s">
        <v>7282</v>
      </c>
      <c r="F856" s="32">
        <v>2.83</v>
      </c>
      <c r="G856" s="3" t="s">
        <v>2977</v>
      </c>
    </row>
    <row r="857" spans="1:7" ht="15.75" customHeight="1">
      <c r="A857" s="83" t="s">
        <v>159</v>
      </c>
      <c r="B857" s="203" t="s">
        <v>153</v>
      </c>
      <c r="C857" s="203" t="s">
        <v>7283</v>
      </c>
      <c r="D857" s="86" t="s">
        <v>7284</v>
      </c>
      <c r="E857" s="77">
        <v>5.5</v>
      </c>
      <c r="F857" s="32">
        <v>6</v>
      </c>
      <c r="G857" s="3" t="s">
        <v>2977</v>
      </c>
    </row>
    <row r="858" spans="1:7" ht="15.75" customHeight="1">
      <c r="A858" s="83" t="s">
        <v>159</v>
      </c>
      <c r="B858" s="203" t="s">
        <v>153</v>
      </c>
      <c r="C858" s="3" t="s">
        <v>7285</v>
      </c>
      <c r="D858" s="86" t="s">
        <v>7284</v>
      </c>
      <c r="E858" s="77">
        <v>1.3333333333333333</v>
      </c>
      <c r="F858" s="32">
        <v>1</v>
      </c>
      <c r="G858" s="3" t="s">
        <v>2977</v>
      </c>
    </row>
    <row r="859" spans="1:7" ht="15.75" customHeight="1">
      <c r="A859" s="83" t="s">
        <v>159</v>
      </c>
      <c r="B859" s="203" t="s">
        <v>153</v>
      </c>
      <c r="C859" s="203" t="s">
        <v>7286</v>
      </c>
      <c r="D859" s="86" t="s">
        <v>7284</v>
      </c>
      <c r="E859" s="77" t="s">
        <v>7287</v>
      </c>
      <c r="F859" s="32">
        <v>1</v>
      </c>
      <c r="G859" s="3" t="s">
        <v>2977</v>
      </c>
    </row>
    <row r="860" spans="1:7" ht="15.75" customHeight="1">
      <c r="A860" s="83" t="s">
        <v>159</v>
      </c>
      <c r="B860" s="203" t="s">
        <v>153</v>
      </c>
      <c r="C860" s="203" t="s">
        <v>7288</v>
      </c>
      <c r="D860" s="86" t="s">
        <v>7284</v>
      </c>
      <c r="E860" s="77" t="s">
        <v>7289</v>
      </c>
      <c r="F860" s="32">
        <v>9</v>
      </c>
      <c r="G860" s="3" t="s">
        <v>2977</v>
      </c>
    </row>
    <row r="861" spans="1:7" ht="15.75" customHeight="1">
      <c r="A861" s="83"/>
      <c r="B861" s="203"/>
      <c r="C861" s="203" t="s">
        <v>7290</v>
      </c>
      <c r="D861" s="86" t="s">
        <v>7284</v>
      </c>
      <c r="E861" s="77" t="s">
        <v>7291</v>
      </c>
      <c r="F861" s="32"/>
      <c r="G861" s="3" t="s">
        <v>2977</v>
      </c>
    </row>
    <row r="862" spans="1:7" ht="15.75" customHeight="1">
      <c r="A862" s="83" t="s">
        <v>159</v>
      </c>
      <c r="B862" s="203" t="s">
        <v>153</v>
      </c>
      <c r="C862" s="203" t="s">
        <v>7292</v>
      </c>
      <c r="D862" s="77" t="s">
        <v>6334</v>
      </c>
      <c r="E862" s="77" t="s">
        <v>7293</v>
      </c>
      <c r="F862" s="32">
        <v>22</v>
      </c>
      <c r="G862" s="3" t="s">
        <v>2977</v>
      </c>
    </row>
    <row r="863" spans="1:7" ht="15.75" customHeight="1">
      <c r="A863" s="83" t="s">
        <v>159</v>
      </c>
      <c r="B863" s="203" t="s">
        <v>153</v>
      </c>
      <c r="C863" s="203" t="s">
        <v>7294</v>
      </c>
      <c r="D863" s="77" t="s">
        <v>6334</v>
      </c>
      <c r="E863" s="86" t="s">
        <v>7295</v>
      </c>
      <c r="F863" s="32">
        <v>16.75</v>
      </c>
      <c r="G863" s="3" t="s">
        <v>2977</v>
      </c>
    </row>
    <row r="864" spans="1:7" ht="15.75" customHeight="1">
      <c r="A864" s="83" t="s">
        <v>159</v>
      </c>
      <c r="B864" s="203"/>
      <c r="C864" s="203" t="s">
        <v>7296</v>
      </c>
      <c r="D864" s="77" t="s">
        <v>6334</v>
      </c>
      <c r="E864" s="86" t="s">
        <v>7297</v>
      </c>
      <c r="F864" s="32">
        <v>1.55</v>
      </c>
      <c r="G864" s="3" t="s">
        <v>2977</v>
      </c>
    </row>
    <row r="865" spans="1:7" ht="15.75" customHeight="1">
      <c r="A865" s="83" t="s">
        <v>160</v>
      </c>
      <c r="B865" s="203" t="s">
        <v>620</v>
      </c>
      <c r="C865" s="203" t="s">
        <v>7298</v>
      </c>
      <c r="D865" s="86" t="s">
        <v>6282</v>
      </c>
      <c r="E865" s="32">
        <f t="shared" ref="E865:E866" si="64">74/3</f>
        <v>24.666666666666668</v>
      </c>
      <c r="F865" s="32">
        <f t="shared" ref="F865:F879" si="65">E865</f>
        <v>24.666666666666668</v>
      </c>
      <c r="G865" s="3" t="s">
        <v>160</v>
      </c>
    </row>
    <row r="866" spans="1:7" ht="15.75" customHeight="1">
      <c r="A866" s="83" t="s">
        <v>160</v>
      </c>
      <c r="B866" s="203" t="s">
        <v>620</v>
      </c>
      <c r="C866" s="203" t="s">
        <v>7299</v>
      </c>
      <c r="D866" s="86" t="s">
        <v>6282</v>
      </c>
      <c r="E866" s="32">
        <f t="shared" si="64"/>
        <v>24.666666666666668</v>
      </c>
      <c r="F866" s="32">
        <f t="shared" si="65"/>
        <v>24.666666666666668</v>
      </c>
      <c r="G866" s="3" t="s">
        <v>160</v>
      </c>
    </row>
    <row r="867" spans="1:7" ht="15.75" customHeight="1">
      <c r="A867" s="83" t="s">
        <v>160</v>
      </c>
      <c r="B867" s="203" t="s">
        <v>620</v>
      </c>
      <c r="C867" s="203" t="s">
        <v>7300</v>
      </c>
      <c r="D867" s="86" t="s">
        <v>6282</v>
      </c>
      <c r="E867" s="32">
        <f>32/3</f>
        <v>10.666666666666666</v>
      </c>
      <c r="F867" s="32">
        <f t="shared" si="65"/>
        <v>10.666666666666666</v>
      </c>
      <c r="G867" s="3" t="s">
        <v>160</v>
      </c>
    </row>
    <row r="868" spans="1:7" ht="15.75" customHeight="1">
      <c r="A868" s="83" t="s">
        <v>160</v>
      </c>
      <c r="B868" s="203" t="s">
        <v>620</v>
      </c>
      <c r="C868" s="203" t="s">
        <v>7301</v>
      </c>
      <c r="D868" s="86" t="s">
        <v>6282</v>
      </c>
      <c r="E868" s="32">
        <f>(74/3)*0.25</f>
        <v>6.166666666666667</v>
      </c>
      <c r="F868" s="32">
        <f t="shared" si="65"/>
        <v>6.166666666666667</v>
      </c>
      <c r="G868" s="3" t="s">
        <v>160</v>
      </c>
    </row>
    <row r="869" spans="1:7" ht="15.75" customHeight="1">
      <c r="A869" s="83" t="s">
        <v>160</v>
      </c>
      <c r="B869" s="203" t="s">
        <v>620</v>
      </c>
      <c r="C869" s="203" t="s">
        <v>7302</v>
      </c>
      <c r="D869" s="86" t="s">
        <v>6282</v>
      </c>
      <c r="E869" s="32">
        <f>(74/3)*0.1</f>
        <v>2.4666666666666668</v>
      </c>
      <c r="F869" s="32">
        <f t="shared" si="65"/>
        <v>2.4666666666666668</v>
      </c>
      <c r="G869" s="3" t="s">
        <v>160</v>
      </c>
    </row>
    <row r="870" spans="1:7" ht="15.75" customHeight="1">
      <c r="A870" s="83" t="s">
        <v>160</v>
      </c>
      <c r="B870" s="203" t="s">
        <v>620</v>
      </c>
      <c r="C870" s="203" t="s">
        <v>7303</v>
      </c>
      <c r="D870" s="86" t="s">
        <v>6282</v>
      </c>
      <c r="E870" s="32">
        <f t="shared" ref="E870:E871" si="66">31/3</f>
        <v>10.333333333333334</v>
      </c>
      <c r="F870" s="32">
        <f t="shared" si="65"/>
        <v>10.333333333333334</v>
      </c>
      <c r="G870" s="3" t="s">
        <v>160</v>
      </c>
    </row>
    <row r="871" spans="1:7" ht="15.75" customHeight="1">
      <c r="A871" s="83" t="s">
        <v>160</v>
      </c>
      <c r="B871" s="203" t="s">
        <v>620</v>
      </c>
      <c r="C871" s="203" t="s">
        <v>7304</v>
      </c>
      <c r="D871" s="86" t="s">
        <v>6282</v>
      </c>
      <c r="E871" s="32">
        <f t="shared" si="66"/>
        <v>10.333333333333334</v>
      </c>
      <c r="F871" s="32">
        <f t="shared" si="65"/>
        <v>10.333333333333334</v>
      </c>
      <c r="G871" s="3" t="s">
        <v>160</v>
      </c>
    </row>
    <row r="872" spans="1:7" ht="15.75" customHeight="1">
      <c r="A872" s="83" t="s">
        <v>160</v>
      </c>
      <c r="B872" s="203" t="s">
        <v>620</v>
      </c>
      <c r="C872" s="203" t="s">
        <v>7305</v>
      </c>
      <c r="D872" s="86" t="s">
        <v>6282</v>
      </c>
      <c r="E872" s="32">
        <f t="shared" ref="E872:E874" si="67">29/3</f>
        <v>9.6666666666666661</v>
      </c>
      <c r="F872" s="32">
        <f t="shared" si="65"/>
        <v>9.6666666666666661</v>
      </c>
      <c r="G872" s="3" t="s">
        <v>160</v>
      </c>
    </row>
    <row r="873" spans="1:7" ht="15.75" customHeight="1">
      <c r="A873" s="83" t="s">
        <v>160</v>
      </c>
      <c r="B873" s="203" t="s">
        <v>620</v>
      </c>
      <c r="C873" s="203" t="s">
        <v>7306</v>
      </c>
      <c r="D873" s="86" t="s">
        <v>6282</v>
      </c>
      <c r="E873" s="32">
        <f t="shared" si="67"/>
        <v>9.6666666666666661</v>
      </c>
      <c r="F873" s="32">
        <f t="shared" si="65"/>
        <v>9.6666666666666661</v>
      </c>
      <c r="G873" s="3" t="s">
        <v>160</v>
      </c>
    </row>
    <row r="874" spans="1:7" ht="15.75" customHeight="1">
      <c r="A874" s="83" t="s">
        <v>160</v>
      </c>
      <c r="B874" s="203" t="s">
        <v>620</v>
      </c>
      <c r="C874" s="203" t="s">
        <v>7307</v>
      </c>
      <c r="D874" s="86" t="s">
        <v>6284</v>
      </c>
      <c r="E874" s="32">
        <f t="shared" si="67"/>
        <v>9.6666666666666661</v>
      </c>
      <c r="F874" s="32">
        <f t="shared" si="65"/>
        <v>9.6666666666666661</v>
      </c>
      <c r="G874" s="3" t="s">
        <v>160</v>
      </c>
    </row>
    <row r="875" spans="1:7" ht="15.75" customHeight="1">
      <c r="A875" s="83" t="s">
        <v>160</v>
      </c>
      <c r="B875" s="203" t="s">
        <v>620</v>
      </c>
      <c r="C875" s="203" t="s">
        <v>7308</v>
      </c>
      <c r="D875" s="86" t="s">
        <v>6282</v>
      </c>
      <c r="E875" s="86">
        <f t="shared" ref="E875:E876" si="68">19/3</f>
        <v>6.333333333333333</v>
      </c>
      <c r="F875" s="32">
        <f t="shared" si="65"/>
        <v>6.333333333333333</v>
      </c>
      <c r="G875" s="3" t="s">
        <v>160</v>
      </c>
    </row>
    <row r="876" spans="1:7" ht="15.75" customHeight="1">
      <c r="A876" s="83" t="s">
        <v>160</v>
      </c>
      <c r="B876" s="203" t="s">
        <v>620</v>
      </c>
      <c r="C876" s="203" t="s">
        <v>7309</v>
      </c>
      <c r="D876" s="86" t="s">
        <v>6282</v>
      </c>
      <c r="E876" s="86">
        <f t="shared" si="68"/>
        <v>6.333333333333333</v>
      </c>
      <c r="F876" s="32">
        <f t="shared" si="65"/>
        <v>6.333333333333333</v>
      </c>
      <c r="G876" s="3" t="s">
        <v>160</v>
      </c>
    </row>
    <row r="877" spans="1:7" ht="15.75" customHeight="1">
      <c r="A877" s="83" t="s">
        <v>160</v>
      </c>
      <c r="B877" s="203" t="s">
        <v>620</v>
      </c>
      <c r="C877" s="203" t="s">
        <v>7310</v>
      </c>
      <c r="D877" s="86" t="s">
        <v>6282</v>
      </c>
      <c r="E877" s="86">
        <f>(19/3)*0.25</f>
        <v>1.5833333333333333</v>
      </c>
      <c r="F877" s="32">
        <f t="shared" si="65"/>
        <v>1.5833333333333333</v>
      </c>
      <c r="G877" s="3" t="s">
        <v>160</v>
      </c>
    </row>
    <row r="878" spans="1:7" ht="15.75" customHeight="1">
      <c r="A878" s="83" t="s">
        <v>160</v>
      </c>
      <c r="B878" s="203" t="s">
        <v>620</v>
      </c>
      <c r="C878" s="203" t="s">
        <v>7311</v>
      </c>
      <c r="D878" s="86" t="s">
        <v>6282</v>
      </c>
      <c r="E878" s="86">
        <f>(19/3)*0.1</f>
        <v>0.6333333333333333</v>
      </c>
      <c r="F878" s="32">
        <f t="shared" si="65"/>
        <v>0.6333333333333333</v>
      </c>
      <c r="G878" s="3" t="s">
        <v>160</v>
      </c>
    </row>
    <row r="879" spans="1:7" ht="15.75" customHeight="1">
      <c r="A879" s="83" t="s">
        <v>160</v>
      </c>
      <c r="B879" s="203" t="s">
        <v>620</v>
      </c>
      <c r="C879" s="203" t="s">
        <v>7312</v>
      </c>
      <c r="D879" s="86" t="s">
        <v>6282</v>
      </c>
      <c r="E879" s="86">
        <f>7/3*2</f>
        <v>4.666666666666667</v>
      </c>
      <c r="F879" s="32">
        <f t="shared" si="65"/>
        <v>4.666666666666667</v>
      </c>
      <c r="G879" s="3" t="s">
        <v>160</v>
      </c>
    </row>
    <row r="880" spans="1:7" ht="15.75" customHeight="1">
      <c r="A880" s="83" t="s">
        <v>161</v>
      </c>
      <c r="B880" s="203" t="s">
        <v>764</v>
      </c>
      <c r="C880" s="76" t="s">
        <v>7313</v>
      </c>
      <c r="D880" s="77" t="s">
        <v>7314</v>
      </c>
      <c r="E880" s="77" t="s">
        <v>7315</v>
      </c>
      <c r="F880" s="32">
        <v>52.53</v>
      </c>
      <c r="G880" s="3" t="s">
        <v>2990</v>
      </c>
    </row>
    <row r="881" spans="1:7" ht="15.75" customHeight="1">
      <c r="A881" s="83" t="s">
        <v>161</v>
      </c>
      <c r="B881" s="203" t="s">
        <v>764</v>
      </c>
      <c r="C881" s="76" t="s">
        <v>7316</v>
      </c>
      <c r="D881" s="86" t="s">
        <v>7314</v>
      </c>
      <c r="E881" s="86" t="s">
        <v>7317</v>
      </c>
      <c r="F881" s="32">
        <v>46</v>
      </c>
      <c r="G881" s="3" t="s">
        <v>2990</v>
      </c>
    </row>
    <row r="882" spans="1:7" ht="15.75" customHeight="1">
      <c r="A882" s="83" t="s">
        <v>161</v>
      </c>
      <c r="B882" s="203" t="s">
        <v>764</v>
      </c>
      <c r="C882" s="1009" t="s">
        <v>7318</v>
      </c>
      <c r="D882" s="77" t="s">
        <v>7314</v>
      </c>
      <c r="E882" s="77" t="s">
        <v>7319</v>
      </c>
      <c r="F882" s="32">
        <v>23</v>
      </c>
      <c r="G882" s="3" t="s">
        <v>2990</v>
      </c>
    </row>
    <row r="883" spans="1:7" ht="15.75" customHeight="1">
      <c r="A883" s="83" t="s">
        <v>161</v>
      </c>
      <c r="B883" s="203" t="s">
        <v>764</v>
      </c>
      <c r="C883" s="76" t="s">
        <v>7320</v>
      </c>
      <c r="D883" s="86" t="s">
        <v>7321</v>
      </c>
      <c r="E883" s="86" t="s">
        <v>7322</v>
      </c>
      <c r="F883" s="32">
        <v>14</v>
      </c>
      <c r="G883" s="3" t="s">
        <v>2990</v>
      </c>
    </row>
    <row r="884" spans="1:7" ht="15.75" customHeight="1">
      <c r="A884" s="83" t="s">
        <v>161</v>
      </c>
      <c r="B884" s="203" t="s">
        <v>764</v>
      </c>
      <c r="C884" s="76" t="s">
        <v>7323</v>
      </c>
      <c r="D884" s="86" t="s">
        <v>7314</v>
      </c>
      <c r="E884" s="86" t="s">
        <v>7324</v>
      </c>
      <c r="F884" s="32">
        <v>13</v>
      </c>
      <c r="G884" s="3" t="s">
        <v>2990</v>
      </c>
    </row>
    <row r="885" spans="1:7" ht="15.75" customHeight="1">
      <c r="A885" s="83" t="s">
        <v>161</v>
      </c>
      <c r="B885" s="203" t="s">
        <v>764</v>
      </c>
      <c r="C885" s="76" t="s">
        <v>7325</v>
      </c>
      <c r="D885" s="86" t="s">
        <v>7314</v>
      </c>
      <c r="E885" s="86" t="s">
        <v>7326</v>
      </c>
      <c r="F885" s="32">
        <v>5</v>
      </c>
      <c r="G885" s="3" t="s">
        <v>2990</v>
      </c>
    </row>
    <row r="886" spans="1:7" ht="15.75" customHeight="1">
      <c r="A886" s="83" t="s">
        <v>162</v>
      </c>
      <c r="B886" s="203" t="s">
        <v>153</v>
      </c>
      <c r="C886" s="203" t="s">
        <v>7327</v>
      </c>
      <c r="D886" s="77" t="s">
        <v>6334</v>
      </c>
      <c r="E886" s="77" t="s">
        <v>7328</v>
      </c>
      <c r="F886" s="32">
        <v>69.98</v>
      </c>
      <c r="G886" s="3" t="s">
        <v>651</v>
      </c>
    </row>
    <row r="887" spans="1:7" ht="15.75" customHeight="1">
      <c r="A887" s="83" t="s">
        <v>162</v>
      </c>
      <c r="B887" s="203" t="s">
        <v>153</v>
      </c>
      <c r="C887" s="203" t="s">
        <v>7329</v>
      </c>
      <c r="D887" s="86" t="s">
        <v>6282</v>
      </c>
      <c r="E887" s="86" t="s">
        <v>7330</v>
      </c>
      <c r="F887" s="32">
        <v>35</v>
      </c>
      <c r="G887" s="3" t="s">
        <v>651</v>
      </c>
    </row>
    <row r="888" spans="1:7" ht="15.75" customHeight="1">
      <c r="A888" s="83" t="s">
        <v>162</v>
      </c>
      <c r="B888" s="203" t="s">
        <v>153</v>
      </c>
      <c r="C888" s="203" t="s">
        <v>7331</v>
      </c>
      <c r="D888" s="77" t="s">
        <v>6334</v>
      </c>
      <c r="E888" s="77" t="s">
        <v>7332</v>
      </c>
      <c r="F888" s="32">
        <v>17.54</v>
      </c>
      <c r="G888" s="3" t="s">
        <v>651</v>
      </c>
    </row>
    <row r="889" spans="1:7" ht="15.75" customHeight="1">
      <c r="A889" s="83" t="s">
        <v>162</v>
      </c>
      <c r="B889" s="203" t="s">
        <v>153</v>
      </c>
      <c r="C889" s="203" t="s">
        <v>7333</v>
      </c>
      <c r="D889" s="86" t="s">
        <v>6334</v>
      </c>
      <c r="E889" s="86" t="s">
        <v>7334</v>
      </c>
      <c r="F889" s="32">
        <v>4</v>
      </c>
      <c r="G889" s="3" t="s">
        <v>651</v>
      </c>
    </row>
    <row r="890" spans="1:7" ht="15.75" customHeight="1">
      <c r="A890" s="83" t="s">
        <v>4897</v>
      </c>
      <c r="B890" s="203" t="s">
        <v>153</v>
      </c>
      <c r="C890" s="203" t="s">
        <v>6664</v>
      </c>
      <c r="D890" s="77" t="s">
        <v>6311</v>
      </c>
      <c r="E890" s="77">
        <v>8</v>
      </c>
      <c r="F890" s="32">
        <v>8</v>
      </c>
      <c r="G890" s="3" t="s">
        <v>163</v>
      </c>
    </row>
    <row r="891" spans="1:7" ht="15.75" customHeight="1">
      <c r="A891" s="83" t="s">
        <v>4897</v>
      </c>
      <c r="B891" s="203" t="s">
        <v>153</v>
      </c>
      <c r="C891" s="203" t="s">
        <v>7335</v>
      </c>
      <c r="D891" s="86"/>
      <c r="E891" s="86">
        <v>67</v>
      </c>
      <c r="F891" s="32">
        <v>67</v>
      </c>
      <c r="G891" s="3" t="s">
        <v>163</v>
      </c>
    </row>
    <row r="892" spans="1:7" ht="15.75" customHeight="1">
      <c r="A892" s="82" t="s">
        <v>4897</v>
      </c>
      <c r="B892" s="203" t="s">
        <v>153</v>
      </c>
      <c r="C892" s="203" t="s">
        <v>6457</v>
      </c>
      <c r="D892" s="77"/>
      <c r="E892" s="77">
        <v>22</v>
      </c>
      <c r="F892" s="32">
        <v>22</v>
      </c>
      <c r="G892" s="3" t="s">
        <v>163</v>
      </c>
    </row>
    <row r="893" spans="1:7" ht="15.75" customHeight="1">
      <c r="A893" s="83" t="s">
        <v>4897</v>
      </c>
      <c r="B893" s="203" t="s">
        <v>153</v>
      </c>
      <c r="C893" s="203" t="s">
        <v>7336</v>
      </c>
      <c r="D893" s="86"/>
      <c r="E893" s="86">
        <v>14</v>
      </c>
      <c r="F893" s="32">
        <v>14</v>
      </c>
      <c r="G893" s="3" t="s">
        <v>163</v>
      </c>
    </row>
    <row r="894" spans="1:7" ht="15.75" customHeight="1">
      <c r="A894" s="83" t="s">
        <v>164</v>
      </c>
      <c r="B894" s="203" t="s">
        <v>153</v>
      </c>
      <c r="C894" s="203" t="s">
        <v>7337</v>
      </c>
      <c r="D894" s="77" t="s">
        <v>6334</v>
      </c>
      <c r="E894" s="77" t="s">
        <v>7338</v>
      </c>
      <c r="F894" s="32">
        <v>60</v>
      </c>
      <c r="G894" s="3" t="s">
        <v>164</v>
      </c>
    </row>
    <row r="895" spans="1:7" ht="15.75" customHeight="1">
      <c r="A895" s="83" t="s">
        <v>164</v>
      </c>
      <c r="B895" s="203" t="s">
        <v>153</v>
      </c>
      <c r="C895" s="203" t="s">
        <v>7339</v>
      </c>
      <c r="D895" s="86" t="s">
        <v>6334</v>
      </c>
      <c r="E895" s="86" t="s">
        <v>7340</v>
      </c>
      <c r="F895" s="32">
        <v>15</v>
      </c>
      <c r="G895" s="3" t="s">
        <v>164</v>
      </c>
    </row>
    <row r="896" spans="1:7" ht="15.75" customHeight="1">
      <c r="A896" s="83" t="s">
        <v>164</v>
      </c>
      <c r="B896" s="203" t="s">
        <v>153</v>
      </c>
      <c r="C896" s="203" t="s">
        <v>7341</v>
      </c>
      <c r="D896" s="77" t="s">
        <v>6334</v>
      </c>
      <c r="E896" s="77" t="s">
        <v>7342</v>
      </c>
      <c r="F896" s="32">
        <v>6</v>
      </c>
      <c r="G896" s="3" t="s">
        <v>164</v>
      </c>
    </row>
    <row r="897" spans="1:7" ht="15.75" customHeight="1">
      <c r="A897" s="83" t="s">
        <v>164</v>
      </c>
      <c r="B897" s="203" t="s">
        <v>153</v>
      </c>
      <c r="C897" s="203" t="s">
        <v>7343</v>
      </c>
      <c r="D897" s="86" t="s">
        <v>6334</v>
      </c>
      <c r="E897" s="86" t="s">
        <v>7344</v>
      </c>
      <c r="F897" s="32">
        <v>43</v>
      </c>
      <c r="G897" s="3" t="s">
        <v>164</v>
      </c>
    </row>
    <row r="898" spans="1:7" ht="15.75" customHeight="1">
      <c r="A898" s="83" t="s">
        <v>164</v>
      </c>
      <c r="B898" s="203" t="s">
        <v>153</v>
      </c>
      <c r="C898" s="203" t="s">
        <v>7345</v>
      </c>
      <c r="D898" s="86" t="s">
        <v>6334</v>
      </c>
      <c r="E898" s="86" t="s">
        <v>7346</v>
      </c>
      <c r="F898" s="32">
        <v>34</v>
      </c>
      <c r="G898" s="3" t="s">
        <v>164</v>
      </c>
    </row>
    <row r="899" spans="1:7" ht="15.75" customHeight="1">
      <c r="A899" s="83" t="s">
        <v>164</v>
      </c>
      <c r="B899" s="203" t="s">
        <v>153</v>
      </c>
      <c r="C899" s="203" t="s">
        <v>7347</v>
      </c>
      <c r="D899" s="86" t="s">
        <v>7348</v>
      </c>
      <c r="E899" s="86" t="s">
        <v>7349</v>
      </c>
      <c r="F899" s="32">
        <v>12.66</v>
      </c>
      <c r="G899" s="3" t="s">
        <v>164</v>
      </c>
    </row>
    <row r="900" spans="1:7" ht="15.75" customHeight="1">
      <c r="A900" s="83" t="s">
        <v>164</v>
      </c>
      <c r="B900" s="203" t="s">
        <v>153</v>
      </c>
      <c r="C900" s="203" t="s">
        <v>7350</v>
      </c>
      <c r="D900" s="86" t="s">
        <v>7351</v>
      </c>
      <c r="E900" s="86" t="s">
        <v>7352</v>
      </c>
      <c r="F900" s="32">
        <v>1</v>
      </c>
      <c r="G900" s="3" t="s">
        <v>164</v>
      </c>
    </row>
    <row r="901" spans="1:7" ht="15.75" customHeight="1">
      <c r="A901" s="83" t="s">
        <v>164</v>
      </c>
      <c r="B901" s="203" t="s">
        <v>153</v>
      </c>
      <c r="C901" s="203" t="s">
        <v>7353</v>
      </c>
      <c r="D901" s="86" t="s">
        <v>7351</v>
      </c>
      <c r="E901" s="86" t="s">
        <v>7354</v>
      </c>
      <c r="F901" s="32">
        <v>10</v>
      </c>
      <c r="G901" s="3" t="s">
        <v>164</v>
      </c>
    </row>
    <row r="902" spans="1:7" ht="15.75" customHeight="1">
      <c r="A902" s="83" t="s">
        <v>164</v>
      </c>
      <c r="B902" s="203" t="s">
        <v>153</v>
      </c>
      <c r="C902" s="203" t="s">
        <v>7355</v>
      </c>
      <c r="D902" s="86" t="s">
        <v>7356</v>
      </c>
      <c r="E902" s="86" t="s">
        <v>7357</v>
      </c>
      <c r="F902" s="32">
        <v>6.66</v>
      </c>
      <c r="G902" s="3" t="s">
        <v>164</v>
      </c>
    </row>
    <row r="903" spans="1:7" ht="15.75" customHeight="1">
      <c r="A903" s="83" t="s">
        <v>5796</v>
      </c>
      <c r="B903" s="203" t="s">
        <v>153</v>
      </c>
      <c r="C903" s="203" t="s">
        <v>7358</v>
      </c>
      <c r="D903" s="86" t="s">
        <v>6334</v>
      </c>
      <c r="E903" s="86">
        <v>1</v>
      </c>
      <c r="F903" s="32">
        <v>20.66</v>
      </c>
      <c r="G903" s="3" t="s">
        <v>165</v>
      </c>
    </row>
    <row r="904" spans="1:7" ht="15.75" customHeight="1">
      <c r="A904" s="83" t="s">
        <v>5796</v>
      </c>
      <c r="B904" s="203" t="s">
        <v>153</v>
      </c>
      <c r="C904" s="203" t="s">
        <v>6949</v>
      </c>
      <c r="D904" s="86" t="s">
        <v>6334</v>
      </c>
      <c r="E904" s="86">
        <v>1</v>
      </c>
      <c r="F904" s="32">
        <v>20.66</v>
      </c>
      <c r="G904" s="3" t="s">
        <v>165</v>
      </c>
    </row>
    <row r="905" spans="1:7" ht="15.75" customHeight="1">
      <c r="A905" s="83" t="s">
        <v>5796</v>
      </c>
      <c r="B905" s="203" t="s">
        <v>153</v>
      </c>
      <c r="C905" s="203" t="s">
        <v>7359</v>
      </c>
      <c r="D905" s="86" t="s">
        <v>6334</v>
      </c>
      <c r="E905" s="86">
        <v>1</v>
      </c>
      <c r="F905" s="32">
        <v>23.99</v>
      </c>
      <c r="G905" s="3" t="s">
        <v>165</v>
      </c>
    </row>
    <row r="906" spans="1:7" ht="15.75" customHeight="1">
      <c r="A906" s="83" t="s">
        <v>5796</v>
      </c>
      <c r="B906" s="203" t="s">
        <v>153</v>
      </c>
      <c r="C906" s="203" t="s">
        <v>7360</v>
      </c>
      <c r="D906" s="86" t="s">
        <v>6334</v>
      </c>
      <c r="E906" s="86">
        <v>2</v>
      </c>
      <c r="F906" s="32">
        <v>17.32</v>
      </c>
      <c r="G906" s="3" t="s">
        <v>165</v>
      </c>
    </row>
    <row r="907" spans="1:7" ht="15.75" customHeight="1">
      <c r="A907" s="83" t="s">
        <v>5796</v>
      </c>
      <c r="B907" s="203" t="s">
        <v>153</v>
      </c>
      <c r="C907" s="203" t="s">
        <v>7361</v>
      </c>
      <c r="D907" s="86" t="s">
        <v>6334</v>
      </c>
      <c r="E907" s="86">
        <v>3</v>
      </c>
      <c r="F907" s="32">
        <v>9.99</v>
      </c>
      <c r="G907" s="3" t="s">
        <v>165</v>
      </c>
    </row>
    <row r="908" spans="1:7" ht="15.75" customHeight="1">
      <c r="A908" s="83" t="s">
        <v>5796</v>
      </c>
      <c r="B908" s="203" t="s">
        <v>153</v>
      </c>
      <c r="C908" s="203" t="s">
        <v>7362</v>
      </c>
      <c r="D908" s="86" t="s">
        <v>6386</v>
      </c>
      <c r="E908" s="86"/>
      <c r="F908" s="32">
        <v>3</v>
      </c>
      <c r="G908" s="3" t="s">
        <v>165</v>
      </c>
    </row>
    <row r="909" spans="1:7" ht="15.75" customHeight="1">
      <c r="A909" s="83" t="s">
        <v>166</v>
      </c>
      <c r="B909" s="203" t="s">
        <v>153</v>
      </c>
      <c r="C909" s="203" t="s">
        <v>7363</v>
      </c>
      <c r="D909" s="86" t="s">
        <v>6708</v>
      </c>
      <c r="E909" s="1010">
        <f>47/3*0.5</f>
        <v>7.833333333333333</v>
      </c>
      <c r="F909" s="32">
        <f t="shared" ref="F909:F939" si="69">E909</f>
        <v>7.833333333333333</v>
      </c>
      <c r="G909" s="3" t="s">
        <v>3015</v>
      </c>
    </row>
    <row r="910" spans="1:7" ht="15.75" customHeight="1">
      <c r="A910" s="83" t="s">
        <v>166</v>
      </c>
      <c r="B910" s="203" t="s">
        <v>153</v>
      </c>
      <c r="C910" s="203" t="s">
        <v>7364</v>
      </c>
      <c r="D910" s="86" t="s">
        <v>6708</v>
      </c>
      <c r="E910" s="1011">
        <f>64/3*0.5</f>
        <v>10.666666666666666</v>
      </c>
      <c r="F910" s="32">
        <f t="shared" si="69"/>
        <v>10.666666666666666</v>
      </c>
      <c r="G910" s="3" t="s">
        <v>3015</v>
      </c>
    </row>
    <row r="911" spans="1:7" ht="15.75" customHeight="1">
      <c r="A911" s="83" t="s">
        <v>166</v>
      </c>
      <c r="B911" s="203" t="s">
        <v>153</v>
      </c>
      <c r="C911" s="203" t="s">
        <v>7365</v>
      </c>
      <c r="D911" s="86" t="s">
        <v>6334</v>
      </c>
      <c r="E911" s="1011">
        <f t="shared" ref="E911:E912" si="70">16/3</f>
        <v>5.333333333333333</v>
      </c>
      <c r="F911" s="32">
        <f t="shared" si="69"/>
        <v>5.333333333333333</v>
      </c>
      <c r="G911" s="3" t="s">
        <v>3015</v>
      </c>
    </row>
    <row r="912" spans="1:7" ht="15.75" customHeight="1">
      <c r="A912" s="83" t="s">
        <v>166</v>
      </c>
      <c r="B912" s="203" t="s">
        <v>153</v>
      </c>
      <c r="C912" s="203" t="s">
        <v>7366</v>
      </c>
      <c r="D912" s="86" t="s">
        <v>6334</v>
      </c>
      <c r="E912" s="1011">
        <f t="shared" si="70"/>
        <v>5.333333333333333</v>
      </c>
      <c r="F912" s="32">
        <f t="shared" si="69"/>
        <v>5.333333333333333</v>
      </c>
      <c r="G912" s="3" t="s">
        <v>3015</v>
      </c>
    </row>
    <row r="913" spans="1:7" ht="15.75" customHeight="1">
      <c r="A913" s="83" t="s">
        <v>166</v>
      </c>
      <c r="B913" s="203" t="s">
        <v>153</v>
      </c>
      <c r="C913" s="203" t="s">
        <v>7367</v>
      </c>
      <c r="D913" s="86" t="s">
        <v>6708</v>
      </c>
      <c r="E913" s="1011">
        <f>74/3*0.5</f>
        <v>12.333333333333334</v>
      </c>
      <c r="F913" s="32">
        <f t="shared" si="69"/>
        <v>12.333333333333334</v>
      </c>
      <c r="G913" s="3" t="s">
        <v>3015</v>
      </c>
    </row>
    <row r="914" spans="1:7" ht="15.75" customHeight="1">
      <c r="A914" s="83" t="s">
        <v>166</v>
      </c>
      <c r="B914" s="203" t="s">
        <v>153</v>
      </c>
      <c r="C914" s="203" t="s">
        <v>7368</v>
      </c>
      <c r="D914" s="86" t="s">
        <v>6708</v>
      </c>
      <c r="E914" s="1010">
        <f t="shared" ref="E914:E915" si="71">15/3*0.5</f>
        <v>2.5</v>
      </c>
      <c r="F914" s="32">
        <f t="shared" si="69"/>
        <v>2.5</v>
      </c>
      <c r="G914" s="3" t="s">
        <v>3015</v>
      </c>
    </row>
    <row r="915" spans="1:7" ht="15.75" customHeight="1">
      <c r="A915" s="83" t="s">
        <v>166</v>
      </c>
      <c r="B915" s="203" t="s">
        <v>153</v>
      </c>
      <c r="C915" s="203" t="s">
        <v>7369</v>
      </c>
      <c r="D915" s="86" t="s">
        <v>6708</v>
      </c>
      <c r="E915" s="1010">
        <f t="shared" si="71"/>
        <v>2.5</v>
      </c>
      <c r="F915" s="32">
        <f t="shared" si="69"/>
        <v>2.5</v>
      </c>
      <c r="G915" s="3" t="s">
        <v>3015</v>
      </c>
    </row>
    <row r="916" spans="1:7" ht="15.75" customHeight="1">
      <c r="A916" s="83" t="s">
        <v>166</v>
      </c>
      <c r="B916" s="203" t="s">
        <v>153</v>
      </c>
      <c r="C916" s="203" t="s">
        <v>7370</v>
      </c>
      <c r="D916" s="86" t="s">
        <v>6334</v>
      </c>
      <c r="E916" s="1011">
        <f>23/3</f>
        <v>7.666666666666667</v>
      </c>
      <c r="F916" s="32">
        <f t="shared" si="69"/>
        <v>7.666666666666667</v>
      </c>
      <c r="G916" s="3" t="s">
        <v>3015</v>
      </c>
    </row>
    <row r="917" spans="1:7" ht="15.75" customHeight="1">
      <c r="A917" s="83" t="s">
        <v>166</v>
      </c>
      <c r="B917" s="203" t="s">
        <v>153</v>
      </c>
      <c r="C917" s="203" t="s">
        <v>7371</v>
      </c>
      <c r="D917" s="86" t="s">
        <v>6708</v>
      </c>
      <c r="E917" s="1011">
        <f>28/3*0.5</f>
        <v>4.666666666666667</v>
      </c>
      <c r="F917" s="32">
        <f t="shared" si="69"/>
        <v>4.666666666666667</v>
      </c>
      <c r="G917" s="3" t="s">
        <v>3015</v>
      </c>
    </row>
    <row r="918" spans="1:7" ht="15.75" customHeight="1">
      <c r="A918" s="83" t="s">
        <v>166</v>
      </c>
      <c r="B918" s="203" t="s">
        <v>153</v>
      </c>
      <c r="C918" s="203" t="s">
        <v>7372</v>
      </c>
      <c r="D918" s="86" t="s">
        <v>6708</v>
      </c>
      <c r="E918" s="1010">
        <f>47*0.25/3*0.5</f>
        <v>1.9583333333333333</v>
      </c>
      <c r="F918" s="32">
        <f t="shared" si="69"/>
        <v>1.9583333333333333</v>
      </c>
      <c r="G918" s="3" t="s">
        <v>3015</v>
      </c>
    </row>
    <row r="919" spans="1:7" ht="15.75" customHeight="1">
      <c r="A919" s="83" t="s">
        <v>166</v>
      </c>
      <c r="B919" s="203" t="s">
        <v>153</v>
      </c>
      <c r="C919" s="203" t="s">
        <v>7373</v>
      </c>
      <c r="D919" s="86" t="s">
        <v>6708</v>
      </c>
      <c r="E919" s="1010">
        <f t="shared" ref="E919:E921" si="72">E910*0.25</f>
        <v>2.6666666666666665</v>
      </c>
      <c r="F919" s="32">
        <f t="shared" si="69"/>
        <v>2.6666666666666665</v>
      </c>
      <c r="G919" s="3" t="s">
        <v>3015</v>
      </c>
    </row>
    <row r="920" spans="1:7" ht="15.75" customHeight="1">
      <c r="A920" s="83" t="s">
        <v>166</v>
      </c>
      <c r="B920" s="203" t="s">
        <v>153</v>
      </c>
      <c r="C920" s="203" t="s">
        <v>7374</v>
      </c>
      <c r="D920" s="86" t="s">
        <v>6334</v>
      </c>
      <c r="E920" s="1011">
        <f t="shared" si="72"/>
        <v>1.3333333333333333</v>
      </c>
      <c r="F920" s="32">
        <f t="shared" si="69"/>
        <v>1.3333333333333333</v>
      </c>
      <c r="G920" s="3" t="s">
        <v>3015</v>
      </c>
    </row>
    <row r="921" spans="1:7" ht="15.75" customHeight="1">
      <c r="A921" s="83" t="s">
        <v>166</v>
      </c>
      <c r="B921" s="203" t="s">
        <v>153</v>
      </c>
      <c r="C921" s="203" t="s">
        <v>7375</v>
      </c>
      <c r="D921" s="86" t="s">
        <v>6334</v>
      </c>
      <c r="E921" s="1011">
        <f t="shared" si="72"/>
        <v>1.3333333333333333</v>
      </c>
      <c r="F921" s="32">
        <f t="shared" si="69"/>
        <v>1.3333333333333333</v>
      </c>
      <c r="G921" s="3" t="s">
        <v>3015</v>
      </c>
    </row>
    <row r="922" spans="1:7" ht="15.75" customHeight="1">
      <c r="A922" s="83" t="s">
        <v>166</v>
      </c>
      <c r="B922" s="203" t="s">
        <v>153</v>
      </c>
      <c r="C922" s="203" t="s">
        <v>7376</v>
      </c>
      <c r="D922" s="86" t="s">
        <v>6708</v>
      </c>
      <c r="E922" s="1011">
        <f>74*0.25/3*0.5</f>
        <v>3.0833333333333335</v>
      </c>
      <c r="F922" s="32">
        <f t="shared" si="69"/>
        <v>3.0833333333333335</v>
      </c>
      <c r="G922" s="3" t="s">
        <v>3015</v>
      </c>
    </row>
    <row r="923" spans="1:7" ht="15.75" customHeight="1">
      <c r="A923" s="83" t="s">
        <v>166</v>
      </c>
      <c r="B923" s="203" t="s">
        <v>153</v>
      </c>
      <c r="C923" s="203" t="s">
        <v>7377</v>
      </c>
      <c r="D923" s="86" t="s">
        <v>6708</v>
      </c>
      <c r="E923" s="1011">
        <f t="shared" ref="E923:E925" si="73">E914*0.25</f>
        <v>0.625</v>
      </c>
      <c r="F923" s="32">
        <f t="shared" si="69"/>
        <v>0.625</v>
      </c>
      <c r="G923" s="3" t="s">
        <v>3015</v>
      </c>
    </row>
    <row r="924" spans="1:7" ht="15.75" customHeight="1">
      <c r="A924" s="83" t="s">
        <v>166</v>
      </c>
      <c r="B924" s="203" t="s">
        <v>153</v>
      </c>
      <c r="C924" s="203" t="s">
        <v>7378</v>
      </c>
      <c r="D924" s="86" t="s">
        <v>6708</v>
      </c>
      <c r="E924" s="1010">
        <f t="shared" si="73"/>
        <v>0.625</v>
      </c>
      <c r="F924" s="32">
        <f t="shared" si="69"/>
        <v>0.625</v>
      </c>
      <c r="G924" s="3" t="s">
        <v>3015</v>
      </c>
    </row>
    <row r="925" spans="1:7" ht="15.75" customHeight="1">
      <c r="A925" s="83" t="s">
        <v>166</v>
      </c>
      <c r="B925" s="203" t="s">
        <v>153</v>
      </c>
      <c r="C925" s="203" t="s">
        <v>7379</v>
      </c>
      <c r="D925" s="86" t="s">
        <v>6334</v>
      </c>
      <c r="E925" s="1010">
        <f t="shared" si="73"/>
        <v>1.9166666666666667</v>
      </c>
      <c r="F925" s="32">
        <f t="shared" si="69"/>
        <v>1.9166666666666667</v>
      </c>
      <c r="G925" s="3" t="s">
        <v>3015</v>
      </c>
    </row>
    <row r="926" spans="1:7" ht="15.75" customHeight="1">
      <c r="A926" s="83" t="s">
        <v>166</v>
      </c>
      <c r="B926" s="203" t="s">
        <v>153</v>
      </c>
      <c r="C926" s="203" t="s">
        <v>7380</v>
      </c>
      <c r="D926" s="86" t="s">
        <v>6708</v>
      </c>
      <c r="E926" s="1011">
        <f>28*0.25/3*0.5</f>
        <v>1.1666666666666667</v>
      </c>
      <c r="F926" s="32">
        <f t="shared" si="69"/>
        <v>1.1666666666666667</v>
      </c>
      <c r="G926" s="3" t="s">
        <v>3015</v>
      </c>
    </row>
    <row r="927" spans="1:7" ht="15.75" customHeight="1">
      <c r="A927" s="83" t="s">
        <v>166</v>
      </c>
      <c r="B927" s="203" t="s">
        <v>153</v>
      </c>
      <c r="C927" s="203" t="s">
        <v>7381</v>
      </c>
      <c r="D927" s="86" t="s">
        <v>6708</v>
      </c>
      <c r="E927" s="1011">
        <f>47/3*0.5</f>
        <v>7.833333333333333</v>
      </c>
      <c r="F927" s="32">
        <f t="shared" si="69"/>
        <v>7.833333333333333</v>
      </c>
      <c r="G927" s="3" t="s">
        <v>3015</v>
      </c>
    </row>
    <row r="928" spans="1:7" ht="15.75" customHeight="1">
      <c r="A928" s="83" t="s">
        <v>166</v>
      </c>
      <c r="B928" s="203" t="s">
        <v>153</v>
      </c>
      <c r="C928" s="203" t="s">
        <v>7382</v>
      </c>
      <c r="D928" s="86" t="s">
        <v>6708</v>
      </c>
      <c r="E928" s="1011">
        <f>55/3*0.5</f>
        <v>9.1666666666666661</v>
      </c>
      <c r="F928" s="32">
        <f t="shared" si="69"/>
        <v>9.1666666666666661</v>
      </c>
      <c r="G928" s="3" t="s">
        <v>3015</v>
      </c>
    </row>
    <row r="929" spans="1:7" ht="15.75" customHeight="1">
      <c r="A929" s="83" t="s">
        <v>166</v>
      </c>
      <c r="B929" s="203" t="s">
        <v>153</v>
      </c>
      <c r="C929" s="203" t="s">
        <v>7383</v>
      </c>
      <c r="D929" s="86" t="s">
        <v>6708</v>
      </c>
      <c r="E929" s="1011">
        <f>23/3*0.5</f>
        <v>3.8333333333333335</v>
      </c>
      <c r="F929" s="32">
        <f t="shared" si="69"/>
        <v>3.8333333333333335</v>
      </c>
      <c r="G929" s="3" t="s">
        <v>3015</v>
      </c>
    </row>
    <row r="930" spans="1:7" ht="15.75" customHeight="1">
      <c r="A930" s="83" t="s">
        <v>166</v>
      </c>
      <c r="B930" s="203" t="s">
        <v>153</v>
      </c>
      <c r="C930" s="203" t="s">
        <v>7384</v>
      </c>
      <c r="D930" s="86" t="s">
        <v>6334</v>
      </c>
      <c r="E930" s="1011">
        <f>16/3</f>
        <v>5.333333333333333</v>
      </c>
      <c r="F930" s="32">
        <f t="shared" si="69"/>
        <v>5.333333333333333</v>
      </c>
      <c r="G930" s="3" t="s">
        <v>3015</v>
      </c>
    </row>
    <row r="931" spans="1:7" ht="15.75" customHeight="1">
      <c r="A931" s="83" t="s">
        <v>166</v>
      </c>
      <c r="B931" s="203" t="s">
        <v>153</v>
      </c>
      <c r="C931" s="203" t="s">
        <v>7385</v>
      </c>
      <c r="D931" s="86" t="s">
        <v>6334</v>
      </c>
      <c r="E931" s="1011">
        <f>16*0.25/3</f>
        <v>1.3333333333333333</v>
      </c>
      <c r="F931" s="32">
        <f t="shared" si="69"/>
        <v>1.3333333333333333</v>
      </c>
      <c r="G931" s="3" t="s">
        <v>3015</v>
      </c>
    </row>
    <row r="932" spans="1:7" ht="15.75" customHeight="1">
      <c r="A932" s="83" t="s">
        <v>166</v>
      </c>
      <c r="B932" s="203" t="s">
        <v>153</v>
      </c>
      <c r="C932" s="203" t="s">
        <v>7386</v>
      </c>
      <c r="D932" s="86" t="s">
        <v>6334</v>
      </c>
      <c r="E932" s="1011">
        <f>16*0.1/3</f>
        <v>0.53333333333333333</v>
      </c>
      <c r="F932" s="32">
        <f t="shared" si="69"/>
        <v>0.53333333333333333</v>
      </c>
      <c r="G932" s="3" t="s">
        <v>3015</v>
      </c>
    </row>
    <row r="933" spans="1:7" ht="15.75" customHeight="1">
      <c r="A933" s="83" t="s">
        <v>166</v>
      </c>
      <c r="B933" s="203" t="s">
        <v>153</v>
      </c>
      <c r="C933" s="203" t="s">
        <v>7387</v>
      </c>
      <c r="D933" s="86" t="s">
        <v>6334</v>
      </c>
      <c r="E933" s="1011">
        <f>23/3*0.1</f>
        <v>0.76666666666666672</v>
      </c>
      <c r="F933" s="32">
        <f t="shared" si="69"/>
        <v>0.76666666666666672</v>
      </c>
      <c r="G933" s="3" t="s">
        <v>3015</v>
      </c>
    </row>
    <row r="934" spans="1:7" ht="15.75" customHeight="1">
      <c r="A934" s="83" t="s">
        <v>166</v>
      </c>
      <c r="B934" s="203" t="s">
        <v>153</v>
      </c>
      <c r="C934" s="203" t="s">
        <v>7388</v>
      </c>
      <c r="D934" s="86" t="s">
        <v>6708</v>
      </c>
      <c r="E934" s="1011">
        <f>47/3*0.25</f>
        <v>3.9166666666666665</v>
      </c>
      <c r="F934" s="32">
        <f t="shared" si="69"/>
        <v>3.9166666666666665</v>
      </c>
      <c r="G934" s="3" t="s">
        <v>3015</v>
      </c>
    </row>
    <row r="935" spans="1:7" ht="15.75" customHeight="1">
      <c r="A935" s="83" t="s">
        <v>166</v>
      </c>
      <c r="B935" s="203" t="s">
        <v>153</v>
      </c>
      <c r="C935" s="203" t="s">
        <v>7389</v>
      </c>
      <c r="D935" s="86" t="s">
        <v>6708</v>
      </c>
      <c r="E935" s="1011">
        <f>55*0.25/3</f>
        <v>4.583333333333333</v>
      </c>
      <c r="F935" s="32">
        <f t="shared" si="69"/>
        <v>4.583333333333333</v>
      </c>
      <c r="G935" s="3" t="s">
        <v>3015</v>
      </c>
    </row>
    <row r="936" spans="1:7" ht="15.75" customHeight="1">
      <c r="A936" s="83" t="s">
        <v>166</v>
      </c>
      <c r="B936" s="203" t="s">
        <v>153</v>
      </c>
      <c r="C936" s="203" t="s">
        <v>7390</v>
      </c>
      <c r="D936" s="86" t="s">
        <v>6708</v>
      </c>
      <c r="E936" s="1011">
        <f>23/3*0.25</f>
        <v>1.9166666666666667</v>
      </c>
      <c r="F936" s="32">
        <f t="shared" si="69"/>
        <v>1.9166666666666667</v>
      </c>
      <c r="G936" s="3" t="s">
        <v>3015</v>
      </c>
    </row>
    <row r="937" spans="1:7" ht="15.75" customHeight="1">
      <c r="A937" s="83" t="s">
        <v>166</v>
      </c>
      <c r="B937" s="203" t="s">
        <v>153</v>
      </c>
      <c r="C937" s="203" t="s">
        <v>7391</v>
      </c>
      <c r="D937" s="86" t="s">
        <v>6334</v>
      </c>
      <c r="E937" s="1011">
        <f>10/3</f>
        <v>3.3333333333333335</v>
      </c>
      <c r="F937" s="32">
        <f t="shared" si="69"/>
        <v>3.3333333333333335</v>
      </c>
      <c r="G937" s="3" t="s">
        <v>3015</v>
      </c>
    </row>
    <row r="938" spans="1:7" ht="15.75" customHeight="1">
      <c r="A938" s="83" t="s">
        <v>166</v>
      </c>
      <c r="B938" s="203" t="s">
        <v>153</v>
      </c>
      <c r="C938" s="203" t="s">
        <v>7392</v>
      </c>
      <c r="D938" s="86" t="s">
        <v>6334</v>
      </c>
      <c r="E938" s="1011">
        <f>17/3</f>
        <v>5.666666666666667</v>
      </c>
      <c r="F938" s="32">
        <f t="shared" si="69"/>
        <v>5.666666666666667</v>
      </c>
      <c r="G938" s="3" t="s">
        <v>3015</v>
      </c>
    </row>
    <row r="939" spans="1:7" ht="15.75" customHeight="1">
      <c r="A939" s="83" t="s">
        <v>166</v>
      </c>
      <c r="B939" s="203" t="s">
        <v>153</v>
      </c>
      <c r="C939" s="203" t="s">
        <v>7393</v>
      </c>
      <c r="D939" s="86" t="s">
        <v>6334</v>
      </c>
      <c r="E939" s="1011">
        <f>2/3</f>
        <v>0.66666666666666663</v>
      </c>
      <c r="F939" s="32">
        <f t="shared" si="69"/>
        <v>0.66666666666666663</v>
      </c>
      <c r="G939" s="3" t="s">
        <v>3015</v>
      </c>
    </row>
    <row r="940" spans="1:7" ht="15.75" customHeight="1">
      <c r="A940" s="83" t="s">
        <v>167</v>
      </c>
      <c r="B940" s="203" t="s">
        <v>153</v>
      </c>
      <c r="C940" s="203" t="s">
        <v>7394</v>
      </c>
      <c r="D940" s="77" t="s">
        <v>6334</v>
      </c>
      <c r="E940" s="86" t="s">
        <v>7395</v>
      </c>
      <c r="F940" s="32">
        <v>30.33</v>
      </c>
      <c r="G940" s="292" t="s">
        <v>167</v>
      </c>
    </row>
    <row r="941" spans="1:7" ht="15.75" customHeight="1">
      <c r="A941" s="83" t="s">
        <v>167</v>
      </c>
      <c r="B941" s="203" t="s">
        <v>153</v>
      </c>
      <c r="C941" s="203" t="s">
        <v>7396</v>
      </c>
      <c r="D941" s="77" t="s">
        <v>6334</v>
      </c>
      <c r="E941" s="86" t="s">
        <v>7395</v>
      </c>
      <c r="F941" s="32">
        <v>30.33</v>
      </c>
      <c r="G941" s="292" t="s">
        <v>167</v>
      </c>
    </row>
    <row r="942" spans="1:7" ht="15.75" customHeight="1">
      <c r="A942" s="83" t="s">
        <v>167</v>
      </c>
      <c r="B942" s="203" t="s">
        <v>153</v>
      </c>
      <c r="C942" s="203" t="s">
        <v>7397</v>
      </c>
      <c r="D942" s="77" t="s">
        <v>6334</v>
      </c>
      <c r="E942" s="86" t="s">
        <v>7395</v>
      </c>
      <c r="F942" s="32">
        <v>30.33</v>
      </c>
      <c r="G942" s="292" t="s">
        <v>167</v>
      </c>
    </row>
    <row r="943" spans="1:7" ht="15.75" customHeight="1">
      <c r="A943" s="83" t="s">
        <v>167</v>
      </c>
      <c r="B943" s="203" t="s">
        <v>153</v>
      </c>
      <c r="C943" s="203" t="s">
        <v>7398</v>
      </c>
      <c r="D943" s="77" t="s">
        <v>6334</v>
      </c>
      <c r="E943" s="86" t="s">
        <v>7399</v>
      </c>
      <c r="F943" s="32">
        <v>9.32</v>
      </c>
      <c r="G943" s="292" t="s">
        <v>167</v>
      </c>
    </row>
    <row r="944" spans="1:7" ht="15.75" customHeight="1">
      <c r="A944" s="292" t="s">
        <v>167</v>
      </c>
      <c r="B944" s="273" t="s">
        <v>153</v>
      </c>
      <c r="C944" s="273" t="s">
        <v>7400</v>
      </c>
      <c r="D944" s="244" t="s">
        <v>6334</v>
      </c>
      <c r="E944" s="965" t="s">
        <v>7401</v>
      </c>
      <c r="F944" s="35">
        <v>7.58</v>
      </c>
      <c r="G944" s="292" t="s">
        <v>167</v>
      </c>
    </row>
    <row r="945" spans="1:7" ht="15.75" customHeight="1">
      <c r="A945" s="292" t="s">
        <v>167</v>
      </c>
      <c r="B945" s="273" t="s">
        <v>153</v>
      </c>
      <c r="C945" s="273" t="s">
        <v>7402</v>
      </c>
      <c r="D945" s="244" t="s">
        <v>7403</v>
      </c>
      <c r="E945" s="965" t="s">
        <v>7404</v>
      </c>
      <c r="F945" s="35" t="s">
        <v>7405</v>
      </c>
      <c r="G945" s="292" t="s">
        <v>167</v>
      </c>
    </row>
    <row r="946" spans="1:7" ht="15.75" customHeight="1">
      <c r="A946" s="83" t="s">
        <v>4367</v>
      </c>
      <c r="B946" s="203" t="s">
        <v>620</v>
      </c>
      <c r="C946" s="203" t="s">
        <v>7406</v>
      </c>
      <c r="D946" s="77" t="s">
        <v>6466</v>
      </c>
      <c r="E946" s="77">
        <f>22*0.5</f>
        <v>11</v>
      </c>
      <c r="F946" s="32">
        <v>11</v>
      </c>
      <c r="G946" s="1012" t="s">
        <v>168</v>
      </c>
    </row>
    <row r="947" spans="1:7" ht="15.75" customHeight="1">
      <c r="A947" s="83" t="s">
        <v>4367</v>
      </c>
      <c r="B947" s="203" t="s">
        <v>620</v>
      </c>
      <c r="C947" s="203" t="s">
        <v>7407</v>
      </c>
      <c r="D947" s="77" t="s">
        <v>6466</v>
      </c>
      <c r="E947" s="86">
        <f>25*0.5</f>
        <v>12.5</v>
      </c>
      <c r="F947" s="32">
        <v>13</v>
      </c>
      <c r="G947" s="1012" t="s">
        <v>168</v>
      </c>
    </row>
    <row r="948" spans="1:7" ht="15.75" customHeight="1">
      <c r="A948" s="83" t="s">
        <v>4367</v>
      </c>
      <c r="B948" s="203" t="s">
        <v>620</v>
      </c>
      <c r="C948" s="203" t="s">
        <v>7408</v>
      </c>
      <c r="D948" s="77" t="s">
        <v>6466</v>
      </c>
      <c r="E948" s="77">
        <f>(42/3)*0.5</f>
        <v>7</v>
      </c>
      <c r="F948" s="32">
        <v>7</v>
      </c>
      <c r="G948" s="1012" t="s">
        <v>168</v>
      </c>
    </row>
    <row r="949" spans="1:7" ht="15.75" customHeight="1">
      <c r="A949" s="83" t="s">
        <v>4367</v>
      </c>
      <c r="B949" s="203" t="s">
        <v>620</v>
      </c>
      <c r="C949" s="203" t="s">
        <v>7409</v>
      </c>
      <c r="D949" s="86" t="s">
        <v>6932</v>
      </c>
      <c r="E949" s="86">
        <v>3</v>
      </c>
      <c r="F949" s="32">
        <v>3</v>
      </c>
      <c r="G949" s="1012" t="s">
        <v>168</v>
      </c>
    </row>
    <row r="950" spans="1:7" ht="15.75" customHeight="1">
      <c r="A950" s="83" t="s">
        <v>4367</v>
      </c>
      <c r="B950" s="203" t="s">
        <v>620</v>
      </c>
      <c r="C950" s="203" t="s">
        <v>7410</v>
      </c>
      <c r="D950" s="77" t="s">
        <v>6466</v>
      </c>
      <c r="E950" s="86">
        <v>4</v>
      </c>
      <c r="F950" s="32">
        <v>4</v>
      </c>
      <c r="G950" s="1012" t="s">
        <v>168</v>
      </c>
    </row>
    <row r="951" spans="1:7" ht="15.75" customHeight="1">
      <c r="A951" s="83" t="s">
        <v>4367</v>
      </c>
      <c r="B951" s="203" t="s">
        <v>620</v>
      </c>
      <c r="C951" s="203" t="s">
        <v>7411</v>
      </c>
      <c r="D951" s="77" t="s">
        <v>6466</v>
      </c>
      <c r="E951" s="86">
        <v>4</v>
      </c>
      <c r="F951" s="32">
        <v>4</v>
      </c>
      <c r="G951" s="1012" t="s">
        <v>168</v>
      </c>
    </row>
    <row r="952" spans="1:7" ht="15.75" customHeight="1">
      <c r="A952" s="83" t="s">
        <v>4367</v>
      </c>
      <c r="B952" s="203" t="s">
        <v>620</v>
      </c>
      <c r="C952" s="203" t="s">
        <v>7412</v>
      </c>
      <c r="D952" s="77" t="s">
        <v>6466</v>
      </c>
      <c r="E952" s="1013">
        <f>14/3</f>
        <v>4.666666666666667</v>
      </c>
      <c r="F952" s="966">
        <v>5</v>
      </c>
      <c r="G952" s="1012" t="s">
        <v>168</v>
      </c>
    </row>
    <row r="953" spans="1:7" ht="15.75" customHeight="1">
      <c r="A953" s="83" t="s">
        <v>4367</v>
      </c>
      <c r="B953" s="203" t="s">
        <v>620</v>
      </c>
      <c r="C953" s="203" t="s">
        <v>7413</v>
      </c>
      <c r="D953" s="77" t="s">
        <v>6466</v>
      </c>
      <c r="E953" s="1013">
        <v>5</v>
      </c>
      <c r="F953" s="966">
        <v>5</v>
      </c>
      <c r="G953" s="1012" t="s">
        <v>168</v>
      </c>
    </row>
    <row r="954" spans="1:7" ht="15.75" customHeight="1">
      <c r="A954" s="83" t="s">
        <v>4367</v>
      </c>
      <c r="B954" s="203" t="s">
        <v>620</v>
      </c>
      <c r="C954" s="203" t="s">
        <v>7414</v>
      </c>
      <c r="D954" s="77" t="s">
        <v>6466</v>
      </c>
      <c r="E954" s="1013">
        <v>5</v>
      </c>
      <c r="F954" s="966">
        <v>5</v>
      </c>
      <c r="G954" s="1012" t="s">
        <v>168</v>
      </c>
    </row>
    <row r="955" spans="1:7" ht="15.75" customHeight="1">
      <c r="A955" s="208" t="s">
        <v>4367</v>
      </c>
      <c r="B955" s="334" t="s">
        <v>620</v>
      </c>
      <c r="C955" s="334" t="s">
        <v>7415</v>
      </c>
      <c r="D955" s="77" t="s">
        <v>6466</v>
      </c>
      <c r="E955" s="1014">
        <f>25/3</f>
        <v>8.3333333333333339</v>
      </c>
      <c r="F955" s="1015">
        <v>8</v>
      </c>
      <c r="G955" s="1012" t="s">
        <v>168</v>
      </c>
    </row>
    <row r="956" spans="1:7" ht="15.75" customHeight="1">
      <c r="A956" s="83" t="s">
        <v>4367</v>
      </c>
      <c r="B956" s="203" t="s">
        <v>620</v>
      </c>
      <c r="C956" s="334" t="s">
        <v>7416</v>
      </c>
      <c r="D956" s="77" t="s">
        <v>6466</v>
      </c>
      <c r="E956" s="1013">
        <v>8</v>
      </c>
      <c r="F956" s="966">
        <v>8</v>
      </c>
      <c r="G956" s="1012" t="s">
        <v>168</v>
      </c>
    </row>
    <row r="957" spans="1:7" ht="15.75" customHeight="1">
      <c r="A957" s="83" t="s">
        <v>4367</v>
      </c>
      <c r="B957" s="203" t="s">
        <v>620</v>
      </c>
      <c r="C957" s="334" t="s">
        <v>7417</v>
      </c>
      <c r="D957" s="77" t="s">
        <v>6466</v>
      </c>
      <c r="E957" s="1013">
        <v>8</v>
      </c>
      <c r="F957" s="966">
        <v>8</v>
      </c>
      <c r="G957" s="1012" t="s">
        <v>168</v>
      </c>
    </row>
    <row r="958" spans="1:7" ht="15.75" customHeight="1">
      <c r="A958" s="83" t="s">
        <v>4367</v>
      </c>
      <c r="B958" s="203" t="s">
        <v>620</v>
      </c>
      <c r="C958" s="334" t="s">
        <v>7418</v>
      </c>
      <c r="D958" s="77" t="s">
        <v>6466</v>
      </c>
      <c r="E958" s="1013">
        <v>7</v>
      </c>
      <c r="F958" s="966">
        <v>7</v>
      </c>
      <c r="G958" s="1012" t="s">
        <v>168</v>
      </c>
    </row>
    <row r="959" spans="1:7" ht="15.75" customHeight="1">
      <c r="A959" s="83" t="s">
        <v>4367</v>
      </c>
      <c r="B959" s="334" t="s">
        <v>620</v>
      </c>
      <c r="C959" s="334" t="s">
        <v>7419</v>
      </c>
      <c r="D959" s="77" t="s">
        <v>6466</v>
      </c>
      <c r="E959" s="1014">
        <v>7</v>
      </c>
      <c r="F959" s="1015">
        <v>7</v>
      </c>
      <c r="G959" s="1012" t="s">
        <v>168</v>
      </c>
    </row>
    <row r="960" spans="1:7" ht="15.75" customHeight="1">
      <c r="A960" s="83" t="s">
        <v>4367</v>
      </c>
      <c r="B960" s="203" t="s">
        <v>620</v>
      </c>
      <c r="C960" s="203" t="s">
        <v>7420</v>
      </c>
      <c r="D960" s="86" t="s">
        <v>6932</v>
      </c>
      <c r="E960" s="1013">
        <f>14/3</f>
        <v>4.666666666666667</v>
      </c>
      <c r="F960" s="966">
        <v>5</v>
      </c>
      <c r="G960" s="1012" t="s">
        <v>168</v>
      </c>
    </row>
    <row r="961" spans="1:7" ht="15.75" customHeight="1">
      <c r="A961" s="83" t="s">
        <v>4367</v>
      </c>
      <c r="B961" s="203" t="s">
        <v>620</v>
      </c>
      <c r="C961" s="3" t="s">
        <v>7421</v>
      </c>
      <c r="E961" s="151">
        <v>0.67</v>
      </c>
      <c r="F961" s="966">
        <v>0.67</v>
      </c>
      <c r="G961" s="1012" t="s">
        <v>168</v>
      </c>
    </row>
    <row r="962" spans="1:7" ht="15.75" customHeight="1">
      <c r="A962" s="83" t="s">
        <v>4367</v>
      </c>
      <c r="B962" s="203" t="s">
        <v>620</v>
      </c>
      <c r="C962" s="3" t="s">
        <v>7422</v>
      </c>
      <c r="D962" s="52"/>
      <c r="E962" s="895">
        <v>6.67</v>
      </c>
      <c r="F962" s="1">
        <v>6.67</v>
      </c>
      <c r="G962" s="1012" t="s">
        <v>168</v>
      </c>
    </row>
    <row r="963" spans="1:7" ht="15.75" customHeight="1">
      <c r="A963" s="83" t="s">
        <v>3396</v>
      </c>
      <c r="B963" s="203" t="s">
        <v>153</v>
      </c>
      <c r="C963" s="351" t="s">
        <v>7423</v>
      </c>
      <c r="D963" s="77" t="s">
        <v>6932</v>
      </c>
      <c r="E963" s="77" t="s">
        <v>6787</v>
      </c>
      <c r="F963" s="32">
        <v>9.67</v>
      </c>
      <c r="G963" s="83" t="s">
        <v>705</v>
      </c>
    </row>
    <row r="964" spans="1:7" ht="15.75" customHeight="1">
      <c r="A964" s="83" t="s">
        <v>3396</v>
      </c>
      <c r="B964" s="203" t="s">
        <v>153</v>
      </c>
      <c r="C964" s="351" t="s">
        <v>7424</v>
      </c>
      <c r="D964" s="77" t="s">
        <v>6932</v>
      </c>
      <c r="E964" s="77" t="s">
        <v>7425</v>
      </c>
      <c r="F964" s="32">
        <v>7.67</v>
      </c>
      <c r="G964" s="83" t="s">
        <v>705</v>
      </c>
    </row>
    <row r="965" spans="1:7" ht="15.75" customHeight="1">
      <c r="A965" s="83" t="s">
        <v>3396</v>
      </c>
      <c r="B965" s="203" t="s">
        <v>153</v>
      </c>
      <c r="C965" s="576" t="s">
        <v>7426</v>
      </c>
      <c r="D965" s="77" t="s">
        <v>6932</v>
      </c>
      <c r="E965" s="77" t="s">
        <v>7427</v>
      </c>
      <c r="F965" s="32">
        <v>6.67</v>
      </c>
      <c r="G965" s="83" t="s">
        <v>705</v>
      </c>
    </row>
    <row r="966" spans="1:7" ht="15.75" customHeight="1">
      <c r="A966" s="83" t="s">
        <v>3396</v>
      </c>
      <c r="B966" s="203" t="s">
        <v>153</v>
      </c>
      <c r="C966" s="576" t="s">
        <v>7428</v>
      </c>
      <c r="D966" s="77" t="s">
        <v>6932</v>
      </c>
      <c r="E966" s="77" t="s">
        <v>7429</v>
      </c>
      <c r="F966" s="32">
        <v>20</v>
      </c>
      <c r="G966" s="83" t="s">
        <v>705</v>
      </c>
    </row>
    <row r="967" spans="1:7" ht="15.75" customHeight="1">
      <c r="A967" s="83" t="s">
        <v>3396</v>
      </c>
      <c r="B967" s="203" t="s">
        <v>153</v>
      </c>
      <c r="C967" s="576" t="s">
        <v>7430</v>
      </c>
      <c r="D967" s="77" t="s">
        <v>6932</v>
      </c>
      <c r="E967" s="77" t="s">
        <v>7431</v>
      </c>
      <c r="F967" s="32">
        <v>41.67</v>
      </c>
      <c r="G967" s="83" t="s">
        <v>705</v>
      </c>
    </row>
    <row r="968" spans="1:7" ht="15.75" customHeight="1">
      <c r="A968" s="83" t="s">
        <v>3396</v>
      </c>
      <c r="B968" s="203" t="s">
        <v>153</v>
      </c>
      <c r="C968" s="576" t="s">
        <v>7432</v>
      </c>
      <c r="D968" s="77" t="s">
        <v>6932</v>
      </c>
      <c r="E968" s="77" t="s">
        <v>6787</v>
      </c>
      <c r="F968" s="32">
        <v>9.67</v>
      </c>
      <c r="G968" s="83" t="s">
        <v>705</v>
      </c>
    </row>
    <row r="969" spans="1:7" ht="15.75" customHeight="1">
      <c r="A969" s="83" t="s">
        <v>3396</v>
      </c>
      <c r="B969" s="203" t="s">
        <v>153</v>
      </c>
      <c r="C969" s="576" t="s">
        <v>7433</v>
      </c>
      <c r="D969" s="77" t="s">
        <v>6932</v>
      </c>
      <c r="E969" s="77" t="s">
        <v>6787</v>
      </c>
      <c r="F969" s="32">
        <v>9.67</v>
      </c>
      <c r="G969" s="83" t="s">
        <v>705</v>
      </c>
    </row>
    <row r="970" spans="1:7" ht="15.75" customHeight="1">
      <c r="A970" s="83" t="s">
        <v>3396</v>
      </c>
      <c r="B970" s="203" t="s">
        <v>153</v>
      </c>
      <c r="C970" s="576" t="s">
        <v>7434</v>
      </c>
      <c r="D970" s="77" t="s">
        <v>6932</v>
      </c>
      <c r="E970" s="77" t="s">
        <v>7425</v>
      </c>
      <c r="F970" s="32">
        <v>7.67</v>
      </c>
      <c r="G970" s="83" t="s">
        <v>705</v>
      </c>
    </row>
    <row r="971" spans="1:7" ht="15.75" customHeight="1">
      <c r="A971" s="83" t="s">
        <v>3396</v>
      </c>
      <c r="B971" s="203" t="s">
        <v>153</v>
      </c>
      <c r="C971" s="576" t="s">
        <v>7435</v>
      </c>
      <c r="D971" s="77" t="s">
        <v>6932</v>
      </c>
      <c r="E971" s="77" t="s">
        <v>7425</v>
      </c>
      <c r="F971" s="32">
        <v>11.5</v>
      </c>
      <c r="G971" s="83" t="s">
        <v>705</v>
      </c>
    </row>
    <row r="972" spans="1:7" ht="15.75" customHeight="1">
      <c r="A972" s="83" t="s">
        <v>3396</v>
      </c>
      <c r="B972" s="203" t="s">
        <v>153</v>
      </c>
      <c r="C972" s="576" t="s">
        <v>7436</v>
      </c>
      <c r="D972" s="77" t="s">
        <v>6932</v>
      </c>
      <c r="E972" s="77" t="s">
        <v>7429</v>
      </c>
      <c r="F972" s="32">
        <v>20</v>
      </c>
      <c r="G972" s="83" t="s">
        <v>705</v>
      </c>
    </row>
    <row r="973" spans="1:7" ht="15.75" customHeight="1">
      <c r="A973" s="83" t="s">
        <v>3396</v>
      </c>
      <c r="B973" s="203" t="s">
        <v>153</v>
      </c>
      <c r="C973" s="576" t="s">
        <v>7437</v>
      </c>
      <c r="D973" s="77" t="s">
        <v>6932</v>
      </c>
      <c r="E973" s="77" t="s">
        <v>7438</v>
      </c>
      <c r="F973" s="32">
        <v>9.33</v>
      </c>
      <c r="G973" s="83" t="s">
        <v>705</v>
      </c>
    </row>
    <row r="974" spans="1:7" ht="15.75" customHeight="1">
      <c r="A974" s="83" t="s">
        <v>3396</v>
      </c>
      <c r="B974" s="203" t="s">
        <v>153</v>
      </c>
      <c r="C974" s="576" t="s">
        <v>7439</v>
      </c>
      <c r="D974" s="77" t="s">
        <v>6932</v>
      </c>
      <c r="E974" s="77" t="s">
        <v>7440</v>
      </c>
      <c r="F974" s="32">
        <v>10.67</v>
      </c>
      <c r="G974" s="83" t="s">
        <v>705</v>
      </c>
    </row>
    <row r="975" spans="1:7" ht="15.75" customHeight="1">
      <c r="A975" s="83" t="s">
        <v>3396</v>
      </c>
      <c r="B975" s="203" t="s">
        <v>153</v>
      </c>
      <c r="C975" s="576" t="s">
        <v>7441</v>
      </c>
      <c r="D975" s="77" t="s">
        <v>6932</v>
      </c>
      <c r="E975" s="77" t="s">
        <v>7431</v>
      </c>
      <c r="F975" s="32">
        <v>42</v>
      </c>
      <c r="G975" s="83" t="s">
        <v>705</v>
      </c>
    </row>
    <row r="976" spans="1:7" ht="15.75" customHeight="1">
      <c r="A976" s="83" t="s">
        <v>3396</v>
      </c>
      <c r="B976" s="203" t="s">
        <v>153</v>
      </c>
      <c r="C976" s="576" t="s">
        <v>7442</v>
      </c>
      <c r="D976" s="77" t="s">
        <v>6932</v>
      </c>
      <c r="E976" s="77" t="s">
        <v>7443</v>
      </c>
      <c r="F976" s="32">
        <v>21.33</v>
      </c>
      <c r="G976" s="83" t="s">
        <v>705</v>
      </c>
    </row>
    <row r="977" spans="1:7" ht="15.75" customHeight="1">
      <c r="A977" s="83" t="s">
        <v>3396</v>
      </c>
      <c r="B977" s="203" t="s">
        <v>153</v>
      </c>
      <c r="C977" s="576" t="s">
        <v>7444</v>
      </c>
      <c r="D977" s="77" t="s">
        <v>6932</v>
      </c>
      <c r="E977" s="77" t="s">
        <v>7445</v>
      </c>
      <c r="F977" s="32">
        <v>8.66</v>
      </c>
      <c r="G977" s="83" t="s">
        <v>705</v>
      </c>
    </row>
    <row r="978" spans="1:7" ht="15.75" customHeight="1">
      <c r="A978" s="83" t="s">
        <v>3396</v>
      </c>
      <c r="B978" s="203" t="s">
        <v>153</v>
      </c>
      <c r="C978" s="576" t="s">
        <v>7446</v>
      </c>
      <c r="D978" s="950" t="s">
        <v>7109</v>
      </c>
      <c r="E978" s="77" t="s">
        <v>7447</v>
      </c>
      <c r="F978" s="32">
        <v>24.67</v>
      </c>
      <c r="G978" s="83" t="s">
        <v>705</v>
      </c>
    </row>
    <row r="979" spans="1:7" ht="15.75" customHeight="1">
      <c r="A979" s="83" t="s">
        <v>3396</v>
      </c>
      <c r="B979" s="203" t="s">
        <v>153</v>
      </c>
      <c r="C979" s="576" t="s">
        <v>7448</v>
      </c>
      <c r="D979" s="950" t="s">
        <v>7109</v>
      </c>
      <c r="E979" s="77" t="s">
        <v>7449</v>
      </c>
      <c r="F979" s="32">
        <v>4.67</v>
      </c>
      <c r="G979" s="83" t="s">
        <v>705</v>
      </c>
    </row>
    <row r="980" spans="1:7" ht="15.75" customHeight="1">
      <c r="A980" s="83" t="s">
        <v>3396</v>
      </c>
      <c r="B980" s="203" t="s">
        <v>153</v>
      </c>
      <c r="C980" s="576" t="s">
        <v>7450</v>
      </c>
      <c r="D980" s="950" t="s">
        <v>7109</v>
      </c>
      <c r="E980" s="77" t="s">
        <v>7451</v>
      </c>
      <c r="F980" s="32">
        <v>10</v>
      </c>
      <c r="G980" s="83" t="s">
        <v>705</v>
      </c>
    </row>
    <row r="981" spans="1:7" ht="15.75" customHeight="1">
      <c r="A981" s="83" t="s">
        <v>3396</v>
      </c>
      <c r="B981" s="203" t="s">
        <v>153</v>
      </c>
      <c r="C981" s="576" t="s">
        <v>7452</v>
      </c>
      <c r="D981" s="950" t="s">
        <v>7109</v>
      </c>
      <c r="E981" s="77" t="s">
        <v>7453</v>
      </c>
      <c r="F981" s="32">
        <v>21.33</v>
      </c>
      <c r="G981" s="83" t="s">
        <v>705</v>
      </c>
    </row>
    <row r="982" spans="1:7" ht="15.75" customHeight="1">
      <c r="A982" s="83" t="s">
        <v>728</v>
      </c>
      <c r="B982" s="203" t="s">
        <v>153</v>
      </c>
      <c r="C982" s="203" t="s">
        <v>7454</v>
      </c>
      <c r="D982" s="77" t="s">
        <v>7455</v>
      </c>
      <c r="E982" s="77">
        <v>46</v>
      </c>
      <c r="F982" s="32">
        <v>15.33</v>
      </c>
      <c r="G982" s="82" t="s">
        <v>728</v>
      </c>
    </row>
    <row r="983" spans="1:7" ht="15.75" customHeight="1">
      <c r="A983" s="83" t="s">
        <v>728</v>
      </c>
      <c r="B983" s="203" t="s">
        <v>153</v>
      </c>
      <c r="C983" s="203" t="s">
        <v>7456</v>
      </c>
      <c r="D983" s="86" t="s">
        <v>6282</v>
      </c>
      <c r="E983" s="86">
        <v>11.5</v>
      </c>
      <c r="F983" s="32">
        <v>4</v>
      </c>
      <c r="G983" s="82" t="s">
        <v>728</v>
      </c>
    </row>
    <row r="984" spans="1:7" ht="15.75" customHeight="1">
      <c r="A984" s="83" t="s">
        <v>728</v>
      </c>
      <c r="B984" s="203" t="s">
        <v>153</v>
      </c>
      <c r="C984" s="203" t="s">
        <v>7457</v>
      </c>
      <c r="D984" s="77" t="s">
        <v>6282</v>
      </c>
      <c r="E984" s="77">
        <v>4.5999999999999996</v>
      </c>
      <c r="F984" s="32">
        <v>2.5</v>
      </c>
      <c r="G984" s="82" t="s">
        <v>728</v>
      </c>
    </row>
    <row r="985" spans="1:7" ht="15.75" customHeight="1">
      <c r="A985" s="83" t="s">
        <v>728</v>
      </c>
      <c r="B985" s="203" t="s">
        <v>153</v>
      </c>
      <c r="C985" s="203" t="s">
        <v>7458</v>
      </c>
      <c r="D985" s="77" t="s">
        <v>6282</v>
      </c>
      <c r="E985" s="77">
        <v>27</v>
      </c>
      <c r="F985" s="32">
        <v>9</v>
      </c>
      <c r="G985" s="82" t="s">
        <v>728</v>
      </c>
    </row>
    <row r="986" spans="1:7" ht="15.75" customHeight="1">
      <c r="A986" s="83" t="s">
        <v>728</v>
      </c>
      <c r="B986" s="203" t="s">
        <v>153</v>
      </c>
      <c r="C986" s="203" t="s">
        <v>7459</v>
      </c>
      <c r="D986" s="86" t="s">
        <v>6282</v>
      </c>
      <c r="E986" s="86">
        <v>46</v>
      </c>
      <c r="F986" s="32">
        <v>15.33</v>
      </c>
      <c r="G986" s="82" t="s">
        <v>728</v>
      </c>
    </row>
    <row r="987" spans="1:7" ht="15.75" customHeight="1">
      <c r="A987" s="83" t="s">
        <v>728</v>
      </c>
      <c r="B987" s="203" t="s">
        <v>153</v>
      </c>
      <c r="C987" s="203" t="s">
        <v>7460</v>
      </c>
      <c r="D987" s="86" t="s">
        <v>6282</v>
      </c>
      <c r="E987" s="86">
        <v>45</v>
      </c>
      <c r="F987" s="32">
        <v>15</v>
      </c>
      <c r="G987" s="82" t="s">
        <v>728</v>
      </c>
    </row>
    <row r="988" spans="1:7" ht="15.75" customHeight="1">
      <c r="A988" s="83" t="s">
        <v>728</v>
      </c>
      <c r="B988" s="203" t="s">
        <v>153</v>
      </c>
      <c r="C988" s="203" t="s">
        <v>7461</v>
      </c>
      <c r="D988" s="86" t="s">
        <v>6282</v>
      </c>
      <c r="E988" s="86">
        <v>11.25</v>
      </c>
      <c r="F988" s="32">
        <v>3.75</v>
      </c>
      <c r="G988" s="82" t="s">
        <v>728</v>
      </c>
    </row>
    <row r="989" spans="1:7" ht="15.75" customHeight="1">
      <c r="A989" s="234" t="s">
        <v>728</v>
      </c>
      <c r="B989" s="428" t="s">
        <v>153</v>
      </c>
      <c r="C989" s="428" t="s">
        <v>7462</v>
      </c>
      <c r="D989" s="1013" t="s">
        <v>6282</v>
      </c>
      <c r="E989" s="1013">
        <v>4.5</v>
      </c>
      <c r="F989" s="966">
        <v>1.5</v>
      </c>
      <c r="G989" s="82" t="s">
        <v>728</v>
      </c>
    </row>
    <row r="990" spans="1:7" ht="15.75" customHeight="1">
      <c r="A990" s="234" t="s">
        <v>728</v>
      </c>
      <c r="B990" s="428" t="s">
        <v>153</v>
      </c>
      <c r="C990" s="428" t="s">
        <v>7463</v>
      </c>
      <c r="D990" s="1013" t="s">
        <v>6282</v>
      </c>
      <c r="E990" s="1013">
        <v>45</v>
      </c>
      <c r="F990" s="966">
        <v>15</v>
      </c>
      <c r="G990" s="82" t="s">
        <v>728</v>
      </c>
    </row>
    <row r="991" spans="1:7" ht="15.75" customHeight="1">
      <c r="A991" s="234" t="s">
        <v>728</v>
      </c>
      <c r="B991" s="428" t="s">
        <v>153</v>
      </c>
      <c r="C991" s="428" t="s">
        <v>7464</v>
      </c>
      <c r="D991" s="1013" t="s">
        <v>6282</v>
      </c>
      <c r="E991" s="1013">
        <v>26</v>
      </c>
      <c r="F991" s="966">
        <v>8.66</v>
      </c>
      <c r="G991" s="82" t="s">
        <v>728</v>
      </c>
    </row>
    <row r="992" spans="1:7" ht="15.75" customHeight="1">
      <c r="A992" s="234" t="s">
        <v>728</v>
      </c>
      <c r="B992" s="428" t="s">
        <v>153</v>
      </c>
      <c r="C992" s="428" t="s">
        <v>7465</v>
      </c>
      <c r="D992" s="1013" t="s">
        <v>6282</v>
      </c>
      <c r="E992" s="1013">
        <v>6.5</v>
      </c>
      <c r="F992" s="966">
        <v>2.33</v>
      </c>
      <c r="G992" s="82" t="s">
        <v>728</v>
      </c>
    </row>
    <row r="993" spans="1:7" ht="15.75" customHeight="1">
      <c r="A993" s="234" t="s">
        <v>728</v>
      </c>
      <c r="B993" s="428" t="s">
        <v>153</v>
      </c>
      <c r="C993" s="428" t="s">
        <v>7466</v>
      </c>
      <c r="D993" s="1013" t="s">
        <v>6282</v>
      </c>
      <c r="E993" s="1013">
        <v>2.6</v>
      </c>
      <c r="F993" s="966">
        <v>1</v>
      </c>
      <c r="G993" s="82" t="s">
        <v>728</v>
      </c>
    </row>
    <row r="994" spans="1:7" ht="15.75" customHeight="1">
      <c r="A994" s="234" t="s">
        <v>728</v>
      </c>
      <c r="B994" s="428" t="s">
        <v>153</v>
      </c>
      <c r="C994" s="428" t="s">
        <v>7467</v>
      </c>
      <c r="D994" s="1013" t="s">
        <v>6282</v>
      </c>
      <c r="E994" s="1013">
        <v>26</v>
      </c>
      <c r="F994" s="966">
        <v>8.66</v>
      </c>
      <c r="G994" s="82" t="s">
        <v>728</v>
      </c>
    </row>
    <row r="995" spans="1:7" ht="15.75" customHeight="1">
      <c r="A995" s="234" t="s">
        <v>728</v>
      </c>
      <c r="B995" s="428" t="s">
        <v>153</v>
      </c>
      <c r="C995" s="428" t="s">
        <v>7468</v>
      </c>
      <c r="D995" s="1013" t="s">
        <v>6282</v>
      </c>
      <c r="E995" s="1013">
        <v>26</v>
      </c>
      <c r="F995" s="966">
        <v>8.66</v>
      </c>
      <c r="G995" s="82" t="s">
        <v>728</v>
      </c>
    </row>
    <row r="996" spans="1:7" ht="15.75" customHeight="1">
      <c r="A996" s="234" t="s">
        <v>728</v>
      </c>
      <c r="B996" s="428" t="s">
        <v>153</v>
      </c>
      <c r="C996" s="428" t="s">
        <v>7469</v>
      </c>
      <c r="D996" s="1013" t="s">
        <v>6282</v>
      </c>
      <c r="E996" s="1013">
        <v>6.5</v>
      </c>
      <c r="F996" s="966">
        <v>2.33</v>
      </c>
      <c r="G996" s="82" t="s">
        <v>728</v>
      </c>
    </row>
    <row r="997" spans="1:7" ht="15.75" customHeight="1">
      <c r="A997" s="234" t="s">
        <v>728</v>
      </c>
      <c r="B997" s="428" t="s">
        <v>153</v>
      </c>
      <c r="C997" s="428" t="s">
        <v>7470</v>
      </c>
      <c r="D997" s="1013" t="s">
        <v>6282</v>
      </c>
      <c r="E997" s="1013">
        <v>2.6</v>
      </c>
      <c r="F997" s="966">
        <v>1</v>
      </c>
      <c r="G997" s="82" t="s">
        <v>728</v>
      </c>
    </row>
    <row r="998" spans="1:7" ht="15.75" customHeight="1">
      <c r="A998" s="234" t="s">
        <v>728</v>
      </c>
      <c r="B998" s="428" t="s">
        <v>153</v>
      </c>
      <c r="C998" s="428" t="s">
        <v>7471</v>
      </c>
      <c r="D998" s="1013" t="s">
        <v>6282</v>
      </c>
      <c r="E998" s="1013">
        <v>26</v>
      </c>
      <c r="F998" s="966">
        <v>8.66</v>
      </c>
      <c r="G998" s="82" t="s">
        <v>728</v>
      </c>
    </row>
    <row r="999" spans="1:7" ht="15.75" customHeight="1">
      <c r="A999" s="234" t="s">
        <v>728</v>
      </c>
      <c r="B999" s="428" t="s">
        <v>153</v>
      </c>
      <c r="C999" s="428" t="s">
        <v>7472</v>
      </c>
      <c r="D999" s="1013" t="s">
        <v>6282</v>
      </c>
      <c r="E999" s="1013">
        <v>13</v>
      </c>
      <c r="F999" s="966">
        <v>4.33</v>
      </c>
      <c r="G999" s="82" t="s">
        <v>728</v>
      </c>
    </row>
    <row r="1000" spans="1:7" ht="15.75" customHeight="1">
      <c r="A1000" s="234" t="s">
        <v>728</v>
      </c>
      <c r="B1000" s="428" t="s">
        <v>153</v>
      </c>
      <c r="C1000" s="428" t="s">
        <v>7473</v>
      </c>
      <c r="D1000" s="1013" t="s">
        <v>6282</v>
      </c>
      <c r="E1000" s="1013">
        <v>3.25</v>
      </c>
      <c r="F1000" s="966">
        <v>1</v>
      </c>
      <c r="G1000" s="82" t="s">
        <v>728</v>
      </c>
    </row>
    <row r="1001" spans="1:7" ht="15.75" customHeight="1">
      <c r="A1001" s="234" t="s">
        <v>728</v>
      </c>
      <c r="B1001" s="428" t="s">
        <v>153</v>
      </c>
      <c r="C1001" s="428" t="s">
        <v>7474</v>
      </c>
      <c r="D1001" s="1013" t="s">
        <v>6282</v>
      </c>
      <c r="E1001" s="1013">
        <v>1.3</v>
      </c>
      <c r="F1001" s="966">
        <v>0.43</v>
      </c>
      <c r="G1001" s="82" t="s">
        <v>728</v>
      </c>
    </row>
    <row r="1002" spans="1:7" ht="15.75" customHeight="1">
      <c r="A1002" s="234" t="s">
        <v>728</v>
      </c>
      <c r="B1002" s="428" t="s">
        <v>153</v>
      </c>
      <c r="C1002" s="428" t="s">
        <v>7475</v>
      </c>
      <c r="D1002" s="1013" t="s">
        <v>6282</v>
      </c>
      <c r="E1002" s="1013">
        <v>13</v>
      </c>
      <c r="F1002" s="966">
        <v>4.33</v>
      </c>
      <c r="G1002" s="82" t="s">
        <v>728</v>
      </c>
    </row>
    <row r="1003" spans="1:7" ht="15.75" customHeight="1">
      <c r="A1003" s="234" t="s">
        <v>728</v>
      </c>
      <c r="B1003" s="428" t="s">
        <v>153</v>
      </c>
      <c r="C1003" s="428" t="s">
        <v>7476</v>
      </c>
      <c r="D1003" s="1013" t="s">
        <v>6491</v>
      </c>
      <c r="E1003" s="1013">
        <v>17</v>
      </c>
      <c r="F1003" s="966">
        <v>2.8</v>
      </c>
      <c r="G1003" s="82" t="s">
        <v>728</v>
      </c>
    </row>
    <row r="1004" spans="1:7" ht="15.75" customHeight="1">
      <c r="A1004" s="234" t="s">
        <v>728</v>
      </c>
      <c r="B1004" s="428" t="s">
        <v>153</v>
      </c>
      <c r="C1004" s="428" t="s">
        <v>7477</v>
      </c>
      <c r="D1004" s="1013" t="s">
        <v>6491</v>
      </c>
      <c r="E1004" s="1013">
        <v>17</v>
      </c>
      <c r="F1004" s="966">
        <v>2.8</v>
      </c>
      <c r="G1004" s="82" t="s">
        <v>728</v>
      </c>
    </row>
    <row r="1005" spans="1:7" ht="15.75" customHeight="1">
      <c r="A1005" s="234" t="s">
        <v>728</v>
      </c>
      <c r="B1005" s="428" t="s">
        <v>153</v>
      </c>
      <c r="C1005" s="428" t="s">
        <v>7478</v>
      </c>
      <c r="D1005" s="1013" t="s">
        <v>6282</v>
      </c>
      <c r="E1005" s="1013">
        <v>20</v>
      </c>
      <c r="F1005" s="966">
        <v>13.33</v>
      </c>
      <c r="G1005" s="82" t="s">
        <v>728</v>
      </c>
    </row>
    <row r="1006" spans="1:7" ht="15.75" customHeight="1">
      <c r="A1006" s="234" t="s">
        <v>728</v>
      </c>
      <c r="B1006" s="428" t="s">
        <v>153</v>
      </c>
      <c r="C1006" s="428" t="s">
        <v>7479</v>
      </c>
      <c r="D1006" s="1013" t="s">
        <v>6282</v>
      </c>
      <c r="E1006" s="1013">
        <v>2</v>
      </c>
      <c r="F1006" s="966">
        <v>1.33</v>
      </c>
      <c r="G1006" s="82" t="s">
        <v>728</v>
      </c>
    </row>
    <row r="1007" spans="1:7" ht="15.75" customHeight="1">
      <c r="A1007" s="83" t="s">
        <v>171</v>
      </c>
      <c r="B1007" s="203" t="s">
        <v>153</v>
      </c>
      <c r="C1007" s="203" t="s">
        <v>7480</v>
      </c>
      <c r="D1007" s="77" t="s">
        <v>6282</v>
      </c>
      <c r="E1007" s="77">
        <v>13</v>
      </c>
      <c r="F1007" s="32">
        <v>4.33</v>
      </c>
      <c r="G1007" s="86" t="s">
        <v>171</v>
      </c>
    </row>
    <row r="1008" spans="1:7" ht="15.75" customHeight="1">
      <c r="A1008" s="83" t="s">
        <v>171</v>
      </c>
      <c r="B1008" s="203" t="s">
        <v>153</v>
      </c>
      <c r="C1008" s="203" t="s">
        <v>7481</v>
      </c>
      <c r="D1008" s="86" t="s">
        <v>6282</v>
      </c>
      <c r="E1008" s="86">
        <v>11</v>
      </c>
      <c r="F1008" s="32">
        <v>3.66</v>
      </c>
      <c r="G1008" s="86" t="s">
        <v>171</v>
      </c>
    </row>
    <row r="1009" spans="1:7" ht="15.75" customHeight="1">
      <c r="A1009" s="83" t="s">
        <v>171</v>
      </c>
      <c r="B1009" s="203" t="s">
        <v>153</v>
      </c>
      <c r="C1009" s="203" t="s">
        <v>7482</v>
      </c>
      <c r="D1009" s="77" t="s">
        <v>6282</v>
      </c>
      <c r="E1009" s="77">
        <v>16</v>
      </c>
      <c r="F1009" s="32">
        <v>5.33</v>
      </c>
      <c r="G1009" s="86" t="s">
        <v>171</v>
      </c>
    </row>
    <row r="1010" spans="1:7" ht="15.75" customHeight="1">
      <c r="A1010" s="83" t="s">
        <v>171</v>
      </c>
      <c r="B1010" s="203" t="s">
        <v>153</v>
      </c>
      <c r="C1010" s="203" t="s">
        <v>7483</v>
      </c>
      <c r="D1010" s="86" t="s">
        <v>6282</v>
      </c>
      <c r="E1010" s="86">
        <v>12</v>
      </c>
      <c r="F1010" s="32">
        <v>4</v>
      </c>
      <c r="G1010" s="86" t="s">
        <v>171</v>
      </c>
    </row>
    <row r="1011" spans="1:7" ht="15.75" customHeight="1">
      <c r="A1011" s="83" t="s">
        <v>171</v>
      </c>
      <c r="B1011" s="203" t="s">
        <v>7484</v>
      </c>
      <c r="C1011" s="203" t="s">
        <v>7485</v>
      </c>
      <c r="D1011" s="86" t="s">
        <v>6282</v>
      </c>
      <c r="E1011" s="86">
        <v>19</v>
      </c>
      <c r="F1011" s="32">
        <v>6.33</v>
      </c>
      <c r="G1011" s="86" t="s">
        <v>171</v>
      </c>
    </row>
    <row r="1012" spans="1:7" ht="15.75" customHeight="1">
      <c r="A1012" s="83" t="s">
        <v>171</v>
      </c>
      <c r="B1012" s="203" t="s">
        <v>153</v>
      </c>
      <c r="C1012" s="203" t="s">
        <v>7486</v>
      </c>
      <c r="D1012" s="86" t="s">
        <v>6282</v>
      </c>
      <c r="E1012" s="86">
        <v>19</v>
      </c>
      <c r="F1012" s="32">
        <v>6.33</v>
      </c>
      <c r="G1012" s="86" t="s">
        <v>171</v>
      </c>
    </row>
    <row r="1013" spans="1:7" ht="15.75" customHeight="1">
      <c r="A1013" s="51" t="s">
        <v>171</v>
      </c>
      <c r="B1013" s="51" t="s">
        <v>153</v>
      </c>
      <c r="C1013" s="52" t="s">
        <v>7487</v>
      </c>
      <c r="D1013" s="52" t="s">
        <v>6282</v>
      </c>
      <c r="E1013" s="52">
        <v>24</v>
      </c>
      <c r="F1013" s="52">
        <v>8</v>
      </c>
      <c r="G1013" s="86" t="s">
        <v>171</v>
      </c>
    </row>
    <row r="1014" spans="1:7" ht="15.75" customHeight="1">
      <c r="A1014" s="51" t="s">
        <v>171</v>
      </c>
      <c r="B1014" s="51" t="s">
        <v>153</v>
      </c>
      <c r="C1014" s="52" t="s">
        <v>7488</v>
      </c>
      <c r="D1014" s="52" t="s">
        <v>6282</v>
      </c>
      <c r="E1014" s="52">
        <v>13</v>
      </c>
      <c r="F1014" s="1">
        <v>4.33</v>
      </c>
      <c r="G1014" s="86" t="s">
        <v>171</v>
      </c>
    </row>
    <row r="1015" spans="1:7" ht="15.75" customHeight="1">
      <c r="A1015" s="51" t="s">
        <v>171</v>
      </c>
      <c r="B1015" s="51" t="s">
        <v>153</v>
      </c>
      <c r="C1015" s="52" t="s">
        <v>7489</v>
      </c>
      <c r="D1015" s="52" t="s">
        <v>6282</v>
      </c>
      <c r="E1015" s="52">
        <v>11</v>
      </c>
      <c r="F1015" s="52">
        <v>3.66</v>
      </c>
      <c r="G1015" s="86" t="s">
        <v>171</v>
      </c>
    </row>
    <row r="1016" spans="1:7" ht="15.75" customHeight="1">
      <c r="A1016" s="51" t="s">
        <v>171</v>
      </c>
      <c r="B1016" s="51" t="s">
        <v>153</v>
      </c>
      <c r="C1016" s="52" t="s">
        <v>7490</v>
      </c>
      <c r="D1016" s="52" t="s">
        <v>6282</v>
      </c>
      <c r="E1016" s="52">
        <v>16</v>
      </c>
      <c r="F1016" s="1">
        <v>5.33</v>
      </c>
      <c r="G1016" s="86" t="s">
        <v>171</v>
      </c>
    </row>
    <row r="1017" spans="1:7" ht="15.75" customHeight="1">
      <c r="A1017" s="51" t="s">
        <v>171</v>
      </c>
      <c r="B1017" s="51" t="s">
        <v>153</v>
      </c>
      <c r="C1017" s="52" t="s">
        <v>7491</v>
      </c>
      <c r="D1017" s="52" t="s">
        <v>6282</v>
      </c>
      <c r="E1017" s="52">
        <v>12</v>
      </c>
      <c r="F1017" s="52">
        <v>4</v>
      </c>
      <c r="G1017" s="86" t="s">
        <v>171</v>
      </c>
    </row>
    <row r="1018" spans="1:7" ht="15.75" customHeight="1">
      <c r="A1018" s="51" t="s">
        <v>171</v>
      </c>
      <c r="B1018" s="51" t="s">
        <v>153</v>
      </c>
      <c r="C1018" s="52" t="s">
        <v>7492</v>
      </c>
      <c r="D1018" s="52" t="s">
        <v>6282</v>
      </c>
      <c r="E1018" s="52">
        <v>17</v>
      </c>
      <c r="F1018" s="52">
        <v>5.66</v>
      </c>
      <c r="G1018" s="86" t="s">
        <v>171</v>
      </c>
    </row>
    <row r="1019" spans="1:7" ht="15.75" customHeight="1">
      <c r="A1019" s="51" t="s">
        <v>171</v>
      </c>
      <c r="B1019" s="51" t="s">
        <v>153</v>
      </c>
      <c r="C1019" s="52" t="s">
        <v>7493</v>
      </c>
      <c r="D1019" s="52" t="s">
        <v>6282</v>
      </c>
      <c r="E1019" s="52">
        <v>17</v>
      </c>
      <c r="F1019" s="52">
        <v>5.66</v>
      </c>
      <c r="G1019" s="86" t="s">
        <v>171</v>
      </c>
    </row>
    <row r="1020" spans="1:7" ht="15.75" customHeight="1">
      <c r="A1020" s="51" t="s">
        <v>171</v>
      </c>
      <c r="B1020" s="51" t="s">
        <v>153</v>
      </c>
      <c r="C1020" s="52" t="s">
        <v>7494</v>
      </c>
      <c r="D1020" s="52" t="s">
        <v>6282</v>
      </c>
      <c r="E1020" s="52">
        <v>24</v>
      </c>
      <c r="F1020" s="52">
        <v>8</v>
      </c>
      <c r="G1020" s="86" t="s">
        <v>171</v>
      </c>
    </row>
    <row r="1021" spans="1:7" ht="15.75" customHeight="1">
      <c r="A1021" s="51" t="s">
        <v>171</v>
      </c>
      <c r="B1021" s="51" t="s">
        <v>153</v>
      </c>
      <c r="C1021" s="52" t="s">
        <v>7495</v>
      </c>
      <c r="D1021" s="52" t="s">
        <v>6282</v>
      </c>
      <c r="E1021" s="52">
        <v>24</v>
      </c>
      <c r="F1021" s="52">
        <v>8</v>
      </c>
      <c r="G1021" s="86" t="s">
        <v>171</v>
      </c>
    </row>
    <row r="1022" spans="1:7" ht="15.75" customHeight="1">
      <c r="A1022" s="51" t="s">
        <v>171</v>
      </c>
      <c r="B1022" s="51" t="s">
        <v>153</v>
      </c>
      <c r="C1022" s="52" t="s">
        <v>7496</v>
      </c>
      <c r="D1022" s="52" t="s">
        <v>6282</v>
      </c>
      <c r="E1022" s="52">
        <v>1</v>
      </c>
      <c r="F1022" s="52">
        <v>0.33</v>
      </c>
      <c r="G1022" s="86" t="s">
        <v>171</v>
      </c>
    </row>
    <row r="1023" spans="1:7" ht="15.75" customHeight="1">
      <c r="A1023" s="51" t="s">
        <v>171</v>
      </c>
      <c r="B1023" s="51" t="s">
        <v>153</v>
      </c>
      <c r="C1023" s="52" t="s">
        <v>7497</v>
      </c>
      <c r="D1023" s="52" t="s">
        <v>6282</v>
      </c>
      <c r="E1023" s="52">
        <v>6</v>
      </c>
      <c r="F1023" s="52">
        <v>2</v>
      </c>
      <c r="G1023" s="86" t="s">
        <v>171</v>
      </c>
    </row>
    <row r="1024" spans="1:7" ht="15.75" customHeight="1">
      <c r="A1024" s="51" t="s">
        <v>171</v>
      </c>
      <c r="B1024" s="51" t="s">
        <v>7498</v>
      </c>
      <c r="C1024" s="52" t="s">
        <v>7499</v>
      </c>
      <c r="D1024" s="52" t="s">
        <v>6282</v>
      </c>
      <c r="E1024" s="52">
        <v>6</v>
      </c>
      <c r="F1024" s="52">
        <v>2</v>
      </c>
      <c r="G1024" s="86" t="s">
        <v>171</v>
      </c>
    </row>
    <row r="1025" spans="1:7" ht="15.75" customHeight="1">
      <c r="A1025" s="51" t="s">
        <v>171</v>
      </c>
      <c r="B1025" s="51" t="s">
        <v>153</v>
      </c>
      <c r="C1025" s="52" t="s">
        <v>7500</v>
      </c>
      <c r="D1025" s="52" t="s">
        <v>6282</v>
      </c>
      <c r="E1025" s="52">
        <v>7</v>
      </c>
      <c r="F1025" s="52">
        <v>2.33</v>
      </c>
      <c r="G1025" s="86" t="s">
        <v>171</v>
      </c>
    </row>
    <row r="1026" spans="1:7" ht="15.75" customHeight="1">
      <c r="A1026" s="51" t="s">
        <v>171</v>
      </c>
      <c r="B1026" s="51" t="s">
        <v>153</v>
      </c>
      <c r="C1026" s="52" t="s">
        <v>7501</v>
      </c>
      <c r="D1026" s="52" t="s">
        <v>6282</v>
      </c>
      <c r="E1026" s="52">
        <v>1</v>
      </c>
      <c r="F1026" s="52">
        <v>0.66</v>
      </c>
      <c r="G1026" s="86" t="s">
        <v>171</v>
      </c>
    </row>
    <row r="1027" spans="1:7" ht="15.75" customHeight="1">
      <c r="A1027" s="83" t="s">
        <v>172</v>
      </c>
      <c r="B1027" s="203" t="s">
        <v>153</v>
      </c>
      <c r="C1027" s="203" t="s">
        <v>7502</v>
      </c>
      <c r="D1027" s="77" t="s">
        <v>6334</v>
      </c>
      <c r="E1027" s="77" t="s">
        <v>7503</v>
      </c>
      <c r="F1027" s="32">
        <v>25</v>
      </c>
      <c r="G1027" s="82" t="s">
        <v>741</v>
      </c>
    </row>
    <row r="1028" spans="1:7" ht="15.75" customHeight="1">
      <c r="A1028" s="83" t="s">
        <v>172</v>
      </c>
      <c r="B1028" s="203" t="s">
        <v>153</v>
      </c>
      <c r="C1028" s="203" t="s">
        <v>7504</v>
      </c>
      <c r="D1028" s="86" t="s">
        <v>6334</v>
      </c>
      <c r="E1028" s="86" t="s">
        <v>7505</v>
      </c>
      <c r="F1028" s="32">
        <v>16</v>
      </c>
      <c r="G1028" s="82" t="s">
        <v>741</v>
      </c>
    </row>
    <row r="1029" spans="1:7" ht="15.75" customHeight="1">
      <c r="A1029" s="83" t="s">
        <v>172</v>
      </c>
      <c r="B1029" s="203" t="s">
        <v>153</v>
      </c>
      <c r="C1029" s="203" t="s">
        <v>7506</v>
      </c>
      <c r="D1029" s="86" t="s">
        <v>6334</v>
      </c>
      <c r="E1029" s="86" t="s">
        <v>7505</v>
      </c>
      <c r="F1029" s="32">
        <v>16</v>
      </c>
      <c r="G1029" s="82" t="s">
        <v>741</v>
      </c>
    </row>
    <row r="1030" spans="1:7" ht="15.75" customHeight="1">
      <c r="A1030" s="83" t="s">
        <v>172</v>
      </c>
      <c r="B1030" s="203" t="s">
        <v>153</v>
      </c>
      <c r="C1030" s="203" t="s">
        <v>7507</v>
      </c>
      <c r="D1030" s="77" t="s">
        <v>6334</v>
      </c>
      <c r="E1030" s="77" t="s">
        <v>7505</v>
      </c>
      <c r="F1030" s="32">
        <v>16</v>
      </c>
      <c r="G1030" s="82" t="s">
        <v>741</v>
      </c>
    </row>
    <row r="1031" spans="1:7" ht="15.75" customHeight="1">
      <c r="A1031" s="83" t="s">
        <v>172</v>
      </c>
      <c r="B1031" s="203" t="s">
        <v>153</v>
      </c>
      <c r="C1031" s="203" t="s">
        <v>7508</v>
      </c>
      <c r="D1031" s="86" t="s">
        <v>6334</v>
      </c>
      <c r="E1031" s="86" t="s">
        <v>7509</v>
      </c>
      <c r="F1031" s="32">
        <v>9.33</v>
      </c>
      <c r="G1031" s="82" t="s">
        <v>741</v>
      </c>
    </row>
    <row r="1032" spans="1:7" ht="15.75" customHeight="1">
      <c r="A1032" s="83" t="s">
        <v>172</v>
      </c>
      <c r="B1032" s="203" t="s">
        <v>153</v>
      </c>
      <c r="C1032" s="203" t="s">
        <v>7510</v>
      </c>
      <c r="D1032" s="86" t="s">
        <v>6334</v>
      </c>
      <c r="E1032" s="86" t="s">
        <v>7509</v>
      </c>
      <c r="F1032" s="32">
        <v>9.33</v>
      </c>
      <c r="G1032" s="82" t="s">
        <v>741</v>
      </c>
    </row>
    <row r="1033" spans="1:7" ht="15.75" customHeight="1">
      <c r="A1033" s="83" t="s">
        <v>172</v>
      </c>
      <c r="B1033" s="203" t="s">
        <v>153</v>
      </c>
      <c r="C1033" s="203" t="s">
        <v>7511</v>
      </c>
      <c r="D1033" s="86" t="s">
        <v>6334</v>
      </c>
      <c r="E1033" s="86" t="s">
        <v>7512</v>
      </c>
      <c r="F1033" s="32">
        <v>6</v>
      </c>
      <c r="G1033" s="82" t="s">
        <v>741</v>
      </c>
    </row>
    <row r="1034" spans="1:7" ht="15.75" customHeight="1">
      <c r="A1034" s="83" t="s">
        <v>172</v>
      </c>
      <c r="B1034" s="203" t="s">
        <v>153</v>
      </c>
      <c r="C1034" s="203" t="s">
        <v>7513</v>
      </c>
      <c r="D1034" s="86" t="s">
        <v>7225</v>
      </c>
      <c r="E1034" s="86" t="s">
        <v>7514</v>
      </c>
      <c r="F1034" s="32">
        <v>55</v>
      </c>
      <c r="G1034" s="82" t="s">
        <v>741</v>
      </c>
    </row>
    <row r="1035" spans="1:7" ht="15.75" customHeight="1">
      <c r="A1035" s="877" t="s">
        <v>752</v>
      </c>
      <c r="B1035" s="1016" t="s">
        <v>153</v>
      </c>
      <c r="C1035" s="1016" t="s">
        <v>7515</v>
      </c>
      <c r="D1035" s="1017" t="s">
        <v>6334</v>
      </c>
      <c r="E1035" s="1018" t="s">
        <v>7516</v>
      </c>
      <c r="F1035" s="1018">
        <v>6.333333333333333</v>
      </c>
      <c r="G1035" s="82" t="s">
        <v>752</v>
      </c>
    </row>
    <row r="1036" spans="1:7" ht="15.75" customHeight="1">
      <c r="A1036" s="877" t="s">
        <v>752</v>
      </c>
      <c r="B1036" s="1016" t="s">
        <v>153</v>
      </c>
      <c r="C1036" s="1016" t="s">
        <v>7517</v>
      </c>
      <c r="D1036" s="1017" t="s">
        <v>6334</v>
      </c>
      <c r="E1036" s="1018" t="s">
        <v>7518</v>
      </c>
      <c r="F1036" s="1018">
        <v>7</v>
      </c>
      <c r="G1036" s="82" t="s">
        <v>752</v>
      </c>
    </row>
    <row r="1037" spans="1:7" ht="15.75" customHeight="1">
      <c r="A1037" s="877" t="s">
        <v>752</v>
      </c>
      <c r="B1037" s="1016" t="s">
        <v>153</v>
      </c>
      <c r="C1037" s="1016" t="s">
        <v>7519</v>
      </c>
      <c r="D1037" s="1017" t="s">
        <v>6334</v>
      </c>
      <c r="E1037" s="1018" t="s">
        <v>7520</v>
      </c>
      <c r="F1037" s="1018">
        <v>9.66</v>
      </c>
      <c r="G1037" s="82" t="s">
        <v>752</v>
      </c>
    </row>
    <row r="1038" spans="1:7" ht="15.75" customHeight="1">
      <c r="A1038" s="877" t="s">
        <v>752</v>
      </c>
      <c r="B1038" s="1016" t="s">
        <v>153</v>
      </c>
      <c r="C1038" s="1016" t="s">
        <v>7521</v>
      </c>
      <c r="D1038" s="1017" t="s">
        <v>6334</v>
      </c>
      <c r="E1038" s="1018" t="s">
        <v>7522</v>
      </c>
      <c r="F1038" s="1018">
        <v>9.33</v>
      </c>
      <c r="G1038" s="82" t="s">
        <v>752</v>
      </c>
    </row>
    <row r="1039" spans="1:7" ht="15.75" customHeight="1">
      <c r="A1039" s="877" t="s">
        <v>752</v>
      </c>
      <c r="B1039" s="1016" t="s">
        <v>153</v>
      </c>
      <c r="C1039" s="1016" t="s">
        <v>7523</v>
      </c>
      <c r="D1039" s="1017" t="s">
        <v>6334</v>
      </c>
      <c r="E1039" s="1018" t="s">
        <v>7524</v>
      </c>
      <c r="F1039" s="1018">
        <v>13</v>
      </c>
      <c r="G1039" s="82" t="s">
        <v>752</v>
      </c>
    </row>
    <row r="1040" spans="1:7" ht="15.75" customHeight="1">
      <c r="A1040" s="877" t="s">
        <v>752</v>
      </c>
      <c r="B1040" s="1016" t="s">
        <v>153</v>
      </c>
      <c r="C1040" s="1019" t="s">
        <v>7525</v>
      </c>
      <c r="D1040" s="1020" t="s">
        <v>6334</v>
      </c>
      <c r="E1040" s="1021" t="s">
        <v>7526</v>
      </c>
      <c r="F1040" s="1021">
        <v>18.329999999999998</v>
      </c>
      <c r="G1040" s="82" t="s">
        <v>752</v>
      </c>
    </row>
    <row r="1041" spans="1:7" ht="15.75" customHeight="1">
      <c r="A1041" s="877" t="s">
        <v>752</v>
      </c>
      <c r="B1041" s="1016" t="s">
        <v>153</v>
      </c>
      <c r="C1041" s="1016" t="s">
        <v>7527</v>
      </c>
      <c r="D1041" s="1020" t="s">
        <v>6334</v>
      </c>
      <c r="E1041" s="1018" t="s">
        <v>7528</v>
      </c>
      <c r="F1041" s="1018">
        <v>3.33</v>
      </c>
      <c r="G1041" s="82" t="s">
        <v>752</v>
      </c>
    </row>
    <row r="1042" spans="1:7" ht="15.75" customHeight="1">
      <c r="A1042" s="877" t="s">
        <v>752</v>
      </c>
      <c r="B1042" s="1016" t="s">
        <v>153</v>
      </c>
      <c r="C1042" s="1016" t="s">
        <v>7529</v>
      </c>
      <c r="D1042" s="1020" t="s">
        <v>6334</v>
      </c>
      <c r="E1042" s="1018" t="s">
        <v>7530</v>
      </c>
      <c r="F1042" s="1018">
        <v>2.41</v>
      </c>
      <c r="G1042" s="82" t="s">
        <v>752</v>
      </c>
    </row>
    <row r="1043" spans="1:7" ht="15.75" customHeight="1">
      <c r="A1043" s="877" t="s">
        <v>752</v>
      </c>
      <c r="B1043" s="1016" t="s">
        <v>153</v>
      </c>
      <c r="C1043" s="1016" t="s">
        <v>7531</v>
      </c>
      <c r="D1043" s="1020" t="s">
        <v>6334</v>
      </c>
      <c r="E1043" s="1018" t="s">
        <v>7532</v>
      </c>
      <c r="F1043" s="1018">
        <v>10.1</v>
      </c>
      <c r="G1043" s="82" t="s">
        <v>752</v>
      </c>
    </row>
    <row r="1044" spans="1:7" ht="15.75" customHeight="1">
      <c r="A1044" s="877" t="s">
        <v>752</v>
      </c>
      <c r="B1044" s="1016" t="s">
        <v>153</v>
      </c>
      <c r="C1044" s="1016" t="s">
        <v>7533</v>
      </c>
      <c r="D1044" s="1020" t="s">
        <v>6334</v>
      </c>
      <c r="E1044" s="1018" t="s">
        <v>7534</v>
      </c>
      <c r="F1044" s="1018">
        <v>1.33</v>
      </c>
      <c r="G1044" s="82" t="s">
        <v>752</v>
      </c>
    </row>
    <row r="1045" spans="1:7" ht="15.75" customHeight="1">
      <c r="A1045" s="877" t="s">
        <v>752</v>
      </c>
      <c r="B1045" s="1016" t="s">
        <v>153</v>
      </c>
      <c r="C1045" s="1016" t="s">
        <v>7535</v>
      </c>
      <c r="D1045" s="1020" t="s">
        <v>6334</v>
      </c>
      <c r="E1045" s="1018" t="s">
        <v>7536</v>
      </c>
      <c r="F1045" s="1018">
        <v>0.96</v>
      </c>
      <c r="G1045" s="82" t="s">
        <v>752</v>
      </c>
    </row>
    <row r="1046" spans="1:7" ht="15.75" customHeight="1">
      <c r="A1046" s="877" t="s">
        <v>752</v>
      </c>
      <c r="B1046" s="1016" t="s">
        <v>153</v>
      </c>
      <c r="C1046" s="1016" t="s">
        <v>7537</v>
      </c>
      <c r="D1046" s="1020" t="s">
        <v>6334</v>
      </c>
      <c r="E1046" s="1018" t="s">
        <v>7538</v>
      </c>
      <c r="F1046" s="1018">
        <v>4.96</v>
      </c>
      <c r="G1046" s="82" t="s">
        <v>752</v>
      </c>
    </row>
    <row r="1047" spans="1:7" ht="15.75" customHeight="1">
      <c r="A1047" s="877" t="s">
        <v>752</v>
      </c>
      <c r="B1047" s="1016" t="s">
        <v>153</v>
      </c>
      <c r="C1047" s="1016" t="s">
        <v>7539</v>
      </c>
      <c r="D1047" s="1020" t="s">
        <v>6334</v>
      </c>
      <c r="E1047" s="1018" t="s">
        <v>7516</v>
      </c>
      <c r="F1047" s="1018">
        <v>6.33</v>
      </c>
      <c r="G1047" s="82" t="s">
        <v>752</v>
      </c>
    </row>
    <row r="1048" spans="1:7" ht="15.75" customHeight="1">
      <c r="A1048" s="877" t="s">
        <v>752</v>
      </c>
      <c r="B1048" s="1016" t="s">
        <v>153</v>
      </c>
      <c r="C1048" s="1016" t="s">
        <v>7540</v>
      </c>
      <c r="D1048" s="1020" t="s">
        <v>6334</v>
      </c>
      <c r="E1048" s="1018" t="s">
        <v>7518</v>
      </c>
      <c r="F1048" s="1018">
        <v>7</v>
      </c>
      <c r="G1048" s="82" t="s">
        <v>752</v>
      </c>
    </row>
    <row r="1049" spans="1:7" ht="15.75" customHeight="1">
      <c r="A1049" s="877" t="s">
        <v>752</v>
      </c>
      <c r="B1049" s="1016" t="s">
        <v>153</v>
      </c>
      <c r="C1049" s="1016" t="s">
        <v>7541</v>
      </c>
      <c r="D1049" s="1020" t="s">
        <v>6334</v>
      </c>
      <c r="E1049" s="1018" t="s">
        <v>7520</v>
      </c>
      <c r="F1049" s="1018">
        <v>9.66</v>
      </c>
      <c r="G1049" s="82" t="s">
        <v>752</v>
      </c>
    </row>
    <row r="1050" spans="1:7" ht="15.75" customHeight="1">
      <c r="A1050" s="877" t="s">
        <v>752</v>
      </c>
      <c r="B1050" s="1016" t="s">
        <v>153</v>
      </c>
      <c r="C1050" s="1016" t="s">
        <v>7542</v>
      </c>
      <c r="D1050" s="1020" t="s">
        <v>6334</v>
      </c>
      <c r="E1050" s="1018" t="s">
        <v>7522</v>
      </c>
      <c r="F1050" s="1018">
        <v>9.33</v>
      </c>
      <c r="G1050" s="82" t="s">
        <v>752</v>
      </c>
    </row>
    <row r="1051" spans="1:7" ht="15.75" customHeight="1">
      <c r="A1051" s="877" t="s">
        <v>752</v>
      </c>
      <c r="B1051" s="1016" t="s">
        <v>153</v>
      </c>
      <c r="C1051" s="1016" t="s">
        <v>7543</v>
      </c>
      <c r="D1051" s="1020" t="s">
        <v>6334</v>
      </c>
      <c r="E1051" s="1018" t="s">
        <v>7524</v>
      </c>
      <c r="F1051" s="1018">
        <v>13</v>
      </c>
      <c r="G1051" s="82" t="s">
        <v>752</v>
      </c>
    </row>
    <row r="1052" spans="1:7" ht="15.75" customHeight="1">
      <c r="A1052" s="877" t="s">
        <v>752</v>
      </c>
      <c r="B1052" s="1016" t="s">
        <v>153</v>
      </c>
      <c r="C1052" s="1016" t="s">
        <v>7544</v>
      </c>
      <c r="D1052" s="1020" t="s">
        <v>6334</v>
      </c>
      <c r="E1052" s="1021" t="s">
        <v>7526</v>
      </c>
      <c r="F1052" s="1018">
        <v>18.329999999999998</v>
      </c>
      <c r="G1052" s="82" t="s">
        <v>752</v>
      </c>
    </row>
    <row r="1053" spans="1:7" ht="15.75" customHeight="1">
      <c r="A1053" s="877" t="s">
        <v>752</v>
      </c>
      <c r="B1053" s="1016" t="s">
        <v>153</v>
      </c>
      <c r="C1053" s="1016" t="s">
        <v>7545</v>
      </c>
      <c r="D1053" s="1020" t="s">
        <v>6334</v>
      </c>
      <c r="E1053" s="1018" t="s">
        <v>7516</v>
      </c>
      <c r="F1053" s="1018">
        <v>6.33</v>
      </c>
      <c r="G1053" s="82" t="s">
        <v>752</v>
      </c>
    </row>
    <row r="1054" spans="1:7" ht="15.75" customHeight="1">
      <c r="A1054" s="877" t="s">
        <v>752</v>
      </c>
      <c r="B1054" s="1016" t="s">
        <v>153</v>
      </c>
      <c r="C1054" s="1016" t="s">
        <v>7546</v>
      </c>
      <c r="D1054" s="1020" t="s">
        <v>6334</v>
      </c>
      <c r="E1054" s="1018" t="s">
        <v>7518</v>
      </c>
      <c r="F1054" s="1018">
        <v>7</v>
      </c>
      <c r="G1054" s="82" t="s">
        <v>752</v>
      </c>
    </row>
    <row r="1055" spans="1:7" ht="15.75" customHeight="1">
      <c r="A1055" s="877" t="s">
        <v>752</v>
      </c>
      <c r="B1055" s="1016" t="s">
        <v>153</v>
      </c>
      <c r="C1055" s="1016" t="s">
        <v>7547</v>
      </c>
      <c r="D1055" s="1020" t="s">
        <v>6334</v>
      </c>
      <c r="E1055" s="1018" t="s">
        <v>7548</v>
      </c>
      <c r="F1055" s="1018">
        <v>4.66</v>
      </c>
      <c r="G1055" s="82" t="s">
        <v>752</v>
      </c>
    </row>
    <row r="1056" spans="1:7" ht="15.75" customHeight="1">
      <c r="A1056" s="877" t="s">
        <v>752</v>
      </c>
      <c r="B1056" s="1016" t="s">
        <v>153</v>
      </c>
      <c r="C1056" s="1016" t="s">
        <v>7549</v>
      </c>
      <c r="D1056" s="1020" t="s">
        <v>6334</v>
      </c>
      <c r="E1056" s="1018" t="s">
        <v>7550</v>
      </c>
      <c r="F1056" s="1018">
        <v>6.66</v>
      </c>
      <c r="G1056" s="82" t="s">
        <v>752</v>
      </c>
    </row>
    <row r="1057" spans="1:7" ht="15.75" customHeight="1">
      <c r="A1057" s="877" t="s">
        <v>752</v>
      </c>
      <c r="B1057" s="1016" t="s">
        <v>153</v>
      </c>
      <c r="C1057" s="1016" t="s">
        <v>7551</v>
      </c>
      <c r="D1057" s="1020" t="s">
        <v>6334</v>
      </c>
      <c r="E1057" s="1018" t="s">
        <v>7552</v>
      </c>
      <c r="F1057" s="1018">
        <v>0.99</v>
      </c>
      <c r="G1057" s="82" t="s">
        <v>752</v>
      </c>
    </row>
    <row r="1058" spans="1:7" ht="15.75" customHeight="1">
      <c r="A1058" s="877" t="s">
        <v>752</v>
      </c>
      <c r="B1058" s="1016" t="s">
        <v>153</v>
      </c>
      <c r="C1058" s="1016" t="s">
        <v>7553</v>
      </c>
      <c r="D1058" s="1020" t="s">
        <v>6334</v>
      </c>
      <c r="E1058" s="1018" t="s">
        <v>7554</v>
      </c>
      <c r="F1058" s="1018">
        <v>9.99</v>
      </c>
      <c r="G1058" s="82" t="s">
        <v>752</v>
      </c>
    </row>
    <row r="1059" spans="1:7" ht="15.75" customHeight="1">
      <c r="A1059" s="877" t="s">
        <v>752</v>
      </c>
      <c r="B1059" s="1016" t="s">
        <v>153</v>
      </c>
      <c r="C1059" s="1016" t="s">
        <v>7555</v>
      </c>
      <c r="D1059" s="1020" t="s">
        <v>6334</v>
      </c>
      <c r="E1059" s="1018" t="s">
        <v>7556</v>
      </c>
      <c r="F1059" s="1018">
        <v>21.33</v>
      </c>
      <c r="G1059" s="82" t="s">
        <v>752</v>
      </c>
    </row>
    <row r="1060" spans="1:7" ht="15.75" customHeight="1">
      <c r="A1060" s="877" t="s">
        <v>752</v>
      </c>
      <c r="B1060" s="1016" t="s">
        <v>153</v>
      </c>
      <c r="C1060" s="1016" t="s">
        <v>7557</v>
      </c>
      <c r="D1060" s="1020" t="s">
        <v>6334</v>
      </c>
      <c r="E1060" s="1018" t="s">
        <v>7558</v>
      </c>
      <c r="F1060" s="1018">
        <v>1.33</v>
      </c>
      <c r="G1060" s="82" t="s">
        <v>752</v>
      </c>
    </row>
    <row r="1061" spans="1:7" ht="15.75" customHeight="1">
      <c r="A1061" s="83" t="s">
        <v>3075</v>
      </c>
      <c r="B1061" s="76" t="s">
        <v>153</v>
      </c>
      <c r="C1061" s="203" t="s">
        <v>7559</v>
      </c>
      <c r="D1061" s="86" t="s">
        <v>6334</v>
      </c>
      <c r="E1061" s="77" t="s">
        <v>7560</v>
      </c>
      <c r="F1061" s="32">
        <v>15.66</v>
      </c>
      <c r="G1061" s="82" t="s">
        <v>2336</v>
      </c>
    </row>
    <row r="1062" spans="1:7" ht="15.75" customHeight="1">
      <c r="A1062" s="83" t="s">
        <v>3075</v>
      </c>
      <c r="B1062" s="76" t="s">
        <v>153</v>
      </c>
      <c r="C1062" s="203" t="s">
        <v>7561</v>
      </c>
      <c r="D1062" s="86" t="s">
        <v>6334</v>
      </c>
      <c r="E1062" s="77" t="s">
        <v>7562</v>
      </c>
      <c r="F1062" s="32">
        <v>21.33</v>
      </c>
      <c r="G1062" s="82" t="s">
        <v>2336</v>
      </c>
    </row>
    <row r="1063" spans="1:7" ht="15.75" customHeight="1">
      <c r="A1063" s="83" t="s">
        <v>3075</v>
      </c>
      <c r="B1063" s="76" t="s">
        <v>153</v>
      </c>
      <c r="C1063" s="203" t="s">
        <v>7563</v>
      </c>
      <c r="D1063" s="86" t="s">
        <v>6334</v>
      </c>
      <c r="E1063" s="77" t="s">
        <v>7560</v>
      </c>
      <c r="F1063" s="32">
        <v>15.66</v>
      </c>
      <c r="G1063" s="82" t="s">
        <v>2336</v>
      </c>
    </row>
    <row r="1064" spans="1:7" ht="15.75" customHeight="1">
      <c r="A1064" s="83" t="s">
        <v>3075</v>
      </c>
      <c r="B1064" s="76" t="s">
        <v>153</v>
      </c>
      <c r="C1064" s="203" t="s">
        <v>7564</v>
      </c>
      <c r="D1064" s="86" t="s">
        <v>6334</v>
      </c>
      <c r="E1064" s="77" t="s">
        <v>7562</v>
      </c>
      <c r="F1064" s="32">
        <v>21.33</v>
      </c>
      <c r="G1064" s="82" t="s">
        <v>2336</v>
      </c>
    </row>
    <row r="1065" spans="1:7" ht="15.75" customHeight="1">
      <c r="A1065" s="83" t="s">
        <v>3075</v>
      </c>
      <c r="B1065" s="76" t="s">
        <v>153</v>
      </c>
      <c r="C1065" s="203" t="s">
        <v>7565</v>
      </c>
      <c r="D1065" s="86" t="s">
        <v>6334</v>
      </c>
      <c r="E1065" s="1022" t="s">
        <v>7566</v>
      </c>
      <c r="F1065" s="32">
        <v>9.66</v>
      </c>
      <c r="G1065" s="82" t="s">
        <v>2336</v>
      </c>
    </row>
    <row r="1066" spans="1:7" ht="15.75" customHeight="1">
      <c r="A1066" s="83" t="s">
        <v>3075</v>
      </c>
      <c r="B1066" s="76" t="s">
        <v>153</v>
      </c>
      <c r="C1066" s="203" t="s">
        <v>7567</v>
      </c>
      <c r="D1066" s="86" t="s">
        <v>6334</v>
      </c>
      <c r="E1066" s="1022" t="s">
        <v>7191</v>
      </c>
      <c r="F1066" s="32">
        <v>6.33</v>
      </c>
      <c r="G1066" s="82" t="s">
        <v>2336</v>
      </c>
    </row>
    <row r="1067" spans="1:7" ht="15.75" customHeight="1">
      <c r="A1067" s="83" t="s">
        <v>3075</v>
      </c>
      <c r="B1067" s="76" t="s">
        <v>153</v>
      </c>
      <c r="C1067" s="203" t="s">
        <v>7568</v>
      </c>
      <c r="D1067" s="86" t="s">
        <v>6334</v>
      </c>
      <c r="E1067" s="1022" t="s">
        <v>7191</v>
      </c>
      <c r="F1067" s="32">
        <v>6.33</v>
      </c>
      <c r="G1067" s="82" t="s">
        <v>2336</v>
      </c>
    </row>
    <row r="1068" spans="1:7" ht="15.75" customHeight="1">
      <c r="A1068" s="83" t="s">
        <v>3075</v>
      </c>
      <c r="B1068" s="76" t="s">
        <v>153</v>
      </c>
      <c r="C1068" s="203" t="s">
        <v>7569</v>
      </c>
      <c r="D1068" s="86" t="s">
        <v>6334</v>
      </c>
      <c r="E1068" s="77" t="s">
        <v>7562</v>
      </c>
      <c r="F1068" s="32">
        <v>21.33</v>
      </c>
      <c r="G1068" s="82" t="s">
        <v>2336</v>
      </c>
    </row>
    <row r="1069" spans="1:7" ht="15.75" customHeight="1">
      <c r="A1069" s="83" t="s">
        <v>3075</v>
      </c>
      <c r="B1069" s="76" t="s">
        <v>153</v>
      </c>
      <c r="C1069" s="203" t="s">
        <v>7570</v>
      </c>
      <c r="D1069" s="86" t="s">
        <v>6334</v>
      </c>
      <c r="E1069" s="77" t="s">
        <v>7560</v>
      </c>
      <c r="F1069" s="32">
        <v>15.66</v>
      </c>
      <c r="G1069" s="82" t="s">
        <v>2336</v>
      </c>
    </row>
    <row r="1070" spans="1:7" ht="15.75" customHeight="1">
      <c r="A1070" s="83" t="s">
        <v>3075</v>
      </c>
      <c r="B1070" s="76" t="s">
        <v>153</v>
      </c>
      <c r="C1070" s="203" t="s">
        <v>7571</v>
      </c>
      <c r="D1070" s="86" t="s">
        <v>6334</v>
      </c>
      <c r="E1070" s="77" t="s">
        <v>7562</v>
      </c>
      <c r="F1070" s="32">
        <v>21.33</v>
      </c>
      <c r="G1070" s="82" t="s">
        <v>2336</v>
      </c>
    </row>
    <row r="1071" spans="1:7" ht="15.75" customHeight="1">
      <c r="A1071" s="83" t="s">
        <v>3075</v>
      </c>
      <c r="B1071" s="76" t="s">
        <v>153</v>
      </c>
      <c r="C1071" s="203" t="s">
        <v>7572</v>
      </c>
      <c r="D1071" s="86" t="s">
        <v>6334</v>
      </c>
      <c r="E1071" s="77" t="s">
        <v>7560</v>
      </c>
      <c r="F1071" s="32">
        <v>15.66</v>
      </c>
      <c r="G1071" s="82" t="s">
        <v>2336</v>
      </c>
    </row>
    <row r="1072" spans="1:7" ht="15.75" customHeight="1">
      <c r="A1072" s="83" t="s">
        <v>3075</v>
      </c>
      <c r="B1072" s="76" t="s">
        <v>153</v>
      </c>
      <c r="C1072" s="203" t="s">
        <v>7573</v>
      </c>
      <c r="D1072" s="86" t="s">
        <v>6334</v>
      </c>
      <c r="E1072" s="77" t="s">
        <v>7562</v>
      </c>
      <c r="F1072" s="32">
        <v>21.33</v>
      </c>
      <c r="G1072" s="82" t="s">
        <v>2336</v>
      </c>
    </row>
    <row r="1073" spans="1:7" ht="15.75" customHeight="1">
      <c r="A1073" s="83" t="s">
        <v>3075</v>
      </c>
      <c r="B1073" s="76" t="s">
        <v>153</v>
      </c>
      <c r="C1073" s="203" t="s">
        <v>7574</v>
      </c>
      <c r="D1073" s="86" t="s">
        <v>6334</v>
      </c>
      <c r="E1073" s="1022" t="s">
        <v>7566</v>
      </c>
      <c r="F1073" s="32">
        <v>9.66</v>
      </c>
      <c r="G1073" s="82" t="s">
        <v>2336</v>
      </c>
    </row>
    <row r="1074" spans="1:7" ht="15.75" customHeight="1">
      <c r="A1074" s="83" t="s">
        <v>3075</v>
      </c>
      <c r="B1074" s="76" t="s">
        <v>153</v>
      </c>
      <c r="C1074" s="203" t="s">
        <v>7575</v>
      </c>
      <c r="D1074" s="86" t="s">
        <v>6334</v>
      </c>
      <c r="E1074" s="1022" t="s">
        <v>7191</v>
      </c>
      <c r="F1074" s="32">
        <v>6.33</v>
      </c>
      <c r="G1074" s="82" t="s">
        <v>2336</v>
      </c>
    </row>
    <row r="1075" spans="1:7" ht="15.75" customHeight="1">
      <c r="A1075" s="83" t="s">
        <v>3075</v>
      </c>
      <c r="B1075" s="76" t="s">
        <v>153</v>
      </c>
      <c r="C1075" s="203" t="s">
        <v>7576</v>
      </c>
      <c r="D1075" s="86" t="s">
        <v>6334</v>
      </c>
      <c r="E1075" s="1022" t="s">
        <v>7191</v>
      </c>
      <c r="F1075" s="32">
        <v>6.33</v>
      </c>
      <c r="G1075" s="82" t="s">
        <v>2336</v>
      </c>
    </row>
    <row r="1076" spans="1:7" ht="15.75" customHeight="1">
      <c r="A1076" s="83" t="s">
        <v>3075</v>
      </c>
      <c r="B1076" s="76" t="s">
        <v>153</v>
      </c>
      <c r="C1076" s="203" t="s">
        <v>7577</v>
      </c>
      <c r="D1076" s="86" t="s">
        <v>6334</v>
      </c>
      <c r="E1076" s="77" t="s">
        <v>7562</v>
      </c>
      <c r="F1076" s="32">
        <v>21.33</v>
      </c>
      <c r="G1076" s="82" t="s">
        <v>2336</v>
      </c>
    </row>
    <row r="1077" spans="1:7" ht="15.75" customHeight="1">
      <c r="A1077" s="83" t="s">
        <v>3075</v>
      </c>
      <c r="B1077" s="76" t="s">
        <v>153</v>
      </c>
      <c r="C1077" s="203" t="s">
        <v>7578</v>
      </c>
      <c r="D1077" s="86" t="s">
        <v>6334</v>
      </c>
      <c r="E1077" s="1022" t="s">
        <v>7579</v>
      </c>
      <c r="F1077" s="32">
        <v>8</v>
      </c>
      <c r="G1077" s="82" t="s">
        <v>2336</v>
      </c>
    </row>
    <row r="1078" spans="1:7" ht="15.75" customHeight="1">
      <c r="A1078" s="83" t="s">
        <v>3075</v>
      </c>
      <c r="B1078" s="76" t="s">
        <v>153</v>
      </c>
      <c r="C1078" s="203" t="s">
        <v>7580</v>
      </c>
      <c r="D1078" s="86" t="s">
        <v>6334</v>
      </c>
      <c r="E1078" s="1022" t="s">
        <v>7191</v>
      </c>
      <c r="F1078" s="32">
        <v>6.33</v>
      </c>
      <c r="G1078" s="82" t="s">
        <v>2336</v>
      </c>
    </row>
    <row r="1079" spans="1:7" ht="15.75" customHeight="1">
      <c r="A1079" s="83" t="s">
        <v>3075</v>
      </c>
      <c r="B1079" s="76" t="s">
        <v>153</v>
      </c>
      <c r="C1079" s="203" t="s">
        <v>7581</v>
      </c>
      <c r="D1079" s="86" t="s">
        <v>6334</v>
      </c>
      <c r="E1079" s="77" t="s">
        <v>7582</v>
      </c>
      <c r="F1079" s="32">
        <v>4.66</v>
      </c>
      <c r="G1079" s="82" t="s">
        <v>2336</v>
      </c>
    </row>
    <row r="1080" spans="1:7" ht="15.75" customHeight="1">
      <c r="A1080" s="83" t="s">
        <v>3075</v>
      </c>
      <c r="B1080" s="76" t="s">
        <v>153</v>
      </c>
      <c r="C1080" s="203" t="s">
        <v>7583</v>
      </c>
      <c r="D1080" s="86" t="s">
        <v>6334</v>
      </c>
      <c r="E1080" s="77" t="s">
        <v>7584</v>
      </c>
      <c r="F1080" s="32">
        <v>24.66</v>
      </c>
      <c r="G1080" s="82" t="s">
        <v>2336</v>
      </c>
    </row>
    <row r="1081" spans="1:7" ht="15.75" customHeight="1">
      <c r="A1081" s="83" t="s">
        <v>3075</v>
      </c>
      <c r="B1081" s="76" t="s">
        <v>153</v>
      </c>
      <c r="C1081" s="203" t="s">
        <v>7585</v>
      </c>
      <c r="D1081" s="86" t="s">
        <v>6334</v>
      </c>
      <c r="E1081" s="291" t="s">
        <v>7586</v>
      </c>
      <c r="F1081" s="135">
        <v>10</v>
      </c>
      <c r="G1081" s="82" t="s">
        <v>2336</v>
      </c>
    </row>
    <row r="1082" spans="1:7" ht="15.75" customHeight="1">
      <c r="A1082" s="83" t="s">
        <v>3075</v>
      </c>
      <c r="B1082" s="76" t="s">
        <v>153</v>
      </c>
      <c r="C1082" s="203" t="s">
        <v>7587</v>
      </c>
      <c r="D1082" s="86" t="s">
        <v>6334</v>
      </c>
      <c r="E1082" s="291" t="s">
        <v>7588</v>
      </c>
      <c r="F1082" s="135">
        <v>11.33</v>
      </c>
      <c r="G1082" s="82" t="s">
        <v>2336</v>
      </c>
    </row>
    <row r="1083" spans="1:7" ht="15.75" customHeight="1">
      <c r="A1083" s="83" t="s">
        <v>3075</v>
      </c>
      <c r="B1083" s="76" t="s">
        <v>153</v>
      </c>
      <c r="C1083" s="203" t="s">
        <v>7589</v>
      </c>
      <c r="D1083" s="86" t="s">
        <v>6334</v>
      </c>
      <c r="E1083" s="77" t="s">
        <v>7590</v>
      </c>
      <c r="F1083" s="32">
        <v>1.33</v>
      </c>
      <c r="G1083" s="82" t="s">
        <v>2336</v>
      </c>
    </row>
    <row r="1084" spans="1:7" ht="15.75" customHeight="1">
      <c r="A1084" s="83" t="s">
        <v>175</v>
      </c>
      <c r="B1084" s="203" t="s">
        <v>153</v>
      </c>
      <c r="C1084" s="203" t="s">
        <v>7591</v>
      </c>
      <c r="D1084" s="77" t="s">
        <v>6282</v>
      </c>
      <c r="E1084" s="77" t="s">
        <v>7592</v>
      </c>
      <c r="F1084" s="32">
        <v>47</v>
      </c>
      <c r="G1084" s="82" t="s">
        <v>3083</v>
      </c>
    </row>
    <row r="1085" spans="1:7" ht="15.75" customHeight="1">
      <c r="A1085" s="83" t="s">
        <v>175</v>
      </c>
      <c r="B1085" s="203" t="s">
        <v>153</v>
      </c>
      <c r="C1085" s="203" t="s">
        <v>7593</v>
      </c>
      <c r="D1085" s="86" t="s">
        <v>6491</v>
      </c>
      <c r="E1085" s="86" t="s">
        <v>7594</v>
      </c>
      <c r="F1085" s="32">
        <v>35</v>
      </c>
      <c r="G1085" s="82" t="s">
        <v>3083</v>
      </c>
    </row>
    <row r="1086" spans="1:7" ht="15.75" customHeight="1">
      <c r="A1086" s="83" t="s">
        <v>175</v>
      </c>
      <c r="B1086" s="203" t="s">
        <v>153</v>
      </c>
      <c r="C1086" s="203" t="s">
        <v>7595</v>
      </c>
      <c r="D1086" s="77" t="s">
        <v>6282</v>
      </c>
      <c r="E1086" s="77" t="s">
        <v>7596</v>
      </c>
      <c r="F1086" s="32">
        <v>15</v>
      </c>
      <c r="G1086" s="82" t="s">
        <v>3083</v>
      </c>
    </row>
    <row r="1087" spans="1:7" ht="15.75" customHeight="1">
      <c r="A1087" s="83" t="s">
        <v>175</v>
      </c>
      <c r="B1087" s="203" t="s">
        <v>153</v>
      </c>
      <c r="C1087" s="203" t="s">
        <v>7597</v>
      </c>
      <c r="D1087" s="86" t="s">
        <v>6282</v>
      </c>
      <c r="E1087" s="86" t="s">
        <v>7598</v>
      </c>
      <c r="F1087" s="32">
        <v>12</v>
      </c>
      <c r="G1087" s="82" t="s">
        <v>3083</v>
      </c>
    </row>
    <row r="1088" spans="1:7" ht="15.75" customHeight="1">
      <c r="A1088" s="83" t="s">
        <v>175</v>
      </c>
      <c r="B1088" s="203" t="s">
        <v>153</v>
      </c>
      <c r="C1088" s="203" t="s">
        <v>7599</v>
      </c>
      <c r="D1088" s="86" t="s">
        <v>6282</v>
      </c>
      <c r="E1088" s="86" t="s">
        <v>7600</v>
      </c>
      <c r="F1088" s="32">
        <v>6</v>
      </c>
      <c r="G1088" s="82" t="s">
        <v>3083</v>
      </c>
    </row>
    <row r="1089" spans="1:7" ht="15.75" customHeight="1">
      <c r="A1089" s="83" t="s">
        <v>175</v>
      </c>
      <c r="B1089" s="203" t="s">
        <v>153</v>
      </c>
      <c r="C1089" s="203" t="s">
        <v>7601</v>
      </c>
      <c r="D1089" s="86" t="s">
        <v>6282</v>
      </c>
      <c r="E1089" s="86" t="s">
        <v>7602</v>
      </c>
      <c r="F1089" s="32">
        <v>10.4</v>
      </c>
      <c r="G1089" s="82" t="s">
        <v>3083</v>
      </c>
    </row>
    <row r="1090" spans="1:7" ht="15.75" customHeight="1">
      <c r="A1090" s="83" t="s">
        <v>6069</v>
      </c>
      <c r="B1090" s="203" t="s">
        <v>153</v>
      </c>
      <c r="C1090" s="203" t="s">
        <v>7603</v>
      </c>
      <c r="D1090" s="77" t="s">
        <v>6282</v>
      </c>
      <c r="E1090" s="77">
        <f t="shared" ref="E1090:E1091" si="74">186/3</f>
        <v>62</v>
      </c>
      <c r="F1090" s="32">
        <v>62</v>
      </c>
      <c r="G1090" s="82" t="s">
        <v>6069</v>
      </c>
    </row>
    <row r="1091" spans="1:7" ht="15.75" customHeight="1">
      <c r="A1091" s="83" t="s">
        <v>6069</v>
      </c>
      <c r="B1091" s="203" t="s">
        <v>153</v>
      </c>
      <c r="C1091" s="203" t="s">
        <v>7604</v>
      </c>
      <c r="D1091" s="77" t="s">
        <v>6282</v>
      </c>
      <c r="E1091" s="77">
        <f t="shared" si="74"/>
        <v>62</v>
      </c>
      <c r="F1091" s="32">
        <v>62</v>
      </c>
      <c r="G1091" s="82" t="s">
        <v>6069</v>
      </c>
    </row>
    <row r="1092" spans="1:7" ht="15.75" customHeight="1">
      <c r="A1092" s="83" t="s">
        <v>6069</v>
      </c>
      <c r="B1092" s="203" t="s">
        <v>153</v>
      </c>
      <c r="C1092" s="203" t="s">
        <v>7605</v>
      </c>
      <c r="D1092" s="77" t="s">
        <v>6282</v>
      </c>
      <c r="E1092" s="77">
        <f t="shared" ref="E1092:F1092" si="75">186/3*0.25</f>
        <v>15.5</v>
      </c>
      <c r="F1092" s="86">
        <f t="shared" si="75"/>
        <v>15.5</v>
      </c>
      <c r="G1092" s="82" t="s">
        <v>6069</v>
      </c>
    </row>
    <row r="1093" spans="1:7" ht="15.75" customHeight="1">
      <c r="A1093" s="83" t="s">
        <v>6069</v>
      </c>
      <c r="B1093" s="203" t="s">
        <v>153</v>
      </c>
      <c r="C1093" s="203" t="s">
        <v>7606</v>
      </c>
      <c r="D1093" s="77" t="s">
        <v>6282</v>
      </c>
      <c r="E1093" s="77">
        <f>186/3*0.1</f>
        <v>6.2</v>
      </c>
      <c r="F1093" s="32">
        <v>6</v>
      </c>
      <c r="G1093" s="82" t="s">
        <v>6069</v>
      </c>
    </row>
    <row r="1094" spans="1:7" ht="15.75" customHeight="1">
      <c r="A1094" s="83" t="s">
        <v>6069</v>
      </c>
      <c r="B1094" s="203" t="s">
        <v>153</v>
      </c>
      <c r="C1094" s="203" t="s">
        <v>7607</v>
      </c>
      <c r="D1094" s="77" t="s">
        <v>6282</v>
      </c>
      <c r="E1094" s="77">
        <f t="shared" ref="E1094:E1095" si="76">120/3</f>
        <v>40</v>
      </c>
      <c r="F1094" s="32">
        <f t="shared" ref="F1094:F1101" si="77">E1094</f>
        <v>40</v>
      </c>
      <c r="G1094" s="82" t="s">
        <v>6069</v>
      </c>
    </row>
    <row r="1095" spans="1:7" ht="15.75" customHeight="1">
      <c r="A1095" s="83" t="s">
        <v>6069</v>
      </c>
      <c r="B1095" s="203" t="s">
        <v>153</v>
      </c>
      <c r="C1095" s="203" t="s">
        <v>7608</v>
      </c>
      <c r="D1095" s="77" t="s">
        <v>6282</v>
      </c>
      <c r="E1095" s="77">
        <f t="shared" si="76"/>
        <v>40</v>
      </c>
      <c r="F1095" s="32">
        <f t="shared" si="77"/>
        <v>40</v>
      </c>
      <c r="G1095" s="82" t="s">
        <v>6069</v>
      </c>
    </row>
    <row r="1096" spans="1:7" ht="15.75" customHeight="1">
      <c r="A1096" s="83" t="s">
        <v>6069</v>
      </c>
      <c r="B1096" s="203" t="s">
        <v>153</v>
      </c>
      <c r="C1096" s="203" t="s">
        <v>7609</v>
      </c>
      <c r="D1096" s="77" t="s">
        <v>6282</v>
      </c>
      <c r="E1096" s="77">
        <f>120/3*0.25</f>
        <v>10</v>
      </c>
      <c r="F1096" s="32">
        <f t="shared" si="77"/>
        <v>10</v>
      </c>
      <c r="G1096" s="82" t="s">
        <v>6069</v>
      </c>
    </row>
    <row r="1097" spans="1:7" ht="15.75" customHeight="1">
      <c r="A1097" s="83" t="s">
        <v>6069</v>
      </c>
      <c r="B1097" s="203" t="s">
        <v>153</v>
      </c>
      <c r="C1097" s="203" t="s">
        <v>7610</v>
      </c>
      <c r="D1097" s="77" t="s">
        <v>6282</v>
      </c>
      <c r="E1097" s="77">
        <f>120/3*0.1</f>
        <v>4</v>
      </c>
      <c r="F1097" s="32">
        <f t="shared" si="77"/>
        <v>4</v>
      </c>
      <c r="G1097" s="82" t="s">
        <v>6069</v>
      </c>
    </row>
    <row r="1098" spans="1:7" ht="15.75" customHeight="1">
      <c r="A1098" s="83" t="s">
        <v>6069</v>
      </c>
      <c r="B1098" s="203" t="s">
        <v>153</v>
      </c>
      <c r="C1098" s="203" t="s">
        <v>7611</v>
      </c>
      <c r="D1098" s="77" t="s">
        <v>6282</v>
      </c>
      <c r="E1098" s="77">
        <f t="shared" ref="E1098:E1099" si="78">39/3</f>
        <v>13</v>
      </c>
      <c r="F1098" s="32">
        <f t="shared" si="77"/>
        <v>13</v>
      </c>
      <c r="G1098" s="82" t="s">
        <v>6069</v>
      </c>
    </row>
    <row r="1099" spans="1:7" ht="15.75" customHeight="1">
      <c r="A1099" s="83" t="s">
        <v>6069</v>
      </c>
      <c r="B1099" s="203" t="s">
        <v>153</v>
      </c>
      <c r="C1099" s="203" t="s">
        <v>7612</v>
      </c>
      <c r="D1099" s="77" t="s">
        <v>6282</v>
      </c>
      <c r="E1099" s="77">
        <f t="shared" si="78"/>
        <v>13</v>
      </c>
      <c r="F1099" s="32">
        <f t="shared" si="77"/>
        <v>13</v>
      </c>
      <c r="G1099" s="82" t="s">
        <v>6069</v>
      </c>
    </row>
    <row r="1100" spans="1:7" ht="15.75" customHeight="1">
      <c r="A1100" s="83" t="s">
        <v>6069</v>
      </c>
      <c r="B1100" s="203" t="s">
        <v>153</v>
      </c>
      <c r="C1100" s="203" t="s">
        <v>7613</v>
      </c>
      <c r="D1100" s="77" t="s">
        <v>6282</v>
      </c>
      <c r="E1100" s="77">
        <f>39/3*0.25</f>
        <v>3.25</v>
      </c>
      <c r="F1100" s="32">
        <f t="shared" si="77"/>
        <v>3.25</v>
      </c>
      <c r="G1100" s="82" t="s">
        <v>6069</v>
      </c>
    </row>
    <row r="1101" spans="1:7" ht="15.75" customHeight="1">
      <c r="A1101" s="83" t="s">
        <v>6069</v>
      </c>
      <c r="B1101" s="203" t="s">
        <v>153</v>
      </c>
      <c r="C1101" s="203" t="s">
        <v>7614</v>
      </c>
      <c r="D1101" s="77" t="s">
        <v>6282</v>
      </c>
      <c r="E1101" s="77">
        <f>39/3*0.1</f>
        <v>1.3</v>
      </c>
      <c r="F1101" s="32">
        <f t="shared" si="77"/>
        <v>1.3</v>
      </c>
      <c r="G1101" s="82" t="s">
        <v>6069</v>
      </c>
    </row>
    <row r="1102" spans="1:7" ht="15.75" customHeight="1">
      <c r="A1102" s="83" t="s">
        <v>6069</v>
      </c>
      <c r="B1102" s="203" t="s">
        <v>153</v>
      </c>
      <c r="C1102" s="203" t="s">
        <v>7615</v>
      </c>
      <c r="D1102" s="77" t="s">
        <v>7616</v>
      </c>
      <c r="E1102" s="77">
        <v>1</v>
      </c>
      <c r="F1102" s="32">
        <f>1*2/3</f>
        <v>0.66666666666666663</v>
      </c>
      <c r="G1102" s="82" t="s">
        <v>6069</v>
      </c>
    </row>
    <row r="1103" spans="1:7" ht="15.75" customHeight="1">
      <c r="A1103" s="83" t="s">
        <v>6069</v>
      </c>
      <c r="B1103" s="203" t="s">
        <v>153</v>
      </c>
      <c r="C1103" s="203" t="s">
        <v>7617</v>
      </c>
      <c r="D1103" s="77" t="s">
        <v>7616</v>
      </c>
      <c r="E1103" s="77">
        <f>37/3</f>
        <v>12.333333333333334</v>
      </c>
      <c r="F1103" s="32">
        <f>E1103*2</f>
        <v>24.666666666666668</v>
      </c>
      <c r="G1103" s="82" t="s">
        <v>6069</v>
      </c>
    </row>
    <row r="1104" spans="1:7" ht="15.75" customHeight="1">
      <c r="A1104" s="83" t="s">
        <v>4967</v>
      </c>
      <c r="B1104" s="203" t="s">
        <v>153</v>
      </c>
      <c r="C1104" s="203" t="s">
        <v>7618</v>
      </c>
      <c r="D1104" s="86" t="s">
        <v>6334</v>
      </c>
      <c r="E1104" s="86">
        <f t="shared" ref="E1104:E1105" si="79">29/3</f>
        <v>9.6666666666666661</v>
      </c>
      <c r="F1104" s="32">
        <v>10</v>
      </c>
      <c r="G1104" s="3" t="s">
        <v>774</v>
      </c>
    </row>
    <row r="1105" spans="1:7" ht="15.75" customHeight="1">
      <c r="A1105" s="83" t="s">
        <v>4967</v>
      </c>
      <c r="B1105" s="203" t="s">
        <v>153</v>
      </c>
      <c r="C1105" s="203" t="s">
        <v>7619</v>
      </c>
      <c r="D1105" s="86" t="s">
        <v>6334</v>
      </c>
      <c r="E1105" s="86">
        <f t="shared" si="79"/>
        <v>9.6666666666666661</v>
      </c>
      <c r="F1105" s="32">
        <v>10</v>
      </c>
      <c r="G1105" s="3" t="s">
        <v>774</v>
      </c>
    </row>
    <row r="1106" spans="1:7" ht="15.75" customHeight="1">
      <c r="A1106" s="83" t="s">
        <v>4967</v>
      </c>
      <c r="B1106" s="203" t="s">
        <v>153</v>
      </c>
      <c r="C1106" s="203" t="s">
        <v>7620</v>
      </c>
      <c r="D1106" s="86" t="s">
        <v>6334</v>
      </c>
      <c r="E1106" s="86">
        <f>29*0.25/3</f>
        <v>2.4166666666666665</v>
      </c>
      <c r="F1106" s="32">
        <v>2</v>
      </c>
      <c r="G1106" s="3" t="s">
        <v>774</v>
      </c>
    </row>
    <row r="1107" spans="1:7" ht="15.75" customHeight="1">
      <c r="A1107" s="83" t="s">
        <v>4967</v>
      </c>
      <c r="B1107" s="203" t="s">
        <v>153</v>
      </c>
      <c r="C1107" s="203" t="s">
        <v>7621</v>
      </c>
      <c r="D1107" s="86" t="s">
        <v>6334</v>
      </c>
      <c r="E1107" s="86">
        <f>29*0.1/3</f>
        <v>0.96666666666666679</v>
      </c>
      <c r="F1107" s="32">
        <v>1</v>
      </c>
      <c r="G1107" s="3" t="s">
        <v>774</v>
      </c>
    </row>
    <row r="1108" spans="1:7" ht="15.75" customHeight="1">
      <c r="A1108" s="83" t="s">
        <v>4967</v>
      </c>
      <c r="B1108" s="203" t="s">
        <v>153</v>
      </c>
      <c r="C1108" s="203" t="s">
        <v>7622</v>
      </c>
      <c r="D1108" s="86" t="s">
        <v>6334</v>
      </c>
      <c r="E1108" s="86">
        <f t="shared" ref="E1108:E1109" si="80">78/3</f>
        <v>26</v>
      </c>
      <c r="F1108" s="32">
        <v>26</v>
      </c>
      <c r="G1108" s="3" t="s">
        <v>774</v>
      </c>
    </row>
    <row r="1109" spans="1:7" ht="15.75" customHeight="1">
      <c r="A1109" s="83" t="s">
        <v>4967</v>
      </c>
      <c r="B1109" s="203" t="s">
        <v>153</v>
      </c>
      <c r="C1109" s="203" t="s">
        <v>7623</v>
      </c>
      <c r="D1109" s="86" t="s">
        <v>6334</v>
      </c>
      <c r="E1109" s="86">
        <f t="shared" si="80"/>
        <v>26</v>
      </c>
      <c r="F1109" s="32">
        <v>26</v>
      </c>
      <c r="G1109" s="3" t="s">
        <v>774</v>
      </c>
    </row>
    <row r="1110" spans="1:7" ht="15.75" customHeight="1">
      <c r="A1110" s="83" t="s">
        <v>4967</v>
      </c>
      <c r="B1110" s="203" t="s">
        <v>153</v>
      </c>
      <c r="C1110" s="203" t="s">
        <v>7624</v>
      </c>
      <c r="D1110" s="86" t="s">
        <v>6334</v>
      </c>
      <c r="E1110" s="86">
        <f>78*0.25/3</f>
        <v>6.5</v>
      </c>
      <c r="F1110" s="32">
        <v>7</v>
      </c>
      <c r="G1110" s="3" t="s">
        <v>774</v>
      </c>
    </row>
    <row r="1111" spans="1:7" ht="15.75" customHeight="1">
      <c r="A1111" s="83" t="s">
        <v>4967</v>
      </c>
      <c r="B1111" s="203" t="s">
        <v>153</v>
      </c>
      <c r="C1111" s="203" t="s">
        <v>7625</v>
      </c>
      <c r="D1111" s="86" t="s">
        <v>6334</v>
      </c>
      <c r="E1111" s="86">
        <f>78*0.1/3</f>
        <v>2.6</v>
      </c>
      <c r="F1111" s="32">
        <v>3</v>
      </c>
      <c r="G1111" s="3" t="s">
        <v>774</v>
      </c>
    </row>
    <row r="1112" spans="1:7" ht="15.75" customHeight="1">
      <c r="A1112" s="83" t="s">
        <v>4967</v>
      </c>
      <c r="B1112" s="203" t="s">
        <v>153</v>
      </c>
      <c r="C1112" s="203" t="s">
        <v>7626</v>
      </c>
      <c r="D1112" s="86" t="s">
        <v>6334</v>
      </c>
      <c r="E1112" s="86">
        <f t="shared" ref="E1112:E1113" si="81">55/3</f>
        <v>18.333333333333332</v>
      </c>
      <c r="F1112" s="32">
        <v>18</v>
      </c>
      <c r="G1112" s="3" t="s">
        <v>774</v>
      </c>
    </row>
    <row r="1113" spans="1:7" ht="15.75" customHeight="1">
      <c r="A1113" s="83" t="s">
        <v>4967</v>
      </c>
      <c r="B1113" s="203" t="s">
        <v>153</v>
      </c>
      <c r="C1113" s="203" t="s">
        <v>7627</v>
      </c>
      <c r="D1113" s="86" t="s">
        <v>6334</v>
      </c>
      <c r="E1113" s="86">
        <f t="shared" si="81"/>
        <v>18.333333333333332</v>
      </c>
      <c r="F1113" s="32">
        <v>18</v>
      </c>
      <c r="G1113" s="3" t="s">
        <v>774</v>
      </c>
    </row>
    <row r="1114" spans="1:7" ht="15.75" customHeight="1">
      <c r="A1114" s="83" t="s">
        <v>4967</v>
      </c>
      <c r="B1114" s="203" t="s">
        <v>153</v>
      </c>
      <c r="C1114" s="203" t="s">
        <v>7628</v>
      </c>
      <c r="D1114" s="86" t="s">
        <v>6334</v>
      </c>
      <c r="E1114" s="86">
        <f>55*0.25/3</f>
        <v>4.583333333333333</v>
      </c>
      <c r="F1114" s="32">
        <v>5</v>
      </c>
      <c r="G1114" s="3" t="s">
        <v>774</v>
      </c>
    </row>
    <row r="1115" spans="1:7" ht="15.75" customHeight="1">
      <c r="A1115" s="83" t="s">
        <v>4967</v>
      </c>
      <c r="B1115" s="203" t="s">
        <v>153</v>
      </c>
      <c r="C1115" s="203" t="s">
        <v>7629</v>
      </c>
      <c r="D1115" s="86" t="s">
        <v>6334</v>
      </c>
      <c r="E1115" s="86">
        <f>55*0.1/3</f>
        <v>1.8333333333333333</v>
      </c>
      <c r="F1115" s="32">
        <v>2</v>
      </c>
      <c r="G1115" s="3" t="s">
        <v>774</v>
      </c>
    </row>
    <row r="1116" spans="1:7" ht="15.75" customHeight="1">
      <c r="A1116" s="83" t="s">
        <v>4967</v>
      </c>
      <c r="B1116" s="203" t="s">
        <v>153</v>
      </c>
      <c r="C1116" s="203" t="s">
        <v>7630</v>
      </c>
      <c r="D1116" s="86" t="s">
        <v>6334</v>
      </c>
      <c r="E1116" s="86">
        <f t="shared" ref="E1116:E1117" si="82">167/3</f>
        <v>55.666666666666664</v>
      </c>
      <c r="F1116" s="32">
        <v>56</v>
      </c>
      <c r="G1116" s="3" t="s">
        <v>774</v>
      </c>
    </row>
    <row r="1117" spans="1:7" ht="15.75" customHeight="1">
      <c r="A1117" s="83" t="s">
        <v>4967</v>
      </c>
      <c r="B1117" s="203" t="s">
        <v>153</v>
      </c>
      <c r="C1117" s="203" t="s">
        <v>7631</v>
      </c>
      <c r="D1117" s="86" t="s">
        <v>6334</v>
      </c>
      <c r="E1117" s="86">
        <f t="shared" si="82"/>
        <v>55.666666666666664</v>
      </c>
      <c r="F1117" s="32">
        <v>56</v>
      </c>
      <c r="G1117" s="3" t="s">
        <v>774</v>
      </c>
    </row>
    <row r="1118" spans="1:7" ht="15.75" customHeight="1">
      <c r="A1118" s="83" t="s">
        <v>4967</v>
      </c>
      <c r="B1118" s="203" t="s">
        <v>153</v>
      </c>
      <c r="C1118" s="203" t="s">
        <v>7632</v>
      </c>
      <c r="D1118" s="86" t="s">
        <v>6334</v>
      </c>
      <c r="E1118" s="86">
        <f>167*0.25/3</f>
        <v>13.916666666666666</v>
      </c>
      <c r="F1118" s="32">
        <v>14</v>
      </c>
      <c r="G1118" s="3" t="s">
        <v>774</v>
      </c>
    </row>
    <row r="1119" spans="1:7" ht="15.75" customHeight="1">
      <c r="A1119" s="83" t="s">
        <v>4967</v>
      </c>
      <c r="B1119" s="203" t="s">
        <v>153</v>
      </c>
      <c r="C1119" s="203" t="s">
        <v>7633</v>
      </c>
      <c r="D1119" s="86" t="s">
        <v>6334</v>
      </c>
      <c r="E1119" s="86">
        <f>167*0.1/3</f>
        <v>5.5666666666666664</v>
      </c>
      <c r="F1119" s="32">
        <v>6</v>
      </c>
      <c r="G1119" s="3" t="s">
        <v>774</v>
      </c>
    </row>
    <row r="1120" spans="1:7" ht="15.75" customHeight="1">
      <c r="A1120" s="83" t="s">
        <v>178</v>
      </c>
      <c r="B1120" s="203" t="s">
        <v>153</v>
      </c>
      <c r="C1120" s="203" t="s">
        <v>6517</v>
      </c>
      <c r="D1120" s="77" t="s">
        <v>6334</v>
      </c>
      <c r="E1120" s="77" t="s">
        <v>7634</v>
      </c>
      <c r="F1120" s="32">
        <v>16.32</v>
      </c>
      <c r="G1120" s="82" t="s">
        <v>178</v>
      </c>
    </row>
    <row r="1121" spans="1:7" ht="15.75" customHeight="1">
      <c r="A1121" s="83" t="s">
        <v>178</v>
      </c>
      <c r="B1121" s="203" t="s">
        <v>153</v>
      </c>
      <c r="C1121" s="203" t="s">
        <v>6699</v>
      </c>
      <c r="D1121" s="86" t="s">
        <v>6334</v>
      </c>
      <c r="E1121" s="86" t="s">
        <v>7634</v>
      </c>
      <c r="F1121" s="32">
        <v>16.32</v>
      </c>
      <c r="G1121" s="82" t="s">
        <v>178</v>
      </c>
    </row>
    <row r="1122" spans="1:7" ht="15.75" customHeight="1">
      <c r="A1122" s="83" t="s">
        <v>178</v>
      </c>
      <c r="B1122" s="203" t="s">
        <v>153</v>
      </c>
      <c r="C1122" s="203" t="s">
        <v>6701</v>
      </c>
      <c r="D1122" s="77" t="s">
        <v>6334</v>
      </c>
      <c r="E1122" s="77" t="s">
        <v>7635</v>
      </c>
      <c r="F1122" s="32">
        <v>4.33</v>
      </c>
      <c r="G1122" s="82" t="s">
        <v>178</v>
      </c>
    </row>
    <row r="1123" spans="1:7" ht="15.75" customHeight="1">
      <c r="A1123" s="83" t="s">
        <v>178</v>
      </c>
      <c r="B1123" s="203" t="s">
        <v>153</v>
      </c>
      <c r="C1123" s="203" t="s">
        <v>6517</v>
      </c>
      <c r="D1123" s="86" t="s">
        <v>6386</v>
      </c>
      <c r="E1123" s="86" t="s">
        <v>7636</v>
      </c>
      <c r="F1123" s="32">
        <v>7.66</v>
      </c>
      <c r="G1123" s="82" t="s">
        <v>178</v>
      </c>
    </row>
    <row r="1124" spans="1:7" ht="15.75" customHeight="1">
      <c r="A1124" s="83" t="s">
        <v>178</v>
      </c>
      <c r="B1124" s="203" t="s">
        <v>153</v>
      </c>
      <c r="C1124" s="203" t="s">
        <v>6519</v>
      </c>
      <c r="D1124" s="86" t="s">
        <v>6334</v>
      </c>
      <c r="E1124" s="86" t="s">
        <v>7637</v>
      </c>
      <c r="F1124" s="32">
        <v>12.75</v>
      </c>
      <c r="G1124" s="82" t="s">
        <v>178</v>
      </c>
    </row>
    <row r="1125" spans="1:7" ht="15.75" customHeight="1">
      <c r="A1125" s="83" t="s">
        <v>178</v>
      </c>
      <c r="B1125" s="203" t="s">
        <v>153</v>
      </c>
      <c r="C1125" s="203" t="s">
        <v>6521</v>
      </c>
      <c r="D1125" s="86" t="s">
        <v>6334</v>
      </c>
      <c r="E1125" s="86" t="s">
        <v>7638</v>
      </c>
      <c r="F1125" s="32">
        <v>4.9000000000000004</v>
      </c>
      <c r="G1125" s="82" t="s">
        <v>178</v>
      </c>
    </row>
    <row r="1126" spans="1:7" ht="15.75" customHeight="1">
      <c r="A1126" s="1023" t="s">
        <v>178</v>
      </c>
      <c r="B1126" s="122" t="s">
        <v>153</v>
      </c>
      <c r="C1126" s="122" t="s">
        <v>6774</v>
      </c>
      <c r="D1126" s="911" t="s">
        <v>6334</v>
      </c>
      <c r="E1126" s="911" t="s">
        <v>7639</v>
      </c>
      <c r="F1126" s="911">
        <v>9.33</v>
      </c>
      <c r="G1126" s="82" t="s">
        <v>178</v>
      </c>
    </row>
    <row r="1127" spans="1:7" ht="15.75" customHeight="1">
      <c r="A1127" s="83" t="s">
        <v>180</v>
      </c>
      <c r="B1127" s="203" t="s">
        <v>153</v>
      </c>
      <c r="C1127" s="203" t="s">
        <v>7640</v>
      </c>
      <c r="D1127" s="77" t="s">
        <v>6282</v>
      </c>
      <c r="E1127" s="77">
        <v>35.65</v>
      </c>
      <c r="F1127" s="32">
        <v>35.65</v>
      </c>
      <c r="G1127" s="82" t="s">
        <v>180</v>
      </c>
    </row>
    <row r="1128" spans="1:7" ht="15.75" customHeight="1">
      <c r="A1128" s="83" t="s">
        <v>180</v>
      </c>
      <c r="B1128" s="203" t="s">
        <v>153</v>
      </c>
      <c r="C1128" s="203" t="s">
        <v>7641</v>
      </c>
      <c r="D1128" s="86" t="s">
        <v>6491</v>
      </c>
      <c r="E1128" s="86">
        <v>12.66</v>
      </c>
      <c r="F1128" s="32">
        <v>12.66</v>
      </c>
      <c r="G1128" s="82" t="s">
        <v>180</v>
      </c>
    </row>
    <row r="1129" spans="1:7" ht="15.75" customHeight="1">
      <c r="A1129" s="83" t="s">
        <v>180</v>
      </c>
      <c r="B1129" s="203" t="s">
        <v>153</v>
      </c>
      <c r="C1129" s="203" t="s">
        <v>7642</v>
      </c>
      <c r="D1129" s="77" t="s">
        <v>6282</v>
      </c>
      <c r="E1129" s="77">
        <v>35.65</v>
      </c>
      <c r="F1129" s="32">
        <v>35.65</v>
      </c>
      <c r="G1129" s="82" t="s">
        <v>180</v>
      </c>
    </row>
    <row r="1130" spans="1:7" ht="15.75" customHeight="1">
      <c r="A1130" s="83" t="s">
        <v>180</v>
      </c>
      <c r="B1130" s="203" t="s">
        <v>153</v>
      </c>
      <c r="C1130" s="203" t="s">
        <v>7643</v>
      </c>
      <c r="D1130" s="86" t="s">
        <v>6491</v>
      </c>
      <c r="E1130" s="86">
        <v>6.33</v>
      </c>
      <c r="F1130" s="32">
        <v>6.33</v>
      </c>
      <c r="G1130" s="82" t="s">
        <v>180</v>
      </c>
    </row>
    <row r="1131" spans="1:7" ht="15.75" customHeight="1">
      <c r="A1131" s="83" t="s">
        <v>180</v>
      </c>
      <c r="B1131" s="203" t="s">
        <v>153</v>
      </c>
      <c r="C1131" s="203" t="s">
        <v>7644</v>
      </c>
      <c r="D1131" s="86" t="s">
        <v>6282</v>
      </c>
      <c r="E1131" s="86">
        <v>8.9</v>
      </c>
      <c r="F1131" s="32">
        <v>8.9</v>
      </c>
      <c r="G1131" s="82" t="s">
        <v>180</v>
      </c>
    </row>
    <row r="1132" spans="1:7" ht="15.75" customHeight="1">
      <c r="A1132" s="83" t="s">
        <v>180</v>
      </c>
      <c r="B1132" s="203" t="s">
        <v>153</v>
      </c>
      <c r="C1132" s="203" t="s">
        <v>7645</v>
      </c>
      <c r="D1132" s="86" t="s">
        <v>6491</v>
      </c>
      <c r="E1132" s="86">
        <v>1.58</v>
      </c>
      <c r="F1132" s="32">
        <v>1.58</v>
      </c>
      <c r="G1132" s="82" t="s">
        <v>180</v>
      </c>
    </row>
    <row r="1133" spans="1:7" ht="15.75" customHeight="1">
      <c r="A1133" s="83" t="s">
        <v>4979</v>
      </c>
      <c r="B1133" s="203" t="s">
        <v>153</v>
      </c>
      <c r="C1133" s="203" t="s">
        <v>7646</v>
      </c>
      <c r="D1133" s="77" t="s">
        <v>6282</v>
      </c>
      <c r="E1133" s="77">
        <f t="shared" ref="E1133:E1134" si="83">39/3</f>
        <v>13</v>
      </c>
      <c r="F1133" s="32">
        <f t="shared" ref="F1133:F1134" si="84">13</f>
        <v>13</v>
      </c>
      <c r="G1133" s="3" t="s">
        <v>182</v>
      </c>
    </row>
    <row r="1134" spans="1:7" ht="15.75" customHeight="1">
      <c r="A1134" s="83" t="s">
        <v>4979</v>
      </c>
      <c r="B1134" s="203" t="s">
        <v>153</v>
      </c>
      <c r="C1134" s="203" t="s">
        <v>7647</v>
      </c>
      <c r="D1134" s="77" t="s">
        <v>6282</v>
      </c>
      <c r="E1134" s="77">
        <f t="shared" si="83"/>
        <v>13</v>
      </c>
      <c r="F1134" s="32">
        <f t="shared" si="84"/>
        <v>13</v>
      </c>
      <c r="G1134" s="3" t="s">
        <v>182</v>
      </c>
    </row>
    <row r="1135" spans="1:7" ht="15.75" customHeight="1">
      <c r="A1135" s="83" t="s">
        <v>4979</v>
      </c>
      <c r="B1135" s="203" t="s">
        <v>153</v>
      </c>
      <c r="C1135" s="203" t="s">
        <v>7648</v>
      </c>
      <c r="D1135" s="77" t="s">
        <v>6282</v>
      </c>
      <c r="E1135" s="77">
        <f>28/3</f>
        <v>9.3333333333333339</v>
      </c>
      <c r="F1135" s="32">
        <f t="shared" ref="F1135:F1140" si="85">E1135</f>
        <v>9.3333333333333339</v>
      </c>
      <c r="G1135" s="3" t="s">
        <v>182</v>
      </c>
    </row>
    <row r="1136" spans="1:7" ht="15.75" customHeight="1">
      <c r="A1136" s="83" t="s">
        <v>4979</v>
      </c>
      <c r="B1136" s="203" t="s">
        <v>153</v>
      </c>
      <c r="C1136" s="203" t="s">
        <v>7649</v>
      </c>
      <c r="D1136" s="77" t="s">
        <v>6282</v>
      </c>
      <c r="E1136" s="77">
        <f>52/3</f>
        <v>17.333333333333332</v>
      </c>
      <c r="F1136" s="32">
        <f t="shared" si="85"/>
        <v>17.333333333333332</v>
      </c>
      <c r="G1136" s="3" t="s">
        <v>182</v>
      </c>
    </row>
    <row r="1137" spans="1:7" ht="15.75" customHeight="1">
      <c r="A1137" s="83" t="s">
        <v>4979</v>
      </c>
      <c r="B1137" s="203" t="s">
        <v>153</v>
      </c>
      <c r="C1137" s="203" t="s">
        <v>7650</v>
      </c>
      <c r="D1137" s="77" t="s">
        <v>6282</v>
      </c>
      <c r="E1137" s="77">
        <f>3/3*2</f>
        <v>2</v>
      </c>
      <c r="F1137" s="32">
        <f t="shared" si="85"/>
        <v>2</v>
      </c>
      <c r="G1137" s="3" t="s">
        <v>182</v>
      </c>
    </row>
    <row r="1138" spans="1:7" ht="15.75" customHeight="1">
      <c r="A1138" s="83" t="s">
        <v>4979</v>
      </c>
      <c r="B1138" s="203" t="s">
        <v>153</v>
      </c>
      <c r="C1138" s="203" t="s">
        <v>7651</v>
      </c>
      <c r="D1138" s="77" t="s">
        <v>6282</v>
      </c>
      <c r="E1138" s="77">
        <f>14/3*2</f>
        <v>9.3333333333333339</v>
      </c>
      <c r="F1138" s="32">
        <f t="shared" si="85"/>
        <v>9.3333333333333339</v>
      </c>
      <c r="G1138" s="3" t="s">
        <v>182</v>
      </c>
    </row>
    <row r="1139" spans="1:7" ht="15.75" customHeight="1">
      <c r="A1139" s="83" t="s">
        <v>4979</v>
      </c>
      <c r="B1139" s="203" t="s">
        <v>153</v>
      </c>
      <c r="C1139" s="203" t="s">
        <v>7652</v>
      </c>
      <c r="D1139" s="77" t="s">
        <v>6282</v>
      </c>
      <c r="E1139" s="77">
        <f t="shared" ref="E1139:E1140" si="86">10/3*2</f>
        <v>6.666666666666667</v>
      </c>
      <c r="F1139" s="32">
        <f t="shared" si="85"/>
        <v>6.666666666666667</v>
      </c>
      <c r="G1139" s="3" t="s">
        <v>182</v>
      </c>
    </row>
    <row r="1140" spans="1:7" ht="15.75" customHeight="1">
      <c r="A1140" s="83" t="s">
        <v>4979</v>
      </c>
      <c r="B1140" s="203" t="s">
        <v>153</v>
      </c>
      <c r="C1140" s="203" t="s">
        <v>7653</v>
      </c>
      <c r="D1140" s="77" t="s">
        <v>6282</v>
      </c>
      <c r="E1140" s="77">
        <f t="shared" si="86"/>
        <v>6.666666666666667</v>
      </c>
      <c r="F1140" s="32">
        <f t="shared" si="85"/>
        <v>6.666666666666667</v>
      </c>
      <c r="G1140" s="3" t="s">
        <v>182</v>
      </c>
    </row>
    <row r="1141" spans="1:7" ht="15.75" customHeight="1">
      <c r="A1141" s="83" t="s">
        <v>181</v>
      </c>
      <c r="B1141" s="203" t="s">
        <v>153</v>
      </c>
      <c r="C1141" s="438" t="s">
        <v>6517</v>
      </c>
      <c r="D1141" s="1003" t="s">
        <v>6282</v>
      </c>
      <c r="E1141" s="911">
        <v>1</v>
      </c>
      <c r="F1141" s="1003">
        <v>16.32</v>
      </c>
      <c r="G1141" s="3" t="s">
        <v>181</v>
      </c>
    </row>
    <row r="1142" spans="1:7" ht="15.75" customHeight="1">
      <c r="A1142" s="83" t="s">
        <v>181</v>
      </c>
      <c r="B1142" s="203" t="s">
        <v>153</v>
      </c>
      <c r="C1142" s="438" t="s">
        <v>7654</v>
      </c>
      <c r="D1142" s="1003" t="s">
        <v>6282</v>
      </c>
      <c r="E1142" s="911">
        <v>1</v>
      </c>
      <c r="F1142" s="1003">
        <v>16.32</v>
      </c>
      <c r="G1142" s="3" t="s">
        <v>181</v>
      </c>
    </row>
    <row r="1143" spans="1:7" ht="15.75" customHeight="1">
      <c r="A1143" s="83" t="s">
        <v>181</v>
      </c>
      <c r="B1143" s="203" t="s">
        <v>153</v>
      </c>
      <c r="C1143" s="438" t="s">
        <v>7655</v>
      </c>
      <c r="D1143" s="1003" t="s">
        <v>6282</v>
      </c>
      <c r="E1143" s="911">
        <v>1</v>
      </c>
      <c r="F1143" s="1003">
        <v>24.32</v>
      </c>
      <c r="G1143" s="3" t="s">
        <v>181</v>
      </c>
    </row>
    <row r="1144" spans="1:7" ht="15.75" customHeight="1">
      <c r="A1144" s="83" t="s">
        <v>181</v>
      </c>
      <c r="B1144" s="203" t="s">
        <v>153</v>
      </c>
      <c r="C1144" s="438" t="s">
        <v>7360</v>
      </c>
      <c r="D1144" s="1003" t="s">
        <v>6282</v>
      </c>
      <c r="E1144" s="911">
        <v>2</v>
      </c>
      <c r="F1144" s="1003">
        <v>17.32</v>
      </c>
      <c r="G1144" s="3" t="s">
        <v>181</v>
      </c>
    </row>
    <row r="1145" spans="1:7" ht="15.75" customHeight="1">
      <c r="A1145" s="83" t="s">
        <v>181</v>
      </c>
      <c r="B1145" s="203" t="s">
        <v>153</v>
      </c>
      <c r="C1145" s="438" t="s">
        <v>7361</v>
      </c>
      <c r="D1145" s="1003" t="s">
        <v>6282</v>
      </c>
      <c r="E1145" s="911">
        <v>3</v>
      </c>
      <c r="F1145" s="1003">
        <v>9.99</v>
      </c>
      <c r="G1145" s="3" t="s">
        <v>181</v>
      </c>
    </row>
    <row r="1146" spans="1:7" ht="15.75" customHeight="1">
      <c r="A1146" s="83" t="s">
        <v>181</v>
      </c>
      <c r="B1146" s="203" t="s">
        <v>153</v>
      </c>
      <c r="C1146" s="438" t="s">
        <v>7656</v>
      </c>
      <c r="D1146" s="1003" t="s">
        <v>6284</v>
      </c>
      <c r="E1146" s="911"/>
      <c r="F1146" s="1003">
        <v>17.989999999999998</v>
      </c>
      <c r="G1146" s="3" t="s">
        <v>181</v>
      </c>
    </row>
    <row r="1147" spans="1:7" ht="15.75" customHeight="1">
      <c r="A1147" s="83" t="s">
        <v>179</v>
      </c>
      <c r="B1147" s="203" t="s">
        <v>153</v>
      </c>
      <c r="C1147" s="438" t="s">
        <v>7657</v>
      </c>
      <c r="D1147" s="1003" t="s">
        <v>6282</v>
      </c>
      <c r="E1147" s="911">
        <v>9</v>
      </c>
      <c r="F1147" s="1003">
        <v>4.5</v>
      </c>
      <c r="G1147" s="3" t="s">
        <v>179</v>
      </c>
    </row>
    <row r="1148" spans="1:7" ht="15.75" customHeight="1">
      <c r="A1148" s="83" t="s">
        <v>179</v>
      </c>
      <c r="B1148" s="203" t="s">
        <v>153</v>
      </c>
      <c r="C1148" s="438" t="s">
        <v>7658</v>
      </c>
      <c r="D1148" s="1003" t="s">
        <v>6282</v>
      </c>
      <c r="E1148" s="911">
        <v>9</v>
      </c>
      <c r="F1148" s="1003">
        <v>4.5</v>
      </c>
      <c r="G1148" s="3" t="s">
        <v>179</v>
      </c>
    </row>
    <row r="1149" spans="1:7" ht="15.75" customHeight="1">
      <c r="A1149" s="83" t="s">
        <v>179</v>
      </c>
      <c r="B1149" s="203" t="s">
        <v>153</v>
      </c>
      <c r="C1149" s="438" t="s">
        <v>7659</v>
      </c>
      <c r="D1149" s="1003" t="s">
        <v>6282</v>
      </c>
      <c r="E1149" s="911">
        <v>0.66666666666666663</v>
      </c>
      <c r="F1149" s="1003">
        <v>0.33333333333333331</v>
      </c>
      <c r="G1149" s="3" t="s">
        <v>179</v>
      </c>
    </row>
    <row r="1150" spans="1:7" ht="15.75" customHeight="1">
      <c r="A1150" s="83" t="s">
        <v>179</v>
      </c>
      <c r="B1150" s="203" t="s">
        <v>153</v>
      </c>
      <c r="C1150" s="438" t="s">
        <v>7660</v>
      </c>
      <c r="D1150" s="1003" t="s">
        <v>6282</v>
      </c>
      <c r="E1150" s="911">
        <v>9</v>
      </c>
      <c r="F1150" s="1003">
        <v>3.3333333333333335</v>
      </c>
      <c r="G1150" s="3" t="s">
        <v>179</v>
      </c>
    </row>
    <row r="1151" spans="1:7" ht="15.75" customHeight="1">
      <c r="A1151" s="83" t="s">
        <v>179</v>
      </c>
      <c r="B1151" s="203" t="s">
        <v>153</v>
      </c>
      <c r="C1151" s="438" t="s">
        <v>7661</v>
      </c>
      <c r="D1151" s="1003" t="s">
        <v>6282</v>
      </c>
      <c r="E1151" s="911">
        <v>6.666666666666667</v>
      </c>
      <c r="F1151" s="1003">
        <v>3.5</v>
      </c>
      <c r="G1151" s="3" t="s">
        <v>179</v>
      </c>
    </row>
    <row r="1152" spans="1:7" ht="15.75" customHeight="1">
      <c r="A1152" s="83" t="s">
        <v>179</v>
      </c>
      <c r="B1152" s="203" t="s">
        <v>153</v>
      </c>
      <c r="C1152" s="438" t="s">
        <v>7662</v>
      </c>
      <c r="D1152" s="1003" t="s">
        <v>6282</v>
      </c>
      <c r="E1152" s="911">
        <v>6.666666666666667</v>
      </c>
      <c r="F1152" s="1003">
        <v>3.5</v>
      </c>
      <c r="G1152" s="3" t="s">
        <v>179</v>
      </c>
    </row>
    <row r="1153" spans="1:26" ht="15.75" customHeight="1">
      <c r="A1153" s="83" t="s">
        <v>179</v>
      </c>
      <c r="B1153" s="203" t="s">
        <v>153</v>
      </c>
      <c r="C1153" s="438" t="s">
        <v>7663</v>
      </c>
      <c r="D1153" s="1003" t="s">
        <v>6282</v>
      </c>
      <c r="E1153" s="911">
        <v>0.66666666666666663</v>
      </c>
      <c r="F1153" s="1003">
        <v>0.5</v>
      </c>
      <c r="G1153" s="3" t="s">
        <v>179</v>
      </c>
    </row>
    <row r="1154" spans="1:26" ht="15.75" customHeight="1">
      <c r="A1154" s="83" t="s">
        <v>179</v>
      </c>
      <c r="B1154" s="203" t="s">
        <v>153</v>
      </c>
      <c r="C1154" s="438" t="s">
        <v>7664</v>
      </c>
      <c r="D1154" s="1003" t="s">
        <v>6282</v>
      </c>
      <c r="E1154" s="911">
        <v>9</v>
      </c>
      <c r="F1154" s="1003">
        <v>3.3333333333333335</v>
      </c>
      <c r="G1154" s="3" t="s">
        <v>179</v>
      </c>
    </row>
    <row r="1155" spans="1:26" ht="15.75" customHeight="1">
      <c r="A1155" s="83" t="s">
        <v>179</v>
      </c>
      <c r="B1155" s="203" t="s">
        <v>153</v>
      </c>
      <c r="C1155" s="438" t="s">
        <v>7665</v>
      </c>
      <c r="D1155" s="1003" t="s">
        <v>6454</v>
      </c>
      <c r="E1155" s="911">
        <v>9</v>
      </c>
      <c r="F1155" s="1003">
        <v>7.666666666666667</v>
      </c>
      <c r="G1155" s="3" t="s">
        <v>179</v>
      </c>
    </row>
    <row r="1156" spans="1:26" ht="15.75" customHeight="1">
      <c r="A1156" s="83" t="s">
        <v>179</v>
      </c>
      <c r="B1156" s="203" t="s">
        <v>153</v>
      </c>
      <c r="C1156" s="438" t="s">
        <v>7666</v>
      </c>
      <c r="D1156" s="1003" t="s">
        <v>6454</v>
      </c>
      <c r="E1156" s="911">
        <v>9</v>
      </c>
      <c r="F1156" s="1003">
        <v>7.666666666666667</v>
      </c>
      <c r="G1156" s="3" t="s">
        <v>179</v>
      </c>
    </row>
    <row r="1157" spans="1:26" ht="15.75" customHeight="1">
      <c r="A1157" s="83" t="s">
        <v>179</v>
      </c>
      <c r="B1157" s="203" t="s">
        <v>153</v>
      </c>
      <c r="C1157" s="438" t="s">
        <v>7667</v>
      </c>
      <c r="D1157" s="1003" t="s">
        <v>6454</v>
      </c>
      <c r="E1157" s="911">
        <v>9</v>
      </c>
      <c r="F1157" s="1003">
        <v>7.666666666666667</v>
      </c>
      <c r="G1157" s="3" t="s">
        <v>179</v>
      </c>
    </row>
    <row r="1158" spans="1:26" ht="15.75" customHeight="1">
      <c r="A1158" s="83" t="s">
        <v>179</v>
      </c>
      <c r="B1158" s="203" t="s">
        <v>153</v>
      </c>
      <c r="C1158" s="438" t="s">
        <v>7668</v>
      </c>
      <c r="D1158" s="1003" t="s">
        <v>6454</v>
      </c>
      <c r="E1158" s="911">
        <v>40.666666666666664</v>
      </c>
      <c r="F1158" s="1003">
        <v>20.333333333333332</v>
      </c>
      <c r="G1158" s="3" t="s">
        <v>179</v>
      </c>
    </row>
    <row r="1159" spans="1:26" ht="15.75" customHeight="1">
      <c r="A1159" s="83" t="s">
        <v>179</v>
      </c>
      <c r="B1159" s="203" t="s">
        <v>153</v>
      </c>
      <c r="C1159" s="438" t="s">
        <v>7669</v>
      </c>
      <c r="D1159" s="1003" t="s">
        <v>6454</v>
      </c>
      <c r="E1159" s="911">
        <v>40.666666666666664</v>
      </c>
      <c r="F1159" s="1003">
        <v>20.333333333333332</v>
      </c>
      <c r="G1159" s="3" t="s">
        <v>179</v>
      </c>
    </row>
    <row r="1160" spans="1:26" ht="15.75" customHeight="1">
      <c r="A1160" s="83" t="s">
        <v>179</v>
      </c>
      <c r="B1160" s="203" t="s">
        <v>153</v>
      </c>
      <c r="C1160" s="438" t="s">
        <v>7670</v>
      </c>
      <c r="D1160" s="1003" t="s">
        <v>6454</v>
      </c>
      <c r="E1160" s="911">
        <v>9</v>
      </c>
      <c r="F1160" s="1003">
        <v>3.3333333333333335</v>
      </c>
      <c r="G1160" s="3" t="s">
        <v>179</v>
      </c>
    </row>
    <row r="1161" spans="1:26" ht="15.75" customHeight="1">
      <c r="A1161" s="83" t="s">
        <v>179</v>
      </c>
      <c r="B1161" s="203" t="s">
        <v>153</v>
      </c>
      <c r="C1161" s="438" t="s">
        <v>7671</v>
      </c>
      <c r="D1161" s="1003" t="s">
        <v>6454</v>
      </c>
      <c r="E1161" s="911">
        <v>6.666666666666667</v>
      </c>
      <c r="F1161" s="1003">
        <v>3.3333333333333335</v>
      </c>
      <c r="G1161" s="3" t="s">
        <v>179</v>
      </c>
    </row>
    <row r="1162" spans="1:26" ht="15.75" customHeight="1">
      <c r="A1162" s="83" t="s">
        <v>179</v>
      </c>
      <c r="B1162" s="203" t="s">
        <v>153</v>
      </c>
      <c r="C1162" s="438" t="s">
        <v>7672</v>
      </c>
      <c r="D1162" s="1003" t="s">
        <v>7673</v>
      </c>
      <c r="E1162" s="911">
        <v>24</v>
      </c>
      <c r="F1162" s="1003">
        <v>24</v>
      </c>
      <c r="G1162" s="3" t="s">
        <v>179</v>
      </c>
    </row>
    <row r="1163" spans="1:26" ht="15.75" customHeight="1">
      <c r="A1163" s="314" t="s">
        <v>179</v>
      </c>
      <c r="B1163" s="314" t="s">
        <v>153</v>
      </c>
      <c r="C1163" s="314" t="s">
        <v>7672</v>
      </c>
      <c r="D1163" s="1003" t="s">
        <v>7673</v>
      </c>
      <c r="E1163" s="1024">
        <v>6.67</v>
      </c>
      <c r="F1163" s="1003">
        <v>6.67</v>
      </c>
      <c r="G1163" s="3" t="s">
        <v>179</v>
      </c>
    </row>
    <row r="1164" spans="1:26" ht="15.75" customHeight="1">
      <c r="A1164" s="83"/>
      <c r="B1164" s="203"/>
      <c r="C1164" s="203"/>
      <c r="D1164" s="86"/>
      <c r="E1164" s="86"/>
      <c r="F1164" s="32"/>
    </row>
    <row r="1165" spans="1:26" ht="15.75" customHeight="1">
      <c r="A1165" s="83"/>
      <c r="B1165" s="203"/>
      <c r="C1165" s="203"/>
      <c r="D1165" s="86"/>
      <c r="E1165" s="86"/>
      <c r="F1165" s="32"/>
    </row>
    <row r="1166" spans="1:26" ht="15.75" customHeight="1">
      <c r="A1166" s="58"/>
      <c r="B1166" s="895"/>
      <c r="C1166" s="895"/>
      <c r="D1166" s="896"/>
      <c r="E1166" s="896"/>
      <c r="F1166" s="896">
        <f>SUM(F15:F1163)</f>
        <v>15772.127999999951</v>
      </c>
    </row>
    <row r="1167" spans="1:26" ht="15.75" customHeight="1">
      <c r="A1167" s="51"/>
      <c r="B1167" s="51"/>
      <c r="C1167" s="52"/>
      <c r="D1167" s="52"/>
      <c r="E1167" s="52"/>
      <c r="F1167" s="52"/>
      <c r="G1167" s="1"/>
      <c r="H1167" s="1"/>
      <c r="I1167" s="1"/>
    </row>
    <row r="1168" spans="1:26" ht="15.75" customHeight="1">
      <c r="A1168" s="1114" t="s">
        <v>842</v>
      </c>
      <c r="B1168" s="1115"/>
      <c r="C1168" s="1115"/>
      <c r="D1168" s="1115"/>
      <c r="E1168" s="1115"/>
      <c r="F1168" s="1115"/>
      <c r="G1168" s="1115"/>
      <c r="H1168" s="1115"/>
      <c r="I1168" s="1116"/>
      <c r="J1168" s="51"/>
      <c r="K1168" s="51"/>
      <c r="L1168" s="51"/>
      <c r="M1168" s="51"/>
      <c r="N1168" s="51"/>
      <c r="O1168" s="51"/>
      <c r="P1168" s="51"/>
      <c r="Q1168" s="51"/>
      <c r="R1168" s="51"/>
      <c r="S1168" s="51"/>
      <c r="T1168" s="51"/>
      <c r="U1168" s="51"/>
      <c r="V1168" s="51"/>
      <c r="W1168" s="51"/>
      <c r="X1168" s="51"/>
      <c r="Y1168" s="51"/>
      <c r="Z1168" s="51"/>
    </row>
    <row r="1169" spans="1:9" ht="15.75" customHeight="1">
      <c r="A1169" s="51"/>
      <c r="B1169" s="51"/>
      <c r="C1169" s="52"/>
      <c r="D1169" s="52"/>
      <c r="E1169" s="52"/>
      <c r="F1169" s="1"/>
      <c r="G1169" s="1"/>
      <c r="H1169" s="1"/>
      <c r="I1169" s="1"/>
    </row>
    <row r="1170" spans="1:9" ht="15.75" customHeight="1">
      <c r="A1170" s="51"/>
      <c r="B1170" s="51"/>
      <c r="C1170" s="52"/>
      <c r="D1170" s="52"/>
      <c r="E1170" s="52"/>
      <c r="F1170" s="52"/>
      <c r="G1170" s="1"/>
      <c r="H1170" s="1"/>
      <c r="I1170" s="1"/>
    </row>
    <row r="1171" spans="1:9" ht="15.75" customHeight="1">
      <c r="A1171" s="51"/>
      <c r="B1171" s="51"/>
      <c r="C1171" s="196"/>
      <c r="D1171" s="196"/>
      <c r="E1171" s="196"/>
      <c r="F1171" s="196"/>
      <c r="G1171" s="463"/>
      <c r="H1171" s="196"/>
      <c r="I1171" s="1"/>
    </row>
    <row r="1172" spans="1:9" ht="15.75" customHeight="1">
      <c r="A1172" s="51"/>
      <c r="B1172" s="51"/>
      <c r="C1172" s="196"/>
      <c r="D1172" s="196"/>
      <c r="E1172" s="196"/>
      <c r="F1172" s="196"/>
      <c r="G1172" s="463"/>
      <c r="H1172" s="196"/>
      <c r="I1172" s="1"/>
    </row>
    <row r="1173" spans="1:9" ht="15.75" customHeight="1">
      <c r="A1173" s="51"/>
      <c r="B1173" s="51"/>
      <c r="C1173" s="196"/>
      <c r="D1173" s="196"/>
      <c r="E1173" s="196"/>
      <c r="F1173" s="196"/>
      <c r="G1173" s="463"/>
      <c r="H1173" s="196"/>
      <c r="I1173" s="1"/>
    </row>
    <row r="1174" spans="1:9" ht="15.75" customHeight="1">
      <c r="A1174" s="51"/>
      <c r="B1174" s="51"/>
      <c r="C1174" s="196"/>
      <c r="D1174" s="196"/>
      <c r="E1174" s="196"/>
      <c r="F1174" s="196"/>
      <c r="G1174" s="463"/>
      <c r="H1174" s="196"/>
      <c r="I1174" s="1"/>
    </row>
    <row r="1175" spans="1:9" ht="15.75" customHeight="1">
      <c r="A1175" s="51"/>
      <c r="B1175" s="51"/>
      <c r="C1175" s="196"/>
      <c r="D1175" s="196"/>
      <c r="E1175" s="196"/>
      <c r="F1175" s="196"/>
      <c r="G1175" s="463"/>
      <c r="H1175" s="196"/>
      <c r="I1175" s="1"/>
    </row>
    <row r="1176" spans="1:9" ht="15.75" customHeight="1">
      <c r="A1176" s="51"/>
      <c r="B1176" s="51"/>
      <c r="C1176" s="196"/>
      <c r="D1176" s="196"/>
      <c r="E1176" s="196"/>
      <c r="F1176" s="196"/>
      <c r="G1176" s="463"/>
      <c r="H1176" s="196"/>
      <c r="I1176" s="1"/>
    </row>
    <row r="1177" spans="1:9" ht="15.75" customHeight="1">
      <c r="A1177" s="51"/>
      <c r="B1177" s="51"/>
      <c r="C1177" s="196"/>
      <c r="D1177" s="196"/>
      <c r="E1177" s="196"/>
      <c r="F1177" s="196"/>
      <c r="G1177" s="463"/>
      <c r="H1177" s="196"/>
      <c r="I1177" s="1"/>
    </row>
    <row r="1178" spans="1:9" ht="15.75" customHeight="1">
      <c r="A1178" s="51"/>
      <c r="B1178" s="51"/>
      <c r="C1178" s="196"/>
      <c r="D1178" s="196"/>
      <c r="E1178" s="196"/>
      <c r="F1178" s="196"/>
      <c r="G1178" s="463"/>
      <c r="H1178" s="196"/>
      <c r="I1178" s="1"/>
    </row>
    <row r="1179" spans="1:9" ht="15.75" customHeight="1">
      <c r="A1179" s="51"/>
      <c r="B1179" s="51"/>
      <c r="C1179" s="196"/>
      <c r="D1179" s="196"/>
      <c r="E1179" s="196"/>
      <c r="F1179" s="196"/>
      <c r="G1179" s="454"/>
      <c r="H1179" s="196"/>
      <c r="I1179" s="1"/>
    </row>
    <row r="1180" spans="1:9" ht="15.75" customHeight="1">
      <c r="A1180" s="51"/>
      <c r="B1180" s="51"/>
      <c r="C1180" s="196"/>
      <c r="D1180" s="196"/>
      <c r="E1180" s="196"/>
      <c r="F1180" s="196"/>
      <c r="G1180" s="454"/>
      <c r="H1180" s="196"/>
      <c r="I1180" s="1"/>
    </row>
    <row r="1181" spans="1:9" ht="15.75" customHeight="1">
      <c r="A1181" s="51"/>
      <c r="B1181" s="51"/>
      <c r="C1181" s="196"/>
      <c r="D1181" s="196"/>
      <c r="E1181" s="196"/>
      <c r="F1181" s="196"/>
      <c r="G1181" s="454"/>
      <c r="H1181" s="196"/>
      <c r="I1181" s="1"/>
    </row>
    <row r="1182" spans="1:9" ht="15.75" customHeight="1">
      <c r="A1182" s="51"/>
      <c r="B1182" s="51"/>
      <c r="C1182" s="196"/>
      <c r="D1182" s="196"/>
      <c r="E1182" s="196"/>
      <c r="F1182" s="196"/>
      <c r="G1182" s="454"/>
      <c r="H1182" s="196"/>
      <c r="I1182" s="1"/>
    </row>
    <row r="1183" spans="1:9" ht="15.75" customHeight="1">
      <c r="A1183" s="51"/>
      <c r="B1183" s="51"/>
      <c r="C1183" s="196"/>
      <c r="D1183" s="196"/>
      <c r="E1183" s="196"/>
      <c r="F1183" s="196"/>
      <c r="G1183" s="454"/>
      <c r="H1183" s="196"/>
      <c r="I1183" s="1"/>
    </row>
    <row r="1184" spans="1:9" ht="15.75" customHeight="1">
      <c r="A1184" s="51"/>
      <c r="B1184" s="51"/>
      <c r="C1184" s="196"/>
      <c r="D1184" s="196"/>
      <c r="E1184" s="196"/>
      <c r="F1184" s="196"/>
      <c r="G1184" s="454"/>
      <c r="H1184" s="196"/>
      <c r="I1184" s="1"/>
    </row>
    <row r="1185" spans="1:9" ht="15.75" customHeight="1">
      <c r="A1185" s="51"/>
      <c r="B1185" s="51"/>
      <c r="C1185" s="196"/>
      <c r="D1185" s="196"/>
      <c r="E1185" s="196"/>
      <c r="F1185" s="196"/>
      <c r="G1185" s="454"/>
      <c r="H1185" s="196"/>
      <c r="I1185" s="1"/>
    </row>
    <row r="1186" spans="1:9" ht="15.75" customHeight="1">
      <c r="A1186" s="51"/>
      <c r="B1186" s="51"/>
      <c r="C1186" s="196"/>
      <c r="D1186" s="196"/>
      <c r="E1186" s="196"/>
      <c r="F1186" s="196"/>
      <c r="G1186" s="454"/>
      <c r="H1186" s="196"/>
      <c r="I1186" s="1"/>
    </row>
    <row r="1187" spans="1:9" ht="15.75" customHeight="1">
      <c r="A1187" s="51"/>
      <c r="B1187" s="51"/>
      <c r="C1187" s="196"/>
      <c r="D1187" s="196"/>
      <c r="E1187" s="196"/>
      <c r="F1187" s="196"/>
      <c r="G1187" s="454"/>
      <c r="H1187" s="196"/>
      <c r="I1187" s="1"/>
    </row>
    <row r="1188" spans="1:9" ht="15.75" customHeight="1">
      <c r="A1188" s="51"/>
      <c r="B1188" s="51"/>
      <c r="C1188" s="196"/>
      <c r="D1188" s="196"/>
      <c r="E1188" s="196"/>
      <c r="F1188" s="196"/>
      <c r="G1188" s="454"/>
      <c r="H1188" s="196"/>
      <c r="I1188" s="1"/>
    </row>
    <row r="1189" spans="1:9" ht="15.75" customHeight="1">
      <c r="A1189" s="51"/>
      <c r="B1189" s="51"/>
      <c r="C1189" s="196"/>
      <c r="D1189" s="196"/>
      <c r="E1189" s="196"/>
      <c r="F1189" s="196"/>
      <c r="G1189" s="454"/>
      <c r="H1189" s="196"/>
      <c r="I1189" s="1"/>
    </row>
    <row r="1190" spans="1:9" ht="15.75" customHeight="1">
      <c r="A1190" s="51"/>
      <c r="B1190" s="51"/>
      <c r="C1190" s="196"/>
      <c r="D1190" s="196"/>
      <c r="E1190" s="196"/>
      <c r="F1190" s="196"/>
      <c r="G1190" s="454"/>
      <c r="H1190" s="196"/>
      <c r="I1190" s="1"/>
    </row>
    <row r="1191" spans="1:9" ht="15.75" customHeight="1">
      <c r="A1191" s="51"/>
      <c r="B1191" s="51"/>
      <c r="C1191" s="196"/>
      <c r="D1191" s="196"/>
      <c r="E1191" s="196"/>
      <c r="F1191" s="196"/>
      <c r="G1191" s="454"/>
      <c r="H1191" s="196"/>
      <c r="I1191" s="1"/>
    </row>
    <row r="1192" spans="1:9" ht="15.75" customHeight="1">
      <c r="A1192" s="51"/>
      <c r="B1192" s="51"/>
      <c r="C1192" s="196"/>
      <c r="D1192" s="196"/>
      <c r="E1192" s="196"/>
      <c r="F1192" s="196"/>
      <c r="G1192" s="454"/>
      <c r="H1192" s="196"/>
      <c r="I1192" s="1"/>
    </row>
    <row r="1193" spans="1:9" ht="15.75" customHeight="1">
      <c r="A1193" s="51"/>
      <c r="B1193" s="51"/>
      <c r="C1193" s="196"/>
      <c r="D1193" s="196"/>
      <c r="E1193" s="196"/>
      <c r="F1193" s="196"/>
      <c r="G1193" s="454"/>
      <c r="H1193" s="196"/>
      <c r="I1193" s="1"/>
    </row>
    <row r="1194" spans="1:9" ht="15.75" customHeight="1">
      <c r="A1194" s="51"/>
      <c r="B1194" s="51"/>
      <c r="C1194" s="196"/>
      <c r="D1194" s="196"/>
      <c r="E1194" s="196"/>
      <c r="F1194" s="196"/>
      <c r="G1194" s="454"/>
      <c r="H1194" s="196"/>
      <c r="I1194" s="1"/>
    </row>
    <row r="1195" spans="1:9" ht="15.75" customHeight="1">
      <c r="A1195" s="51"/>
      <c r="B1195" s="51"/>
      <c r="C1195" s="196"/>
      <c r="D1195" s="196"/>
      <c r="E1195" s="196"/>
      <c r="F1195" s="196"/>
      <c r="G1195" s="454"/>
      <c r="H1195" s="196"/>
      <c r="I1195" s="1"/>
    </row>
    <row r="1196" spans="1:9" ht="15.75" customHeight="1">
      <c r="A1196" s="51"/>
      <c r="B1196" s="51"/>
      <c r="C1196" s="196"/>
      <c r="D1196" s="196"/>
      <c r="E1196" s="196"/>
      <c r="F1196" s="196"/>
      <c r="G1196" s="454"/>
      <c r="H1196" s="196"/>
      <c r="I1196" s="1"/>
    </row>
    <row r="1197" spans="1:9" ht="15.75" customHeight="1">
      <c r="A1197" s="51"/>
      <c r="B1197" s="51"/>
      <c r="C1197" s="196"/>
      <c r="D1197" s="196"/>
      <c r="E1197" s="196"/>
      <c r="F1197" s="196"/>
      <c r="G1197" s="454"/>
      <c r="H1197" s="196"/>
      <c r="I1197" s="1"/>
    </row>
    <row r="1198" spans="1:9" ht="15.75" customHeight="1">
      <c r="A1198" s="51"/>
      <c r="B1198" s="51"/>
      <c r="C1198" s="196"/>
      <c r="D1198" s="196"/>
      <c r="E1198" s="196"/>
      <c r="F1198" s="196"/>
      <c r="G1198" s="454"/>
      <c r="H1198" s="196"/>
      <c r="I1198" s="1"/>
    </row>
    <row r="1199" spans="1:9" ht="15.75" customHeight="1">
      <c r="A1199" s="51"/>
      <c r="B1199" s="51"/>
      <c r="C1199" s="196"/>
      <c r="D1199" s="196"/>
      <c r="E1199" s="196"/>
      <c r="F1199" s="196"/>
      <c r="G1199" s="454"/>
      <c r="H1199" s="196"/>
      <c r="I1199" s="1"/>
    </row>
    <row r="1200" spans="1:9" ht="15.75" customHeight="1">
      <c r="A1200" s="51"/>
      <c r="B1200" s="51"/>
      <c r="C1200" s="196"/>
      <c r="D1200" s="196"/>
      <c r="E1200" s="196"/>
      <c r="F1200" s="196"/>
      <c r="G1200" s="454"/>
      <c r="H1200" s="196"/>
      <c r="I1200" s="1"/>
    </row>
    <row r="1201" spans="1:9" ht="15.75" customHeight="1">
      <c r="A1201" s="51"/>
      <c r="B1201" s="51"/>
      <c r="C1201" s="196"/>
      <c r="D1201" s="196"/>
      <c r="E1201" s="196"/>
      <c r="F1201" s="196"/>
      <c r="G1201" s="454"/>
      <c r="H1201" s="196"/>
      <c r="I1201" s="1"/>
    </row>
    <row r="1202" spans="1:9" ht="15.75" customHeight="1">
      <c r="A1202" s="51"/>
      <c r="B1202" s="51"/>
      <c r="C1202" s="196"/>
      <c r="D1202" s="196"/>
      <c r="E1202" s="196"/>
      <c r="F1202" s="196"/>
      <c r="G1202" s="454"/>
      <c r="H1202" s="196"/>
      <c r="I1202" s="1"/>
    </row>
    <row r="1203" spans="1:9" ht="15.75" customHeight="1">
      <c r="A1203" s="51"/>
      <c r="B1203" s="51"/>
      <c r="C1203" s="196"/>
      <c r="D1203" s="196"/>
      <c r="E1203" s="196"/>
      <c r="F1203" s="196"/>
      <c r="G1203" s="454"/>
      <c r="H1203" s="196"/>
      <c r="I1203" s="1"/>
    </row>
    <row r="1204" spans="1:9" ht="15.75" customHeight="1">
      <c r="A1204" s="51"/>
      <c r="B1204" s="51"/>
      <c r="C1204" s="52"/>
      <c r="D1204" s="52"/>
      <c r="E1204" s="52"/>
      <c r="F1204" s="52"/>
      <c r="G1204" s="1"/>
      <c r="H1204" s="1"/>
      <c r="I1204" s="1"/>
    </row>
    <row r="1205" spans="1:9" ht="15.75" customHeight="1">
      <c r="A1205" s="51"/>
      <c r="B1205" s="51"/>
      <c r="C1205" s="52"/>
      <c r="D1205" s="52"/>
      <c r="E1205" s="52"/>
      <c r="F1205" s="52"/>
      <c r="G1205" s="1"/>
      <c r="H1205" s="1"/>
      <c r="I1205" s="1"/>
    </row>
    <row r="1206" spans="1:9" ht="15.75" customHeight="1">
      <c r="A1206" s="51"/>
      <c r="B1206" s="51"/>
      <c r="C1206" s="52"/>
      <c r="D1206" s="52"/>
      <c r="E1206" s="52"/>
      <c r="F1206" s="52"/>
      <c r="G1206" s="1"/>
      <c r="H1206" s="1"/>
      <c r="I1206" s="1"/>
    </row>
    <row r="1207" spans="1:9" ht="15.75" customHeight="1">
      <c r="A1207" s="51"/>
      <c r="B1207" s="51"/>
      <c r="C1207" s="52"/>
      <c r="D1207" s="52"/>
      <c r="E1207" s="52"/>
      <c r="F1207" s="52"/>
      <c r="G1207" s="1"/>
      <c r="H1207" s="1"/>
      <c r="I1207" s="1"/>
    </row>
    <row r="1208" spans="1:9" ht="15.75" customHeight="1">
      <c r="A1208" s="51"/>
      <c r="B1208" s="51"/>
      <c r="C1208" s="52"/>
      <c r="D1208" s="52"/>
      <c r="E1208" s="52"/>
      <c r="F1208" s="52"/>
      <c r="G1208" s="1"/>
      <c r="H1208" s="1"/>
      <c r="I1208" s="1"/>
    </row>
    <row r="1209" spans="1:9" ht="15.75" customHeight="1">
      <c r="A1209" s="51"/>
      <c r="B1209" s="51"/>
      <c r="C1209" s="52"/>
      <c r="D1209" s="52"/>
      <c r="E1209" s="52"/>
      <c r="F1209" s="52"/>
      <c r="G1209" s="1"/>
      <c r="H1209" s="1"/>
      <c r="I1209" s="1"/>
    </row>
    <row r="1210" spans="1:9" ht="15.75" customHeight="1">
      <c r="A1210" s="51"/>
      <c r="B1210" s="51"/>
      <c r="C1210" s="52"/>
      <c r="D1210" s="52"/>
      <c r="E1210" s="52"/>
      <c r="F1210" s="52"/>
      <c r="G1210" s="1"/>
      <c r="H1210" s="1"/>
      <c r="I1210" s="1"/>
    </row>
    <row r="1211" spans="1:9" ht="15.75" customHeight="1">
      <c r="A1211" s="51"/>
      <c r="B1211" s="51"/>
      <c r="C1211" s="52"/>
      <c r="D1211" s="52"/>
      <c r="E1211" s="52"/>
      <c r="F1211" s="52"/>
      <c r="G1211" s="1"/>
      <c r="H1211" s="1"/>
      <c r="I1211" s="1"/>
    </row>
    <row r="1212" spans="1:9" ht="15.75" customHeight="1">
      <c r="A1212" s="51"/>
      <c r="B1212" s="51"/>
      <c r="C1212" s="52"/>
      <c r="D1212" s="52"/>
      <c r="E1212" s="52"/>
      <c r="F1212" s="52"/>
      <c r="G1212" s="1"/>
      <c r="H1212" s="1"/>
      <c r="I1212" s="1"/>
    </row>
    <row r="1213" spans="1:9" ht="15.75" customHeight="1">
      <c r="A1213" s="51"/>
      <c r="B1213" s="51"/>
      <c r="C1213" s="52"/>
      <c r="D1213" s="52"/>
      <c r="E1213" s="52"/>
      <c r="F1213" s="52"/>
      <c r="G1213" s="1"/>
      <c r="H1213" s="1"/>
      <c r="I1213" s="1"/>
    </row>
    <row r="1214" spans="1:9" ht="15.75" customHeight="1">
      <c r="A1214" s="51"/>
      <c r="B1214" s="51"/>
      <c r="C1214" s="52"/>
      <c r="D1214" s="52"/>
      <c r="E1214" s="52"/>
      <c r="F1214" s="52"/>
      <c r="G1214" s="1"/>
      <c r="H1214" s="1"/>
      <c r="I1214" s="1"/>
    </row>
    <row r="1215" spans="1:9" ht="15.75" customHeight="1">
      <c r="A1215" s="51"/>
      <c r="B1215" s="51"/>
      <c r="C1215" s="52"/>
      <c r="D1215" s="52"/>
      <c r="E1215" s="52"/>
      <c r="F1215" s="52"/>
      <c r="G1215" s="1"/>
      <c r="H1215" s="1"/>
      <c r="I1215" s="1"/>
    </row>
    <row r="1216" spans="1:9" ht="15.75" customHeight="1">
      <c r="A1216" s="51"/>
      <c r="B1216" s="51"/>
      <c r="C1216" s="52"/>
      <c r="D1216" s="52"/>
      <c r="E1216" s="52"/>
      <c r="F1216" s="52"/>
      <c r="G1216" s="1"/>
      <c r="H1216" s="1"/>
      <c r="I1216" s="1"/>
    </row>
    <row r="1217" spans="1:9" ht="15.75" customHeight="1">
      <c r="A1217" s="51"/>
      <c r="B1217" s="51"/>
      <c r="C1217" s="52"/>
      <c r="D1217" s="52"/>
      <c r="E1217" s="52"/>
      <c r="F1217" s="52"/>
      <c r="G1217" s="1"/>
      <c r="H1217" s="1"/>
      <c r="I1217" s="1"/>
    </row>
    <row r="1218" spans="1:9" ht="15.75" customHeight="1">
      <c r="A1218" s="51"/>
      <c r="B1218" s="51"/>
      <c r="C1218" s="52"/>
      <c r="D1218" s="52"/>
      <c r="E1218" s="52"/>
      <c r="F1218" s="52"/>
      <c r="G1218" s="1"/>
      <c r="H1218" s="1"/>
      <c r="I1218" s="1"/>
    </row>
    <row r="1219" spans="1:9" ht="15.75" customHeight="1">
      <c r="A1219" s="51"/>
      <c r="B1219" s="51"/>
      <c r="C1219" s="52"/>
      <c r="D1219" s="52"/>
      <c r="E1219" s="52"/>
      <c r="F1219" s="52"/>
      <c r="G1219" s="1"/>
      <c r="H1219" s="1"/>
      <c r="I1219" s="1"/>
    </row>
    <row r="1220" spans="1:9" ht="15.75" customHeight="1">
      <c r="A1220" s="51"/>
      <c r="B1220" s="51"/>
      <c r="C1220" s="52"/>
      <c r="D1220" s="52"/>
      <c r="E1220" s="52"/>
      <c r="F1220" s="52"/>
      <c r="G1220" s="1"/>
      <c r="H1220" s="1"/>
      <c r="I1220" s="1"/>
    </row>
    <row r="1221" spans="1:9" ht="15.75" customHeight="1">
      <c r="A1221" s="51"/>
      <c r="B1221" s="51"/>
      <c r="C1221" s="52"/>
      <c r="D1221" s="52"/>
      <c r="E1221" s="52"/>
      <c r="F1221" s="52"/>
      <c r="G1221" s="1"/>
      <c r="H1221" s="1"/>
      <c r="I1221" s="1"/>
    </row>
    <row r="1222" spans="1:9" ht="15.75" customHeight="1">
      <c r="A1222" s="51"/>
      <c r="B1222" s="51"/>
      <c r="C1222" s="52"/>
      <c r="D1222" s="52"/>
      <c r="E1222" s="52"/>
      <c r="F1222" s="52"/>
      <c r="G1222" s="1"/>
      <c r="H1222" s="1"/>
      <c r="I1222" s="1"/>
    </row>
    <row r="1223" spans="1:9" ht="15.75" customHeight="1">
      <c r="A1223" s="51"/>
      <c r="B1223" s="51"/>
      <c r="C1223" s="52"/>
      <c r="D1223" s="52"/>
      <c r="E1223" s="52"/>
      <c r="F1223" s="52"/>
      <c r="G1223" s="1"/>
      <c r="H1223" s="1"/>
      <c r="I1223" s="1"/>
    </row>
    <row r="1224" spans="1:9" ht="15.75" customHeight="1">
      <c r="A1224" s="51"/>
      <c r="B1224" s="51"/>
      <c r="C1224" s="52"/>
      <c r="D1224" s="52"/>
      <c r="E1224" s="52"/>
      <c r="F1224" s="52"/>
      <c r="G1224" s="1"/>
      <c r="H1224" s="1"/>
      <c r="I1224" s="1"/>
    </row>
    <row r="1225" spans="1:9" ht="15.75" customHeight="1">
      <c r="A1225" s="51"/>
      <c r="B1225" s="51"/>
      <c r="C1225" s="52"/>
      <c r="D1225" s="52"/>
      <c r="E1225" s="52"/>
      <c r="F1225" s="52"/>
      <c r="G1225" s="1"/>
      <c r="H1225" s="1"/>
      <c r="I1225" s="1"/>
    </row>
    <row r="1226" spans="1:9" ht="15.75" customHeight="1">
      <c r="A1226" s="51"/>
      <c r="B1226" s="51"/>
      <c r="C1226" s="52"/>
      <c r="D1226" s="52"/>
      <c r="E1226" s="52"/>
      <c r="F1226" s="52"/>
      <c r="G1226" s="1"/>
      <c r="H1226" s="1"/>
      <c r="I1226" s="1"/>
    </row>
    <row r="1227" spans="1:9" ht="15.75" customHeight="1">
      <c r="A1227" s="51"/>
      <c r="B1227" s="51"/>
      <c r="C1227" s="52"/>
      <c r="D1227" s="52"/>
      <c r="E1227" s="52"/>
      <c r="F1227" s="52"/>
      <c r="G1227" s="1"/>
      <c r="H1227" s="1"/>
      <c r="I1227" s="1"/>
    </row>
    <row r="1228" spans="1:9" ht="15.75" customHeight="1">
      <c r="A1228" s="51"/>
      <c r="B1228" s="51"/>
      <c r="C1228" s="52"/>
      <c r="D1228" s="52"/>
      <c r="E1228" s="52"/>
      <c r="F1228" s="52"/>
      <c r="G1228" s="1"/>
      <c r="H1228" s="1"/>
      <c r="I1228" s="1"/>
    </row>
    <row r="1229" spans="1:9" ht="15.75" customHeight="1">
      <c r="A1229" s="51"/>
      <c r="B1229" s="51"/>
      <c r="C1229" s="52"/>
      <c r="D1229" s="52"/>
      <c r="E1229" s="52"/>
      <c r="F1229" s="52"/>
      <c r="G1229" s="1"/>
      <c r="H1229" s="1"/>
      <c r="I1229" s="1"/>
    </row>
    <row r="1230" spans="1:9" ht="15.75" customHeight="1">
      <c r="A1230" s="51"/>
      <c r="B1230" s="51"/>
      <c r="C1230" s="52"/>
      <c r="D1230" s="52"/>
      <c r="E1230" s="52"/>
      <c r="F1230" s="52"/>
      <c r="G1230" s="1"/>
      <c r="H1230" s="1"/>
      <c r="I1230" s="1"/>
    </row>
    <row r="1231" spans="1:9" ht="15.75" customHeight="1">
      <c r="A1231" s="51"/>
      <c r="B1231" s="51"/>
      <c r="C1231" s="52"/>
      <c r="D1231" s="52"/>
      <c r="E1231" s="52"/>
      <c r="F1231" s="52"/>
      <c r="G1231" s="1"/>
      <c r="H1231" s="1"/>
      <c r="I1231" s="1"/>
    </row>
    <row r="1232" spans="1:9" ht="15.75" customHeight="1">
      <c r="A1232" s="51"/>
      <c r="B1232" s="51"/>
      <c r="C1232" s="52"/>
      <c r="D1232" s="52"/>
      <c r="E1232" s="52"/>
      <c r="F1232" s="52"/>
      <c r="G1232" s="1"/>
      <c r="H1232" s="1"/>
      <c r="I1232" s="1"/>
    </row>
    <row r="1233" spans="1:9" ht="15.75" customHeight="1">
      <c r="A1233" s="51"/>
      <c r="B1233" s="51"/>
      <c r="C1233" s="52"/>
      <c r="D1233" s="52"/>
      <c r="E1233" s="52"/>
      <c r="F1233" s="52"/>
      <c r="G1233" s="1"/>
      <c r="H1233" s="1"/>
      <c r="I1233" s="1"/>
    </row>
    <row r="1234" spans="1:9" ht="15.75" customHeight="1">
      <c r="A1234" s="51"/>
      <c r="B1234" s="51"/>
      <c r="C1234" s="52"/>
      <c r="D1234" s="52"/>
      <c r="E1234" s="52"/>
      <c r="F1234" s="52"/>
      <c r="G1234" s="1"/>
      <c r="H1234" s="1"/>
      <c r="I1234" s="1"/>
    </row>
    <row r="1235" spans="1:9" ht="15.75" customHeight="1">
      <c r="A1235" s="51"/>
      <c r="B1235" s="51"/>
      <c r="C1235" s="52"/>
      <c r="D1235" s="52"/>
      <c r="E1235" s="52"/>
      <c r="F1235" s="52"/>
      <c r="G1235" s="1"/>
      <c r="H1235" s="1"/>
      <c r="I1235" s="1"/>
    </row>
    <row r="1236" spans="1:9" ht="15.75" customHeight="1">
      <c r="A1236" s="51"/>
      <c r="B1236" s="51"/>
      <c r="C1236" s="52"/>
      <c r="D1236" s="52"/>
      <c r="E1236" s="52"/>
      <c r="F1236" s="52"/>
      <c r="G1236" s="1"/>
      <c r="H1236" s="1"/>
      <c r="I1236" s="1"/>
    </row>
    <row r="1237" spans="1:9" ht="15.75" customHeight="1">
      <c r="A1237" s="51"/>
      <c r="B1237" s="51"/>
      <c r="C1237" s="52"/>
      <c r="D1237" s="52"/>
      <c r="E1237" s="52"/>
      <c r="F1237" s="52"/>
      <c r="G1237" s="1"/>
      <c r="H1237" s="1"/>
      <c r="I1237" s="1"/>
    </row>
    <row r="1238" spans="1:9" ht="15.75" customHeight="1">
      <c r="A1238" s="51"/>
      <c r="B1238" s="51"/>
      <c r="C1238" s="52"/>
      <c r="D1238" s="52"/>
      <c r="E1238" s="52"/>
      <c r="F1238" s="52"/>
      <c r="G1238" s="1"/>
      <c r="H1238" s="1"/>
      <c r="I1238" s="1"/>
    </row>
    <row r="1239" spans="1:9" ht="15.75" customHeight="1">
      <c r="A1239" s="51"/>
      <c r="B1239" s="51"/>
      <c r="C1239" s="52"/>
      <c r="D1239" s="52"/>
      <c r="E1239" s="52"/>
      <c r="F1239" s="52"/>
      <c r="G1239" s="1"/>
      <c r="H1239" s="1"/>
      <c r="I1239" s="1"/>
    </row>
    <row r="1240" spans="1:9" ht="15.75" customHeight="1">
      <c r="A1240" s="51"/>
      <c r="B1240" s="51"/>
      <c r="C1240" s="52"/>
      <c r="D1240" s="52"/>
      <c r="E1240" s="52"/>
      <c r="F1240" s="52"/>
      <c r="G1240" s="1"/>
      <c r="H1240" s="1"/>
      <c r="I1240" s="1"/>
    </row>
    <row r="1241" spans="1:9" ht="15.75" customHeight="1">
      <c r="A1241" s="51"/>
      <c r="B1241" s="51"/>
      <c r="C1241" s="52"/>
      <c r="D1241" s="52"/>
      <c r="E1241" s="52"/>
      <c r="F1241" s="52"/>
      <c r="G1241" s="1"/>
      <c r="H1241" s="1"/>
      <c r="I1241" s="1"/>
    </row>
    <row r="1242" spans="1:9" ht="15.75" customHeight="1">
      <c r="A1242" s="51"/>
      <c r="B1242" s="51"/>
      <c r="C1242" s="52"/>
      <c r="D1242" s="52"/>
      <c r="E1242" s="52"/>
      <c r="F1242" s="52"/>
      <c r="G1242" s="1"/>
      <c r="H1242" s="1"/>
      <c r="I1242" s="1"/>
    </row>
    <row r="1243" spans="1:9" ht="15.75" customHeight="1">
      <c r="A1243" s="51"/>
      <c r="B1243" s="51"/>
      <c r="C1243" s="52"/>
      <c r="D1243" s="52"/>
      <c r="E1243" s="52"/>
      <c r="F1243" s="52"/>
      <c r="G1243" s="1"/>
      <c r="H1243" s="1"/>
      <c r="I1243" s="1"/>
    </row>
    <row r="1244" spans="1:9" ht="15.75" customHeight="1">
      <c r="A1244" s="51"/>
      <c r="B1244" s="51"/>
      <c r="C1244" s="52"/>
      <c r="D1244" s="52"/>
      <c r="E1244" s="52"/>
      <c r="F1244" s="52"/>
      <c r="G1244" s="1"/>
      <c r="H1244" s="1"/>
      <c r="I1244" s="1"/>
    </row>
    <row r="1245" spans="1:9" ht="15.75" customHeight="1">
      <c r="A1245" s="51"/>
      <c r="B1245" s="51"/>
      <c r="C1245" s="52"/>
      <c r="D1245" s="52"/>
      <c r="E1245" s="52"/>
      <c r="F1245" s="52"/>
      <c r="G1245" s="1"/>
      <c r="H1245" s="1"/>
      <c r="I1245" s="1"/>
    </row>
    <row r="1246" spans="1:9" ht="15.75" customHeight="1">
      <c r="A1246" s="51"/>
      <c r="B1246" s="51"/>
      <c r="C1246" s="52"/>
      <c r="D1246" s="52"/>
      <c r="E1246" s="52"/>
      <c r="F1246" s="52"/>
      <c r="G1246" s="1"/>
      <c r="H1246" s="1"/>
      <c r="I1246" s="1"/>
    </row>
    <row r="1247" spans="1:9" ht="15.75" customHeight="1">
      <c r="A1247" s="51"/>
      <c r="B1247" s="51"/>
      <c r="C1247" s="52"/>
      <c r="D1247" s="52"/>
      <c r="E1247" s="52"/>
      <c r="F1247" s="52"/>
      <c r="G1247" s="1"/>
      <c r="H1247" s="1"/>
      <c r="I1247" s="1"/>
    </row>
    <row r="1248" spans="1:9" ht="15.75" customHeight="1">
      <c r="A1248" s="51"/>
      <c r="B1248" s="51"/>
      <c r="C1248" s="52"/>
      <c r="D1248" s="52"/>
      <c r="E1248" s="52"/>
      <c r="F1248" s="52"/>
      <c r="G1248" s="1"/>
      <c r="H1248" s="1"/>
      <c r="I1248" s="1"/>
    </row>
    <row r="1249" spans="1:9" ht="15.75" customHeight="1">
      <c r="A1249" s="51"/>
      <c r="B1249" s="51"/>
      <c r="C1249" s="52"/>
      <c r="D1249" s="52"/>
      <c r="E1249" s="52"/>
      <c r="F1249" s="52"/>
      <c r="G1249" s="1"/>
      <c r="H1249" s="1"/>
      <c r="I1249" s="1"/>
    </row>
    <row r="1250" spans="1:9" ht="15.75" customHeight="1">
      <c r="A1250" s="51"/>
      <c r="B1250" s="51"/>
      <c r="C1250" s="52"/>
      <c r="D1250" s="52"/>
      <c r="E1250" s="52"/>
      <c r="F1250" s="52"/>
      <c r="G1250" s="1"/>
      <c r="H1250" s="1"/>
      <c r="I1250" s="1"/>
    </row>
    <row r="1251" spans="1:9" ht="15.75" customHeight="1">
      <c r="A1251" s="51"/>
      <c r="B1251" s="51"/>
      <c r="C1251" s="52"/>
      <c r="D1251" s="52"/>
      <c r="E1251" s="52"/>
      <c r="F1251" s="52"/>
      <c r="G1251" s="1"/>
      <c r="H1251" s="1"/>
      <c r="I1251" s="1"/>
    </row>
    <row r="1252" spans="1:9" ht="15.75" customHeight="1">
      <c r="A1252" s="51"/>
      <c r="B1252" s="51"/>
      <c r="C1252" s="52"/>
      <c r="D1252" s="52"/>
      <c r="E1252" s="52"/>
      <c r="F1252" s="52"/>
      <c r="G1252" s="1"/>
      <c r="H1252" s="1"/>
      <c r="I1252" s="1"/>
    </row>
    <row r="1253" spans="1:9" ht="15.75" customHeight="1">
      <c r="A1253" s="51"/>
      <c r="B1253" s="51"/>
      <c r="C1253" s="52"/>
      <c r="D1253" s="52"/>
      <c r="E1253" s="52"/>
      <c r="F1253" s="52"/>
      <c r="G1253" s="1"/>
      <c r="H1253" s="1"/>
      <c r="I1253" s="1"/>
    </row>
    <row r="1254" spans="1:9" ht="15.75" customHeight="1">
      <c r="A1254" s="51"/>
      <c r="B1254" s="51"/>
      <c r="C1254" s="52"/>
      <c r="D1254" s="52"/>
      <c r="E1254" s="52"/>
      <c r="F1254" s="52"/>
      <c r="G1254" s="1"/>
      <c r="H1254" s="1"/>
      <c r="I1254" s="1"/>
    </row>
    <row r="1255" spans="1:9" ht="15.75" customHeight="1">
      <c r="A1255" s="51"/>
      <c r="B1255" s="51"/>
      <c r="C1255" s="52"/>
      <c r="D1255" s="52"/>
      <c r="E1255" s="52"/>
      <c r="F1255" s="52"/>
      <c r="G1255" s="1"/>
      <c r="H1255" s="1"/>
      <c r="I1255" s="1"/>
    </row>
    <row r="1256" spans="1:9" ht="15.75" customHeight="1">
      <c r="A1256" s="51"/>
      <c r="B1256" s="51"/>
      <c r="C1256" s="52"/>
      <c r="D1256" s="52"/>
      <c r="E1256" s="52"/>
      <c r="F1256" s="52"/>
      <c r="G1256" s="1"/>
      <c r="H1256" s="1"/>
      <c r="I1256" s="1"/>
    </row>
    <row r="1257" spans="1:9" ht="15.75" customHeight="1">
      <c r="A1257" s="51"/>
      <c r="B1257" s="51"/>
      <c r="C1257" s="52"/>
      <c r="D1257" s="52"/>
      <c r="E1257" s="52"/>
      <c r="F1257" s="52"/>
      <c r="G1257" s="1"/>
      <c r="H1257" s="1"/>
      <c r="I1257" s="1"/>
    </row>
    <row r="1258" spans="1:9" ht="15.75" customHeight="1">
      <c r="A1258" s="51"/>
      <c r="B1258" s="51"/>
      <c r="C1258" s="52"/>
      <c r="D1258" s="52"/>
      <c r="E1258" s="52"/>
      <c r="F1258" s="52"/>
      <c r="G1258" s="1"/>
      <c r="H1258" s="1"/>
      <c r="I1258" s="1"/>
    </row>
    <row r="1259" spans="1:9" ht="15.75" customHeight="1">
      <c r="A1259" s="51"/>
      <c r="B1259" s="51"/>
      <c r="C1259" s="52"/>
      <c r="D1259" s="52"/>
      <c r="E1259" s="52"/>
      <c r="F1259" s="52"/>
      <c r="G1259" s="1"/>
      <c r="H1259" s="1"/>
      <c r="I1259" s="1"/>
    </row>
    <row r="1260" spans="1:9" ht="15.75" customHeight="1">
      <c r="A1260" s="51"/>
      <c r="B1260" s="51"/>
      <c r="C1260" s="52"/>
      <c r="D1260" s="52"/>
      <c r="E1260" s="52"/>
      <c r="F1260" s="52"/>
      <c r="G1260" s="1"/>
      <c r="H1260" s="1"/>
      <c r="I1260" s="1"/>
    </row>
    <row r="1261" spans="1:9" ht="15.75" customHeight="1">
      <c r="A1261" s="51"/>
      <c r="B1261" s="51"/>
      <c r="C1261" s="52"/>
      <c r="D1261" s="52"/>
      <c r="E1261" s="52"/>
      <c r="F1261" s="52"/>
      <c r="G1261" s="1"/>
      <c r="H1261" s="1"/>
      <c r="I1261" s="1"/>
    </row>
    <row r="1262" spans="1:9" ht="15.75" customHeight="1">
      <c r="A1262" s="51"/>
      <c r="B1262" s="51"/>
      <c r="C1262" s="52"/>
      <c r="D1262" s="52"/>
      <c r="E1262" s="52"/>
      <c r="F1262" s="52"/>
      <c r="G1262" s="1"/>
      <c r="H1262" s="1"/>
      <c r="I1262" s="1"/>
    </row>
    <row r="1263" spans="1:9" ht="15.75" customHeight="1">
      <c r="A1263" s="51"/>
      <c r="B1263" s="51"/>
      <c r="C1263" s="52"/>
      <c r="D1263" s="52"/>
      <c r="E1263" s="52"/>
      <c r="F1263" s="52"/>
      <c r="G1263" s="1"/>
      <c r="H1263" s="1"/>
      <c r="I1263" s="1"/>
    </row>
    <row r="1264" spans="1:9" ht="15.75" customHeight="1">
      <c r="A1264" s="51"/>
      <c r="B1264" s="51"/>
      <c r="C1264" s="52"/>
      <c r="D1264" s="52"/>
      <c r="E1264" s="52"/>
      <c r="F1264" s="52"/>
      <c r="G1264" s="1"/>
      <c r="H1264" s="1"/>
      <c r="I1264" s="1"/>
    </row>
    <row r="1265" spans="1:9" ht="15.75" customHeight="1">
      <c r="A1265" s="51"/>
      <c r="B1265" s="51"/>
      <c r="C1265" s="52"/>
      <c r="D1265" s="52"/>
      <c r="E1265" s="52"/>
      <c r="F1265" s="52"/>
      <c r="G1265" s="1"/>
      <c r="H1265" s="1"/>
      <c r="I1265" s="1"/>
    </row>
    <row r="1266" spans="1:9" ht="15.75" customHeight="1">
      <c r="A1266" s="51"/>
      <c r="B1266" s="51"/>
      <c r="C1266" s="52"/>
      <c r="D1266" s="52"/>
      <c r="E1266" s="52"/>
      <c r="F1266" s="52"/>
      <c r="G1266" s="1"/>
      <c r="H1266" s="1"/>
      <c r="I1266" s="1"/>
    </row>
    <row r="1267" spans="1:9" ht="15.75" customHeight="1">
      <c r="A1267" s="51"/>
      <c r="B1267" s="51"/>
      <c r="C1267" s="52"/>
      <c r="D1267" s="52"/>
      <c r="E1267" s="52"/>
      <c r="F1267" s="52"/>
      <c r="G1267" s="1"/>
      <c r="H1267" s="1"/>
      <c r="I1267" s="1"/>
    </row>
    <row r="1268" spans="1:9" ht="15.75" customHeight="1">
      <c r="A1268" s="51"/>
      <c r="B1268" s="51"/>
      <c r="C1268" s="52"/>
      <c r="D1268" s="52"/>
      <c r="E1268" s="52"/>
      <c r="F1268" s="52"/>
      <c r="G1268" s="1"/>
      <c r="H1268" s="1"/>
      <c r="I1268" s="1"/>
    </row>
    <row r="1269" spans="1:9" ht="15.75" customHeight="1">
      <c r="A1269" s="51"/>
      <c r="B1269" s="51"/>
      <c r="C1269" s="52"/>
      <c r="D1269" s="52"/>
      <c r="E1269" s="52"/>
      <c r="F1269" s="52"/>
      <c r="G1269" s="1"/>
      <c r="H1269" s="1"/>
      <c r="I1269" s="1"/>
    </row>
    <row r="1270" spans="1:9" ht="15.75" customHeight="1">
      <c r="A1270" s="51"/>
      <c r="B1270" s="51"/>
      <c r="C1270" s="52"/>
      <c r="D1270" s="52"/>
      <c r="E1270" s="52"/>
      <c r="F1270" s="52"/>
      <c r="G1270" s="1"/>
      <c r="H1270" s="1"/>
      <c r="I1270" s="1"/>
    </row>
    <row r="1271" spans="1:9" ht="15.75" customHeight="1">
      <c r="A1271" s="51"/>
      <c r="B1271" s="51"/>
      <c r="C1271" s="52"/>
      <c r="D1271" s="52"/>
      <c r="E1271" s="52"/>
      <c r="F1271" s="52"/>
      <c r="G1271" s="1"/>
      <c r="H1271" s="1"/>
      <c r="I1271" s="1"/>
    </row>
    <row r="1272" spans="1:9" ht="15.75" customHeight="1">
      <c r="A1272" s="51"/>
      <c r="B1272" s="51"/>
      <c r="C1272" s="52"/>
      <c r="D1272" s="52"/>
      <c r="E1272" s="52"/>
      <c r="F1272" s="52"/>
      <c r="G1272" s="1"/>
      <c r="H1272" s="1"/>
      <c r="I1272" s="1"/>
    </row>
    <row r="1273" spans="1:9" ht="15.75" customHeight="1">
      <c r="A1273" s="51"/>
      <c r="B1273" s="51"/>
      <c r="C1273" s="52"/>
      <c r="D1273" s="52"/>
      <c r="E1273" s="52"/>
      <c r="F1273" s="52"/>
      <c r="G1273" s="1"/>
      <c r="H1273" s="1"/>
      <c r="I1273" s="1"/>
    </row>
    <row r="1274" spans="1:9" ht="15.75" customHeight="1">
      <c r="A1274" s="51"/>
      <c r="B1274" s="51"/>
      <c r="C1274" s="52"/>
      <c r="D1274" s="52"/>
      <c r="E1274" s="52"/>
      <c r="F1274" s="52"/>
      <c r="G1274" s="1"/>
      <c r="H1274" s="1"/>
      <c r="I1274" s="1"/>
    </row>
    <row r="1275" spans="1:9" ht="15.75" customHeight="1">
      <c r="A1275" s="51"/>
      <c r="B1275" s="51"/>
      <c r="C1275" s="52"/>
      <c r="D1275" s="52"/>
      <c r="E1275" s="52"/>
      <c r="F1275" s="52"/>
      <c r="G1275" s="1"/>
      <c r="H1275" s="1"/>
      <c r="I1275" s="1"/>
    </row>
    <row r="1276" spans="1:9" ht="15.75" customHeight="1">
      <c r="A1276" s="51"/>
      <c r="B1276" s="51"/>
      <c r="C1276" s="52"/>
      <c r="D1276" s="52"/>
      <c r="E1276" s="52"/>
      <c r="F1276" s="52"/>
      <c r="G1276" s="1"/>
      <c r="H1276" s="1"/>
      <c r="I1276" s="1"/>
    </row>
    <row r="1277" spans="1:9" ht="15.75" customHeight="1">
      <c r="A1277" s="51"/>
      <c r="B1277" s="51"/>
      <c r="C1277" s="52"/>
      <c r="D1277" s="52"/>
      <c r="E1277" s="52"/>
      <c r="F1277" s="52"/>
      <c r="G1277" s="1"/>
      <c r="H1277" s="1"/>
      <c r="I1277" s="1"/>
    </row>
    <row r="1278" spans="1:9" ht="15.75" customHeight="1">
      <c r="A1278" s="51"/>
      <c r="B1278" s="51"/>
      <c r="C1278" s="52"/>
      <c r="D1278" s="52"/>
      <c r="E1278" s="52"/>
      <c r="F1278" s="52"/>
      <c r="G1278" s="1"/>
      <c r="H1278" s="1"/>
      <c r="I1278" s="1"/>
    </row>
    <row r="1279" spans="1:9" ht="15.75" customHeight="1">
      <c r="A1279" s="51"/>
      <c r="B1279" s="51"/>
      <c r="C1279" s="52"/>
      <c r="D1279" s="52"/>
      <c r="E1279" s="52"/>
      <c r="F1279" s="52"/>
      <c r="G1279" s="1"/>
      <c r="H1279" s="1"/>
      <c r="I1279" s="1"/>
    </row>
    <row r="1280" spans="1:9" ht="15.75" customHeight="1">
      <c r="A1280" s="51"/>
      <c r="B1280" s="51"/>
      <c r="C1280" s="52"/>
      <c r="D1280" s="52"/>
      <c r="E1280" s="52"/>
      <c r="F1280" s="52"/>
      <c r="G1280" s="1"/>
      <c r="H1280" s="1"/>
      <c r="I1280" s="1"/>
    </row>
    <row r="1281" spans="1:9" ht="15.75" customHeight="1">
      <c r="A1281" s="51"/>
      <c r="B1281" s="51"/>
      <c r="C1281" s="52"/>
      <c r="D1281" s="52"/>
      <c r="E1281" s="52"/>
      <c r="F1281" s="52"/>
      <c r="G1281" s="1"/>
      <c r="H1281" s="1"/>
      <c r="I1281" s="1"/>
    </row>
    <row r="1282" spans="1:9" ht="15.75" customHeight="1">
      <c r="A1282" s="51"/>
      <c r="B1282" s="51"/>
      <c r="C1282" s="52"/>
      <c r="D1282" s="52"/>
      <c r="E1282" s="52"/>
      <c r="F1282" s="52"/>
      <c r="G1282" s="1"/>
      <c r="H1282" s="1"/>
      <c r="I1282" s="1"/>
    </row>
    <row r="1283" spans="1:9" ht="15.75" customHeight="1">
      <c r="A1283" s="51"/>
      <c r="B1283" s="51"/>
      <c r="C1283" s="52"/>
      <c r="D1283" s="52"/>
      <c r="E1283" s="52"/>
      <c r="F1283" s="52"/>
      <c r="G1283" s="1"/>
      <c r="H1283" s="1"/>
      <c r="I1283" s="1"/>
    </row>
    <row r="1284" spans="1:9" ht="15.75" customHeight="1">
      <c r="A1284" s="51"/>
      <c r="B1284" s="51"/>
      <c r="C1284" s="52"/>
      <c r="D1284" s="52"/>
      <c r="E1284" s="52"/>
      <c r="F1284" s="52"/>
      <c r="G1284" s="1"/>
      <c r="H1284" s="1"/>
      <c r="I1284" s="1"/>
    </row>
    <row r="1285" spans="1:9" ht="15.75" customHeight="1">
      <c r="A1285" s="51"/>
      <c r="B1285" s="51"/>
      <c r="C1285" s="52"/>
      <c r="D1285" s="52"/>
      <c r="E1285" s="52"/>
      <c r="F1285" s="52"/>
      <c r="G1285" s="1"/>
      <c r="H1285" s="1"/>
      <c r="I1285" s="1"/>
    </row>
    <row r="1286" spans="1:9" ht="15.75" customHeight="1">
      <c r="A1286" s="51"/>
      <c r="B1286" s="51"/>
      <c r="C1286" s="52"/>
      <c r="D1286" s="52"/>
      <c r="E1286" s="52"/>
      <c r="F1286" s="52"/>
      <c r="G1286" s="1"/>
      <c r="H1286" s="1"/>
      <c r="I1286" s="1"/>
    </row>
    <row r="1287" spans="1:9" ht="15.75" customHeight="1">
      <c r="A1287" s="51"/>
      <c r="B1287" s="51"/>
      <c r="C1287" s="52"/>
      <c r="D1287" s="52"/>
      <c r="E1287" s="52"/>
      <c r="F1287" s="52"/>
      <c r="G1287" s="1"/>
      <c r="H1287" s="1"/>
      <c r="I1287" s="1"/>
    </row>
    <row r="1288" spans="1:9" ht="15.75" customHeight="1">
      <c r="A1288" s="51"/>
      <c r="B1288" s="51"/>
      <c r="C1288" s="52"/>
      <c r="D1288" s="52"/>
      <c r="E1288" s="52"/>
      <c r="F1288" s="52"/>
      <c r="G1288" s="1"/>
      <c r="H1288" s="1"/>
      <c r="I1288" s="1"/>
    </row>
    <row r="1289" spans="1:9" ht="15.75" customHeight="1">
      <c r="A1289" s="51"/>
      <c r="B1289" s="51"/>
      <c r="C1289" s="52"/>
      <c r="D1289" s="52"/>
      <c r="E1289" s="52"/>
      <c r="F1289" s="52"/>
      <c r="G1289" s="1"/>
      <c r="H1289" s="1"/>
      <c r="I1289" s="1"/>
    </row>
    <row r="1290" spans="1:9" ht="15.75" customHeight="1">
      <c r="A1290" s="51"/>
      <c r="B1290" s="51"/>
      <c r="C1290" s="52"/>
      <c r="D1290" s="52"/>
      <c r="E1290" s="52"/>
      <c r="F1290" s="52"/>
      <c r="G1290" s="1"/>
      <c r="H1290" s="1"/>
      <c r="I1290" s="1"/>
    </row>
    <row r="1291" spans="1:9" ht="15.75" customHeight="1">
      <c r="A1291" s="51"/>
      <c r="B1291" s="51"/>
      <c r="C1291" s="52"/>
      <c r="D1291" s="52"/>
      <c r="E1291" s="52"/>
      <c r="F1291" s="52"/>
      <c r="G1291" s="1"/>
      <c r="H1291" s="1"/>
      <c r="I1291" s="1"/>
    </row>
    <row r="1292" spans="1:9" ht="15.75" customHeight="1">
      <c r="A1292" s="51"/>
      <c r="B1292" s="51"/>
      <c r="C1292" s="52"/>
      <c r="D1292" s="52"/>
      <c r="E1292" s="52"/>
      <c r="F1292" s="52"/>
      <c r="G1292" s="1"/>
      <c r="H1292" s="1"/>
      <c r="I1292" s="1"/>
    </row>
    <row r="1293" spans="1:9" ht="15.75" customHeight="1">
      <c r="A1293" s="51"/>
      <c r="B1293" s="51"/>
      <c r="C1293" s="52"/>
      <c r="D1293" s="52"/>
      <c r="E1293" s="52"/>
      <c r="F1293" s="52"/>
      <c r="G1293" s="1"/>
      <c r="H1293" s="1"/>
      <c r="I1293" s="1"/>
    </row>
    <row r="1294" spans="1:9" ht="15.75" customHeight="1">
      <c r="A1294" s="51"/>
      <c r="B1294" s="51"/>
      <c r="C1294" s="52"/>
      <c r="D1294" s="52"/>
      <c r="E1294" s="52"/>
      <c r="F1294" s="52"/>
      <c r="G1294" s="1"/>
      <c r="H1294" s="1"/>
      <c r="I1294" s="1"/>
    </row>
    <row r="1295" spans="1:9" ht="15.75" customHeight="1">
      <c r="A1295" s="51"/>
      <c r="B1295" s="51"/>
      <c r="C1295" s="52"/>
      <c r="D1295" s="52"/>
      <c r="E1295" s="52"/>
      <c r="F1295" s="52"/>
      <c r="G1295" s="1"/>
      <c r="H1295" s="1"/>
      <c r="I1295" s="1"/>
    </row>
    <row r="1296" spans="1:9" ht="15.75" customHeight="1">
      <c r="A1296" s="51"/>
      <c r="B1296" s="51"/>
      <c r="C1296" s="52"/>
      <c r="D1296" s="52"/>
      <c r="E1296" s="52"/>
      <c r="F1296" s="52"/>
      <c r="G1296" s="1"/>
      <c r="H1296" s="1"/>
      <c r="I1296" s="1"/>
    </row>
    <row r="1297" spans="1:9" ht="15.75" customHeight="1">
      <c r="A1297" s="51"/>
      <c r="B1297" s="51"/>
      <c r="C1297" s="52"/>
      <c r="D1297" s="52"/>
      <c r="E1297" s="52"/>
      <c r="F1297" s="52"/>
      <c r="G1297" s="1"/>
      <c r="H1297" s="1"/>
      <c r="I1297" s="1"/>
    </row>
    <row r="1298" spans="1:9" ht="15.75" customHeight="1">
      <c r="A1298" s="51"/>
      <c r="B1298" s="51"/>
      <c r="C1298" s="52"/>
      <c r="D1298" s="52"/>
      <c r="E1298" s="52"/>
      <c r="F1298" s="52"/>
      <c r="G1298" s="1"/>
      <c r="H1298" s="1"/>
      <c r="I1298" s="1"/>
    </row>
    <row r="1299" spans="1:9" ht="15.75" customHeight="1">
      <c r="A1299" s="51"/>
      <c r="B1299" s="51"/>
      <c r="C1299" s="52"/>
      <c r="D1299" s="52"/>
      <c r="E1299" s="52"/>
      <c r="F1299" s="52"/>
      <c r="G1299" s="1"/>
      <c r="H1299" s="1"/>
      <c r="I1299" s="1"/>
    </row>
    <row r="1300" spans="1:9" ht="15.75" customHeight="1">
      <c r="A1300" s="51"/>
      <c r="B1300" s="51"/>
      <c r="C1300" s="52"/>
      <c r="D1300" s="52"/>
      <c r="E1300" s="52"/>
      <c r="F1300" s="52"/>
      <c r="G1300" s="1"/>
      <c r="H1300" s="1"/>
      <c r="I1300" s="1"/>
    </row>
    <row r="1301" spans="1:9" ht="15.75" customHeight="1">
      <c r="A1301" s="51"/>
      <c r="B1301" s="51"/>
      <c r="C1301" s="52"/>
      <c r="D1301" s="52"/>
      <c r="E1301" s="52"/>
      <c r="F1301" s="52"/>
      <c r="G1301" s="1"/>
      <c r="H1301" s="1"/>
      <c r="I1301" s="1"/>
    </row>
    <row r="1302" spans="1:9" ht="15.75" customHeight="1">
      <c r="A1302" s="51"/>
      <c r="B1302" s="51"/>
      <c r="C1302" s="52"/>
      <c r="D1302" s="52"/>
      <c r="E1302" s="52"/>
      <c r="F1302" s="52"/>
      <c r="G1302" s="1"/>
      <c r="H1302" s="1"/>
      <c r="I1302" s="1"/>
    </row>
    <row r="1303" spans="1:9" ht="15.75" customHeight="1">
      <c r="A1303" s="51"/>
      <c r="B1303" s="51"/>
      <c r="C1303" s="52"/>
      <c r="D1303" s="52"/>
      <c r="E1303" s="52"/>
      <c r="F1303" s="52"/>
      <c r="G1303" s="1"/>
      <c r="H1303" s="1"/>
      <c r="I1303" s="1"/>
    </row>
    <row r="1304" spans="1:9" ht="15.75" customHeight="1">
      <c r="A1304" s="51"/>
      <c r="B1304" s="51"/>
      <c r="C1304" s="52"/>
      <c r="D1304" s="52"/>
      <c r="E1304" s="52"/>
      <c r="F1304" s="52"/>
      <c r="G1304" s="1"/>
      <c r="H1304" s="1"/>
      <c r="I1304" s="1"/>
    </row>
    <row r="1305" spans="1:9" ht="15.75" customHeight="1">
      <c r="A1305" s="51"/>
      <c r="B1305" s="51"/>
      <c r="C1305" s="52"/>
      <c r="D1305" s="52"/>
      <c r="E1305" s="52"/>
      <c r="F1305" s="52"/>
      <c r="G1305" s="1"/>
      <c r="H1305" s="1"/>
      <c r="I1305" s="1"/>
    </row>
    <row r="1306" spans="1:9" ht="15.75" customHeight="1">
      <c r="A1306" s="51"/>
      <c r="B1306" s="51"/>
      <c r="C1306" s="52"/>
      <c r="D1306" s="52"/>
      <c r="E1306" s="52"/>
      <c r="F1306" s="52"/>
      <c r="G1306" s="1"/>
      <c r="H1306" s="1"/>
      <c r="I1306" s="1"/>
    </row>
    <row r="1307" spans="1:9" ht="15.75" customHeight="1">
      <c r="A1307" s="51"/>
      <c r="B1307" s="51"/>
      <c r="C1307" s="52"/>
      <c r="D1307" s="52"/>
      <c r="E1307" s="52"/>
      <c r="F1307" s="52"/>
      <c r="G1307" s="1"/>
      <c r="H1307" s="1"/>
      <c r="I1307" s="1"/>
    </row>
    <row r="1308" spans="1:9" ht="15.75" customHeight="1">
      <c r="A1308" s="51"/>
      <c r="B1308" s="51"/>
      <c r="C1308" s="52"/>
      <c r="D1308" s="52"/>
      <c r="E1308" s="52"/>
      <c r="F1308" s="52"/>
      <c r="G1308" s="1"/>
      <c r="H1308" s="1"/>
      <c r="I1308" s="1"/>
    </row>
    <row r="1309" spans="1:9" ht="15.75" customHeight="1">
      <c r="A1309" s="51"/>
      <c r="B1309" s="51"/>
      <c r="C1309" s="52"/>
      <c r="D1309" s="52"/>
      <c r="E1309" s="52"/>
      <c r="F1309" s="52"/>
      <c r="G1309" s="1"/>
      <c r="H1309" s="1"/>
      <c r="I1309" s="1"/>
    </row>
    <row r="1310" spans="1:9" ht="15.75" customHeight="1">
      <c r="A1310" s="51"/>
      <c r="B1310" s="51"/>
      <c r="C1310" s="52"/>
      <c r="D1310" s="52"/>
      <c r="E1310" s="52"/>
      <c r="F1310" s="52"/>
      <c r="G1310" s="1"/>
      <c r="H1310" s="1"/>
      <c r="I1310" s="1"/>
    </row>
    <row r="1311" spans="1:9" ht="15.75" customHeight="1">
      <c r="A1311" s="51"/>
      <c r="B1311" s="51"/>
      <c r="C1311" s="52"/>
      <c r="D1311" s="52"/>
      <c r="E1311" s="52"/>
      <c r="F1311" s="52"/>
      <c r="G1311" s="1"/>
      <c r="H1311" s="1"/>
      <c r="I1311" s="1"/>
    </row>
    <row r="1312" spans="1:9" ht="15.75" customHeight="1">
      <c r="A1312" s="51"/>
      <c r="B1312" s="51"/>
      <c r="C1312" s="52"/>
      <c r="D1312" s="52"/>
      <c r="E1312" s="52"/>
      <c r="F1312" s="52"/>
      <c r="G1312" s="1"/>
      <c r="H1312" s="1"/>
      <c r="I1312" s="1"/>
    </row>
    <row r="1313" spans="1:9" ht="15.75" customHeight="1">
      <c r="A1313" s="51"/>
      <c r="B1313" s="51"/>
      <c r="C1313" s="52"/>
      <c r="D1313" s="52"/>
      <c r="E1313" s="52"/>
      <c r="F1313" s="52"/>
      <c r="G1313" s="1"/>
      <c r="H1313" s="1"/>
      <c r="I1313" s="1"/>
    </row>
    <row r="1314" spans="1:9" ht="15.75" customHeight="1">
      <c r="A1314" s="51"/>
      <c r="B1314" s="51"/>
      <c r="C1314" s="52"/>
      <c r="D1314" s="52"/>
      <c r="E1314" s="52"/>
      <c r="F1314" s="52"/>
      <c r="G1314" s="1"/>
      <c r="H1314" s="1"/>
      <c r="I1314" s="1"/>
    </row>
    <row r="1315" spans="1:9" ht="15.75" customHeight="1">
      <c r="A1315" s="51"/>
      <c r="B1315" s="51"/>
      <c r="C1315" s="52"/>
      <c r="D1315" s="52"/>
      <c r="E1315" s="52"/>
      <c r="F1315" s="52"/>
      <c r="G1315" s="1"/>
      <c r="H1315" s="1"/>
      <c r="I1315" s="1"/>
    </row>
    <row r="1316" spans="1:9" ht="15.75" customHeight="1">
      <c r="A1316" s="51"/>
      <c r="B1316" s="51"/>
      <c r="C1316" s="52"/>
      <c r="D1316" s="52"/>
      <c r="E1316" s="52"/>
      <c r="F1316" s="52"/>
      <c r="G1316" s="1"/>
      <c r="H1316" s="1"/>
      <c r="I1316" s="1"/>
    </row>
    <row r="1317" spans="1:9" ht="15.75" customHeight="1">
      <c r="A1317" s="51"/>
      <c r="B1317" s="51"/>
      <c r="C1317" s="52"/>
      <c r="D1317" s="52"/>
      <c r="E1317" s="52"/>
      <c r="F1317" s="52"/>
      <c r="G1317" s="1"/>
      <c r="H1317" s="1"/>
      <c r="I1317" s="1"/>
    </row>
    <row r="1318" spans="1:9" ht="15.75" customHeight="1">
      <c r="A1318" s="51"/>
      <c r="B1318" s="51"/>
      <c r="C1318" s="52"/>
      <c r="D1318" s="52"/>
      <c r="E1318" s="52"/>
      <c r="F1318" s="52"/>
      <c r="G1318" s="1"/>
      <c r="H1318" s="1"/>
      <c r="I1318" s="1"/>
    </row>
    <row r="1319" spans="1:9" ht="15.75" customHeight="1">
      <c r="A1319" s="51"/>
      <c r="B1319" s="51"/>
      <c r="C1319" s="52"/>
      <c r="D1319" s="52"/>
      <c r="E1319" s="52"/>
      <c r="F1319" s="52"/>
      <c r="G1319" s="1"/>
      <c r="H1319" s="1"/>
      <c r="I1319" s="1"/>
    </row>
    <row r="1320" spans="1:9" ht="15.75" customHeight="1">
      <c r="A1320" s="51"/>
      <c r="B1320" s="51"/>
      <c r="C1320" s="52"/>
      <c r="D1320" s="52"/>
      <c r="E1320" s="52"/>
      <c r="F1320" s="52"/>
      <c r="G1320" s="1"/>
      <c r="H1320" s="1"/>
      <c r="I1320" s="1"/>
    </row>
    <row r="1321" spans="1:9" ht="15.75" customHeight="1">
      <c r="A1321" s="51"/>
      <c r="B1321" s="51"/>
      <c r="C1321" s="52"/>
      <c r="D1321" s="52"/>
      <c r="E1321" s="52"/>
      <c r="F1321" s="52"/>
      <c r="G1321" s="1"/>
      <c r="H1321" s="1"/>
      <c r="I1321" s="1"/>
    </row>
    <row r="1322" spans="1:9" ht="15.75" customHeight="1">
      <c r="A1322" s="51"/>
      <c r="B1322" s="51"/>
      <c r="C1322" s="52"/>
      <c r="D1322" s="52"/>
      <c r="E1322" s="52"/>
      <c r="F1322" s="52"/>
      <c r="G1322" s="1"/>
      <c r="H1322" s="1"/>
      <c r="I1322" s="1"/>
    </row>
    <row r="1323" spans="1:9" ht="15.75" customHeight="1">
      <c r="A1323" s="51"/>
      <c r="B1323" s="51"/>
      <c r="C1323" s="52"/>
      <c r="D1323" s="52"/>
      <c r="E1323" s="52"/>
      <c r="F1323" s="52"/>
      <c r="G1323" s="1"/>
      <c r="H1323" s="1"/>
      <c r="I1323" s="1"/>
    </row>
    <row r="1324" spans="1:9" ht="15.75" customHeight="1">
      <c r="A1324" s="51"/>
      <c r="B1324" s="51"/>
      <c r="C1324" s="52"/>
      <c r="D1324" s="52"/>
      <c r="E1324" s="52"/>
      <c r="F1324" s="52"/>
      <c r="G1324" s="1"/>
      <c r="H1324" s="1"/>
      <c r="I1324" s="1"/>
    </row>
    <row r="1325" spans="1:9" ht="15.75" customHeight="1">
      <c r="A1325" s="51"/>
      <c r="B1325" s="51"/>
      <c r="C1325" s="52"/>
      <c r="D1325" s="52"/>
      <c r="E1325" s="52"/>
      <c r="F1325" s="52"/>
      <c r="G1325" s="1"/>
      <c r="H1325" s="1"/>
      <c r="I1325" s="1"/>
    </row>
    <row r="1326" spans="1:9" ht="15.75" customHeight="1">
      <c r="A1326" s="51"/>
      <c r="B1326" s="51"/>
      <c r="C1326" s="52"/>
      <c r="D1326" s="52"/>
      <c r="E1326" s="52"/>
      <c r="F1326" s="52"/>
      <c r="G1326" s="1"/>
      <c r="H1326" s="1"/>
      <c r="I1326" s="1"/>
    </row>
    <row r="1327" spans="1:9" ht="15.75" customHeight="1">
      <c r="A1327" s="51"/>
      <c r="B1327" s="51"/>
      <c r="C1327" s="52"/>
      <c r="D1327" s="52"/>
      <c r="E1327" s="52"/>
      <c r="F1327" s="52"/>
      <c r="G1327" s="1"/>
      <c r="H1327" s="1"/>
      <c r="I1327" s="1"/>
    </row>
    <row r="1328" spans="1:9" ht="15.75" customHeight="1">
      <c r="A1328" s="51"/>
      <c r="B1328" s="51"/>
      <c r="C1328" s="52"/>
      <c r="D1328" s="52"/>
      <c r="E1328" s="52"/>
      <c r="F1328" s="52"/>
      <c r="G1328" s="1"/>
      <c r="H1328" s="1"/>
      <c r="I1328" s="1"/>
    </row>
    <row r="1329" spans="1:9" ht="15.75" customHeight="1">
      <c r="A1329" s="51"/>
      <c r="B1329" s="51"/>
      <c r="C1329" s="52"/>
      <c r="D1329" s="52"/>
      <c r="E1329" s="52"/>
      <c r="F1329" s="52"/>
      <c r="G1329" s="1"/>
      <c r="H1329" s="1"/>
      <c r="I1329" s="1"/>
    </row>
    <row r="1330" spans="1:9" ht="15.75" customHeight="1">
      <c r="A1330" s="51"/>
      <c r="B1330" s="51"/>
      <c r="C1330" s="52"/>
      <c r="D1330" s="52"/>
      <c r="E1330" s="52"/>
      <c r="F1330" s="52"/>
      <c r="G1330" s="1"/>
      <c r="H1330" s="1"/>
      <c r="I1330" s="1"/>
    </row>
    <row r="1331" spans="1:9" ht="15.75" customHeight="1">
      <c r="A1331" s="51"/>
      <c r="B1331" s="51"/>
      <c r="C1331" s="52"/>
      <c r="D1331" s="52"/>
      <c r="E1331" s="52"/>
      <c r="F1331" s="52"/>
      <c r="G1331" s="1"/>
      <c r="H1331" s="1"/>
      <c r="I1331" s="1"/>
    </row>
    <row r="1332" spans="1:9" ht="15.75" customHeight="1">
      <c r="A1332" s="51"/>
      <c r="B1332" s="51"/>
      <c r="C1332" s="52"/>
      <c r="D1332" s="52"/>
      <c r="E1332" s="52"/>
      <c r="F1332" s="52"/>
      <c r="G1332" s="1"/>
      <c r="H1332" s="1"/>
      <c r="I1332" s="1"/>
    </row>
    <row r="1333" spans="1:9" ht="15.75" customHeight="1">
      <c r="A1333" s="51"/>
      <c r="B1333" s="51"/>
      <c r="C1333" s="52"/>
      <c r="D1333" s="52"/>
      <c r="E1333" s="52"/>
      <c r="F1333" s="52"/>
      <c r="G1333" s="1"/>
      <c r="H1333" s="1"/>
      <c r="I1333" s="1"/>
    </row>
    <row r="1334" spans="1:9" ht="15.75" customHeight="1">
      <c r="A1334" s="51"/>
      <c r="B1334" s="51"/>
      <c r="C1334" s="52"/>
      <c r="D1334" s="52"/>
      <c r="E1334" s="52"/>
      <c r="F1334" s="52"/>
      <c r="G1334" s="1"/>
      <c r="H1334" s="1"/>
      <c r="I1334" s="1"/>
    </row>
    <row r="1335" spans="1:9" ht="15.75" customHeight="1">
      <c r="A1335" s="51"/>
      <c r="B1335" s="51"/>
      <c r="C1335" s="52"/>
      <c r="D1335" s="52"/>
      <c r="E1335" s="52"/>
      <c r="F1335" s="52"/>
      <c r="G1335" s="1"/>
      <c r="H1335" s="1"/>
      <c r="I1335" s="1"/>
    </row>
    <row r="1336" spans="1:9" ht="15.75" customHeight="1">
      <c r="A1336" s="51"/>
      <c r="B1336" s="51"/>
      <c r="C1336" s="52"/>
      <c r="D1336" s="52"/>
      <c r="E1336" s="52"/>
      <c r="F1336" s="52"/>
      <c r="G1336" s="1"/>
      <c r="H1336" s="1"/>
      <c r="I1336" s="1"/>
    </row>
    <row r="1337" spans="1:9" ht="15.75" customHeight="1">
      <c r="A1337" s="51"/>
      <c r="B1337" s="51"/>
      <c r="C1337" s="52"/>
      <c r="D1337" s="52"/>
      <c r="E1337" s="52"/>
      <c r="F1337" s="52"/>
      <c r="G1337" s="1"/>
      <c r="H1337" s="1"/>
      <c r="I1337" s="1"/>
    </row>
    <row r="1338" spans="1:9" ht="15.75" customHeight="1">
      <c r="A1338" s="51"/>
      <c r="B1338" s="51"/>
      <c r="C1338" s="52"/>
      <c r="D1338" s="52"/>
      <c r="E1338" s="52"/>
      <c r="F1338" s="52"/>
      <c r="G1338" s="1"/>
      <c r="H1338" s="1"/>
      <c r="I1338" s="1"/>
    </row>
    <row r="1339" spans="1:9" ht="15.75" customHeight="1">
      <c r="A1339" s="51"/>
      <c r="B1339" s="51"/>
      <c r="C1339" s="52"/>
      <c r="D1339" s="52"/>
      <c r="E1339" s="52"/>
      <c r="F1339" s="52"/>
      <c r="G1339" s="1"/>
      <c r="H1339" s="1"/>
      <c r="I1339" s="1"/>
    </row>
    <row r="1340" spans="1:9" ht="15.75" customHeight="1">
      <c r="A1340" s="51"/>
      <c r="B1340" s="51"/>
      <c r="C1340" s="52"/>
      <c r="D1340" s="52"/>
      <c r="E1340" s="52"/>
      <c r="F1340" s="52"/>
      <c r="G1340" s="1"/>
      <c r="H1340" s="1"/>
      <c r="I1340" s="1"/>
    </row>
    <row r="1341" spans="1:9" ht="15.75" customHeight="1">
      <c r="A1341" s="51"/>
      <c r="B1341" s="51"/>
      <c r="C1341" s="52"/>
      <c r="D1341" s="52"/>
      <c r="E1341" s="52"/>
      <c r="F1341" s="52"/>
      <c r="G1341" s="1"/>
      <c r="H1341" s="1"/>
      <c r="I1341" s="1"/>
    </row>
    <row r="1342" spans="1:9" ht="15.75" customHeight="1">
      <c r="A1342" s="51"/>
      <c r="B1342" s="51"/>
      <c r="C1342" s="52"/>
      <c r="D1342" s="52"/>
      <c r="E1342" s="52"/>
      <c r="F1342" s="52"/>
      <c r="G1342" s="1"/>
      <c r="H1342" s="1"/>
      <c r="I1342" s="1"/>
    </row>
    <row r="1343" spans="1:9" ht="15.75" customHeight="1">
      <c r="A1343" s="51"/>
      <c r="B1343" s="51"/>
      <c r="C1343" s="52"/>
      <c r="D1343" s="52"/>
      <c r="E1343" s="52"/>
      <c r="F1343" s="52"/>
      <c r="G1343" s="1"/>
      <c r="H1343" s="1"/>
      <c r="I1343" s="1"/>
    </row>
    <row r="1344" spans="1:9" ht="15.75" customHeight="1">
      <c r="A1344" s="51"/>
      <c r="B1344" s="51"/>
      <c r="C1344" s="52"/>
      <c r="D1344" s="52"/>
      <c r="E1344" s="52"/>
      <c r="F1344" s="52"/>
      <c r="G1344" s="1"/>
      <c r="H1344" s="1"/>
      <c r="I1344" s="1"/>
    </row>
    <row r="1345" spans="1:9" ht="15.75" customHeight="1">
      <c r="A1345" s="51"/>
      <c r="B1345" s="51"/>
      <c r="C1345" s="52"/>
      <c r="D1345" s="52"/>
      <c r="E1345" s="52"/>
      <c r="F1345" s="52"/>
      <c r="G1345" s="1"/>
      <c r="H1345" s="1"/>
      <c r="I1345" s="1"/>
    </row>
    <row r="1346" spans="1:9" ht="15.75" customHeight="1">
      <c r="A1346" s="51"/>
      <c r="B1346" s="51"/>
      <c r="C1346" s="52"/>
      <c r="D1346" s="52"/>
      <c r="E1346" s="52"/>
      <c r="F1346" s="52"/>
      <c r="G1346" s="1"/>
      <c r="H1346" s="1"/>
      <c r="I1346" s="1"/>
    </row>
    <row r="1347" spans="1:9" ht="15.75" customHeight="1">
      <c r="A1347" s="51"/>
      <c r="B1347" s="51"/>
      <c r="C1347" s="52"/>
      <c r="D1347" s="52"/>
      <c r="E1347" s="52"/>
      <c r="F1347" s="52"/>
      <c r="G1347" s="1"/>
      <c r="H1347" s="1"/>
      <c r="I1347" s="1"/>
    </row>
    <row r="1348" spans="1:9" ht="15.75" customHeight="1">
      <c r="A1348" s="51"/>
      <c r="B1348" s="51"/>
      <c r="C1348" s="52"/>
      <c r="D1348" s="52"/>
      <c r="E1348" s="52"/>
      <c r="F1348" s="52"/>
      <c r="G1348" s="1"/>
      <c r="H1348" s="1"/>
      <c r="I1348" s="1"/>
    </row>
    <row r="1349" spans="1:9" ht="15.75" customHeight="1">
      <c r="A1349" s="51"/>
      <c r="B1349" s="51"/>
      <c r="C1349" s="52"/>
      <c r="D1349" s="52"/>
      <c r="E1349" s="52"/>
      <c r="F1349" s="52"/>
      <c r="G1349" s="1"/>
      <c r="H1349" s="1"/>
      <c r="I1349" s="1"/>
    </row>
    <row r="1350" spans="1:9" ht="15.75" customHeight="1">
      <c r="A1350" s="51"/>
      <c r="B1350" s="51"/>
      <c r="C1350" s="52"/>
      <c r="D1350" s="52"/>
      <c r="E1350" s="52"/>
      <c r="F1350" s="52"/>
      <c r="G1350" s="1"/>
      <c r="H1350" s="1"/>
      <c r="I1350" s="1"/>
    </row>
    <row r="1351" spans="1:9" ht="15.75" customHeight="1">
      <c r="A1351" s="51"/>
      <c r="B1351" s="51"/>
      <c r="C1351" s="52"/>
      <c r="D1351" s="52"/>
      <c r="E1351" s="52"/>
      <c r="F1351" s="52"/>
      <c r="G1351" s="1"/>
      <c r="H1351" s="1"/>
      <c r="I1351" s="1"/>
    </row>
    <row r="1352" spans="1:9" ht="15.75" customHeight="1">
      <c r="A1352" s="51"/>
      <c r="B1352" s="51"/>
      <c r="C1352" s="52"/>
      <c r="D1352" s="52"/>
      <c r="E1352" s="52"/>
      <c r="F1352" s="52"/>
      <c r="G1352" s="1"/>
      <c r="H1352" s="1"/>
      <c r="I1352" s="1"/>
    </row>
    <row r="1353" spans="1:9" ht="15.75" customHeight="1">
      <c r="A1353" s="51"/>
      <c r="B1353" s="51"/>
      <c r="C1353" s="52"/>
      <c r="D1353" s="52"/>
      <c r="E1353" s="52"/>
      <c r="F1353" s="52"/>
      <c r="G1353" s="1"/>
      <c r="H1353" s="1"/>
      <c r="I1353" s="1"/>
    </row>
    <row r="1354" spans="1:9" ht="15.75" customHeight="1">
      <c r="A1354" s="51"/>
      <c r="B1354" s="51"/>
      <c r="C1354" s="52"/>
      <c r="D1354" s="52"/>
      <c r="E1354" s="52"/>
      <c r="F1354" s="52"/>
      <c r="G1354" s="1"/>
      <c r="H1354" s="1"/>
      <c r="I1354" s="1"/>
    </row>
    <row r="1355" spans="1:9" ht="15.75" customHeight="1">
      <c r="A1355" s="51"/>
      <c r="B1355" s="51"/>
      <c r="C1355" s="52"/>
      <c r="D1355" s="52"/>
      <c r="E1355" s="52"/>
      <c r="F1355" s="52"/>
      <c r="G1355" s="1"/>
      <c r="H1355" s="1"/>
      <c r="I1355" s="1"/>
    </row>
    <row r="1356" spans="1:9" ht="15.75" customHeight="1">
      <c r="A1356" s="51"/>
      <c r="B1356" s="51"/>
      <c r="C1356" s="52"/>
      <c r="D1356" s="52"/>
      <c r="E1356" s="52"/>
      <c r="F1356" s="52"/>
      <c r="G1356" s="1"/>
      <c r="H1356" s="1"/>
      <c r="I1356" s="1"/>
    </row>
    <row r="1357" spans="1:9" ht="15.75" customHeight="1">
      <c r="A1357" s="51"/>
      <c r="B1357" s="51"/>
      <c r="C1357" s="52"/>
      <c r="D1357" s="52"/>
      <c r="E1357" s="52"/>
      <c r="F1357" s="52"/>
      <c r="G1357" s="1"/>
      <c r="H1357" s="1"/>
      <c r="I1357" s="1"/>
    </row>
    <row r="1358" spans="1:9" ht="15.75" customHeight="1">
      <c r="A1358" s="51"/>
      <c r="B1358" s="51"/>
      <c r="C1358" s="52"/>
      <c r="D1358" s="52"/>
      <c r="E1358" s="52"/>
      <c r="F1358" s="52"/>
      <c r="G1358" s="1"/>
      <c r="H1358" s="1"/>
      <c r="I1358" s="1"/>
    </row>
    <row r="1359" spans="1:9" ht="15.75" customHeight="1">
      <c r="A1359" s="51"/>
      <c r="B1359" s="51"/>
      <c r="C1359" s="52"/>
      <c r="D1359" s="52"/>
      <c r="E1359" s="52"/>
      <c r="F1359" s="52"/>
      <c r="G1359" s="1"/>
      <c r="H1359" s="1"/>
      <c r="I1359" s="1"/>
    </row>
    <row r="1360" spans="1:9" ht="15.75" customHeight="1">
      <c r="A1360" s="51"/>
      <c r="B1360" s="51"/>
      <c r="C1360" s="52"/>
      <c r="D1360" s="52"/>
      <c r="E1360" s="52"/>
      <c r="F1360" s="52"/>
      <c r="G1360" s="1"/>
      <c r="H1360" s="1"/>
      <c r="I1360" s="1"/>
    </row>
    <row r="1361" spans="1:9" ht="15.75" customHeight="1">
      <c r="A1361" s="51"/>
      <c r="B1361" s="51"/>
      <c r="C1361" s="52"/>
      <c r="D1361" s="52"/>
      <c r="E1361" s="52"/>
      <c r="F1361" s="52"/>
      <c r="G1361" s="1"/>
      <c r="H1361" s="1"/>
      <c r="I1361" s="1"/>
    </row>
    <row r="1362" spans="1:9" ht="15.75" customHeight="1">
      <c r="A1362" s="51"/>
      <c r="B1362" s="51"/>
      <c r="C1362" s="52"/>
      <c r="D1362" s="52"/>
      <c r="E1362" s="52"/>
      <c r="F1362" s="52"/>
      <c r="G1362" s="1"/>
      <c r="H1362" s="1"/>
      <c r="I1362" s="1"/>
    </row>
    <row r="1363" spans="1:9" ht="15.75" customHeight="1">
      <c r="A1363" s="51"/>
      <c r="B1363" s="51"/>
      <c r="C1363" s="52"/>
      <c r="D1363" s="52"/>
      <c r="E1363" s="52"/>
      <c r="F1363" s="52"/>
      <c r="G1363" s="1"/>
      <c r="H1363" s="1"/>
      <c r="I1363" s="1"/>
    </row>
    <row r="1364" spans="1:9" ht="15.75" customHeight="1">
      <c r="A1364" s="51"/>
      <c r="B1364" s="51"/>
      <c r="C1364" s="52"/>
      <c r="D1364" s="52"/>
      <c r="E1364" s="52"/>
      <c r="F1364" s="52"/>
      <c r="G1364" s="1"/>
      <c r="H1364" s="1"/>
      <c r="I1364" s="1"/>
    </row>
    <row r="1365" spans="1:9" ht="15.75" customHeight="1">
      <c r="A1365" s="51"/>
      <c r="B1365" s="51"/>
      <c r="C1365" s="52"/>
      <c r="D1365" s="52"/>
      <c r="E1365" s="52"/>
      <c r="F1365" s="52"/>
      <c r="G1365" s="1"/>
      <c r="H1365" s="1"/>
      <c r="I1365" s="1"/>
    </row>
    <row r="1366" spans="1:9" ht="15.75" customHeight="1">
      <c r="A1366" s="51"/>
      <c r="B1366" s="51"/>
      <c r="C1366" s="52"/>
      <c r="D1366" s="52"/>
      <c r="E1366" s="52"/>
      <c r="F1366" s="52"/>
      <c r="G1366" s="1"/>
      <c r="H1366" s="1"/>
      <c r="I1366" s="1"/>
    </row>
    <row r="1367" spans="1:9" ht="15.75" customHeight="1">
      <c r="A1367" s="51"/>
      <c r="B1367" s="51"/>
      <c r="C1367" s="52"/>
      <c r="D1367" s="52"/>
      <c r="E1367" s="52"/>
      <c r="F1367" s="52"/>
      <c r="G1367" s="1"/>
      <c r="H1367" s="1"/>
      <c r="I1367" s="1"/>
    </row>
    <row r="1368" spans="1:9" ht="15.75" customHeight="1">
      <c r="A1368" s="51"/>
      <c r="B1368" s="51"/>
      <c r="C1368" s="52"/>
      <c r="D1368" s="52"/>
      <c r="E1368" s="52"/>
      <c r="F1368" s="52"/>
      <c r="G1368" s="1"/>
      <c r="H1368" s="1"/>
      <c r="I1368" s="1"/>
    </row>
  </sheetData>
  <mergeCells count="11">
    <mergeCell ref="A10:F10"/>
    <mergeCell ref="A11:F11"/>
    <mergeCell ref="A12:F12"/>
    <mergeCell ref="A1168:I1168"/>
    <mergeCell ref="A2:F2"/>
    <mergeCell ref="A4:F4"/>
    <mergeCell ref="A5:F5"/>
    <mergeCell ref="A6:F6"/>
    <mergeCell ref="A7:F7"/>
    <mergeCell ref="A8:F8"/>
    <mergeCell ref="A9:F9"/>
  </mergeCell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Y1000"/>
  <sheetViews>
    <sheetView workbookViewId="0"/>
  </sheetViews>
  <sheetFormatPr defaultColWidth="14.3984375" defaultRowHeight="15" customHeight="1"/>
  <cols>
    <col min="1" max="1" width="23.73046875" customWidth="1"/>
    <col min="2" max="2" width="10.86328125" customWidth="1"/>
    <col min="3" max="3" width="30" customWidth="1"/>
    <col min="4" max="4" width="17.73046875" customWidth="1"/>
    <col min="5" max="5" width="26.265625" customWidth="1"/>
    <col min="6" max="8" width="13.73046875" customWidth="1"/>
    <col min="9" max="25" width="8" customWidth="1"/>
    <col min="26" max="26" width="14.265625" customWidth="1"/>
  </cols>
  <sheetData>
    <row r="1" spans="1:25" ht="14.25">
      <c r="A1" s="51"/>
      <c r="B1" s="51"/>
      <c r="C1" s="52"/>
      <c r="D1" s="52"/>
      <c r="E1" s="52"/>
      <c r="F1" s="1"/>
      <c r="G1" s="1"/>
      <c r="H1" s="1"/>
    </row>
    <row r="2" spans="1:25" ht="15.75" customHeight="1">
      <c r="A2" s="1118" t="s">
        <v>7674</v>
      </c>
      <c r="B2" s="1111"/>
      <c r="C2" s="1111"/>
      <c r="D2" s="1111"/>
      <c r="E2" s="1112"/>
      <c r="F2" s="927"/>
      <c r="G2" s="927"/>
      <c r="H2" s="927"/>
      <c r="I2" s="54"/>
      <c r="J2" s="54"/>
      <c r="K2" s="54"/>
      <c r="L2" s="54"/>
      <c r="M2" s="54"/>
      <c r="N2" s="54"/>
      <c r="O2" s="54"/>
      <c r="P2" s="54"/>
      <c r="Q2" s="54"/>
      <c r="R2" s="54"/>
      <c r="S2" s="54"/>
      <c r="T2" s="54"/>
      <c r="U2" s="54"/>
      <c r="V2" s="54"/>
      <c r="W2" s="54"/>
      <c r="X2" s="54"/>
      <c r="Y2" s="54"/>
    </row>
    <row r="3" spans="1:25" ht="15.75" customHeight="1">
      <c r="A3" s="288"/>
      <c r="B3" s="288"/>
      <c r="C3" s="288"/>
      <c r="D3" s="288"/>
      <c r="E3" s="928"/>
      <c r="F3" s="927"/>
      <c r="G3" s="927"/>
      <c r="H3" s="927"/>
      <c r="I3" s="54"/>
      <c r="J3" s="54"/>
      <c r="K3" s="54"/>
      <c r="L3" s="54"/>
      <c r="M3" s="54"/>
      <c r="N3" s="54"/>
      <c r="O3" s="54"/>
      <c r="P3" s="54"/>
      <c r="Q3" s="54"/>
      <c r="R3" s="54"/>
      <c r="S3" s="54"/>
      <c r="T3" s="54"/>
      <c r="U3" s="54"/>
      <c r="V3" s="54"/>
      <c r="W3" s="54"/>
      <c r="X3" s="54"/>
      <c r="Y3" s="54"/>
    </row>
    <row r="4" spans="1:25" ht="14.25" customHeight="1">
      <c r="A4" s="1120" t="s">
        <v>7675</v>
      </c>
      <c r="B4" s="1111"/>
      <c r="C4" s="1111"/>
      <c r="D4" s="1111"/>
      <c r="E4" s="1112"/>
      <c r="F4" s="927"/>
      <c r="G4" s="927"/>
      <c r="H4" s="927"/>
      <c r="I4" s="54"/>
      <c r="J4" s="54"/>
      <c r="K4" s="54"/>
      <c r="L4" s="54"/>
      <c r="M4" s="54"/>
      <c r="N4" s="54"/>
      <c r="O4" s="54"/>
      <c r="P4" s="54"/>
      <c r="Q4" s="54"/>
      <c r="R4" s="54"/>
      <c r="S4" s="54"/>
      <c r="T4" s="54"/>
      <c r="U4" s="54"/>
      <c r="V4" s="54"/>
      <c r="W4" s="54"/>
      <c r="X4" s="54"/>
      <c r="Y4" s="54"/>
    </row>
    <row r="5" spans="1:25" ht="16.5" customHeight="1">
      <c r="A5" s="1137" t="s">
        <v>7676</v>
      </c>
      <c r="B5" s="1111"/>
      <c r="C5" s="1111"/>
      <c r="D5" s="1111"/>
      <c r="E5" s="1112"/>
      <c r="F5" s="927"/>
      <c r="G5" s="927"/>
      <c r="H5" s="927"/>
      <c r="I5" s="54"/>
      <c r="J5" s="54"/>
      <c r="K5" s="54"/>
      <c r="L5" s="54"/>
      <c r="M5" s="54"/>
      <c r="N5" s="54"/>
      <c r="O5" s="54"/>
      <c r="P5" s="54"/>
      <c r="Q5" s="54"/>
      <c r="R5" s="54"/>
      <c r="S5" s="54"/>
      <c r="T5" s="54"/>
      <c r="U5" s="54"/>
      <c r="V5" s="54"/>
      <c r="W5" s="54"/>
      <c r="X5" s="54"/>
      <c r="Y5" s="54"/>
    </row>
    <row r="6" spans="1:25" ht="62.25" customHeight="1">
      <c r="A6" s="1147" t="s">
        <v>7677</v>
      </c>
      <c r="B6" s="1111"/>
      <c r="C6" s="1111"/>
      <c r="D6" s="1111"/>
      <c r="E6" s="1112"/>
      <c r="F6" s="927"/>
      <c r="G6" s="927"/>
      <c r="H6" s="927"/>
      <c r="I6" s="54"/>
      <c r="J6" s="54"/>
      <c r="K6" s="54"/>
      <c r="L6" s="54"/>
      <c r="M6" s="54"/>
      <c r="N6" s="54"/>
      <c r="O6" s="54"/>
      <c r="P6" s="54"/>
      <c r="Q6" s="54"/>
      <c r="R6" s="54"/>
      <c r="S6" s="54"/>
      <c r="T6" s="54"/>
      <c r="U6" s="54"/>
      <c r="V6" s="54"/>
      <c r="W6" s="54"/>
      <c r="X6" s="54"/>
      <c r="Y6" s="54"/>
    </row>
    <row r="7" spans="1:25" ht="14.25">
      <c r="A7" s="57"/>
      <c r="B7" s="57"/>
      <c r="C7" s="58"/>
      <c r="D7" s="58"/>
      <c r="E7" s="58"/>
      <c r="F7" s="57"/>
      <c r="G7" s="57"/>
      <c r="H7" s="57"/>
      <c r="I7" s="54"/>
      <c r="J7" s="54"/>
      <c r="K7" s="54"/>
      <c r="L7" s="54"/>
      <c r="M7" s="54"/>
      <c r="N7" s="54"/>
      <c r="O7" s="54"/>
      <c r="P7" s="54"/>
      <c r="Q7" s="54"/>
      <c r="R7" s="54"/>
      <c r="S7" s="54"/>
      <c r="T7" s="54"/>
      <c r="U7" s="54"/>
      <c r="V7" s="54"/>
      <c r="W7" s="54"/>
      <c r="X7" s="54"/>
      <c r="Y7" s="54"/>
    </row>
    <row r="8" spans="1:25" ht="61.5" customHeight="1">
      <c r="A8" s="290" t="s">
        <v>2558</v>
      </c>
      <c r="B8" s="61" t="s">
        <v>6</v>
      </c>
      <c r="C8" s="290" t="s">
        <v>7678</v>
      </c>
      <c r="D8" s="258" t="s">
        <v>219</v>
      </c>
      <c r="E8" s="258" t="s">
        <v>223</v>
      </c>
      <c r="F8" s="64" t="s">
        <v>224</v>
      </c>
      <c r="I8" s="54"/>
      <c r="J8" s="54"/>
      <c r="K8" s="54"/>
      <c r="L8" s="54"/>
      <c r="M8" s="54"/>
      <c r="N8" s="54"/>
      <c r="O8" s="54"/>
      <c r="P8" s="54"/>
      <c r="Q8" s="54"/>
      <c r="R8" s="54"/>
      <c r="S8" s="54"/>
      <c r="T8" s="54"/>
      <c r="U8" s="54"/>
      <c r="V8" s="54"/>
      <c r="W8" s="54"/>
      <c r="X8" s="54"/>
      <c r="Y8" s="54"/>
    </row>
    <row r="9" spans="1:25" ht="63.75">
      <c r="A9" s="83" t="s">
        <v>56</v>
      </c>
      <c r="B9" s="203" t="s">
        <v>50</v>
      </c>
      <c r="C9" s="203" t="s">
        <v>7679</v>
      </c>
      <c r="D9" s="77">
        <v>20</v>
      </c>
      <c r="E9" s="77">
        <v>20</v>
      </c>
      <c r="F9" s="82" t="s">
        <v>56</v>
      </c>
    </row>
    <row r="10" spans="1:25" ht="76.5">
      <c r="A10" s="83" t="s">
        <v>56</v>
      </c>
      <c r="B10" s="203" t="s">
        <v>50</v>
      </c>
      <c r="C10" s="203" t="s">
        <v>7680</v>
      </c>
      <c r="D10" s="77">
        <v>20</v>
      </c>
      <c r="E10" s="77">
        <v>20</v>
      </c>
      <c r="F10" s="82" t="s">
        <v>56</v>
      </c>
    </row>
    <row r="11" spans="1:25" ht="76.5">
      <c r="A11" s="83" t="s">
        <v>56</v>
      </c>
      <c r="B11" s="203" t="s">
        <v>50</v>
      </c>
      <c r="C11" s="203" t="s">
        <v>7681</v>
      </c>
      <c r="D11" s="77">
        <v>20</v>
      </c>
      <c r="E11" s="77">
        <v>20</v>
      </c>
      <c r="F11" s="82" t="s">
        <v>56</v>
      </c>
    </row>
    <row r="12" spans="1:25" ht="114.75">
      <c r="A12" s="83" t="s">
        <v>56</v>
      </c>
      <c r="B12" s="203" t="s">
        <v>50</v>
      </c>
      <c r="C12" s="203" t="s">
        <v>7682</v>
      </c>
      <c r="D12" s="77">
        <v>30</v>
      </c>
      <c r="E12" s="77">
        <v>30</v>
      </c>
      <c r="F12" s="82" t="s">
        <v>56</v>
      </c>
    </row>
    <row r="13" spans="1:25" ht="76.5">
      <c r="A13" s="83" t="s">
        <v>56</v>
      </c>
      <c r="B13" s="203" t="s">
        <v>50</v>
      </c>
      <c r="C13" s="203" t="s">
        <v>7683</v>
      </c>
      <c r="D13" s="77">
        <v>30</v>
      </c>
      <c r="E13" s="77">
        <v>30</v>
      </c>
      <c r="F13" s="82" t="s">
        <v>56</v>
      </c>
    </row>
    <row r="14" spans="1:25" ht="89.25">
      <c r="A14" s="83" t="s">
        <v>56</v>
      </c>
      <c r="B14" s="203" t="s">
        <v>50</v>
      </c>
      <c r="C14" s="203" t="s">
        <v>7684</v>
      </c>
      <c r="D14" s="77">
        <v>30</v>
      </c>
      <c r="E14" s="77">
        <v>30</v>
      </c>
      <c r="F14" s="82" t="s">
        <v>56</v>
      </c>
    </row>
    <row r="15" spans="1:25" ht="76.5">
      <c r="A15" s="83" t="s">
        <v>56</v>
      </c>
      <c r="B15" s="203" t="s">
        <v>50</v>
      </c>
      <c r="C15" s="203" t="s">
        <v>7685</v>
      </c>
      <c r="D15" s="77">
        <v>30</v>
      </c>
      <c r="E15" s="77">
        <v>30</v>
      </c>
      <c r="F15" s="82" t="s">
        <v>56</v>
      </c>
    </row>
    <row r="16" spans="1:25" ht="89.25">
      <c r="A16" s="83" t="s">
        <v>56</v>
      </c>
      <c r="B16" s="203" t="s">
        <v>50</v>
      </c>
      <c r="C16" s="203" t="s">
        <v>7686</v>
      </c>
      <c r="D16" s="77">
        <v>30</v>
      </c>
      <c r="E16" s="77">
        <v>30</v>
      </c>
      <c r="F16" s="82" t="s">
        <v>56</v>
      </c>
    </row>
    <row r="17" spans="1:6" ht="38.25">
      <c r="A17" s="83" t="s">
        <v>5055</v>
      </c>
      <c r="B17" s="203" t="s">
        <v>50</v>
      </c>
      <c r="C17" s="203" t="s">
        <v>7687</v>
      </c>
      <c r="D17" s="77">
        <v>20</v>
      </c>
      <c r="E17" s="32">
        <v>20</v>
      </c>
      <c r="F17" s="82" t="s">
        <v>246</v>
      </c>
    </row>
    <row r="18" spans="1:6" ht="38.25">
      <c r="A18" s="83" t="s">
        <v>5055</v>
      </c>
      <c r="B18" s="203"/>
      <c r="C18" s="203" t="s">
        <v>7688</v>
      </c>
      <c r="D18" s="86">
        <v>20</v>
      </c>
      <c r="E18" s="32">
        <v>20</v>
      </c>
      <c r="F18" s="82" t="s">
        <v>246</v>
      </c>
    </row>
    <row r="19" spans="1:6" ht="25.5">
      <c r="A19" s="83" t="s">
        <v>5055</v>
      </c>
      <c r="B19" s="203"/>
      <c r="C19" s="203" t="s">
        <v>7689</v>
      </c>
      <c r="D19" s="77">
        <v>20</v>
      </c>
      <c r="E19" s="32">
        <v>20</v>
      </c>
      <c r="F19" s="82" t="s">
        <v>246</v>
      </c>
    </row>
    <row r="20" spans="1:6" ht="25.5">
      <c r="A20" s="83" t="s">
        <v>5055</v>
      </c>
      <c r="B20" s="203"/>
      <c r="C20" s="203" t="s">
        <v>7690</v>
      </c>
      <c r="D20" s="86">
        <v>30</v>
      </c>
      <c r="E20" s="32">
        <v>30</v>
      </c>
      <c r="F20" s="82" t="s">
        <v>246</v>
      </c>
    </row>
    <row r="21" spans="1:6" ht="15.75" customHeight="1">
      <c r="A21" s="83" t="s">
        <v>5055</v>
      </c>
      <c r="B21" s="203"/>
      <c r="C21" s="203" t="s">
        <v>7691</v>
      </c>
      <c r="D21" s="86">
        <v>30</v>
      </c>
      <c r="E21" s="32">
        <v>30</v>
      </c>
      <c r="F21" s="82" t="s">
        <v>246</v>
      </c>
    </row>
    <row r="22" spans="1:6" ht="15.75" customHeight="1">
      <c r="A22" s="83" t="s">
        <v>5055</v>
      </c>
      <c r="B22" s="203"/>
      <c r="C22" s="203" t="s">
        <v>7692</v>
      </c>
      <c r="D22" s="86">
        <v>30</v>
      </c>
      <c r="E22" s="32">
        <v>30</v>
      </c>
      <c r="F22" s="82" t="s">
        <v>246</v>
      </c>
    </row>
    <row r="23" spans="1:6" ht="15.75" customHeight="1">
      <c r="A23" s="83" t="s">
        <v>6158</v>
      </c>
      <c r="B23" s="203" t="s">
        <v>50</v>
      </c>
      <c r="C23" s="203" t="s">
        <v>7693</v>
      </c>
      <c r="D23" s="77">
        <v>20</v>
      </c>
      <c r="E23" s="32">
        <v>20</v>
      </c>
      <c r="F23" s="3" t="s">
        <v>58</v>
      </c>
    </row>
    <row r="24" spans="1:6" ht="15.75" customHeight="1">
      <c r="A24" s="83" t="s">
        <v>6158</v>
      </c>
      <c r="B24" s="203" t="s">
        <v>50</v>
      </c>
      <c r="C24" s="203" t="s">
        <v>7694</v>
      </c>
      <c r="D24" s="86">
        <v>20</v>
      </c>
      <c r="E24" s="32">
        <v>10</v>
      </c>
      <c r="F24" s="3" t="s">
        <v>58</v>
      </c>
    </row>
    <row r="25" spans="1:6" ht="15.75" customHeight="1">
      <c r="A25" s="83" t="s">
        <v>6158</v>
      </c>
      <c r="B25" s="203" t="s">
        <v>50</v>
      </c>
      <c r="C25" s="203" t="s">
        <v>7695</v>
      </c>
      <c r="D25" s="77">
        <v>20</v>
      </c>
      <c r="E25" s="32">
        <v>10</v>
      </c>
      <c r="F25" s="3" t="s">
        <v>58</v>
      </c>
    </row>
    <row r="26" spans="1:6" ht="15.75" customHeight="1">
      <c r="A26" s="83" t="s">
        <v>6158</v>
      </c>
      <c r="B26" s="203" t="s">
        <v>50</v>
      </c>
      <c r="C26" s="203" t="s">
        <v>7696</v>
      </c>
      <c r="D26" s="86">
        <v>30</v>
      </c>
      <c r="E26" s="32">
        <v>30</v>
      </c>
      <c r="F26" s="3" t="s">
        <v>58</v>
      </c>
    </row>
    <row r="27" spans="1:6" ht="15.75" customHeight="1">
      <c r="A27" s="83" t="s">
        <v>6158</v>
      </c>
      <c r="B27" s="203" t="s">
        <v>50</v>
      </c>
      <c r="C27" s="203" t="s">
        <v>7697</v>
      </c>
      <c r="D27" s="86">
        <v>30</v>
      </c>
      <c r="E27" s="32">
        <v>15</v>
      </c>
      <c r="F27" s="3" t="s">
        <v>58</v>
      </c>
    </row>
    <row r="28" spans="1:6" ht="15.75" customHeight="1">
      <c r="A28" s="83" t="s">
        <v>6158</v>
      </c>
      <c r="B28" s="203" t="s">
        <v>50</v>
      </c>
      <c r="C28" s="203" t="s">
        <v>7698</v>
      </c>
      <c r="D28" s="86">
        <v>20</v>
      </c>
      <c r="E28" s="32">
        <v>10</v>
      </c>
      <c r="F28" s="3" t="s">
        <v>58</v>
      </c>
    </row>
    <row r="29" spans="1:6" ht="15.75" customHeight="1">
      <c r="A29" s="83" t="s">
        <v>59</v>
      </c>
      <c r="B29" s="76" t="s">
        <v>50</v>
      </c>
      <c r="C29" s="203" t="s">
        <v>7699</v>
      </c>
      <c r="D29" s="77">
        <v>20</v>
      </c>
      <c r="E29" s="32">
        <v>20</v>
      </c>
      <c r="F29" s="3" t="s">
        <v>59</v>
      </c>
    </row>
    <row r="30" spans="1:6" ht="15.75" customHeight="1">
      <c r="A30" s="83" t="s">
        <v>59</v>
      </c>
      <c r="B30" s="76" t="s">
        <v>50</v>
      </c>
      <c r="C30" s="203" t="s">
        <v>7700</v>
      </c>
      <c r="D30" s="86">
        <v>30</v>
      </c>
      <c r="E30" s="32">
        <v>30</v>
      </c>
      <c r="F30" s="3" t="s">
        <v>59</v>
      </c>
    </row>
    <row r="31" spans="1:6" ht="15.75" customHeight="1">
      <c r="A31" s="83" t="s">
        <v>61</v>
      </c>
      <c r="B31" s="203" t="s">
        <v>50</v>
      </c>
      <c r="C31" s="203" t="s">
        <v>7701</v>
      </c>
      <c r="D31" s="77">
        <v>20</v>
      </c>
      <c r="E31" s="32">
        <v>20</v>
      </c>
      <c r="F31" s="3" t="s">
        <v>61</v>
      </c>
    </row>
    <row r="32" spans="1:6" ht="15.75" customHeight="1">
      <c r="A32" s="83" t="s">
        <v>61</v>
      </c>
      <c r="B32" s="203" t="s">
        <v>50</v>
      </c>
      <c r="C32" s="203" t="s">
        <v>7702</v>
      </c>
      <c r="D32" s="86">
        <v>20</v>
      </c>
      <c r="E32" s="32">
        <v>20</v>
      </c>
      <c r="F32" s="3" t="s">
        <v>61</v>
      </c>
    </row>
    <row r="33" spans="1:6" ht="15.75" customHeight="1">
      <c r="A33" s="83" t="s">
        <v>61</v>
      </c>
      <c r="B33" s="203" t="s">
        <v>50</v>
      </c>
      <c r="C33" s="203" t="s">
        <v>7703</v>
      </c>
      <c r="D33" s="77">
        <v>30</v>
      </c>
      <c r="E33" s="32">
        <v>30</v>
      </c>
      <c r="F33" s="3" t="s">
        <v>61</v>
      </c>
    </row>
    <row r="34" spans="1:6" ht="15.75" customHeight="1">
      <c r="A34" s="83" t="s">
        <v>61</v>
      </c>
      <c r="B34" s="203" t="s">
        <v>50</v>
      </c>
      <c r="C34" s="203" t="s">
        <v>7704</v>
      </c>
      <c r="D34" s="86">
        <v>30</v>
      </c>
      <c r="E34" s="32">
        <v>30</v>
      </c>
      <c r="F34" s="3" t="s">
        <v>61</v>
      </c>
    </row>
    <row r="35" spans="1:6" ht="15.75" customHeight="1">
      <c r="A35" s="83" t="s">
        <v>6161</v>
      </c>
      <c r="B35" s="203" t="s">
        <v>50</v>
      </c>
      <c r="C35" s="203" t="s">
        <v>7705</v>
      </c>
      <c r="D35" s="77">
        <v>20</v>
      </c>
      <c r="E35" s="32">
        <v>20</v>
      </c>
      <c r="F35" s="3" t="s">
        <v>62</v>
      </c>
    </row>
    <row r="36" spans="1:6" ht="15.75" customHeight="1">
      <c r="A36" s="83" t="s">
        <v>6161</v>
      </c>
      <c r="B36" s="203" t="s">
        <v>50</v>
      </c>
      <c r="C36" s="203" t="s">
        <v>7706</v>
      </c>
      <c r="D36" s="86">
        <v>20</v>
      </c>
      <c r="E36" s="32">
        <v>20</v>
      </c>
      <c r="F36" s="3" t="s">
        <v>62</v>
      </c>
    </row>
    <row r="37" spans="1:6" ht="15.75" customHeight="1">
      <c r="A37" s="83" t="s">
        <v>6161</v>
      </c>
      <c r="B37" s="203" t="s">
        <v>50</v>
      </c>
      <c r="C37" s="203" t="s">
        <v>7707</v>
      </c>
      <c r="D37" s="77">
        <v>20</v>
      </c>
      <c r="E37" s="32">
        <v>20</v>
      </c>
      <c r="F37" s="3" t="s">
        <v>62</v>
      </c>
    </row>
    <row r="38" spans="1:6" ht="15.75" customHeight="1">
      <c r="A38" s="83" t="s">
        <v>63</v>
      </c>
      <c r="B38" s="203" t="s">
        <v>50</v>
      </c>
      <c r="C38" s="203" t="s">
        <v>7708</v>
      </c>
      <c r="D38" s="77">
        <v>20</v>
      </c>
      <c r="E38" s="32">
        <v>20</v>
      </c>
      <c r="F38" s="3" t="s">
        <v>295</v>
      </c>
    </row>
    <row r="39" spans="1:6" ht="15.75" customHeight="1">
      <c r="A39" s="83" t="s">
        <v>63</v>
      </c>
      <c r="B39" s="203" t="s">
        <v>50</v>
      </c>
      <c r="C39" s="203" t="s">
        <v>7709</v>
      </c>
      <c r="D39" s="86">
        <v>20</v>
      </c>
      <c r="E39" s="32">
        <v>20</v>
      </c>
      <c r="F39" s="3" t="s">
        <v>295</v>
      </c>
    </row>
    <row r="40" spans="1:6" ht="15.75" customHeight="1">
      <c r="A40" s="83" t="s">
        <v>63</v>
      </c>
      <c r="B40" s="203" t="s">
        <v>50</v>
      </c>
      <c r="C40" s="203" t="s">
        <v>7710</v>
      </c>
      <c r="D40" s="86">
        <v>20</v>
      </c>
      <c r="E40" s="32">
        <v>20</v>
      </c>
      <c r="F40" s="3" t="s">
        <v>295</v>
      </c>
    </row>
    <row r="41" spans="1:6" ht="15.75" customHeight="1">
      <c r="A41" s="83" t="s">
        <v>63</v>
      </c>
      <c r="B41" s="203" t="s">
        <v>50</v>
      </c>
      <c r="C41" s="203" t="s">
        <v>7711</v>
      </c>
      <c r="D41" s="86">
        <v>20</v>
      </c>
      <c r="E41" s="32">
        <v>20</v>
      </c>
      <c r="F41" s="3" t="s">
        <v>295</v>
      </c>
    </row>
    <row r="42" spans="1:6" ht="15.75" customHeight="1">
      <c r="A42" s="83" t="s">
        <v>63</v>
      </c>
      <c r="B42" s="203" t="s">
        <v>50</v>
      </c>
      <c r="C42" s="203" t="s">
        <v>7712</v>
      </c>
      <c r="D42" s="77">
        <v>20</v>
      </c>
      <c r="E42" s="32">
        <v>20</v>
      </c>
      <c r="F42" s="3" t="s">
        <v>295</v>
      </c>
    </row>
    <row r="43" spans="1:6" ht="15.75" customHeight="1">
      <c r="A43" s="83" t="s">
        <v>6163</v>
      </c>
      <c r="B43" s="203" t="s">
        <v>50</v>
      </c>
      <c r="C43" s="203" t="s">
        <v>7713</v>
      </c>
      <c r="D43" s="77"/>
      <c r="E43" s="32">
        <v>70</v>
      </c>
      <c r="F43" s="3" t="s">
        <v>6163</v>
      </c>
    </row>
    <row r="44" spans="1:6" ht="15.75" customHeight="1">
      <c r="A44" s="83" t="s">
        <v>312</v>
      </c>
      <c r="B44" s="203" t="s">
        <v>50</v>
      </c>
      <c r="C44" s="203" t="s">
        <v>7714</v>
      </c>
      <c r="D44" s="86">
        <v>20</v>
      </c>
      <c r="E44" s="32">
        <v>20</v>
      </c>
      <c r="F44" s="3" t="s">
        <v>6009</v>
      </c>
    </row>
    <row r="45" spans="1:6" ht="15.75" customHeight="1">
      <c r="A45" s="83" t="s">
        <v>72</v>
      </c>
      <c r="B45" s="203" t="s">
        <v>50</v>
      </c>
      <c r="C45" s="203" t="s">
        <v>7715</v>
      </c>
      <c r="D45" s="77">
        <v>20</v>
      </c>
      <c r="E45" s="32">
        <v>20</v>
      </c>
      <c r="F45" s="3" t="s">
        <v>72</v>
      </c>
    </row>
    <row r="46" spans="1:6" ht="15.75" customHeight="1">
      <c r="A46" s="83" t="s">
        <v>74</v>
      </c>
      <c r="B46" s="203" t="s">
        <v>50</v>
      </c>
      <c r="C46" s="203" t="s">
        <v>7716</v>
      </c>
      <c r="D46" s="77">
        <v>30</v>
      </c>
      <c r="E46" s="32">
        <v>30</v>
      </c>
      <c r="F46" s="3" t="s">
        <v>74</v>
      </c>
    </row>
    <row r="47" spans="1:6" ht="15.75" customHeight="1">
      <c r="A47" s="83" t="s">
        <v>75</v>
      </c>
      <c r="B47" s="203" t="s">
        <v>50</v>
      </c>
      <c r="C47" s="203" t="s">
        <v>7717</v>
      </c>
      <c r="D47" s="77">
        <v>20</v>
      </c>
      <c r="E47" s="32">
        <v>20</v>
      </c>
      <c r="F47" s="3" t="s">
        <v>75</v>
      </c>
    </row>
    <row r="48" spans="1:6" ht="15.75" customHeight="1">
      <c r="A48" s="83" t="s">
        <v>75</v>
      </c>
      <c r="B48" s="203" t="s">
        <v>50</v>
      </c>
      <c r="C48" s="203" t="s">
        <v>7718</v>
      </c>
      <c r="D48" s="86">
        <v>20</v>
      </c>
      <c r="E48" s="32">
        <v>20</v>
      </c>
      <c r="F48" s="3" t="s">
        <v>75</v>
      </c>
    </row>
    <row r="49" spans="1:6" ht="15.75" customHeight="1">
      <c r="A49" s="83" t="s">
        <v>75</v>
      </c>
      <c r="B49" s="203" t="s">
        <v>50</v>
      </c>
      <c r="C49" s="203" t="s">
        <v>7719</v>
      </c>
      <c r="D49" s="77">
        <v>20</v>
      </c>
      <c r="E49" s="32">
        <v>20</v>
      </c>
      <c r="F49" s="3" t="s">
        <v>75</v>
      </c>
    </row>
    <row r="50" spans="1:6" ht="15.75" customHeight="1">
      <c r="A50" s="83" t="s">
        <v>860</v>
      </c>
      <c r="B50" s="203" t="s">
        <v>336</v>
      </c>
      <c r="C50" s="203" t="s">
        <v>7720</v>
      </c>
      <c r="D50" s="77">
        <v>20</v>
      </c>
      <c r="E50" s="32">
        <v>20</v>
      </c>
      <c r="F50" s="3" t="s">
        <v>76</v>
      </c>
    </row>
    <row r="51" spans="1:6" ht="15.75" customHeight="1">
      <c r="A51" s="83" t="s">
        <v>860</v>
      </c>
      <c r="B51" s="203" t="s">
        <v>336</v>
      </c>
      <c r="C51" s="203" t="s">
        <v>7721</v>
      </c>
      <c r="D51" s="86">
        <v>20</v>
      </c>
      <c r="E51" s="32">
        <v>20</v>
      </c>
      <c r="F51" s="3" t="s">
        <v>76</v>
      </c>
    </row>
    <row r="52" spans="1:6" ht="15.75" customHeight="1">
      <c r="A52" s="83" t="s">
        <v>860</v>
      </c>
      <c r="B52" s="203" t="s">
        <v>336</v>
      </c>
      <c r="C52" s="203" t="s">
        <v>7722</v>
      </c>
      <c r="D52" s="77">
        <v>20</v>
      </c>
      <c r="E52" s="32">
        <v>20</v>
      </c>
      <c r="F52" s="3" t="s">
        <v>76</v>
      </c>
    </row>
    <row r="53" spans="1:6" ht="15.75" customHeight="1">
      <c r="A53" s="83" t="s">
        <v>1151</v>
      </c>
      <c r="B53" s="203" t="s">
        <v>50</v>
      </c>
      <c r="C53" s="203" t="s">
        <v>7723</v>
      </c>
      <c r="D53" s="77">
        <v>20</v>
      </c>
      <c r="E53" s="32">
        <v>20</v>
      </c>
      <c r="F53" s="3" t="s">
        <v>77</v>
      </c>
    </row>
    <row r="54" spans="1:6" ht="15.75" customHeight="1">
      <c r="A54" s="83" t="s">
        <v>1151</v>
      </c>
      <c r="B54" s="203" t="s">
        <v>50</v>
      </c>
      <c r="C54" s="203" t="s">
        <v>7724</v>
      </c>
      <c r="D54" s="86">
        <v>30</v>
      </c>
      <c r="E54" s="32">
        <v>30</v>
      </c>
      <c r="F54" s="3" t="s">
        <v>77</v>
      </c>
    </row>
    <row r="55" spans="1:6" ht="15.75" customHeight="1">
      <c r="A55" s="83" t="s">
        <v>1151</v>
      </c>
      <c r="B55" s="203" t="s">
        <v>50</v>
      </c>
      <c r="C55" s="203" t="s">
        <v>7725</v>
      </c>
      <c r="D55" s="77">
        <v>30</v>
      </c>
      <c r="E55" s="32">
        <v>30</v>
      </c>
      <c r="F55" s="3" t="s">
        <v>77</v>
      </c>
    </row>
    <row r="56" spans="1:6" ht="15.75" customHeight="1">
      <c r="A56" s="83" t="s">
        <v>339</v>
      </c>
      <c r="B56" s="84" t="s">
        <v>7726</v>
      </c>
      <c r="C56" s="203" t="s">
        <v>7727</v>
      </c>
      <c r="D56" s="77">
        <v>20</v>
      </c>
      <c r="E56" s="32">
        <v>20</v>
      </c>
      <c r="F56" s="3" t="s">
        <v>78</v>
      </c>
    </row>
    <row r="57" spans="1:6" ht="15.75" customHeight="1">
      <c r="A57" s="83" t="s">
        <v>339</v>
      </c>
      <c r="B57" s="203" t="s">
        <v>7726</v>
      </c>
      <c r="C57" s="203" t="s">
        <v>7728</v>
      </c>
      <c r="D57" s="86">
        <v>20</v>
      </c>
      <c r="E57" s="32">
        <v>20</v>
      </c>
      <c r="F57" s="3" t="s">
        <v>78</v>
      </c>
    </row>
    <row r="58" spans="1:6" ht="15.75" customHeight="1">
      <c r="A58" s="81" t="s">
        <v>3201</v>
      </c>
      <c r="B58" s="81" t="s">
        <v>81</v>
      </c>
      <c r="C58" s="141" t="s">
        <v>7729</v>
      </c>
      <c r="D58" s="139">
        <v>30</v>
      </c>
      <c r="E58" s="139">
        <v>30</v>
      </c>
      <c r="F58" s="132" t="s">
        <v>3201</v>
      </c>
    </row>
    <row r="59" spans="1:6" ht="15.75" customHeight="1">
      <c r="A59" s="81" t="s">
        <v>3201</v>
      </c>
      <c r="B59" s="81" t="s">
        <v>81</v>
      </c>
      <c r="C59" s="141" t="s">
        <v>7730</v>
      </c>
      <c r="D59" s="139">
        <v>30</v>
      </c>
      <c r="E59" s="139">
        <v>30</v>
      </c>
      <c r="F59" s="132" t="s">
        <v>3201</v>
      </c>
    </row>
    <row r="60" spans="1:6" ht="15.75" customHeight="1">
      <c r="A60" s="81" t="s">
        <v>3201</v>
      </c>
      <c r="B60" s="81" t="s">
        <v>81</v>
      </c>
      <c r="C60" s="141" t="s">
        <v>7731</v>
      </c>
      <c r="D60" s="139">
        <v>30</v>
      </c>
      <c r="E60" s="139">
        <v>30</v>
      </c>
      <c r="F60" s="132" t="s">
        <v>3201</v>
      </c>
    </row>
    <row r="61" spans="1:6" ht="15.75" customHeight="1">
      <c r="A61" s="81" t="s">
        <v>3201</v>
      </c>
      <c r="B61" s="81" t="s">
        <v>81</v>
      </c>
      <c r="C61" s="141" t="s">
        <v>7732</v>
      </c>
      <c r="D61" s="139">
        <v>30</v>
      </c>
      <c r="E61" s="139">
        <v>30</v>
      </c>
      <c r="F61" s="132" t="s">
        <v>3201</v>
      </c>
    </row>
    <row r="62" spans="1:6" ht="15.75" customHeight="1">
      <c r="A62" s="81" t="s">
        <v>3201</v>
      </c>
      <c r="B62" s="81" t="s">
        <v>81</v>
      </c>
      <c r="C62" s="141" t="s">
        <v>7733</v>
      </c>
      <c r="D62" s="139">
        <v>30</v>
      </c>
      <c r="E62" s="139">
        <v>30</v>
      </c>
      <c r="F62" s="132" t="s">
        <v>3201</v>
      </c>
    </row>
    <row r="63" spans="1:6" ht="15.75" customHeight="1">
      <c r="A63" s="81" t="s">
        <v>3201</v>
      </c>
      <c r="B63" s="81" t="s">
        <v>81</v>
      </c>
      <c r="C63" s="141" t="s">
        <v>7734</v>
      </c>
      <c r="D63" s="139">
        <v>30</v>
      </c>
      <c r="E63" s="139">
        <v>30</v>
      </c>
      <c r="F63" s="132" t="s">
        <v>3201</v>
      </c>
    </row>
    <row r="64" spans="1:6" ht="15.75" customHeight="1">
      <c r="A64" s="81" t="s">
        <v>3201</v>
      </c>
      <c r="B64" s="81" t="s">
        <v>81</v>
      </c>
      <c r="C64" s="141" t="s">
        <v>7735</v>
      </c>
      <c r="D64" s="139">
        <v>30</v>
      </c>
      <c r="E64" s="139">
        <v>30</v>
      </c>
      <c r="F64" s="132" t="s">
        <v>3201</v>
      </c>
    </row>
    <row r="65" spans="1:6" ht="15.75" customHeight="1">
      <c r="A65" s="81" t="s">
        <v>3201</v>
      </c>
      <c r="B65" s="81" t="s">
        <v>81</v>
      </c>
      <c r="C65" s="141" t="s">
        <v>7736</v>
      </c>
      <c r="D65" s="139">
        <v>30</v>
      </c>
      <c r="E65" s="139">
        <v>30</v>
      </c>
      <c r="F65" s="132" t="s">
        <v>3201</v>
      </c>
    </row>
    <row r="66" spans="1:6" ht="15.75" customHeight="1">
      <c r="A66" s="81" t="s">
        <v>3201</v>
      </c>
      <c r="B66" s="81" t="s">
        <v>81</v>
      </c>
      <c r="C66" s="141" t="s">
        <v>7737</v>
      </c>
      <c r="D66" s="139">
        <v>30</v>
      </c>
      <c r="E66" s="139">
        <v>30</v>
      </c>
      <c r="F66" s="132" t="s">
        <v>3201</v>
      </c>
    </row>
    <row r="67" spans="1:6" ht="15.75" customHeight="1">
      <c r="A67" s="81" t="s">
        <v>3201</v>
      </c>
      <c r="B67" s="81" t="s">
        <v>81</v>
      </c>
      <c r="C67" s="141" t="s">
        <v>7738</v>
      </c>
      <c r="D67" s="139">
        <v>20</v>
      </c>
      <c r="E67" s="139">
        <v>20</v>
      </c>
      <c r="F67" s="132" t="s">
        <v>3201</v>
      </c>
    </row>
    <row r="68" spans="1:6" ht="15.75" customHeight="1">
      <c r="A68" s="81" t="s">
        <v>3201</v>
      </c>
      <c r="B68" s="81" t="s">
        <v>81</v>
      </c>
      <c r="C68" s="141" t="s">
        <v>7739</v>
      </c>
      <c r="D68" s="139">
        <v>20</v>
      </c>
      <c r="E68" s="139">
        <v>20</v>
      </c>
      <c r="F68" s="132" t="s">
        <v>3201</v>
      </c>
    </row>
    <row r="69" spans="1:6" ht="15.75" customHeight="1">
      <c r="A69" s="81" t="s">
        <v>3201</v>
      </c>
      <c r="B69" s="81" t="s">
        <v>81</v>
      </c>
      <c r="C69" s="141" t="s">
        <v>7740</v>
      </c>
      <c r="D69" s="139">
        <v>20</v>
      </c>
      <c r="E69" s="139">
        <v>20</v>
      </c>
      <c r="F69" s="132" t="s">
        <v>3201</v>
      </c>
    </row>
    <row r="70" spans="1:6" ht="15.75" customHeight="1">
      <c r="A70" s="81" t="s">
        <v>3201</v>
      </c>
      <c r="B70" s="81" t="s">
        <v>81</v>
      </c>
      <c r="C70" s="141" t="s">
        <v>7741</v>
      </c>
      <c r="D70" s="139">
        <v>20</v>
      </c>
      <c r="E70" s="139">
        <v>20</v>
      </c>
      <c r="F70" s="132" t="s">
        <v>3201</v>
      </c>
    </row>
    <row r="71" spans="1:6" ht="15.75" customHeight="1">
      <c r="A71" s="81" t="s">
        <v>3201</v>
      </c>
      <c r="B71" s="81" t="s">
        <v>81</v>
      </c>
      <c r="C71" s="141" t="s">
        <v>7742</v>
      </c>
      <c r="D71" s="139">
        <v>20</v>
      </c>
      <c r="E71" s="139">
        <v>20</v>
      </c>
      <c r="F71" s="132" t="s">
        <v>3201</v>
      </c>
    </row>
    <row r="72" spans="1:6" ht="15.75" customHeight="1">
      <c r="A72" s="81" t="s">
        <v>3201</v>
      </c>
      <c r="B72" s="81" t="s">
        <v>81</v>
      </c>
      <c r="C72" s="141" t="s">
        <v>7743</v>
      </c>
      <c r="D72" s="139">
        <v>20</v>
      </c>
      <c r="E72" s="139">
        <v>20</v>
      </c>
      <c r="F72" s="132" t="s">
        <v>3201</v>
      </c>
    </row>
    <row r="73" spans="1:6" ht="15.75" customHeight="1">
      <c r="A73" s="81" t="s">
        <v>3201</v>
      </c>
      <c r="B73" s="81" t="s">
        <v>81</v>
      </c>
      <c r="C73" s="141" t="s">
        <v>7744</v>
      </c>
      <c r="D73" s="139">
        <v>20</v>
      </c>
      <c r="E73" s="139">
        <v>20</v>
      </c>
      <c r="F73" s="132" t="s">
        <v>3201</v>
      </c>
    </row>
    <row r="74" spans="1:6" ht="15.75" customHeight="1">
      <c r="A74" s="81" t="s">
        <v>3201</v>
      </c>
      <c r="B74" s="81" t="s">
        <v>81</v>
      </c>
      <c r="C74" s="141" t="s">
        <v>7745</v>
      </c>
      <c r="D74" s="139">
        <v>20</v>
      </c>
      <c r="E74" s="139">
        <v>20</v>
      </c>
      <c r="F74" s="132" t="s">
        <v>3201</v>
      </c>
    </row>
    <row r="75" spans="1:6" ht="15.75" customHeight="1">
      <c r="A75" s="81" t="s">
        <v>3201</v>
      </c>
      <c r="B75" s="81" t="s">
        <v>81</v>
      </c>
      <c r="C75" s="141" t="s">
        <v>7746</v>
      </c>
      <c r="D75" s="139">
        <v>20</v>
      </c>
      <c r="E75" s="139">
        <v>20</v>
      </c>
      <c r="F75" s="132" t="s">
        <v>3201</v>
      </c>
    </row>
    <row r="76" spans="1:6" ht="15.75" customHeight="1">
      <c r="A76" s="81" t="s">
        <v>7747</v>
      </c>
      <c r="B76" s="81" t="s">
        <v>81</v>
      </c>
      <c r="C76" s="141" t="s">
        <v>7748</v>
      </c>
      <c r="D76" s="139">
        <v>20</v>
      </c>
      <c r="E76" s="139">
        <v>20</v>
      </c>
      <c r="F76" s="132" t="s">
        <v>7747</v>
      </c>
    </row>
    <row r="77" spans="1:6" ht="15.75" customHeight="1">
      <c r="A77" s="81" t="s">
        <v>7747</v>
      </c>
      <c r="B77" s="81" t="s">
        <v>81</v>
      </c>
      <c r="C77" s="141" t="s">
        <v>7749</v>
      </c>
      <c r="D77" s="139">
        <v>20</v>
      </c>
      <c r="E77" s="139">
        <v>20</v>
      </c>
      <c r="F77" s="132" t="s">
        <v>7747</v>
      </c>
    </row>
    <row r="78" spans="1:6" ht="15.75" customHeight="1">
      <c r="A78" s="81" t="s">
        <v>7747</v>
      </c>
      <c r="B78" s="81" t="s">
        <v>81</v>
      </c>
      <c r="C78" s="141" t="s">
        <v>7750</v>
      </c>
      <c r="D78" s="139">
        <v>20</v>
      </c>
      <c r="E78" s="139">
        <v>20</v>
      </c>
      <c r="F78" s="132" t="s">
        <v>7747</v>
      </c>
    </row>
    <row r="79" spans="1:6" ht="15.75" customHeight="1">
      <c r="A79" s="81" t="s">
        <v>7747</v>
      </c>
      <c r="B79" s="81" t="s">
        <v>81</v>
      </c>
      <c r="C79" s="141" t="s">
        <v>7751</v>
      </c>
      <c r="D79" s="139">
        <v>20</v>
      </c>
      <c r="E79" s="139">
        <v>20</v>
      </c>
      <c r="F79" s="132" t="s">
        <v>7747</v>
      </c>
    </row>
    <row r="80" spans="1:6" ht="15.75" customHeight="1">
      <c r="A80" s="81" t="s">
        <v>7747</v>
      </c>
      <c r="B80" s="81" t="s">
        <v>81</v>
      </c>
      <c r="C80" s="141" t="s">
        <v>7752</v>
      </c>
      <c r="D80" s="139">
        <v>20</v>
      </c>
      <c r="E80" s="139">
        <v>20</v>
      </c>
      <c r="F80" s="132" t="s">
        <v>7747</v>
      </c>
    </row>
    <row r="81" spans="1:6" ht="15.75" customHeight="1">
      <c r="A81" s="81" t="s">
        <v>6171</v>
      </c>
      <c r="B81" s="81" t="s">
        <v>81</v>
      </c>
      <c r="C81" s="141" t="s">
        <v>7753</v>
      </c>
      <c r="D81" s="139">
        <v>20</v>
      </c>
      <c r="E81" s="139">
        <v>20</v>
      </c>
      <c r="F81" s="132" t="s">
        <v>5257</v>
      </c>
    </row>
    <row r="82" spans="1:6" ht="15.75" customHeight="1">
      <c r="A82" s="81" t="s">
        <v>6171</v>
      </c>
      <c r="B82" s="81" t="s">
        <v>81</v>
      </c>
      <c r="C82" s="141" t="s">
        <v>7754</v>
      </c>
      <c r="D82" s="139">
        <v>30</v>
      </c>
      <c r="E82" s="139">
        <v>30</v>
      </c>
      <c r="F82" s="132" t="s">
        <v>5257</v>
      </c>
    </row>
    <row r="83" spans="1:6" ht="15.75" customHeight="1">
      <c r="A83" s="81" t="s">
        <v>6171</v>
      </c>
      <c r="B83" s="81" t="s">
        <v>81</v>
      </c>
      <c r="C83" s="141" t="s">
        <v>7755</v>
      </c>
      <c r="D83" s="139">
        <v>30</v>
      </c>
      <c r="E83" s="139">
        <v>30</v>
      </c>
      <c r="F83" s="132" t="s">
        <v>5257</v>
      </c>
    </row>
    <row r="84" spans="1:6" ht="15.75" customHeight="1">
      <c r="A84" s="81" t="s">
        <v>6171</v>
      </c>
      <c r="B84" s="81" t="s">
        <v>81</v>
      </c>
      <c r="C84" s="141" t="s">
        <v>7756</v>
      </c>
      <c r="D84" s="139">
        <v>30</v>
      </c>
      <c r="E84" s="139">
        <v>30</v>
      </c>
      <c r="F84" s="132" t="s">
        <v>5257</v>
      </c>
    </row>
    <row r="85" spans="1:6" ht="15.75" customHeight="1">
      <c r="A85" s="81" t="s">
        <v>6171</v>
      </c>
      <c r="B85" s="81" t="s">
        <v>81</v>
      </c>
      <c r="C85" s="141" t="s">
        <v>7757</v>
      </c>
      <c r="D85" s="139">
        <v>30</v>
      </c>
      <c r="E85" s="139">
        <v>30</v>
      </c>
      <c r="F85" s="132" t="s">
        <v>5257</v>
      </c>
    </row>
    <row r="86" spans="1:6" ht="15.75" customHeight="1">
      <c r="A86" s="81" t="s">
        <v>6171</v>
      </c>
      <c r="B86" s="81" t="s">
        <v>81</v>
      </c>
      <c r="C86" s="141" t="s">
        <v>7758</v>
      </c>
      <c r="D86" s="139">
        <v>30</v>
      </c>
      <c r="E86" s="139">
        <v>30</v>
      </c>
      <c r="F86" s="132" t="s">
        <v>5257</v>
      </c>
    </row>
    <row r="87" spans="1:6" ht="15.75" customHeight="1">
      <c r="A87" s="81" t="s">
        <v>6171</v>
      </c>
      <c r="B87" s="81" t="s">
        <v>81</v>
      </c>
      <c r="C87" s="141" t="s">
        <v>7759</v>
      </c>
      <c r="D87" s="139">
        <v>30</v>
      </c>
      <c r="E87" s="139">
        <v>30</v>
      </c>
      <c r="F87" s="132" t="s">
        <v>5257</v>
      </c>
    </row>
    <row r="88" spans="1:6" ht="15.75" customHeight="1">
      <c r="A88" s="81" t="s">
        <v>6171</v>
      </c>
      <c r="B88" s="81" t="s">
        <v>81</v>
      </c>
      <c r="C88" s="141" t="s">
        <v>7760</v>
      </c>
      <c r="D88" s="139">
        <v>30</v>
      </c>
      <c r="E88" s="139">
        <v>30</v>
      </c>
      <c r="F88" s="132" t="s">
        <v>5257</v>
      </c>
    </row>
    <row r="89" spans="1:6" ht="15.75" customHeight="1">
      <c r="A89" s="81" t="s">
        <v>6171</v>
      </c>
      <c r="B89" s="81" t="s">
        <v>81</v>
      </c>
      <c r="C89" s="141" t="s">
        <v>7761</v>
      </c>
      <c r="D89" s="139">
        <v>30</v>
      </c>
      <c r="E89" s="139">
        <v>30</v>
      </c>
      <c r="F89" s="132" t="s">
        <v>5257</v>
      </c>
    </row>
    <row r="90" spans="1:6" ht="15.75" customHeight="1">
      <c r="A90" s="81" t="s">
        <v>6172</v>
      </c>
      <c r="B90" s="81" t="s">
        <v>81</v>
      </c>
      <c r="C90" s="141" t="s">
        <v>7762</v>
      </c>
      <c r="D90" s="139">
        <v>30</v>
      </c>
      <c r="E90" s="139">
        <v>30</v>
      </c>
      <c r="F90" s="132" t="s">
        <v>6172</v>
      </c>
    </row>
    <row r="91" spans="1:6" ht="15.75" customHeight="1">
      <c r="A91" s="81" t="s">
        <v>6172</v>
      </c>
      <c r="B91" s="81" t="s">
        <v>81</v>
      </c>
      <c r="C91" s="141" t="s">
        <v>7763</v>
      </c>
      <c r="D91" s="139">
        <v>30</v>
      </c>
      <c r="E91" s="139">
        <v>30</v>
      </c>
      <c r="F91" s="132" t="s">
        <v>6172</v>
      </c>
    </row>
    <row r="92" spans="1:6" ht="15.75" customHeight="1">
      <c r="A92" s="81" t="s">
        <v>6172</v>
      </c>
      <c r="B92" s="81" t="s">
        <v>81</v>
      </c>
      <c r="C92" s="141" t="s">
        <v>7764</v>
      </c>
      <c r="D92" s="139">
        <v>20</v>
      </c>
      <c r="E92" s="139">
        <v>20</v>
      </c>
      <c r="F92" s="132" t="s">
        <v>6172</v>
      </c>
    </row>
    <row r="93" spans="1:6" ht="15.75" customHeight="1">
      <c r="A93" s="81" t="s">
        <v>6172</v>
      </c>
      <c r="B93" s="81" t="s">
        <v>81</v>
      </c>
      <c r="C93" s="141" t="s">
        <v>7765</v>
      </c>
      <c r="D93" s="139">
        <v>20</v>
      </c>
      <c r="E93" s="139">
        <v>20</v>
      </c>
      <c r="F93" s="132" t="s">
        <v>6172</v>
      </c>
    </row>
    <row r="94" spans="1:6" ht="15.75" customHeight="1">
      <c r="A94" s="81" t="s">
        <v>6172</v>
      </c>
      <c r="B94" s="81" t="s">
        <v>81</v>
      </c>
      <c r="C94" s="141" t="s">
        <v>7766</v>
      </c>
      <c r="D94" s="139">
        <v>20</v>
      </c>
      <c r="E94" s="139">
        <v>20</v>
      </c>
      <c r="F94" s="132" t="s">
        <v>6172</v>
      </c>
    </row>
    <row r="95" spans="1:6" ht="15.75" customHeight="1">
      <c r="A95" s="81" t="s">
        <v>6172</v>
      </c>
      <c r="B95" s="81" t="s">
        <v>81</v>
      </c>
      <c r="C95" s="141" t="s">
        <v>7767</v>
      </c>
      <c r="D95" s="139">
        <v>20</v>
      </c>
      <c r="E95" s="139">
        <v>20</v>
      </c>
      <c r="F95" s="132" t="s">
        <v>6172</v>
      </c>
    </row>
    <row r="96" spans="1:6" ht="15.75" customHeight="1">
      <c r="A96" s="81" t="s">
        <v>6172</v>
      </c>
      <c r="B96" s="81" t="s">
        <v>81</v>
      </c>
      <c r="C96" s="141" t="s">
        <v>7768</v>
      </c>
      <c r="D96" s="139">
        <v>20</v>
      </c>
      <c r="E96" s="139">
        <v>20</v>
      </c>
      <c r="F96" s="132" t="s">
        <v>6172</v>
      </c>
    </row>
    <row r="97" spans="1:6" ht="15.75" customHeight="1">
      <c r="A97" s="81" t="s">
        <v>6172</v>
      </c>
      <c r="B97" s="81" t="s">
        <v>81</v>
      </c>
      <c r="C97" s="141" t="s">
        <v>7769</v>
      </c>
      <c r="D97" s="139">
        <v>20</v>
      </c>
      <c r="E97" s="139">
        <v>20</v>
      </c>
      <c r="F97" s="132" t="s">
        <v>6172</v>
      </c>
    </row>
    <row r="98" spans="1:6" ht="15.75" customHeight="1">
      <c r="A98" s="81" t="s">
        <v>6172</v>
      </c>
      <c r="B98" s="81" t="s">
        <v>81</v>
      </c>
      <c r="C98" s="141" t="s">
        <v>7770</v>
      </c>
      <c r="D98" s="139">
        <v>20</v>
      </c>
      <c r="E98" s="139">
        <v>20</v>
      </c>
      <c r="F98" s="132" t="s">
        <v>6172</v>
      </c>
    </row>
    <row r="99" spans="1:6" ht="15.75" customHeight="1">
      <c r="A99" s="81" t="s">
        <v>6172</v>
      </c>
      <c r="B99" s="81" t="s">
        <v>81</v>
      </c>
      <c r="C99" s="141" t="s">
        <v>7771</v>
      </c>
      <c r="D99" s="139">
        <v>20</v>
      </c>
      <c r="E99" s="139">
        <v>20</v>
      </c>
      <c r="F99" s="132" t="s">
        <v>6172</v>
      </c>
    </row>
    <row r="100" spans="1:6" ht="15.75" customHeight="1">
      <c r="A100" s="81" t="s">
        <v>6172</v>
      </c>
      <c r="B100" s="81" t="s">
        <v>81</v>
      </c>
      <c r="C100" s="141" t="s">
        <v>7772</v>
      </c>
      <c r="D100" s="139">
        <v>20</v>
      </c>
      <c r="E100" s="139">
        <v>20</v>
      </c>
      <c r="F100" s="132" t="s">
        <v>6172</v>
      </c>
    </row>
    <row r="101" spans="1:6" ht="15.75" customHeight="1">
      <c r="A101" s="81" t="s">
        <v>85</v>
      </c>
      <c r="B101" s="81" t="s">
        <v>81</v>
      </c>
      <c r="C101" s="141" t="s">
        <v>7773</v>
      </c>
      <c r="D101" s="139">
        <v>20</v>
      </c>
      <c r="E101" s="139">
        <v>20</v>
      </c>
      <c r="F101" s="132" t="s">
        <v>85</v>
      </c>
    </row>
    <row r="102" spans="1:6" ht="15.75" customHeight="1">
      <c r="A102" s="81" t="s">
        <v>85</v>
      </c>
      <c r="B102" s="81" t="s">
        <v>81</v>
      </c>
      <c r="C102" s="141" t="s">
        <v>7774</v>
      </c>
      <c r="D102" s="139">
        <v>20</v>
      </c>
      <c r="E102" s="139">
        <v>20</v>
      </c>
      <c r="F102" s="132" t="s">
        <v>85</v>
      </c>
    </row>
    <row r="103" spans="1:6" ht="15.75" customHeight="1">
      <c r="A103" s="81" t="s">
        <v>85</v>
      </c>
      <c r="B103" s="81" t="s">
        <v>81</v>
      </c>
      <c r="C103" s="141" t="s">
        <v>7775</v>
      </c>
      <c r="D103" s="139">
        <v>20</v>
      </c>
      <c r="E103" s="139">
        <v>20</v>
      </c>
      <c r="F103" s="132" t="s">
        <v>85</v>
      </c>
    </row>
    <row r="104" spans="1:6" ht="15.75" customHeight="1">
      <c r="A104" s="81" t="s">
        <v>85</v>
      </c>
      <c r="B104" s="81" t="s">
        <v>81</v>
      </c>
      <c r="C104" s="141" t="s">
        <v>7776</v>
      </c>
      <c r="D104" s="139">
        <v>20</v>
      </c>
      <c r="E104" s="139">
        <v>20</v>
      </c>
      <c r="F104" s="132" t="s">
        <v>85</v>
      </c>
    </row>
    <row r="105" spans="1:6" ht="15.75" customHeight="1">
      <c r="A105" s="81" t="s">
        <v>4552</v>
      </c>
      <c r="B105" s="81" t="s">
        <v>81</v>
      </c>
      <c r="C105" s="141" t="s">
        <v>7777</v>
      </c>
      <c r="D105" s="139">
        <v>20</v>
      </c>
      <c r="E105" s="139">
        <v>20</v>
      </c>
      <c r="F105" s="132" t="s">
        <v>4552</v>
      </c>
    </row>
    <row r="106" spans="1:6" ht="15.75" customHeight="1">
      <c r="A106" s="81" t="s">
        <v>4552</v>
      </c>
      <c r="B106" s="81" t="s">
        <v>81</v>
      </c>
      <c r="C106" s="141" t="s">
        <v>7778</v>
      </c>
      <c r="D106" s="139">
        <v>20</v>
      </c>
      <c r="E106" s="139">
        <f>D106</f>
        <v>20</v>
      </c>
      <c r="F106" s="132" t="s">
        <v>4552</v>
      </c>
    </row>
    <row r="107" spans="1:6" ht="15.75" customHeight="1">
      <c r="A107" s="81" t="s">
        <v>4552</v>
      </c>
      <c r="B107" s="81" t="s">
        <v>81</v>
      </c>
      <c r="C107" s="141" t="s">
        <v>7779</v>
      </c>
      <c r="D107" s="139">
        <v>20</v>
      </c>
      <c r="E107" s="139">
        <v>20</v>
      </c>
      <c r="F107" s="132" t="s">
        <v>4552</v>
      </c>
    </row>
    <row r="108" spans="1:6" ht="15.75" customHeight="1">
      <c r="A108" s="81" t="s">
        <v>4552</v>
      </c>
      <c r="B108" s="81" t="s">
        <v>81</v>
      </c>
      <c r="C108" s="141" t="s">
        <v>7780</v>
      </c>
      <c r="D108" s="139">
        <v>20</v>
      </c>
      <c r="E108" s="139">
        <v>20</v>
      </c>
      <c r="F108" s="132" t="s">
        <v>4552</v>
      </c>
    </row>
    <row r="109" spans="1:6" ht="15.75" customHeight="1">
      <c r="A109" s="81" t="s">
        <v>4552</v>
      </c>
      <c r="B109" s="81" t="s">
        <v>81</v>
      </c>
      <c r="C109" s="141" t="s">
        <v>7781</v>
      </c>
      <c r="D109" s="139">
        <v>20</v>
      </c>
      <c r="E109" s="139">
        <v>20</v>
      </c>
      <c r="F109" s="132" t="s">
        <v>4552</v>
      </c>
    </row>
    <row r="110" spans="1:6" ht="15.75" customHeight="1">
      <c r="A110" s="81" t="s">
        <v>4552</v>
      </c>
      <c r="B110" s="81" t="s">
        <v>81</v>
      </c>
      <c r="C110" s="141" t="s">
        <v>7782</v>
      </c>
      <c r="D110" s="139">
        <v>20</v>
      </c>
      <c r="E110" s="139">
        <v>20</v>
      </c>
      <c r="F110" s="132" t="s">
        <v>4552</v>
      </c>
    </row>
    <row r="111" spans="1:6" ht="15.75" customHeight="1">
      <c r="A111" s="81" t="s">
        <v>4552</v>
      </c>
      <c r="B111" s="81" t="s">
        <v>81</v>
      </c>
      <c r="C111" s="141" t="s">
        <v>7783</v>
      </c>
      <c r="D111" s="139">
        <v>30</v>
      </c>
      <c r="E111" s="139">
        <v>30</v>
      </c>
      <c r="F111" s="132" t="s">
        <v>4552</v>
      </c>
    </row>
    <row r="112" spans="1:6" ht="15.75" customHeight="1">
      <c r="A112" s="81" t="s">
        <v>4552</v>
      </c>
      <c r="B112" s="81" t="s">
        <v>81</v>
      </c>
      <c r="C112" s="141" t="s">
        <v>7784</v>
      </c>
      <c r="D112" s="139">
        <v>30</v>
      </c>
      <c r="E112" s="139">
        <v>30</v>
      </c>
      <c r="F112" s="132" t="s">
        <v>4552</v>
      </c>
    </row>
    <row r="113" spans="1:6" ht="15.75" customHeight="1">
      <c r="A113" s="81" t="s">
        <v>4552</v>
      </c>
      <c r="B113" s="81" t="s">
        <v>81</v>
      </c>
      <c r="C113" s="141" t="s">
        <v>7785</v>
      </c>
      <c r="D113" s="139">
        <v>30</v>
      </c>
      <c r="E113" s="139">
        <v>30</v>
      </c>
      <c r="F113" s="132" t="s">
        <v>4552</v>
      </c>
    </row>
    <row r="114" spans="1:6" ht="15.75" customHeight="1">
      <c r="A114" s="81" t="s">
        <v>4552</v>
      </c>
      <c r="B114" s="81" t="s">
        <v>81</v>
      </c>
      <c r="C114" s="141" t="s">
        <v>7786</v>
      </c>
      <c r="D114" s="139">
        <v>30</v>
      </c>
      <c r="E114" s="139">
        <v>30</v>
      </c>
      <c r="F114" s="132" t="s">
        <v>4552</v>
      </c>
    </row>
    <row r="115" spans="1:6" ht="15.75" customHeight="1">
      <c r="A115" s="81" t="s">
        <v>4552</v>
      </c>
      <c r="B115" s="81" t="s">
        <v>81</v>
      </c>
      <c r="C115" s="141" t="s">
        <v>7787</v>
      </c>
      <c r="D115" s="139">
        <v>30</v>
      </c>
      <c r="E115" s="139">
        <v>30</v>
      </c>
      <c r="F115" s="132" t="s">
        <v>4552</v>
      </c>
    </row>
    <row r="116" spans="1:6" ht="15.75" customHeight="1">
      <c r="A116" s="81" t="s">
        <v>88</v>
      </c>
      <c r="B116" s="81" t="s">
        <v>81</v>
      </c>
      <c r="C116" s="141" t="s">
        <v>7788</v>
      </c>
      <c r="D116" s="139">
        <v>30</v>
      </c>
      <c r="E116" s="139">
        <v>30</v>
      </c>
      <c r="F116" s="132" t="s">
        <v>88</v>
      </c>
    </row>
    <row r="117" spans="1:6" ht="15.75" customHeight="1">
      <c r="A117" s="81" t="s">
        <v>5295</v>
      </c>
      <c r="B117" s="81" t="s">
        <v>81</v>
      </c>
      <c r="C117" s="141" t="s">
        <v>7789</v>
      </c>
      <c r="D117" s="139">
        <v>20</v>
      </c>
      <c r="E117" s="139">
        <v>20</v>
      </c>
      <c r="F117" s="132" t="s">
        <v>5295</v>
      </c>
    </row>
    <row r="118" spans="1:6" ht="15.75" customHeight="1">
      <c r="A118" s="81" t="s">
        <v>3215</v>
      </c>
      <c r="B118" s="81" t="s">
        <v>81</v>
      </c>
      <c r="C118" s="141" t="s">
        <v>7790</v>
      </c>
      <c r="D118" s="139">
        <v>20</v>
      </c>
      <c r="E118" s="139">
        <v>20</v>
      </c>
      <c r="F118" s="132" t="s">
        <v>3215</v>
      </c>
    </row>
    <row r="119" spans="1:6" ht="15.75" customHeight="1">
      <c r="A119" s="81" t="s">
        <v>3215</v>
      </c>
      <c r="B119" s="81" t="s">
        <v>81</v>
      </c>
      <c r="C119" s="141" t="s">
        <v>7791</v>
      </c>
      <c r="D119" s="139">
        <v>20</v>
      </c>
      <c r="E119" s="139">
        <v>20</v>
      </c>
      <c r="F119" s="132" t="s">
        <v>3215</v>
      </c>
    </row>
    <row r="120" spans="1:6" ht="15.75" customHeight="1">
      <c r="A120" s="81" t="s">
        <v>3215</v>
      </c>
      <c r="B120" s="81" t="s">
        <v>81</v>
      </c>
      <c r="C120" s="141" t="s">
        <v>7792</v>
      </c>
      <c r="D120" s="139">
        <v>20</v>
      </c>
      <c r="E120" s="139">
        <v>20</v>
      </c>
      <c r="F120" s="132" t="s">
        <v>3215</v>
      </c>
    </row>
    <row r="121" spans="1:6" ht="15.75" customHeight="1">
      <c r="A121" s="81" t="s">
        <v>3215</v>
      </c>
      <c r="B121" s="81" t="s">
        <v>81</v>
      </c>
      <c r="C121" s="141" t="s">
        <v>7793</v>
      </c>
      <c r="D121" s="139">
        <v>20</v>
      </c>
      <c r="E121" s="139">
        <v>20</v>
      </c>
      <c r="F121" s="132" t="s">
        <v>3215</v>
      </c>
    </row>
    <row r="122" spans="1:6" ht="15.75" customHeight="1">
      <c r="A122" s="81" t="s">
        <v>3215</v>
      </c>
      <c r="B122" s="81" t="s">
        <v>81</v>
      </c>
      <c r="C122" s="141" t="s">
        <v>7794</v>
      </c>
      <c r="D122" s="139">
        <v>20</v>
      </c>
      <c r="E122" s="139">
        <v>20</v>
      </c>
      <c r="F122" s="132" t="s">
        <v>3215</v>
      </c>
    </row>
    <row r="123" spans="1:6" ht="15.75" customHeight="1">
      <c r="A123" s="81" t="s">
        <v>3215</v>
      </c>
      <c r="B123" s="81" t="s">
        <v>81</v>
      </c>
      <c r="C123" s="141" t="s">
        <v>7795</v>
      </c>
      <c r="D123" s="139">
        <v>20</v>
      </c>
      <c r="E123" s="139">
        <v>20</v>
      </c>
      <c r="F123" s="132" t="s">
        <v>3215</v>
      </c>
    </row>
    <row r="124" spans="1:6" ht="15.75" customHeight="1">
      <c r="A124" s="81" t="s">
        <v>3215</v>
      </c>
      <c r="B124" s="81" t="s">
        <v>81</v>
      </c>
      <c r="C124" s="141" t="s">
        <v>7796</v>
      </c>
      <c r="D124" s="139">
        <v>20</v>
      </c>
      <c r="E124" s="139">
        <v>20</v>
      </c>
      <c r="F124" s="132" t="s">
        <v>3215</v>
      </c>
    </row>
    <row r="125" spans="1:6" ht="15.75" customHeight="1">
      <c r="A125" s="81" t="s">
        <v>3215</v>
      </c>
      <c r="B125" s="81" t="s">
        <v>81</v>
      </c>
      <c r="C125" s="141" t="s">
        <v>7797</v>
      </c>
      <c r="D125" s="139">
        <v>20</v>
      </c>
      <c r="E125" s="139">
        <v>20</v>
      </c>
      <c r="F125" s="132" t="s">
        <v>3215</v>
      </c>
    </row>
    <row r="126" spans="1:6" ht="15.75" customHeight="1">
      <c r="A126" s="81" t="s">
        <v>3215</v>
      </c>
      <c r="B126" s="81" t="s">
        <v>81</v>
      </c>
      <c r="C126" s="141" t="s">
        <v>7798</v>
      </c>
      <c r="D126" s="139">
        <v>20</v>
      </c>
      <c r="E126" s="139">
        <v>20</v>
      </c>
      <c r="F126" s="132" t="s">
        <v>3215</v>
      </c>
    </row>
    <row r="127" spans="1:6" ht="15.75" customHeight="1">
      <c r="A127" s="81" t="s">
        <v>3215</v>
      </c>
      <c r="B127" s="81" t="s">
        <v>81</v>
      </c>
      <c r="C127" s="141" t="s">
        <v>7799</v>
      </c>
      <c r="D127" s="139">
        <v>20</v>
      </c>
      <c r="E127" s="139">
        <v>20</v>
      </c>
      <c r="F127" s="132" t="s">
        <v>3215</v>
      </c>
    </row>
    <row r="128" spans="1:6" ht="15.75" customHeight="1">
      <c r="A128" s="81" t="s">
        <v>3215</v>
      </c>
      <c r="B128" s="81" t="s">
        <v>81</v>
      </c>
      <c r="C128" s="141" t="s">
        <v>7800</v>
      </c>
      <c r="D128" s="139">
        <v>20</v>
      </c>
      <c r="E128" s="139">
        <v>20</v>
      </c>
      <c r="F128" s="132" t="s">
        <v>3215</v>
      </c>
    </row>
    <row r="129" spans="1:6" ht="15.75" customHeight="1">
      <c r="A129" s="81" t="s">
        <v>3215</v>
      </c>
      <c r="B129" s="81" t="s">
        <v>81</v>
      </c>
      <c r="C129" s="141" t="s">
        <v>7801</v>
      </c>
      <c r="D129" s="139">
        <v>20</v>
      </c>
      <c r="E129" s="139">
        <v>20</v>
      </c>
      <c r="F129" s="132" t="s">
        <v>3215</v>
      </c>
    </row>
    <row r="130" spans="1:6" ht="15.75" customHeight="1">
      <c r="A130" s="81" t="s">
        <v>3215</v>
      </c>
      <c r="B130" s="81" t="s">
        <v>81</v>
      </c>
      <c r="C130" s="141" t="s">
        <v>7802</v>
      </c>
      <c r="D130" s="139">
        <v>20</v>
      </c>
      <c r="E130" s="139">
        <v>20</v>
      </c>
      <c r="F130" s="132" t="s">
        <v>3215</v>
      </c>
    </row>
    <row r="131" spans="1:6" ht="15.75" customHeight="1">
      <c r="A131" s="81" t="s">
        <v>3215</v>
      </c>
      <c r="B131" s="81" t="s">
        <v>81</v>
      </c>
      <c r="C131" s="141" t="s">
        <v>7803</v>
      </c>
      <c r="D131" s="139">
        <v>20</v>
      </c>
      <c r="E131" s="139">
        <v>20</v>
      </c>
      <c r="F131" s="132" t="s">
        <v>3215</v>
      </c>
    </row>
    <row r="132" spans="1:6" ht="15.75" customHeight="1">
      <c r="A132" s="81" t="s">
        <v>3215</v>
      </c>
      <c r="B132" s="81" t="s">
        <v>81</v>
      </c>
      <c r="C132" s="141" t="s">
        <v>7804</v>
      </c>
      <c r="D132" s="139">
        <v>20</v>
      </c>
      <c r="E132" s="139">
        <v>20</v>
      </c>
      <c r="F132" s="132" t="s">
        <v>3215</v>
      </c>
    </row>
    <row r="133" spans="1:6" ht="15.75" customHeight="1">
      <c r="A133" s="81" t="s">
        <v>3215</v>
      </c>
      <c r="B133" s="81" t="s">
        <v>81</v>
      </c>
      <c r="C133" s="141" t="s">
        <v>7805</v>
      </c>
      <c r="D133" s="139">
        <v>20</v>
      </c>
      <c r="E133" s="139">
        <v>20</v>
      </c>
      <c r="F133" s="132" t="s">
        <v>3215</v>
      </c>
    </row>
    <row r="134" spans="1:6" ht="15.75" customHeight="1">
      <c r="A134" s="81" t="s">
        <v>3215</v>
      </c>
      <c r="B134" s="81" t="s">
        <v>81</v>
      </c>
      <c r="C134" s="141" t="s">
        <v>7806</v>
      </c>
      <c r="D134" s="139">
        <v>20</v>
      </c>
      <c r="E134" s="139">
        <v>20</v>
      </c>
      <c r="F134" s="132" t="s">
        <v>3215</v>
      </c>
    </row>
    <row r="135" spans="1:6" ht="15.75" customHeight="1">
      <c r="A135" s="81" t="s">
        <v>3215</v>
      </c>
      <c r="B135" s="81" t="s">
        <v>81</v>
      </c>
      <c r="C135" s="141" t="s">
        <v>7807</v>
      </c>
      <c r="D135" s="139">
        <v>20</v>
      </c>
      <c r="E135" s="139">
        <v>20</v>
      </c>
      <c r="F135" s="132" t="s">
        <v>3215</v>
      </c>
    </row>
    <row r="136" spans="1:6" ht="15.75" customHeight="1">
      <c r="A136" s="81" t="s">
        <v>3215</v>
      </c>
      <c r="B136" s="81" t="s">
        <v>81</v>
      </c>
      <c r="C136" s="141" t="s">
        <v>7808</v>
      </c>
      <c r="D136" s="139">
        <v>20</v>
      </c>
      <c r="E136" s="139">
        <v>20</v>
      </c>
      <c r="F136" s="132" t="s">
        <v>3215</v>
      </c>
    </row>
    <row r="137" spans="1:6" ht="15.75" customHeight="1">
      <c r="A137" s="81" t="s">
        <v>3215</v>
      </c>
      <c r="B137" s="81" t="s">
        <v>81</v>
      </c>
      <c r="C137" s="141" t="s">
        <v>7809</v>
      </c>
      <c r="D137" s="139">
        <v>20</v>
      </c>
      <c r="E137" s="139">
        <v>20</v>
      </c>
      <c r="F137" s="132" t="s">
        <v>3215</v>
      </c>
    </row>
    <row r="138" spans="1:6" ht="15.75" customHeight="1">
      <c r="A138" s="81" t="s">
        <v>3215</v>
      </c>
      <c r="B138" s="81" t="s">
        <v>81</v>
      </c>
      <c r="C138" s="141" t="s">
        <v>7810</v>
      </c>
      <c r="D138" s="139">
        <v>20</v>
      </c>
      <c r="E138" s="139">
        <v>20</v>
      </c>
      <c r="F138" s="132" t="s">
        <v>3215</v>
      </c>
    </row>
    <row r="139" spans="1:6" ht="15.75" customHeight="1">
      <c r="A139" s="81" t="s">
        <v>3215</v>
      </c>
      <c r="B139" s="81" t="s">
        <v>81</v>
      </c>
      <c r="C139" s="141" t="s">
        <v>7811</v>
      </c>
      <c r="D139" s="139">
        <v>20</v>
      </c>
      <c r="E139" s="139">
        <v>20</v>
      </c>
      <c r="F139" s="132" t="s">
        <v>3215</v>
      </c>
    </row>
    <row r="140" spans="1:6" ht="15.75" customHeight="1">
      <c r="A140" s="81" t="s">
        <v>3215</v>
      </c>
      <c r="B140" s="81" t="s">
        <v>81</v>
      </c>
      <c r="C140" s="141" t="s">
        <v>7812</v>
      </c>
      <c r="D140" s="139">
        <v>20</v>
      </c>
      <c r="E140" s="139">
        <v>20</v>
      </c>
      <c r="F140" s="132" t="s">
        <v>3215</v>
      </c>
    </row>
    <row r="141" spans="1:6" ht="15.75" customHeight="1">
      <c r="A141" s="81" t="s">
        <v>3215</v>
      </c>
      <c r="B141" s="81" t="s">
        <v>81</v>
      </c>
      <c r="C141" s="141" t="s">
        <v>7813</v>
      </c>
      <c r="D141" s="139">
        <v>20</v>
      </c>
      <c r="E141" s="139">
        <v>20</v>
      </c>
      <c r="F141" s="132" t="s">
        <v>3215</v>
      </c>
    </row>
    <row r="142" spans="1:6" ht="15.75" customHeight="1">
      <c r="A142" s="81" t="s">
        <v>3215</v>
      </c>
      <c r="B142" s="81" t="s">
        <v>81</v>
      </c>
      <c r="C142" s="141" t="s">
        <v>7814</v>
      </c>
      <c r="D142" s="139">
        <v>20</v>
      </c>
      <c r="E142" s="139">
        <v>20</v>
      </c>
      <c r="F142" s="132" t="s">
        <v>3215</v>
      </c>
    </row>
    <row r="143" spans="1:6" ht="15.75" customHeight="1">
      <c r="A143" s="81" t="s">
        <v>3215</v>
      </c>
      <c r="B143" s="81" t="s">
        <v>81</v>
      </c>
      <c r="C143" s="141" t="s">
        <v>7815</v>
      </c>
      <c r="D143" s="139">
        <v>20</v>
      </c>
      <c r="E143" s="139">
        <v>20</v>
      </c>
      <c r="F143" s="132" t="s">
        <v>3215</v>
      </c>
    </row>
    <row r="144" spans="1:6" ht="15.75" customHeight="1">
      <c r="A144" s="81" t="s">
        <v>95</v>
      </c>
      <c r="B144" s="81" t="s">
        <v>81</v>
      </c>
      <c r="C144" s="141" t="s">
        <v>7816</v>
      </c>
      <c r="D144" s="139">
        <v>20</v>
      </c>
      <c r="E144" s="139">
        <v>20</v>
      </c>
      <c r="F144" s="132" t="s">
        <v>95</v>
      </c>
    </row>
    <row r="145" spans="1:6" ht="15.75" customHeight="1">
      <c r="A145" s="81" t="s">
        <v>95</v>
      </c>
      <c r="B145" s="81" t="s">
        <v>81</v>
      </c>
      <c r="C145" s="141" t="s">
        <v>7817</v>
      </c>
      <c r="D145" s="139">
        <v>20</v>
      </c>
      <c r="E145" s="139">
        <v>20</v>
      </c>
      <c r="F145" s="132" t="s">
        <v>95</v>
      </c>
    </row>
    <row r="146" spans="1:6" ht="15.75" customHeight="1">
      <c r="A146" s="81" t="s">
        <v>95</v>
      </c>
      <c r="B146" s="81" t="s">
        <v>81</v>
      </c>
      <c r="C146" s="141" t="s">
        <v>7818</v>
      </c>
      <c r="D146" s="139">
        <v>20</v>
      </c>
      <c r="E146" s="139">
        <v>20</v>
      </c>
      <c r="F146" s="132" t="s">
        <v>95</v>
      </c>
    </row>
    <row r="147" spans="1:6" ht="15.75" customHeight="1">
      <c r="A147" s="81" t="s">
        <v>95</v>
      </c>
      <c r="B147" s="81" t="s">
        <v>81</v>
      </c>
      <c r="C147" s="141" t="s">
        <v>7819</v>
      </c>
      <c r="D147" s="139">
        <v>20</v>
      </c>
      <c r="E147" s="139">
        <v>20</v>
      </c>
      <c r="F147" s="132" t="s">
        <v>95</v>
      </c>
    </row>
    <row r="148" spans="1:6" ht="15.75" customHeight="1">
      <c r="A148" s="81" t="s">
        <v>95</v>
      </c>
      <c r="B148" s="81" t="s">
        <v>81</v>
      </c>
      <c r="C148" s="141" t="s">
        <v>7820</v>
      </c>
      <c r="D148" s="139">
        <v>20</v>
      </c>
      <c r="E148" s="139">
        <v>20</v>
      </c>
      <c r="F148" s="132" t="s">
        <v>95</v>
      </c>
    </row>
    <row r="149" spans="1:6" ht="15.75" customHeight="1">
      <c r="A149" s="81" t="s">
        <v>95</v>
      </c>
      <c r="B149" s="81" t="s">
        <v>81</v>
      </c>
      <c r="C149" s="141" t="s">
        <v>7821</v>
      </c>
      <c r="D149" s="139">
        <v>20</v>
      </c>
      <c r="E149" s="139">
        <v>20</v>
      </c>
      <c r="F149" s="132" t="s">
        <v>95</v>
      </c>
    </row>
    <row r="150" spans="1:6" ht="15.75" customHeight="1">
      <c r="A150" s="81" t="s">
        <v>95</v>
      </c>
      <c r="B150" s="81" t="s">
        <v>81</v>
      </c>
      <c r="C150" s="141" t="s">
        <v>7822</v>
      </c>
      <c r="D150" s="139">
        <v>20</v>
      </c>
      <c r="E150" s="139">
        <v>20</v>
      </c>
      <c r="F150" s="132" t="s">
        <v>95</v>
      </c>
    </row>
    <row r="151" spans="1:6" ht="15.75" customHeight="1">
      <c r="A151" s="81" t="s">
        <v>95</v>
      </c>
      <c r="B151" s="81" t="s">
        <v>81</v>
      </c>
      <c r="C151" s="141" t="s">
        <v>7823</v>
      </c>
      <c r="D151" s="139">
        <v>30</v>
      </c>
      <c r="E151" s="139">
        <v>30</v>
      </c>
      <c r="F151" s="132" t="s">
        <v>95</v>
      </c>
    </row>
    <row r="152" spans="1:6" ht="15.75" customHeight="1">
      <c r="A152" s="81" t="s">
        <v>4587</v>
      </c>
      <c r="B152" s="81" t="s">
        <v>81</v>
      </c>
      <c r="C152" s="141" t="s">
        <v>7824</v>
      </c>
      <c r="D152" s="139">
        <v>20</v>
      </c>
      <c r="E152" s="139">
        <v>20</v>
      </c>
      <c r="F152" s="132" t="s">
        <v>96</v>
      </c>
    </row>
    <row r="153" spans="1:6" ht="15.75" customHeight="1">
      <c r="A153" s="81" t="s">
        <v>4587</v>
      </c>
      <c r="B153" s="81" t="s">
        <v>81</v>
      </c>
      <c r="C153" s="141" t="s">
        <v>7825</v>
      </c>
      <c r="D153" s="139">
        <v>20</v>
      </c>
      <c r="E153" s="139">
        <v>20</v>
      </c>
      <c r="F153" s="132" t="s">
        <v>96</v>
      </c>
    </row>
    <row r="154" spans="1:6" ht="15.75" customHeight="1">
      <c r="A154" s="81" t="s">
        <v>4587</v>
      </c>
      <c r="B154" s="81" t="s">
        <v>81</v>
      </c>
      <c r="C154" s="141" t="s">
        <v>7826</v>
      </c>
      <c r="D154" s="139">
        <v>30</v>
      </c>
      <c r="E154" s="139">
        <v>30</v>
      </c>
      <c r="F154" s="132" t="s">
        <v>96</v>
      </c>
    </row>
    <row r="155" spans="1:6" ht="15.75" customHeight="1">
      <c r="A155" s="81" t="s">
        <v>4587</v>
      </c>
      <c r="B155" s="81" t="s">
        <v>81</v>
      </c>
      <c r="C155" s="141" t="s">
        <v>7827</v>
      </c>
      <c r="D155" s="139">
        <v>30</v>
      </c>
      <c r="E155" s="139">
        <v>30</v>
      </c>
      <c r="F155" s="132" t="s">
        <v>96</v>
      </c>
    </row>
    <row r="156" spans="1:6" ht="15.75" customHeight="1">
      <c r="A156" s="81" t="s">
        <v>4587</v>
      </c>
      <c r="B156" s="81" t="s">
        <v>81</v>
      </c>
      <c r="C156" s="141" t="s">
        <v>7828</v>
      </c>
      <c r="D156" s="139">
        <v>30</v>
      </c>
      <c r="E156" s="139">
        <v>30</v>
      </c>
      <c r="F156" s="132" t="s">
        <v>96</v>
      </c>
    </row>
    <row r="157" spans="1:6" ht="15.75" customHeight="1">
      <c r="A157" s="81" t="s">
        <v>4587</v>
      </c>
      <c r="B157" s="81" t="s">
        <v>81</v>
      </c>
      <c r="C157" s="141" t="s">
        <v>7829</v>
      </c>
      <c r="D157" s="139">
        <v>30</v>
      </c>
      <c r="E157" s="139">
        <v>30</v>
      </c>
      <c r="F157" s="132" t="s">
        <v>96</v>
      </c>
    </row>
    <row r="158" spans="1:6" ht="15.75" customHeight="1">
      <c r="A158" s="81" t="s">
        <v>4587</v>
      </c>
      <c r="B158" s="81" t="s">
        <v>81</v>
      </c>
      <c r="C158" s="141" t="s">
        <v>7830</v>
      </c>
      <c r="D158" s="139">
        <v>30</v>
      </c>
      <c r="E158" s="139">
        <v>30</v>
      </c>
      <c r="F158" s="132" t="s">
        <v>96</v>
      </c>
    </row>
    <row r="159" spans="1:6" ht="15.75" customHeight="1">
      <c r="A159" s="81" t="s">
        <v>4587</v>
      </c>
      <c r="B159" s="81" t="s">
        <v>81</v>
      </c>
      <c r="C159" s="141" t="s">
        <v>7831</v>
      </c>
      <c r="D159" s="139">
        <v>30</v>
      </c>
      <c r="E159" s="139">
        <v>30</v>
      </c>
      <c r="F159" s="132" t="s">
        <v>96</v>
      </c>
    </row>
    <row r="160" spans="1:6" ht="15.75" customHeight="1">
      <c r="A160" s="81" t="s">
        <v>7832</v>
      </c>
      <c r="B160" s="81" t="s">
        <v>81</v>
      </c>
      <c r="C160" s="141" t="s">
        <v>7833</v>
      </c>
      <c r="D160" s="139">
        <v>20</v>
      </c>
      <c r="E160" s="139">
        <v>20</v>
      </c>
      <c r="F160" s="132" t="s">
        <v>97</v>
      </c>
    </row>
    <row r="161" spans="1:6" ht="15.75" customHeight="1">
      <c r="A161" s="81" t="s">
        <v>7832</v>
      </c>
      <c r="B161" s="81" t="s">
        <v>81</v>
      </c>
      <c r="C161" s="141" t="s">
        <v>7834</v>
      </c>
      <c r="D161" s="139">
        <v>20</v>
      </c>
      <c r="E161" s="139">
        <v>20</v>
      </c>
      <c r="F161" s="132" t="s">
        <v>97</v>
      </c>
    </row>
    <row r="162" spans="1:6" ht="15.75" customHeight="1">
      <c r="A162" s="81" t="s">
        <v>7832</v>
      </c>
      <c r="B162" s="81" t="s">
        <v>81</v>
      </c>
      <c r="C162" s="141" t="s">
        <v>7835</v>
      </c>
      <c r="D162" s="139">
        <v>20</v>
      </c>
      <c r="E162" s="139">
        <v>20</v>
      </c>
      <c r="F162" s="132" t="s">
        <v>97</v>
      </c>
    </row>
    <row r="163" spans="1:6" ht="15.75" customHeight="1">
      <c r="A163" s="81" t="s">
        <v>7832</v>
      </c>
      <c r="B163" s="81" t="s">
        <v>81</v>
      </c>
      <c r="C163" s="141" t="s">
        <v>7836</v>
      </c>
      <c r="D163" s="139">
        <v>20</v>
      </c>
      <c r="E163" s="139">
        <v>20</v>
      </c>
      <c r="F163" s="132" t="s">
        <v>97</v>
      </c>
    </row>
    <row r="164" spans="1:6" ht="15.75" customHeight="1">
      <c r="A164" s="81" t="s">
        <v>5337</v>
      </c>
      <c r="B164" s="81" t="s">
        <v>81</v>
      </c>
      <c r="C164" s="141" t="s">
        <v>7837</v>
      </c>
      <c r="D164" s="139">
        <v>20</v>
      </c>
      <c r="E164" s="139">
        <v>20</v>
      </c>
      <c r="F164" s="132" t="s">
        <v>99</v>
      </c>
    </row>
    <row r="165" spans="1:6" ht="15.75" customHeight="1">
      <c r="A165" s="196" t="s">
        <v>91</v>
      </c>
      <c r="B165" s="196" t="s">
        <v>81</v>
      </c>
      <c r="C165" s="196" t="s">
        <v>7838</v>
      </c>
      <c r="D165" s="196">
        <v>20</v>
      </c>
      <c r="E165" s="196">
        <v>20</v>
      </c>
      <c r="F165" s="196" t="s">
        <v>91</v>
      </c>
    </row>
    <row r="166" spans="1:6" ht="15.75" customHeight="1">
      <c r="A166" s="196" t="s">
        <v>91</v>
      </c>
      <c r="B166" s="196" t="s">
        <v>81</v>
      </c>
      <c r="C166" s="348" t="s">
        <v>7839</v>
      </c>
      <c r="D166" s="196">
        <v>20</v>
      </c>
      <c r="E166" s="196">
        <v>20</v>
      </c>
      <c r="F166" s="196" t="s">
        <v>91</v>
      </c>
    </row>
    <row r="167" spans="1:6" ht="15.75" customHeight="1">
      <c r="A167" s="196" t="s">
        <v>91</v>
      </c>
      <c r="B167" s="196" t="s">
        <v>81</v>
      </c>
      <c r="C167" s="348" t="s">
        <v>7840</v>
      </c>
      <c r="D167" s="196">
        <v>20</v>
      </c>
      <c r="E167" s="196">
        <v>20</v>
      </c>
      <c r="F167" s="196" t="s">
        <v>91</v>
      </c>
    </row>
    <row r="168" spans="1:6" ht="15.75" customHeight="1">
      <c r="A168" s="196" t="s">
        <v>91</v>
      </c>
      <c r="B168" s="196" t="s">
        <v>81</v>
      </c>
      <c r="C168" s="348" t="s">
        <v>7841</v>
      </c>
      <c r="D168" s="196">
        <v>20</v>
      </c>
      <c r="E168" s="196">
        <v>20</v>
      </c>
      <c r="F168" s="196" t="s">
        <v>91</v>
      </c>
    </row>
    <row r="169" spans="1:6" ht="15.75" customHeight="1">
      <c r="A169" s="196" t="s">
        <v>91</v>
      </c>
      <c r="B169" s="196" t="s">
        <v>81</v>
      </c>
      <c r="C169" s="348" t="s">
        <v>7842</v>
      </c>
      <c r="D169" s="196">
        <v>20</v>
      </c>
      <c r="E169" s="196">
        <v>20</v>
      </c>
      <c r="F169" s="196" t="s">
        <v>91</v>
      </c>
    </row>
    <row r="170" spans="1:6" ht="15.75" customHeight="1">
      <c r="A170" s="196" t="s">
        <v>91</v>
      </c>
      <c r="B170" s="196" t="s">
        <v>81</v>
      </c>
      <c r="C170" s="348" t="s">
        <v>7843</v>
      </c>
      <c r="D170" s="196">
        <v>20</v>
      </c>
      <c r="E170" s="196">
        <v>20</v>
      </c>
      <c r="F170" s="196" t="s">
        <v>91</v>
      </c>
    </row>
    <row r="171" spans="1:6" ht="15.75" customHeight="1">
      <c r="A171" s="196" t="s">
        <v>91</v>
      </c>
      <c r="B171" s="196" t="s">
        <v>81</v>
      </c>
      <c r="C171" s="348" t="s">
        <v>7844</v>
      </c>
      <c r="D171" s="196">
        <v>20</v>
      </c>
      <c r="E171" s="196">
        <v>20</v>
      </c>
      <c r="F171" s="196" t="s">
        <v>91</v>
      </c>
    </row>
    <row r="172" spans="1:6" ht="15.75" customHeight="1">
      <c r="A172" s="196" t="s">
        <v>91</v>
      </c>
      <c r="B172" s="196" t="s">
        <v>81</v>
      </c>
      <c r="C172" s="348" t="s">
        <v>7845</v>
      </c>
      <c r="D172" s="196">
        <v>20</v>
      </c>
      <c r="E172" s="196">
        <v>20</v>
      </c>
      <c r="F172" s="196" t="s">
        <v>91</v>
      </c>
    </row>
    <row r="173" spans="1:6" ht="15.75" customHeight="1">
      <c r="A173" s="196" t="s">
        <v>91</v>
      </c>
      <c r="B173" s="196" t="s">
        <v>81</v>
      </c>
      <c r="C173" s="348" t="s">
        <v>7846</v>
      </c>
      <c r="D173" s="196">
        <v>20</v>
      </c>
      <c r="E173" s="196">
        <v>20</v>
      </c>
      <c r="F173" s="196" t="s">
        <v>91</v>
      </c>
    </row>
    <row r="174" spans="1:6" ht="15.75" customHeight="1">
      <c r="A174" s="196" t="s">
        <v>91</v>
      </c>
      <c r="B174" s="196" t="s">
        <v>81</v>
      </c>
      <c r="C174" s="348" t="s">
        <v>7847</v>
      </c>
      <c r="D174" s="196">
        <v>20</v>
      </c>
      <c r="E174" s="196">
        <v>20</v>
      </c>
      <c r="F174" s="196" t="s">
        <v>91</v>
      </c>
    </row>
    <row r="175" spans="1:6" ht="15.75" customHeight="1">
      <c r="A175" s="196" t="s">
        <v>91</v>
      </c>
      <c r="B175" s="196" t="s">
        <v>81</v>
      </c>
      <c r="C175" s="348" t="s">
        <v>7848</v>
      </c>
      <c r="D175" s="196">
        <v>20</v>
      </c>
      <c r="E175" s="196">
        <v>20</v>
      </c>
      <c r="F175" s="196" t="s">
        <v>91</v>
      </c>
    </row>
    <row r="176" spans="1:6" ht="15.75" customHeight="1">
      <c r="A176" s="196" t="s">
        <v>91</v>
      </c>
      <c r="B176" s="196" t="s">
        <v>81</v>
      </c>
      <c r="C176" s="196" t="s">
        <v>7849</v>
      </c>
      <c r="D176" s="196">
        <v>30</v>
      </c>
      <c r="E176" s="196">
        <v>30</v>
      </c>
      <c r="F176" s="196" t="s">
        <v>91</v>
      </c>
    </row>
    <row r="177" spans="1:6" ht="15.75" customHeight="1">
      <c r="A177" s="196" t="s">
        <v>91</v>
      </c>
      <c r="B177" s="196" t="s">
        <v>81</v>
      </c>
      <c r="C177" s="196" t="s">
        <v>7850</v>
      </c>
      <c r="D177" s="196">
        <v>30</v>
      </c>
      <c r="E177" s="196">
        <v>30</v>
      </c>
      <c r="F177" s="196" t="s">
        <v>91</v>
      </c>
    </row>
    <row r="178" spans="1:6" ht="15.75" customHeight="1">
      <c r="A178" s="196" t="s">
        <v>91</v>
      </c>
      <c r="B178" s="196" t="s">
        <v>81</v>
      </c>
      <c r="C178" s="196" t="s">
        <v>7851</v>
      </c>
      <c r="D178" s="196">
        <v>30</v>
      </c>
      <c r="E178" s="196">
        <v>30</v>
      </c>
      <c r="F178" s="196" t="s">
        <v>91</v>
      </c>
    </row>
    <row r="179" spans="1:6" ht="15.75" customHeight="1">
      <c r="A179" s="196" t="s">
        <v>91</v>
      </c>
      <c r="B179" s="196" t="s">
        <v>81</v>
      </c>
      <c r="C179" s="196" t="s">
        <v>7852</v>
      </c>
      <c r="D179" s="196">
        <v>30</v>
      </c>
      <c r="E179" s="196">
        <v>30</v>
      </c>
      <c r="F179" s="196" t="s">
        <v>91</v>
      </c>
    </row>
    <row r="180" spans="1:6" ht="15.75" customHeight="1">
      <c r="A180" s="196" t="s">
        <v>92</v>
      </c>
      <c r="B180" s="196" t="s">
        <v>81</v>
      </c>
      <c r="C180" s="1025" t="s">
        <v>7853</v>
      </c>
      <c r="D180" s="349">
        <v>30</v>
      </c>
      <c r="E180" s="196">
        <v>30</v>
      </c>
      <c r="F180" s="196" t="s">
        <v>92</v>
      </c>
    </row>
    <row r="181" spans="1:6" ht="15.75" customHeight="1">
      <c r="A181" s="196" t="s">
        <v>92</v>
      </c>
      <c r="B181" s="196" t="s">
        <v>81</v>
      </c>
      <c r="C181" s="1025" t="s">
        <v>7854</v>
      </c>
      <c r="D181" s="196">
        <v>30</v>
      </c>
      <c r="E181" s="196">
        <v>30</v>
      </c>
      <c r="F181" s="196" t="s">
        <v>92</v>
      </c>
    </row>
    <row r="182" spans="1:6" ht="15.75" customHeight="1">
      <c r="A182" s="196" t="s">
        <v>92</v>
      </c>
      <c r="B182" s="196" t="s">
        <v>81</v>
      </c>
      <c r="C182" s="1025" t="s">
        <v>7855</v>
      </c>
      <c r="D182" s="349">
        <v>30</v>
      </c>
      <c r="E182" s="196">
        <v>30</v>
      </c>
      <c r="F182" s="196" t="s">
        <v>92</v>
      </c>
    </row>
    <row r="183" spans="1:6" ht="15.75" customHeight="1">
      <c r="A183" s="196" t="s">
        <v>92</v>
      </c>
      <c r="B183" s="196" t="s">
        <v>81</v>
      </c>
      <c r="C183" s="1025" t="s">
        <v>7856</v>
      </c>
      <c r="D183" s="196">
        <v>30</v>
      </c>
      <c r="E183" s="196">
        <v>30</v>
      </c>
      <c r="F183" s="196" t="s">
        <v>92</v>
      </c>
    </row>
    <row r="184" spans="1:6" ht="15.75" customHeight="1">
      <c r="A184" s="196" t="s">
        <v>92</v>
      </c>
      <c r="B184" s="196" t="s">
        <v>81</v>
      </c>
      <c r="C184" s="1025" t="s">
        <v>7857</v>
      </c>
      <c r="D184" s="196">
        <v>30</v>
      </c>
      <c r="E184" s="196">
        <v>30</v>
      </c>
      <c r="F184" s="196" t="s">
        <v>92</v>
      </c>
    </row>
    <row r="185" spans="1:6" ht="15.75" customHeight="1">
      <c r="A185" s="196" t="s">
        <v>92</v>
      </c>
      <c r="B185" s="196" t="s">
        <v>81</v>
      </c>
      <c r="C185" s="1025" t="s">
        <v>7858</v>
      </c>
      <c r="D185" s="196">
        <v>30</v>
      </c>
      <c r="E185" s="196">
        <v>30</v>
      </c>
      <c r="F185" s="196" t="s">
        <v>92</v>
      </c>
    </row>
    <row r="186" spans="1:6" ht="15.75" customHeight="1">
      <c r="A186" s="196" t="s">
        <v>92</v>
      </c>
      <c r="B186" s="196" t="s">
        <v>81</v>
      </c>
      <c r="C186" s="1025" t="s">
        <v>7859</v>
      </c>
      <c r="D186" s="196">
        <v>30</v>
      </c>
      <c r="E186" s="196">
        <v>30</v>
      </c>
      <c r="F186" s="196" t="s">
        <v>92</v>
      </c>
    </row>
    <row r="187" spans="1:6" ht="15.75" customHeight="1">
      <c r="A187" s="196" t="s">
        <v>5362</v>
      </c>
      <c r="B187" s="196" t="s">
        <v>81</v>
      </c>
      <c r="C187" s="196" t="s">
        <v>7860</v>
      </c>
      <c r="D187" s="349">
        <v>30</v>
      </c>
      <c r="E187" s="196">
        <v>30</v>
      </c>
      <c r="F187" s="196" t="s">
        <v>5362</v>
      </c>
    </row>
    <row r="188" spans="1:6" ht="15.75" customHeight="1">
      <c r="A188" s="196" t="s">
        <v>5362</v>
      </c>
      <c r="B188" s="196" t="s">
        <v>81</v>
      </c>
      <c r="C188" s="196" t="s">
        <v>7861</v>
      </c>
      <c r="D188" s="349">
        <v>30</v>
      </c>
      <c r="E188" s="196">
        <v>30</v>
      </c>
      <c r="F188" s="196" t="s">
        <v>5362</v>
      </c>
    </row>
    <row r="189" spans="1:6" ht="15.75" customHeight="1">
      <c r="A189" s="184" t="s">
        <v>463</v>
      </c>
      <c r="B189" s="158" t="s">
        <v>101</v>
      </c>
      <c r="C189" s="158" t="s">
        <v>7862</v>
      </c>
      <c r="D189" s="155">
        <v>10</v>
      </c>
      <c r="E189" s="32">
        <v>360</v>
      </c>
    </row>
    <row r="190" spans="1:6" ht="15.75" customHeight="1">
      <c r="A190" s="194" t="s">
        <v>463</v>
      </c>
      <c r="B190" s="152" t="s">
        <v>101</v>
      </c>
      <c r="C190" s="152" t="s">
        <v>7863</v>
      </c>
      <c r="D190" s="191">
        <v>10</v>
      </c>
      <c r="E190" s="32"/>
    </row>
    <row r="191" spans="1:6" ht="15.75" customHeight="1">
      <c r="A191" s="194" t="s">
        <v>463</v>
      </c>
      <c r="B191" s="152" t="s">
        <v>101</v>
      </c>
      <c r="C191" s="152" t="s">
        <v>7864</v>
      </c>
      <c r="D191" s="191">
        <v>10</v>
      </c>
      <c r="E191" s="32"/>
    </row>
    <row r="192" spans="1:6" ht="15.75" customHeight="1">
      <c r="A192" s="194" t="s">
        <v>463</v>
      </c>
      <c r="B192" s="152" t="s">
        <v>101</v>
      </c>
      <c r="C192" s="152" t="s">
        <v>7865</v>
      </c>
      <c r="D192" s="191">
        <v>10</v>
      </c>
      <c r="E192" s="32"/>
    </row>
    <row r="193" spans="1:5" ht="15.75" customHeight="1">
      <c r="A193" s="194" t="s">
        <v>463</v>
      </c>
      <c r="B193" s="152" t="s">
        <v>101</v>
      </c>
      <c r="C193" s="152" t="s">
        <v>7866</v>
      </c>
      <c r="D193" s="191">
        <v>10</v>
      </c>
      <c r="E193" s="32"/>
    </row>
    <row r="194" spans="1:5" ht="15.75" customHeight="1">
      <c r="A194" s="194" t="s">
        <v>463</v>
      </c>
      <c r="B194" s="152" t="s">
        <v>101</v>
      </c>
      <c r="C194" s="152" t="s">
        <v>7867</v>
      </c>
      <c r="D194" s="191">
        <v>10</v>
      </c>
      <c r="E194" s="32"/>
    </row>
    <row r="195" spans="1:5" ht="15.75" customHeight="1">
      <c r="A195" s="194" t="s">
        <v>463</v>
      </c>
      <c r="B195" s="152" t="s">
        <v>101</v>
      </c>
      <c r="C195" s="152" t="s">
        <v>7868</v>
      </c>
      <c r="D195" s="191">
        <v>10</v>
      </c>
      <c r="E195" s="32"/>
    </row>
    <row r="196" spans="1:5" ht="15.75" customHeight="1">
      <c r="A196" s="194" t="s">
        <v>463</v>
      </c>
      <c r="B196" s="152" t="s">
        <v>101</v>
      </c>
      <c r="C196" s="152" t="s">
        <v>7869</v>
      </c>
      <c r="D196" s="191">
        <v>10</v>
      </c>
      <c r="E196" s="32"/>
    </row>
    <row r="197" spans="1:5" ht="15.75" customHeight="1">
      <c r="A197" s="194" t="s">
        <v>463</v>
      </c>
      <c r="B197" s="152" t="s">
        <v>101</v>
      </c>
      <c r="C197" s="152" t="s">
        <v>7870</v>
      </c>
      <c r="D197" s="191">
        <v>10</v>
      </c>
      <c r="E197" s="32"/>
    </row>
    <row r="198" spans="1:5" ht="15.75" customHeight="1">
      <c r="A198" s="194" t="s">
        <v>463</v>
      </c>
      <c r="B198" s="152" t="s">
        <v>101</v>
      </c>
      <c r="C198" s="152" t="s">
        <v>7871</v>
      </c>
      <c r="D198" s="191">
        <v>10</v>
      </c>
      <c r="E198" s="32"/>
    </row>
    <row r="199" spans="1:5" ht="15.75" customHeight="1">
      <c r="A199" s="194" t="s">
        <v>463</v>
      </c>
      <c r="B199" s="152" t="s">
        <v>101</v>
      </c>
      <c r="C199" s="394" t="s">
        <v>7872</v>
      </c>
      <c r="D199" s="191">
        <v>10</v>
      </c>
      <c r="E199" s="32"/>
    </row>
    <row r="200" spans="1:5" ht="15.75" customHeight="1">
      <c r="A200" s="184" t="s">
        <v>463</v>
      </c>
      <c r="B200" s="1026" t="s">
        <v>101</v>
      </c>
      <c r="C200" s="507" t="s">
        <v>7873</v>
      </c>
      <c r="D200" s="1027">
        <v>10</v>
      </c>
      <c r="E200" s="32"/>
    </row>
    <row r="201" spans="1:5" ht="15.75" customHeight="1">
      <c r="A201" s="194" t="s">
        <v>463</v>
      </c>
      <c r="B201" s="1028" t="s">
        <v>101</v>
      </c>
      <c r="C201" s="507" t="s">
        <v>7874</v>
      </c>
      <c r="D201" s="1029">
        <v>10</v>
      </c>
      <c r="E201" s="32"/>
    </row>
    <row r="202" spans="1:5" ht="15.75" customHeight="1">
      <c r="A202" s="194" t="s">
        <v>463</v>
      </c>
      <c r="B202" s="1028" t="s">
        <v>101</v>
      </c>
      <c r="C202" s="507" t="s">
        <v>7875</v>
      </c>
      <c r="D202" s="747">
        <v>10</v>
      </c>
      <c r="E202" s="32"/>
    </row>
    <row r="203" spans="1:5" ht="15.75" customHeight="1">
      <c r="A203" s="194" t="s">
        <v>463</v>
      </c>
      <c r="B203" s="1028" t="s">
        <v>101</v>
      </c>
      <c r="C203" s="507" t="s">
        <v>7876</v>
      </c>
      <c r="D203" s="747">
        <v>10</v>
      </c>
      <c r="E203" s="32"/>
    </row>
    <row r="204" spans="1:5" ht="15.75" customHeight="1">
      <c r="A204" s="194" t="s">
        <v>463</v>
      </c>
      <c r="B204" s="1028" t="s">
        <v>101</v>
      </c>
      <c r="C204" s="1030" t="s">
        <v>7877</v>
      </c>
      <c r="D204" s="747">
        <v>10</v>
      </c>
      <c r="E204" s="32"/>
    </row>
    <row r="205" spans="1:5" ht="15.75" customHeight="1">
      <c r="A205" s="194" t="s">
        <v>463</v>
      </c>
      <c r="B205" s="1028" t="s">
        <v>101</v>
      </c>
      <c r="C205" s="507" t="s">
        <v>7878</v>
      </c>
      <c r="D205" s="747">
        <v>10</v>
      </c>
      <c r="E205" s="32"/>
    </row>
    <row r="206" spans="1:5" ht="15.75" customHeight="1">
      <c r="A206" s="194" t="s">
        <v>463</v>
      </c>
      <c r="B206" s="1026" t="s">
        <v>101</v>
      </c>
      <c r="C206" s="507" t="s">
        <v>7879</v>
      </c>
      <c r="D206" s="1027">
        <v>10</v>
      </c>
      <c r="E206" s="32"/>
    </row>
    <row r="207" spans="1:5" ht="15.75" customHeight="1">
      <c r="A207" s="194" t="s">
        <v>463</v>
      </c>
      <c r="B207" s="1028" t="s">
        <v>101</v>
      </c>
      <c r="C207" s="507" t="s">
        <v>7880</v>
      </c>
      <c r="D207" s="1027">
        <v>10</v>
      </c>
      <c r="E207" s="32"/>
    </row>
    <row r="208" spans="1:5" ht="15.75" customHeight="1">
      <c r="A208" s="194" t="s">
        <v>463</v>
      </c>
      <c r="B208" s="1026" t="s">
        <v>101</v>
      </c>
      <c r="C208" s="1030" t="s">
        <v>7881</v>
      </c>
      <c r="D208" s="1029">
        <v>10</v>
      </c>
      <c r="E208" s="32"/>
    </row>
    <row r="209" spans="1:5" ht="15.75" customHeight="1">
      <c r="A209" s="194" t="s">
        <v>463</v>
      </c>
      <c r="B209" s="1028" t="s">
        <v>101</v>
      </c>
      <c r="C209" s="507" t="s">
        <v>7882</v>
      </c>
      <c r="D209" s="1027">
        <v>10</v>
      </c>
      <c r="E209" s="32"/>
    </row>
    <row r="210" spans="1:5" ht="15.75" customHeight="1">
      <c r="A210" s="194" t="s">
        <v>463</v>
      </c>
      <c r="B210" s="1028" t="s">
        <v>101</v>
      </c>
      <c r="C210" s="507" t="s">
        <v>7883</v>
      </c>
      <c r="D210" s="1027">
        <v>10</v>
      </c>
      <c r="E210" s="32"/>
    </row>
    <row r="211" spans="1:5" ht="15.75" customHeight="1">
      <c r="A211" s="1031" t="s">
        <v>463</v>
      </c>
      <c r="B211" s="1028" t="s">
        <v>101</v>
      </c>
      <c r="C211" s="1032" t="s">
        <v>7884</v>
      </c>
      <c r="D211" s="1033">
        <v>10</v>
      </c>
      <c r="E211" s="32"/>
    </row>
    <row r="212" spans="1:5" ht="15.75" customHeight="1">
      <c r="A212" s="1031" t="s">
        <v>463</v>
      </c>
      <c r="B212" s="1028" t="s">
        <v>101</v>
      </c>
      <c r="C212" s="507" t="s">
        <v>7885</v>
      </c>
      <c r="D212" s="1027">
        <v>10</v>
      </c>
      <c r="E212" s="32"/>
    </row>
    <row r="213" spans="1:5" ht="15.75" customHeight="1">
      <c r="A213" s="1034" t="s">
        <v>463</v>
      </c>
      <c r="B213" s="1028" t="s">
        <v>101</v>
      </c>
      <c r="C213" s="1035" t="s">
        <v>7886</v>
      </c>
      <c r="D213" s="1036">
        <v>10</v>
      </c>
      <c r="E213" s="32"/>
    </row>
    <row r="214" spans="1:5" ht="15.75" customHeight="1">
      <c r="A214" s="1037" t="s">
        <v>463</v>
      </c>
      <c r="B214" s="1026" t="s">
        <v>101</v>
      </c>
      <c r="C214" s="1038" t="s">
        <v>7887</v>
      </c>
      <c r="D214" s="1039">
        <v>10</v>
      </c>
      <c r="E214" s="32"/>
    </row>
    <row r="215" spans="1:5" ht="15.75" customHeight="1">
      <c r="A215" s="1040" t="s">
        <v>463</v>
      </c>
      <c r="B215" s="1041" t="s">
        <v>101</v>
      </c>
      <c r="C215" s="1042" t="s">
        <v>7888</v>
      </c>
      <c r="D215" s="1036">
        <v>10</v>
      </c>
      <c r="E215" s="32"/>
    </row>
    <row r="216" spans="1:5" ht="15.75" customHeight="1">
      <c r="A216" s="1043" t="s">
        <v>463</v>
      </c>
      <c r="B216" s="1044" t="s">
        <v>101</v>
      </c>
      <c r="C216" s="1045" t="s">
        <v>7889</v>
      </c>
      <c r="D216" s="1036">
        <v>10</v>
      </c>
      <c r="E216" s="32"/>
    </row>
    <row r="217" spans="1:5" ht="15.75" customHeight="1">
      <c r="A217" s="1046" t="s">
        <v>463</v>
      </c>
      <c r="B217" s="1047" t="s">
        <v>101</v>
      </c>
      <c r="C217" s="1048" t="s">
        <v>7890</v>
      </c>
      <c r="D217" s="1036">
        <v>10</v>
      </c>
      <c r="E217" s="32"/>
    </row>
    <row r="218" spans="1:5" ht="15.75" customHeight="1">
      <c r="A218" s="1040" t="s">
        <v>463</v>
      </c>
      <c r="B218" s="1049" t="s">
        <v>101</v>
      </c>
      <c r="C218" s="1042" t="s">
        <v>7891</v>
      </c>
      <c r="D218" s="1036">
        <v>10</v>
      </c>
      <c r="E218" s="32"/>
    </row>
    <row r="219" spans="1:5" ht="15.75" customHeight="1">
      <c r="A219" s="1040" t="s">
        <v>463</v>
      </c>
      <c r="B219" s="1049" t="s">
        <v>101</v>
      </c>
      <c r="C219" s="1042" t="s">
        <v>7892</v>
      </c>
      <c r="D219" s="1036">
        <v>10</v>
      </c>
      <c r="E219" s="32"/>
    </row>
    <row r="220" spans="1:5" ht="15.75" customHeight="1">
      <c r="A220" s="1040" t="s">
        <v>463</v>
      </c>
      <c r="B220" s="1044" t="s">
        <v>101</v>
      </c>
      <c r="C220" s="1045" t="s">
        <v>7893</v>
      </c>
      <c r="D220" s="1036">
        <v>10</v>
      </c>
      <c r="E220" s="32"/>
    </row>
    <row r="221" spans="1:5" ht="15.75" customHeight="1">
      <c r="A221" s="1040" t="s">
        <v>463</v>
      </c>
      <c r="B221" s="1047" t="s">
        <v>101</v>
      </c>
      <c r="C221" s="1048" t="s">
        <v>7894</v>
      </c>
      <c r="D221" s="1036">
        <v>10</v>
      </c>
      <c r="E221" s="32"/>
    </row>
    <row r="222" spans="1:5" ht="15.75" customHeight="1">
      <c r="A222" s="1040" t="s">
        <v>463</v>
      </c>
      <c r="B222" s="1049" t="s">
        <v>101</v>
      </c>
      <c r="C222" s="1042" t="s">
        <v>7895</v>
      </c>
      <c r="D222" s="1036">
        <v>10</v>
      </c>
      <c r="E222" s="32"/>
    </row>
    <row r="223" spans="1:5" ht="15.75" customHeight="1">
      <c r="A223" s="1040" t="s">
        <v>463</v>
      </c>
      <c r="B223" s="1044" t="s">
        <v>101</v>
      </c>
      <c r="C223" s="1050" t="s">
        <v>7896</v>
      </c>
      <c r="D223" s="1036">
        <v>10</v>
      </c>
      <c r="E223" s="32"/>
    </row>
    <row r="224" spans="1:5" ht="15.75" customHeight="1">
      <c r="A224" s="1040" t="s">
        <v>463</v>
      </c>
      <c r="B224" s="1044" t="s">
        <v>101</v>
      </c>
      <c r="C224" s="1051" t="s">
        <v>7897</v>
      </c>
      <c r="D224" s="1036">
        <v>10</v>
      </c>
      <c r="E224" s="32"/>
    </row>
    <row r="225" spans="1:5" ht="15.75" customHeight="1">
      <c r="A225" s="184" t="s">
        <v>3437</v>
      </c>
      <c r="B225" s="158" t="s">
        <v>101</v>
      </c>
      <c r="C225" s="158" t="s">
        <v>7898</v>
      </c>
      <c r="D225" s="159">
        <v>540</v>
      </c>
      <c r="E225" s="32">
        <v>660</v>
      </c>
    </row>
    <row r="226" spans="1:5" ht="15.75" customHeight="1">
      <c r="A226" s="194" t="s">
        <v>3437</v>
      </c>
      <c r="B226" s="152" t="s">
        <v>101</v>
      </c>
      <c r="C226" s="152" t="s">
        <v>7899</v>
      </c>
      <c r="D226" s="191">
        <v>10</v>
      </c>
      <c r="E226" s="32"/>
    </row>
    <row r="227" spans="1:5" ht="15.75" customHeight="1">
      <c r="A227" s="194" t="s">
        <v>3437</v>
      </c>
      <c r="B227" s="152" t="s">
        <v>101</v>
      </c>
      <c r="C227" s="152" t="s">
        <v>7900</v>
      </c>
      <c r="D227" s="191">
        <v>10</v>
      </c>
      <c r="E227" s="32"/>
    </row>
    <row r="228" spans="1:5" ht="15.75" customHeight="1">
      <c r="A228" s="194" t="s">
        <v>3437</v>
      </c>
      <c r="B228" s="152" t="s">
        <v>101</v>
      </c>
      <c r="C228" s="152" t="s">
        <v>7901</v>
      </c>
      <c r="D228" s="191">
        <v>10</v>
      </c>
      <c r="E228" s="32"/>
    </row>
    <row r="229" spans="1:5" ht="15.75" customHeight="1">
      <c r="A229" s="194" t="s">
        <v>3437</v>
      </c>
      <c r="B229" s="152" t="s">
        <v>101</v>
      </c>
      <c r="C229" s="152" t="s">
        <v>7902</v>
      </c>
      <c r="D229" s="191">
        <v>10</v>
      </c>
      <c r="E229" s="32"/>
    </row>
    <row r="230" spans="1:5" ht="15.75" customHeight="1">
      <c r="A230" s="194" t="s">
        <v>3437</v>
      </c>
      <c r="B230" s="152" t="s">
        <v>101</v>
      </c>
      <c r="C230" s="152" t="s">
        <v>7903</v>
      </c>
      <c r="D230" s="191">
        <v>10</v>
      </c>
      <c r="E230" s="32"/>
    </row>
    <row r="231" spans="1:5" ht="15.75" customHeight="1">
      <c r="A231" s="194" t="s">
        <v>3437</v>
      </c>
      <c r="B231" s="152" t="s">
        <v>101</v>
      </c>
      <c r="C231" s="152" t="s">
        <v>7904</v>
      </c>
      <c r="D231" s="191">
        <v>10</v>
      </c>
      <c r="E231" s="32"/>
    </row>
    <row r="232" spans="1:5" ht="15.75" customHeight="1">
      <c r="A232" s="194" t="s">
        <v>3437</v>
      </c>
      <c r="B232" s="152" t="s">
        <v>101</v>
      </c>
      <c r="C232" s="152" t="s">
        <v>7905</v>
      </c>
      <c r="D232" s="191">
        <v>10</v>
      </c>
      <c r="E232" s="32"/>
    </row>
    <row r="233" spans="1:5" ht="15.75" customHeight="1">
      <c r="A233" s="194" t="s">
        <v>3437</v>
      </c>
      <c r="B233" s="152" t="s">
        <v>101</v>
      </c>
      <c r="C233" s="152" t="s">
        <v>7906</v>
      </c>
      <c r="D233" s="191">
        <v>10</v>
      </c>
      <c r="E233" s="32"/>
    </row>
    <row r="234" spans="1:5" ht="15.75" customHeight="1">
      <c r="A234" s="194" t="s">
        <v>3437</v>
      </c>
      <c r="B234" s="152" t="s">
        <v>101</v>
      </c>
      <c r="C234" s="152" t="s">
        <v>7907</v>
      </c>
      <c r="D234" s="191">
        <v>10</v>
      </c>
      <c r="E234" s="32"/>
    </row>
    <row r="235" spans="1:5" ht="15.75" customHeight="1">
      <c r="A235" s="194" t="s">
        <v>3437</v>
      </c>
      <c r="B235" s="152" t="s">
        <v>101</v>
      </c>
      <c r="C235" s="152" t="s">
        <v>7908</v>
      </c>
      <c r="D235" s="193">
        <v>30</v>
      </c>
      <c r="E235" s="32"/>
    </row>
    <row r="236" spans="1:5" ht="15.75" customHeight="1">
      <c r="A236" s="184" t="s">
        <v>103</v>
      </c>
      <c r="B236" s="158" t="s">
        <v>101</v>
      </c>
      <c r="C236" s="158" t="s">
        <v>7909</v>
      </c>
      <c r="D236" s="155">
        <v>20</v>
      </c>
      <c r="E236" s="32">
        <v>210</v>
      </c>
    </row>
    <row r="237" spans="1:5" ht="15.75" customHeight="1">
      <c r="A237" s="194" t="s">
        <v>103</v>
      </c>
      <c r="B237" s="152" t="s">
        <v>101</v>
      </c>
      <c r="C237" s="152" t="s">
        <v>7910</v>
      </c>
      <c r="D237" s="191">
        <v>20</v>
      </c>
      <c r="E237" s="32"/>
    </row>
    <row r="238" spans="1:5" ht="15.75" customHeight="1">
      <c r="A238" s="194" t="s">
        <v>103</v>
      </c>
      <c r="B238" s="152" t="s">
        <v>101</v>
      </c>
      <c r="C238" s="152" t="s">
        <v>7911</v>
      </c>
      <c r="D238" s="191">
        <v>20</v>
      </c>
      <c r="E238" s="32"/>
    </row>
    <row r="239" spans="1:5" ht="15.75" customHeight="1">
      <c r="A239" s="194" t="s">
        <v>103</v>
      </c>
      <c r="B239" s="152" t="s">
        <v>101</v>
      </c>
      <c r="C239" s="152" t="s">
        <v>7912</v>
      </c>
      <c r="D239" s="191">
        <v>20</v>
      </c>
      <c r="E239" s="32"/>
    </row>
    <row r="240" spans="1:5" ht="15.75" customHeight="1">
      <c r="A240" s="194" t="s">
        <v>103</v>
      </c>
      <c r="B240" s="152" t="s">
        <v>101</v>
      </c>
      <c r="C240" s="152" t="s">
        <v>7913</v>
      </c>
      <c r="D240" s="191">
        <v>20</v>
      </c>
      <c r="E240" s="32"/>
    </row>
    <row r="241" spans="1:5" ht="15.75" customHeight="1">
      <c r="A241" s="194" t="s">
        <v>103</v>
      </c>
      <c r="B241" s="152" t="s">
        <v>101</v>
      </c>
      <c r="C241" s="152" t="s">
        <v>7914</v>
      </c>
      <c r="D241" s="191">
        <v>30</v>
      </c>
      <c r="E241" s="32"/>
    </row>
    <row r="242" spans="1:5" ht="15.75" customHeight="1">
      <c r="A242" s="194" t="s">
        <v>103</v>
      </c>
      <c r="B242" s="152" t="s">
        <v>101</v>
      </c>
      <c r="C242" s="152" t="s">
        <v>7915</v>
      </c>
      <c r="D242" s="191">
        <v>10</v>
      </c>
      <c r="E242" s="32"/>
    </row>
    <row r="243" spans="1:5" ht="15.75" customHeight="1">
      <c r="A243" s="194" t="s">
        <v>103</v>
      </c>
      <c r="B243" s="152" t="s">
        <v>101</v>
      </c>
      <c r="C243" s="152" t="s">
        <v>7916</v>
      </c>
      <c r="D243" s="191">
        <v>10</v>
      </c>
      <c r="E243" s="32"/>
    </row>
    <row r="244" spans="1:5" ht="15.75" customHeight="1">
      <c r="A244" s="194" t="s">
        <v>103</v>
      </c>
      <c r="B244" s="152" t="s">
        <v>101</v>
      </c>
      <c r="C244" s="152" t="s">
        <v>7917</v>
      </c>
      <c r="D244" s="191">
        <v>10</v>
      </c>
      <c r="E244" s="32"/>
    </row>
    <row r="245" spans="1:5" ht="15.75" customHeight="1">
      <c r="A245" s="194" t="s">
        <v>103</v>
      </c>
      <c r="B245" s="152" t="s">
        <v>101</v>
      </c>
      <c r="C245" s="152" t="s">
        <v>7918</v>
      </c>
      <c r="D245" s="191">
        <v>10</v>
      </c>
      <c r="E245" s="32"/>
    </row>
    <row r="246" spans="1:5" ht="15.75" customHeight="1">
      <c r="A246" s="194" t="s">
        <v>103</v>
      </c>
      <c r="B246" s="152" t="s">
        <v>101</v>
      </c>
      <c r="C246" s="152" t="s">
        <v>7919</v>
      </c>
      <c r="D246" s="191">
        <v>10</v>
      </c>
      <c r="E246" s="32"/>
    </row>
    <row r="247" spans="1:5" ht="15.75" customHeight="1">
      <c r="A247" s="194" t="s">
        <v>103</v>
      </c>
      <c r="B247" s="152" t="s">
        <v>101</v>
      </c>
      <c r="C247" s="152" t="s">
        <v>7920</v>
      </c>
      <c r="D247" s="191">
        <v>10</v>
      </c>
      <c r="E247" s="32"/>
    </row>
    <row r="248" spans="1:5" ht="15.75" customHeight="1">
      <c r="A248" s="194" t="s">
        <v>103</v>
      </c>
      <c r="B248" s="152" t="s">
        <v>101</v>
      </c>
      <c r="C248" s="152" t="s">
        <v>7921</v>
      </c>
      <c r="D248" s="191">
        <v>10</v>
      </c>
      <c r="E248" s="32"/>
    </row>
    <row r="249" spans="1:5" ht="15.75" customHeight="1">
      <c r="A249" s="194" t="s">
        <v>103</v>
      </c>
      <c r="B249" s="152" t="s">
        <v>101</v>
      </c>
      <c r="C249" s="152" t="s">
        <v>7922</v>
      </c>
      <c r="D249" s="191">
        <v>10</v>
      </c>
      <c r="E249" s="32"/>
    </row>
    <row r="250" spans="1:5" ht="15.75" customHeight="1">
      <c r="A250" s="184" t="s">
        <v>104</v>
      </c>
      <c r="B250" s="158" t="s">
        <v>101</v>
      </c>
      <c r="C250" s="158" t="s">
        <v>7923</v>
      </c>
      <c r="D250" s="159">
        <v>10</v>
      </c>
      <c r="E250" s="32">
        <v>320</v>
      </c>
    </row>
    <row r="251" spans="1:5" ht="15.75" customHeight="1">
      <c r="A251" s="194" t="s">
        <v>104</v>
      </c>
      <c r="B251" s="152" t="s">
        <v>101</v>
      </c>
      <c r="C251" s="1052" t="s">
        <v>7924</v>
      </c>
      <c r="D251" s="191">
        <v>10</v>
      </c>
      <c r="E251" s="32"/>
    </row>
    <row r="252" spans="1:5" ht="15.75" customHeight="1">
      <c r="A252" s="194" t="s">
        <v>104</v>
      </c>
      <c r="B252" s="1053" t="s">
        <v>101</v>
      </c>
      <c r="C252" s="1054" t="s">
        <v>7925</v>
      </c>
      <c r="D252" s="193">
        <v>20</v>
      </c>
      <c r="E252" s="32"/>
    </row>
    <row r="253" spans="1:5" ht="15.75" customHeight="1">
      <c r="A253" s="194" t="s">
        <v>104</v>
      </c>
      <c r="B253" s="1053" t="s">
        <v>101</v>
      </c>
      <c r="C253" s="1054" t="s">
        <v>7926</v>
      </c>
      <c r="D253" s="191">
        <v>20</v>
      </c>
      <c r="E253" s="32"/>
    </row>
    <row r="254" spans="1:5" ht="15.75" customHeight="1">
      <c r="A254" s="194" t="s">
        <v>104</v>
      </c>
      <c r="B254" s="1053" t="s">
        <v>101</v>
      </c>
      <c r="C254" s="1055" t="s">
        <v>7927</v>
      </c>
      <c r="D254" s="191">
        <v>20</v>
      </c>
      <c r="E254" s="32"/>
    </row>
    <row r="255" spans="1:5" ht="15.75" customHeight="1">
      <c r="A255" s="194" t="s">
        <v>104</v>
      </c>
      <c r="B255" s="1053" t="s">
        <v>101</v>
      </c>
      <c r="C255" s="1056" t="s">
        <v>7928</v>
      </c>
      <c r="D255" s="191">
        <v>20</v>
      </c>
      <c r="E255" s="32"/>
    </row>
    <row r="256" spans="1:5" ht="15.75" customHeight="1">
      <c r="A256" s="194" t="s">
        <v>104</v>
      </c>
      <c r="B256" s="152" t="s">
        <v>101</v>
      </c>
      <c r="C256" s="1057" t="s">
        <v>7929</v>
      </c>
      <c r="D256" s="191">
        <v>20</v>
      </c>
      <c r="E256" s="32"/>
    </row>
    <row r="257" spans="1:5" ht="15.75" customHeight="1">
      <c r="A257" s="194" t="s">
        <v>104</v>
      </c>
      <c r="B257" s="152" t="s">
        <v>101</v>
      </c>
      <c r="C257" s="1058" t="s">
        <v>7930</v>
      </c>
      <c r="D257" s="191">
        <v>20</v>
      </c>
      <c r="E257" s="32"/>
    </row>
    <row r="258" spans="1:5" ht="15.75" customHeight="1">
      <c r="A258" s="194" t="s">
        <v>104</v>
      </c>
      <c r="B258" s="1053" t="s">
        <v>101</v>
      </c>
      <c r="C258" s="1054" t="s">
        <v>7931</v>
      </c>
      <c r="D258" s="191">
        <v>20</v>
      </c>
      <c r="E258" s="32"/>
    </row>
    <row r="259" spans="1:5" ht="15.75" customHeight="1">
      <c r="A259" s="194" t="s">
        <v>104</v>
      </c>
      <c r="B259" s="1053" t="s">
        <v>101</v>
      </c>
      <c r="C259" s="1054" t="s">
        <v>7932</v>
      </c>
      <c r="D259" s="191">
        <v>20</v>
      </c>
      <c r="E259" s="32"/>
    </row>
    <row r="260" spans="1:5" ht="15.75" customHeight="1">
      <c r="A260" s="194" t="s">
        <v>104</v>
      </c>
      <c r="B260" s="1053" t="s">
        <v>101</v>
      </c>
      <c r="C260" s="1054" t="s">
        <v>7933</v>
      </c>
      <c r="D260" s="191">
        <v>20</v>
      </c>
      <c r="E260" s="32"/>
    </row>
    <row r="261" spans="1:5" ht="15.75" customHeight="1">
      <c r="A261" s="184" t="s">
        <v>104</v>
      </c>
      <c r="B261" s="158" t="s">
        <v>101</v>
      </c>
      <c r="C261" s="1059" t="s">
        <v>7934</v>
      </c>
      <c r="D261" s="155">
        <v>30</v>
      </c>
      <c r="E261" s="32"/>
    </row>
    <row r="262" spans="1:5" ht="15.75" customHeight="1">
      <c r="A262" s="194" t="s">
        <v>104</v>
      </c>
      <c r="B262" s="152" t="s">
        <v>101</v>
      </c>
      <c r="C262" s="1060" t="s">
        <v>7935</v>
      </c>
      <c r="D262" s="191">
        <v>30</v>
      </c>
      <c r="E262" s="32"/>
    </row>
    <row r="263" spans="1:5" ht="15.75" customHeight="1">
      <c r="A263" s="194" t="s">
        <v>104</v>
      </c>
      <c r="B263" s="152" t="s">
        <v>101</v>
      </c>
      <c r="C263" s="1060" t="s">
        <v>7936</v>
      </c>
      <c r="D263" s="191">
        <v>30</v>
      </c>
      <c r="E263" s="32"/>
    </row>
    <row r="264" spans="1:5" ht="15.75" customHeight="1">
      <c r="A264" s="194" t="s">
        <v>104</v>
      </c>
      <c r="B264" s="152" t="s">
        <v>101</v>
      </c>
      <c r="C264" s="1060" t="s">
        <v>7937</v>
      </c>
      <c r="D264" s="191">
        <v>30</v>
      </c>
      <c r="E264" s="32"/>
    </row>
    <row r="265" spans="1:5" ht="15.75" customHeight="1">
      <c r="A265" s="184" t="s">
        <v>105</v>
      </c>
      <c r="B265" s="158" t="s">
        <v>101</v>
      </c>
      <c r="C265" s="158" t="s">
        <v>7938</v>
      </c>
      <c r="D265" s="159">
        <v>20</v>
      </c>
      <c r="E265" s="32">
        <v>180</v>
      </c>
    </row>
    <row r="266" spans="1:5" ht="15.75" customHeight="1">
      <c r="A266" s="194" t="s">
        <v>105</v>
      </c>
      <c r="B266" s="152" t="s">
        <v>101</v>
      </c>
      <c r="C266" s="152" t="s">
        <v>7939</v>
      </c>
      <c r="D266" s="191">
        <v>20</v>
      </c>
      <c r="E266" s="32"/>
    </row>
    <row r="267" spans="1:5" ht="15.75" customHeight="1">
      <c r="A267" s="194" t="s">
        <v>105</v>
      </c>
      <c r="B267" s="152" t="s">
        <v>101</v>
      </c>
      <c r="C267" s="152" t="s">
        <v>7940</v>
      </c>
      <c r="D267" s="193">
        <v>20</v>
      </c>
      <c r="E267" s="32"/>
    </row>
    <row r="268" spans="1:5" ht="15.75" customHeight="1">
      <c r="A268" s="194" t="s">
        <v>105</v>
      </c>
      <c r="B268" s="152" t="s">
        <v>101</v>
      </c>
      <c r="C268" s="152" t="s">
        <v>7941</v>
      </c>
      <c r="D268" s="191">
        <v>20</v>
      </c>
      <c r="E268" s="32"/>
    </row>
    <row r="269" spans="1:5" ht="15.75" customHeight="1">
      <c r="A269" s="194" t="s">
        <v>105</v>
      </c>
      <c r="B269" s="152" t="s">
        <v>101</v>
      </c>
      <c r="C269" s="152" t="s">
        <v>7942</v>
      </c>
      <c r="D269" s="191">
        <v>20</v>
      </c>
      <c r="E269" s="32"/>
    </row>
    <row r="270" spans="1:5" ht="15.75" customHeight="1">
      <c r="A270" s="194" t="s">
        <v>105</v>
      </c>
      <c r="B270" s="152" t="s">
        <v>101</v>
      </c>
      <c r="C270" s="152" t="s">
        <v>7943</v>
      </c>
      <c r="D270" s="191">
        <v>20</v>
      </c>
      <c r="E270" s="32"/>
    </row>
    <row r="271" spans="1:5" ht="15.75" customHeight="1">
      <c r="A271" s="194" t="s">
        <v>105</v>
      </c>
      <c r="B271" s="152" t="s">
        <v>101</v>
      </c>
      <c r="C271" s="152" t="s">
        <v>7944</v>
      </c>
      <c r="D271" s="191">
        <v>20</v>
      </c>
      <c r="E271" s="32"/>
    </row>
    <row r="272" spans="1:5" ht="15.75" customHeight="1">
      <c r="A272" s="194" t="s">
        <v>105</v>
      </c>
      <c r="B272" s="152" t="s">
        <v>101</v>
      </c>
      <c r="C272" s="152" t="s">
        <v>7945</v>
      </c>
      <c r="D272" s="191">
        <v>20</v>
      </c>
      <c r="E272" s="32"/>
    </row>
    <row r="273" spans="1:5" ht="15.75" customHeight="1">
      <c r="A273" s="194" t="s">
        <v>105</v>
      </c>
      <c r="B273" s="152" t="s">
        <v>101</v>
      </c>
      <c r="C273" s="152" t="s">
        <v>7946</v>
      </c>
      <c r="D273" s="191">
        <v>20</v>
      </c>
      <c r="E273" s="32"/>
    </row>
    <row r="274" spans="1:5" ht="15.75" customHeight="1">
      <c r="A274" s="184" t="s">
        <v>6186</v>
      </c>
      <c r="B274" s="158" t="s">
        <v>101</v>
      </c>
      <c r="C274" s="158" t="s">
        <v>7947</v>
      </c>
      <c r="D274" s="159">
        <v>20</v>
      </c>
      <c r="E274" s="32">
        <v>200</v>
      </c>
    </row>
    <row r="275" spans="1:5" ht="15.75" customHeight="1">
      <c r="A275" s="194" t="s">
        <v>6186</v>
      </c>
      <c r="B275" s="152" t="s">
        <v>101</v>
      </c>
      <c r="C275" s="152" t="s">
        <v>7948</v>
      </c>
      <c r="D275" s="191">
        <v>20</v>
      </c>
      <c r="E275" s="32"/>
    </row>
    <row r="276" spans="1:5" ht="15.75" customHeight="1">
      <c r="A276" s="194" t="s">
        <v>6186</v>
      </c>
      <c r="B276" s="152" t="s">
        <v>101</v>
      </c>
      <c r="C276" s="152" t="s">
        <v>7949</v>
      </c>
      <c r="D276" s="193">
        <v>20</v>
      </c>
      <c r="E276" s="32"/>
    </row>
    <row r="277" spans="1:5" ht="15.75" customHeight="1">
      <c r="A277" s="194" t="s">
        <v>6186</v>
      </c>
      <c r="B277" s="152" t="s">
        <v>101</v>
      </c>
      <c r="C277" s="152" t="s">
        <v>7950</v>
      </c>
      <c r="D277" s="193">
        <v>20</v>
      </c>
      <c r="E277" s="32"/>
    </row>
    <row r="278" spans="1:5" ht="15.75" customHeight="1">
      <c r="A278" s="194" t="s">
        <v>6186</v>
      </c>
      <c r="B278" s="152" t="s">
        <v>101</v>
      </c>
      <c r="C278" s="152" t="s">
        <v>7951</v>
      </c>
      <c r="D278" s="193">
        <v>20</v>
      </c>
      <c r="E278" s="32"/>
    </row>
    <row r="279" spans="1:5" ht="15.75" customHeight="1">
      <c r="A279" s="194" t="s">
        <v>6186</v>
      </c>
      <c r="B279" s="152" t="s">
        <v>101</v>
      </c>
      <c r="C279" s="152" t="s">
        <v>7952</v>
      </c>
      <c r="D279" s="193">
        <v>20</v>
      </c>
      <c r="E279" s="32"/>
    </row>
    <row r="280" spans="1:5" ht="15.75" customHeight="1">
      <c r="A280" s="194" t="s">
        <v>6186</v>
      </c>
      <c r="B280" s="152" t="s">
        <v>101</v>
      </c>
      <c r="C280" s="152" t="s">
        <v>7953</v>
      </c>
      <c r="D280" s="193">
        <v>20</v>
      </c>
      <c r="E280" s="32"/>
    </row>
    <row r="281" spans="1:5" ht="15.75" customHeight="1">
      <c r="A281" s="194" t="s">
        <v>6186</v>
      </c>
      <c r="B281" s="152" t="s">
        <v>101</v>
      </c>
      <c r="C281" s="152" t="s">
        <v>7954</v>
      </c>
      <c r="D281" s="191">
        <v>30</v>
      </c>
      <c r="E281" s="32"/>
    </row>
    <row r="282" spans="1:5" ht="15.75" customHeight="1">
      <c r="A282" s="194" t="s">
        <v>6186</v>
      </c>
      <c r="B282" s="152" t="s">
        <v>101</v>
      </c>
      <c r="C282" s="152" t="s">
        <v>7955</v>
      </c>
      <c r="D282" s="191">
        <v>10</v>
      </c>
      <c r="E282" s="32"/>
    </row>
    <row r="283" spans="1:5" ht="15.75" customHeight="1">
      <c r="A283" s="194" t="s">
        <v>6186</v>
      </c>
      <c r="B283" s="152" t="s">
        <v>101</v>
      </c>
      <c r="C283" s="152" t="s">
        <v>7956</v>
      </c>
      <c r="D283" s="191">
        <v>10</v>
      </c>
      <c r="E283" s="32"/>
    </row>
    <row r="284" spans="1:5" ht="15.75" customHeight="1">
      <c r="A284" s="194" t="s">
        <v>6186</v>
      </c>
      <c r="B284" s="152" t="s">
        <v>101</v>
      </c>
      <c r="C284" s="152" t="s">
        <v>7957</v>
      </c>
      <c r="D284" s="191">
        <v>10</v>
      </c>
      <c r="E284" s="32"/>
    </row>
    <row r="285" spans="1:5" ht="15.75" customHeight="1">
      <c r="A285" s="184" t="s">
        <v>111</v>
      </c>
      <c r="B285" s="158" t="s">
        <v>101</v>
      </c>
      <c r="C285" s="158" t="s">
        <v>7958</v>
      </c>
      <c r="D285" s="155">
        <v>10</v>
      </c>
      <c r="E285" s="32">
        <v>170</v>
      </c>
    </row>
    <row r="286" spans="1:5" ht="15.75" customHeight="1">
      <c r="A286" s="194" t="s">
        <v>111</v>
      </c>
      <c r="B286" s="152" t="s">
        <v>101</v>
      </c>
      <c r="C286" s="152" t="s">
        <v>7959</v>
      </c>
      <c r="D286" s="191">
        <v>10</v>
      </c>
      <c r="E286" s="32"/>
    </row>
    <row r="287" spans="1:5" ht="15.75" customHeight="1">
      <c r="A287" s="194" t="s">
        <v>111</v>
      </c>
      <c r="B287" s="152" t="s">
        <v>101</v>
      </c>
      <c r="C287" s="152" t="s">
        <v>7960</v>
      </c>
      <c r="D287" s="191">
        <v>10</v>
      </c>
      <c r="E287" s="32"/>
    </row>
    <row r="288" spans="1:5" ht="15.75" customHeight="1">
      <c r="A288" s="194" t="s">
        <v>111</v>
      </c>
      <c r="B288" s="152" t="s">
        <v>101</v>
      </c>
      <c r="C288" s="152" t="s">
        <v>7961</v>
      </c>
      <c r="D288" s="191">
        <v>10</v>
      </c>
      <c r="E288" s="32"/>
    </row>
    <row r="289" spans="1:5" ht="15.75" customHeight="1">
      <c r="A289" s="194" t="s">
        <v>111</v>
      </c>
      <c r="B289" s="152" t="s">
        <v>101</v>
      </c>
      <c r="C289" s="152" t="s">
        <v>7962</v>
      </c>
      <c r="D289" s="191">
        <v>10</v>
      </c>
      <c r="E289" s="32"/>
    </row>
    <row r="290" spans="1:5" ht="15.75" customHeight="1">
      <c r="A290" s="194" t="s">
        <v>111</v>
      </c>
      <c r="B290" s="152" t="s">
        <v>101</v>
      </c>
      <c r="C290" s="152" t="s">
        <v>7963</v>
      </c>
      <c r="D290" s="191">
        <v>10</v>
      </c>
      <c r="E290" s="32"/>
    </row>
    <row r="291" spans="1:5" ht="15.75" customHeight="1">
      <c r="A291" s="194" t="s">
        <v>111</v>
      </c>
      <c r="B291" s="152" t="s">
        <v>101</v>
      </c>
      <c r="C291" s="152" t="s">
        <v>7964</v>
      </c>
      <c r="D291" s="191">
        <v>10</v>
      </c>
      <c r="E291" s="32"/>
    </row>
    <row r="292" spans="1:5" ht="15.75" customHeight="1">
      <c r="A292" s="194" t="s">
        <v>111</v>
      </c>
      <c r="B292" s="152" t="s">
        <v>101</v>
      </c>
      <c r="C292" s="152" t="s">
        <v>7965</v>
      </c>
      <c r="D292" s="191">
        <v>10</v>
      </c>
      <c r="E292" s="32"/>
    </row>
    <row r="293" spans="1:5" ht="15.75" customHeight="1">
      <c r="A293" s="194" t="s">
        <v>111</v>
      </c>
      <c r="B293" s="152" t="s">
        <v>101</v>
      </c>
      <c r="C293" s="152" t="s">
        <v>7966</v>
      </c>
      <c r="D293" s="191">
        <v>10</v>
      </c>
      <c r="E293" s="32"/>
    </row>
    <row r="294" spans="1:5" ht="15.75" customHeight="1">
      <c r="A294" s="194" t="s">
        <v>111</v>
      </c>
      <c r="B294" s="152" t="s">
        <v>101</v>
      </c>
      <c r="C294" s="152" t="s">
        <v>7967</v>
      </c>
      <c r="D294" s="191">
        <v>10</v>
      </c>
      <c r="E294" s="32"/>
    </row>
    <row r="295" spans="1:5" ht="15.75" customHeight="1">
      <c r="A295" s="194" t="s">
        <v>111</v>
      </c>
      <c r="B295" s="152" t="s">
        <v>101</v>
      </c>
      <c r="C295" s="152" t="s">
        <v>7968</v>
      </c>
      <c r="D295" s="191">
        <v>10</v>
      </c>
      <c r="E295" s="32"/>
    </row>
    <row r="296" spans="1:5" ht="15.75" customHeight="1">
      <c r="A296" s="194" t="s">
        <v>111</v>
      </c>
      <c r="B296" s="152" t="s">
        <v>101</v>
      </c>
      <c r="C296" s="152" t="s">
        <v>7969</v>
      </c>
      <c r="D296" s="191">
        <v>10</v>
      </c>
      <c r="E296" s="32"/>
    </row>
    <row r="297" spans="1:5" ht="15.75" customHeight="1">
      <c r="A297" s="194" t="s">
        <v>111</v>
      </c>
      <c r="B297" s="152" t="s">
        <v>101</v>
      </c>
      <c r="C297" s="152" t="s">
        <v>7970</v>
      </c>
      <c r="D297" s="191">
        <v>10</v>
      </c>
      <c r="E297" s="32"/>
    </row>
    <row r="298" spans="1:5" ht="15.75" customHeight="1">
      <c r="A298" s="194" t="s">
        <v>111</v>
      </c>
      <c r="B298" s="152" t="s">
        <v>101</v>
      </c>
      <c r="C298" s="152" t="s">
        <v>7971</v>
      </c>
      <c r="D298" s="191">
        <v>10</v>
      </c>
      <c r="E298" s="32"/>
    </row>
    <row r="299" spans="1:5" ht="15.75" customHeight="1">
      <c r="A299" s="194" t="s">
        <v>111</v>
      </c>
      <c r="B299" s="152" t="s">
        <v>101</v>
      </c>
      <c r="C299" s="152" t="s">
        <v>7972</v>
      </c>
      <c r="D299" s="191">
        <v>10</v>
      </c>
      <c r="E299" s="32"/>
    </row>
    <row r="300" spans="1:5" ht="15.75" customHeight="1">
      <c r="A300" s="194" t="s">
        <v>111</v>
      </c>
      <c r="B300" s="152" t="s">
        <v>101</v>
      </c>
      <c r="C300" s="152" t="s">
        <v>7973</v>
      </c>
      <c r="D300" s="191">
        <v>10</v>
      </c>
      <c r="E300" s="32"/>
    </row>
    <row r="301" spans="1:5" ht="15.75" customHeight="1">
      <c r="A301" s="194" t="s">
        <v>111</v>
      </c>
      <c r="B301" s="152" t="s">
        <v>101</v>
      </c>
      <c r="C301" s="152" t="s">
        <v>7974</v>
      </c>
      <c r="D301" s="191">
        <v>10</v>
      </c>
      <c r="E301" s="32"/>
    </row>
    <row r="302" spans="1:5" ht="15.75" customHeight="1">
      <c r="A302" s="611" t="s">
        <v>6034</v>
      </c>
      <c r="B302" s="600" t="s">
        <v>452</v>
      </c>
      <c r="C302" s="600" t="s">
        <v>7975</v>
      </c>
      <c r="D302" s="613">
        <v>10</v>
      </c>
      <c r="E302" s="32">
        <v>380</v>
      </c>
    </row>
    <row r="303" spans="1:5" ht="15.75" customHeight="1">
      <c r="A303" s="603" t="s">
        <v>6034</v>
      </c>
      <c r="B303" s="605" t="s">
        <v>452</v>
      </c>
      <c r="C303" s="634" t="s">
        <v>7976</v>
      </c>
      <c r="D303" s="604">
        <v>10</v>
      </c>
      <c r="E303" s="32"/>
    </row>
    <row r="304" spans="1:5" ht="15.75" customHeight="1">
      <c r="A304" s="603" t="s">
        <v>6034</v>
      </c>
      <c r="B304" s="605" t="s">
        <v>101</v>
      </c>
      <c r="C304" s="605" t="s">
        <v>7977</v>
      </c>
      <c r="D304" s="637">
        <v>10</v>
      </c>
      <c r="E304" s="32"/>
    </row>
    <row r="305" spans="1:5" ht="15.75" customHeight="1">
      <c r="A305" s="603" t="s">
        <v>6034</v>
      </c>
      <c r="B305" s="605" t="s">
        <v>101</v>
      </c>
      <c r="C305" s="605" t="s">
        <v>7978</v>
      </c>
      <c r="D305" s="604">
        <v>10</v>
      </c>
      <c r="E305" s="32"/>
    </row>
    <row r="306" spans="1:5" ht="15.75" customHeight="1">
      <c r="A306" s="194" t="s">
        <v>6034</v>
      </c>
      <c r="B306" s="152" t="s">
        <v>101</v>
      </c>
      <c r="C306" s="503" t="s">
        <v>7979</v>
      </c>
      <c r="D306" s="191">
        <v>10</v>
      </c>
      <c r="E306" s="32"/>
    </row>
    <row r="307" spans="1:5" ht="15.75" customHeight="1">
      <c r="A307" s="194" t="s">
        <v>6034</v>
      </c>
      <c r="B307" s="152" t="s">
        <v>101</v>
      </c>
      <c r="C307" s="634" t="s">
        <v>7980</v>
      </c>
      <c r="D307" s="191">
        <v>10</v>
      </c>
      <c r="E307" s="32"/>
    </row>
    <row r="308" spans="1:5" ht="15.75" customHeight="1">
      <c r="A308" s="194" t="s">
        <v>6034</v>
      </c>
      <c r="B308" s="152" t="s">
        <v>101</v>
      </c>
      <c r="C308" s="634" t="s">
        <v>7981</v>
      </c>
      <c r="D308" s="191">
        <v>10</v>
      </c>
      <c r="E308" s="32"/>
    </row>
    <row r="309" spans="1:5" ht="15.75" customHeight="1">
      <c r="A309" s="194" t="s">
        <v>6034</v>
      </c>
      <c r="B309" s="152" t="s">
        <v>101</v>
      </c>
      <c r="C309" s="634" t="s">
        <v>7982</v>
      </c>
      <c r="D309" s="604">
        <v>10</v>
      </c>
      <c r="E309" s="32"/>
    </row>
    <row r="310" spans="1:5" ht="15.75" customHeight="1">
      <c r="A310" s="194" t="s">
        <v>6034</v>
      </c>
      <c r="B310" s="152" t="s">
        <v>101</v>
      </c>
      <c r="C310" s="634" t="s">
        <v>7983</v>
      </c>
      <c r="D310" s="604">
        <v>10</v>
      </c>
      <c r="E310" s="32"/>
    </row>
    <row r="311" spans="1:5" ht="15.75" customHeight="1">
      <c r="A311" s="194" t="s">
        <v>6034</v>
      </c>
      <c r="B311" s="152" t="s">
        <v>101</v>
      </c>
      <c r="C311" s="634" t="s">
        <v>7984</v>
      </c>
      <c r="D311" s="604">
        <v>10</v>
      </c>
      <c r="E311" s="32"/>
    </row>
    <row r="312" spans="1:5" ht="15.75" customHeight="1">
      <c r="A312" s="194" t="s">
        <v>6034</v>
      </c>
      <c r="B312" s="152" t="s">
        <v>101</v>
      </c>
      <c r="C312" s="634" t="s">
        <v>7985</v>
      </c>
      <c r="D312" s="604">
        <v>10</v>
      </c>
      <c r="E312" s="32"/>
    </row>
    <row r="313" spans="1:5" ht="15.75" customHeight="1">
      <c r="A313" s="194" t="s">
        <v>6034</v>
      </c>
      <c r="B313" s="152" t="s">
        <v>101</v>
      </c>
      <c r="C313" s="634" t="s">
        <v>7986</v>
      </c>
      <c r="D313" s="604">
        <v>10</v>
      </c>
      <c r="E313" s="32"/>
    </row>
    <row r="314" spans="1:5" ht="15.75" customHeight="1">
      <c r="A314" s="194" t="s">
        <v>6034</v>
      </c>
      <c r="B314" s="152" t="s">
        <v>101</v>
      </c>
      <c r="C314" s="634" t="s">
        <v>7987</v>
      </c>
      <c r="D314" s="604">
        <v>10</v>
      </c>
      <c r="E314" s="32"/>
    </row>
    <row r="315" spans="1:5" ht="15.75" customHeight="1">
      <c r="A315" s="194" t="s">
        <v>6034</v>
      </c>
      <c r="B315" s="152" t="s">
        <v>101</v>
      </c>
      <c r="C315" s="634" t="s">
        <v>7988</v>
      </c>
      <c r="D315" s="604">
        <v>10</v>
      </c>
      <c r="E315" s="32"/>
    </row>
    <row r="316" spans="1:5" ht="15.75" customHeight="1">
      <c r="A316" s="194" t="s">
        <v>6034</v>
      </c>
      <c r="B316" s="152" t="s">
        <v>101</v>
      </c>
      <c r="C316" s="634" t="s">
        <v>7989</v>
      </c>
      <c r="D316" s="604">
        <v>10</v>
      </c>
      <c r="E316" s="32"/>
    </row>
    <row r="317" spans="1:5" ht="15.75" customHeight="1">
      <c r="A317" s="184" t="s">
        <v>6034</v>
      </c>
      <c r="B317" s="158" t="s">
        <v>101</v>
      </c>
      <c r="C317" s="1061" t="s">
        <v>7990</v>
      </c>
      <c r="D317" s="598">
        <v>10</v>
      </c>
      <c r="E317" s="32"/>
    </row>
    <row r="318" spans="1:5" ht="15.75" customHeight="1">
      <c r="A318" s="194" t="s">
        <v>6034</v>
      </c>
      <c r="B318" s="152" t="s">
        <v>101</v>
      </c>
      <c r="C318" s="634" t="s">
        <v>7991</v>
      </c>
      <c r="D318" s="604">
        <v>10</v>
      </c>
      <c r="E318" s="32"/>
    </row>
    <row r="319" spans="1:5" ht="15.75" customHeight="1">
      <c r="A319" s="194" t="s">
        <v>6034</v>
      </c>
      <c r="B319" s="152" t="s">
        <v>101</v>
      </c>
      <c r="C319" s="634" t="s">
        <v>7992</v>
      </c>
      <c r="D319" s="604">
        <v>30</v>
      </c>
      <c r="E319" s="32"/>
    </row>
    <row r="320" spans="1:5" ht="15.75" customHeight="1">
      <c r="A320" s="194" t="s">
        <v>6034</v>
      </c>
      <c r="B320" s="152" t="s">
        <v>101</v>
      </c>
      <c r="C320" s="634" t="s">
        <v>7993</v>
      </c>
      <c r="D320" s="604">
        <v>30</v>
      </c>
      <c r="E320" s="32"/>
    </row>
    <row r="321" spans="1:5" ht="15.75" customHeight="1">
      <c r="A321" s="194" t="s">
        <v>6034</v>
      </c>
      <c r="B321" s="152" t="s">
        <v>101</v>
      </c>
      <c r="C321" s="634" t="s">
        <v>7994</v>
      </c>
      <c r="D321" s="604">
        <v>30</v>
      </c>
      <c r="E321" s="32"/>
    </row>
    <row r="322" spans="1:5" ht="15.75" customHeight="1">
      <c r="A322" s="194" t="s">
        <v>6034</v>
      </c>
      <c r="B322" s="152" t="s">
        <v>101</v>
      </c>
      <c r="C322" s="634" t="s">
        <v>7995</v>
      </c>
      <c r="D322" s="604">
        <v>30</v>
      </c>
      <c r="E322" s="32"/>
    </row>
    <row r="323" spans="1:5" ht="15.75" customHeight="1">
      <c r="A323" s="194" t="s">
        <v>6034</v>
      </c>
      <c r="B323" s="152" t="s">
        <v>101</v>
      </c>
      <c r="C323" s="634" t="s">
        <v>7996</v>
      </c>
      <c r="D323" s="604">
        <v>30</v>
      </c>
      <c r="E323" s="32"/>
    </row>
    <row r="324" spans="1:5" ht="15.75" customHeight="1">
      <c r="A324" s="194" t="s">
        <v>6034</v>
      </c>
      <c r="B324" s="152" t="s">
        <v>101</v>
      </c>
      <c r="C324" s="634" t="s">
        <v>7997</v>
      </c>
      <c r="D324" s="604">
        <v>30</v>
      </c>
      <c r="E324" s="32"/>
    </row>
    <row r="325" spans="1:5" ht="15.75" customHeight="1">
      <c r="A325" s="194" t="s">
        <v>6034</v>
      </c>
      <c r="B325" s="152" t="s">
        <v>101</v>
      </c>
      <c r="C325" s="634" t="s">
        <v>7998</v>
      </c>
      <c r="D325" s="604">
        <v>30</v>
      </c>
      <c r="E325" s="32"/>
    </row>
    <row r="326" spans="1:5" ht="15.75" customHeight="1">
      <c r="A326" s="184" t="s">
        <v>3910</v>
      </c>
      <c r="B326" s="158" t="s">
        <v>101</v>
      </c>
      <c r="C326" s="158" t="s">
        <v>7999</v>
      </c>
      <c r="D326" s="159" t="s">
        <v>8000</v>
      </c>
      <c r="E326" s="32">
        <v>220</v>
      </c>
    </row>
    <row r="327" spans="1:5" ht="15.75" customHeight="1">
      <c r="A327" s="194" t="s">
        <v>3910</v>
      </c>
      <c r="B327" s="152" t="s">
        <v>101</v>
      </c>
      <c r="C327" s="152" t="s">
        <v>8001</v>
      </c>
      <c r="D327" s="191" t="s">
        <v>8002</v>
      </c>
      <c r="E327" s="32"/>
    </row>
    <row r="328" spans="1:5" ht="15.75" customHeight="1">
      <c r="A328" s="184" t="s">
        <v>3910</v>
      </c>
      <c r="B328" s="158" t="s">
        <v>101</v>
      </c>
      <c r="C328" s="158" t="s">
        <v>8003</v>
      </c>
      <c r="D328" s="155" t="s">
        <v>8004</v>
      </c>
      <c r="E328" s="32"/>
    </row>
    <row r="329" spans="1:5" ht="15.75" customHeight="1">
      <c r="A329" s="184" t="s">
        <v>116</v>
      </c>
      <c r="B329" s="158" t="s">
        <v>101</v>
      </c>
      <c r="C329" s="1062" t="s">
        <v>8005</v>
      </c>
      <c r="D329" s="159">
        <v>20</v>
      </c>
      <c r="E329" s="32">
        <v>200</v>
      </c>
    </row>
    <row r="330" spans="1:5" ht="15.75" customHeight="1">
      <c r="A330" s="194" t="s">
        <v>116</v>
      </c>
      <c r="B330" s="152" t="s">
        <v>101</v>
      </c>
      <c r="C330" s="1063" t="s">
        <v>8006</v>
      </c>
      <c r="D330" s="193">
        <v>20</v>
      </c>
      <c r="E330" s="32"/>
    </row>
    <row r="331" spans="1:5" ht="15.75" customHeight="1">
      <c r="A331" s="194" t="s">
        <v>116</v>
      </c>
      <c r="B331" s="152" t="s">
        <v>101</v>
      </c>
      <c r="C331" s="1063" t="s">
        <v>8007</v>
      </c>
      <c r="D331" s="191">
        <v>20</v>
      </c>
      <c r="E331" s="32"/>
    </row>
    <row r="332" spans="1:5" ht="15.75" customHeight="1">
      <c r="A332" s="194" t="s">
        <v>116</v>
      </c>
      <c r="B332" s="152" t="s">
        <v>101</v>
      </c>
      <c r="C332" s="1063" t="s">
        <v>8008</v>
      </c>
      <c r="D332" s="191">
        <v>20</v>
      </c>
      <c r="E332" s="32"/>
    </row>
    <row r="333" spans="1:5" ht="15.75" customHeight="1">
      <c r="A333" s="194" t="s">
        <v>116</v>
      </c>
      <c r="B333" s="152" t="s">
        <v>101</v>
      </c>
      <c r="C333" s="1063" t="s">
        <v>8009</v>
      </c>
      <c r="D333" s="193">
        <v>20</v>
      </c>
      <c r="E333" s="32"/>
    </row>
    <row r="334" spans="1:5" ht="15.75" customHeight="1">
      <c r="A334" s="194" t="s">
        <v>116</v>
      </c>
      <c r="B334" s="152" t="s">
        <v>101</v>
      </c>
      <c r="C334" s="1063" t="s">
        <v>8010</v>
      </c>
      <c r="D334" s="193">
        <v>20</v>
      </c>
      <c r="E334" s="32"/>
    </row>
    <row r="335" spans="1:5" ht="15.75" customHeight="1">
      <c r="A335" s="194" t="s">
        <v>116</v>
      </c>
      <c r="B335" s="152" t="s">
        <v>101</v>
      </c>
      <c r="C335" s="1063" t="s">
        <v>8011</v>
      </c>
      <c r="D335" s="191">
        <v>20</v>
      </c>
      <c r="E335" s="32"/>
    </row>
    <row r="336" spans="1:5" ht="15.75" customHeight="1">
      <c r="A336" s="194" t="s">
        <v>116</v>
      </c>
      <c r="B336" s="152" t="s">
        <v>101</v>
      </c>
      <c r="C336" s="1063" t="s">
        <v>8012</v>
      </c>
      <c r="D336" s="191">
        <v>30</v>
      </c>
      <c r="E336" s="32"/>
    </row>
    <row r="337" spans="1:5" ht="15.75" customHeight="1">
      <c r="A337" s="194" t="s">
        <v>116</v>
      </c>
      <c r="B337" s="152" t="s">
        <v>101</v>
      </c>
      <c r="C337" s="1063" t="s">
        <v>8013</v>
      </c>
      <c r="D337" s="191">
        <v>30</v>
      </c>
      <c r="E337" s="32"/>
    </row>
    <row r="338" spans="1:5" ht="15.75" customHeight="1">
      <c r="A338" s="184" t="s">
        <v>4691</v>
      </c>
      <c r="B338" s="158" t="s">
        <v>101</v>
      </c>
      <c r="C338" s="158" t="s">
        <v>8014</v>
      </c>
      <c r="D338" s="159">
        <v>20</v>
      </c>
      <c r="E338" s="32">
        <v>200</v>
      </c>
    </row>
    <row r="339" spans="1:5" ht="15.75" customHeight="1">
      <c r="A339" s="194" t="s">
        <v>4691</v>
      </c>
      <c r="B339" s="152" t="s">
        <v>101</v>
      </c>
      <c r="C339" s="559" t="s">
        <v>8015</v>
      </c>
      <c r="D339" s="191">
        <v>10</v>
      </c>
      <c r="E339" s="32"/>
    </row>
    <row r="340" spans="1:5" ht="15.75" customHeight="1">
      <c r="A340" s="194" t="s">
        <v>4691</v>
      </c>
      <c r="B340" s="152" t="s">
        <v>101</v>
      </c>
      <c r="C340" s="152" t="s">
        <v>8016</v>
      </c>
      <c r="D340" s="193">
        <v>10</v>
      </c>
      <c r="E340" s="32"/>
    </row>
    <row r="341" spans="1:5" ht="15.75" customHeight="1">
      <c r="A341" s="194" t="s">
        <v>4691</v>
      </c>
      <c r="B341" s="152" t="s">
        <v>101</v>
      </c>
      <c r="C341" s="152" t="s">
        <v>8017</v>
      </c>
      <c r="D341" s="191">
        <v>10</v>
      </c>
      <c r="E341" s="32"/>
    </row>
    <row r="342" spans="1:5" ht="15.75" customHeight="1">
      <c r="A342" s="194" t="s">
        <v>4691</v>
      </c>
      <c r="B342" s="152" t="s">
        <v>101</v>
      </c>
      <c r="C342" s="152" t="s">
        <v>8018</v>
      </c>
      <c r="D342" s="191">
        <v>10</v>
      </c>
      <c r="E342" s="32"/>
    </row>
    <row r="343" spans="1:5" ht="15.75" customHeight="1">
      <c r="A343" s="194" t="s">
        <v>4691</v>
      </c>
      <c r="B343" s="152" t="s">
        <v>101</v>
      </c>
      <c r="C343" s="152" t="s">
        <v>8019</v>
      </c>
      <c r="D343" s="191">
        <v>10</v>
      </c>
      <c r="E343" s="32"/>
    </row>
    <row r="344" spans="1:5" ht="15.75" customHeight="1">
      <c r="A344" s="194" t="s">
        <v>4691</v>
      </c>
      <c r="B344" s="152" t="s">
        <v>101</v>
      </c>
      <c r="C344" s="152" t="s">
        <v>8020</v>
      </c>
      <c r="D344" s="191">
        <v>10</v>
      </c>
      <c r="E344" s="32"/>
    </row>
    <row r="345" spans="1:5" ht="15.75" customHeight="1">
      <c r="A345" s="194" t="s">
        <v>4691</v>
      </c>
      <c r="B345" s="152" t="s">
        <v>101</v>
      </c>
      <c r="C345" s="152" t="s">
        <v>8021</v>
      </c>
      <c r="D345" s="191">
        <v>10</v>
      </c>
      <c r="E345" s="32"/>
    </row>
    <row r="346" spans="1:5" ht="15.75" customHeight="1">
      <c r="A346" s="194" t="s">
        <v>4691</v>
      </c>
      <c r="B346" s="152" t="s">
        <v>101</v>
      </c>
      <c r="C346" s="152" t="s">
        <v>8022</v>
      </c>
      <c r="D346" s="191">
        <v>10</v>
      </c>
      <c r="E346" s="32"/>
    </row>
    <row r="347" spans="1:5" ht="15.75" customHeight="1">
      <c r="A347" s="194" t="s">
        <v>4691</v>
      </c>
      <c r="B347" s="152" t="s">
        <v>101</v>
      </c>
      <c r="C347" s="152" t="s">
        <v>8023</v>
      </c>
      <c r="D347" s="191">
        <v>10</v>
      </c>
      <c r="E347" s="32"/>
    </row>
    <row r="348" spans="1:5" ht="15.75" customHeight="1">
      <c r="A348" s="194" t="s">
        <v>4691</v>
      </c>
      <c r="B348" s="152" t="s">
        <v>101</v>
      </c>
      <c r="C348" s="152" t="s">
        <v>8024</v>
      </c>
      <c r="D348" s="191">
        <v>10</v>
      </c>
      <c r="E348" s="32"/>
    </row>
    <row r="349" spans="1:5" ht="15.75" customHeight="1">
      <c r="A349" s="194" t="s">
        <v>4691</v>
      </c>
      <c r="B349" s="152" t="s">
        <v>101</v>
      </c>
      <c r="C349" s="152" t="s">
        <v>8025</v>
      </c>
      <c r="D349" s="191">
        <v>10</v>
      </c>
      <c r="E349" s="32"/>
    </row>
    <row r="350" spans="1:5" ht="15.75" customHeight="1">
      <c r="A350" s="194" t="s">
        <v>4691</v>
      </c>
      <c r="B350" s="152" t="s">
        <v>101</v>
      </c>
      <c r="C350" s="152" t="s">
        <v>8026</v>
      </c>
      <c r="D350" s="191">
        <v>10</v>
      </c>
      <c r="E350" s="32"/>
    </row>
    <row r="351" spans="1:5" ht="15.75" customHeight="1">
      <c r="A351" s="194" t="s">
        <v>4691</v>
      </c>
      <c r="B351" s="152" t="s">
        <v>101</v>
      </c>
      <c r="C351" s="152" t="s">
        <v>8027</v>
      </c>
      <c r="D351" s="191">
        <v>10</v>
      </c>
      <c r="E351" s="32"/>
    </row>
    <row r="352" spans="1:5" ht="15.75" customHeight="1">
      <c r="A352" s="194" t="s">
        <v>4691</v>
      </c>
      <c r="B352" s="152" t="s">
        <v>101</v>
      </c>
      <c r="C352" s="152" t="s">
        <v>8028</v>
      </c>
      <c r="D352" s="191">
        <v>10</v>
      </c>
      <c r="E352" s="32"/>
    </row>
    <row r="353" spans="1:5" ht="15.75" customHeight="1">
      <c r="A353" s="194" t="s">
        <v>4691</v>
      </c>
      <c r="B353" s="152" t="s">
        <v>101</v>
      </c>
      <c r="C353" s="152" t="s">
        <v>8029</v>
      </c>
      <c r="D353" s="191">
        <v>10</v>
      </c>
      <c r="E353" s="32"/>
    </row>
    <row r="354" spans="1:5" ht="15.75" customHeight="1">
      <c r="A354" s="194" t="s">
        <v>4691</v>
      </c>
      <c r="B354" s="152" t="s">
        <v>101</v>
      </c>
      <c r="C354" s="152" t="s">
        <v>8030</v>
      </c>
      <c r="D354" s="191">
        <v>10</v>
      </c>
      <c r="E354" s="32"/>
    </row>
    <row r="355" spans="1:5" ht="15.75" customHeight="1">
      <c r="A355" s="194" t="s">
        <v>4691</v>
      </c>
      <c r="B355" s="152" t="s">
        <v>101</v>
      </c>
      <c r="C355" s="152" t="s">
        <v>8031</v>
      </c>
      <c r="D355" s="191">
        <v>10</v>
      </c>
      <c r="E355" s="32"/>
    </row>
    <row r="356" spans="1:5" ht="15.75" customHeight="1">
      <c r="A356" s="194" t="s">
        <v>4691</v>
      </c>
      <c r="B356" s="152" t="s">
        <v>101</v>
      </c>
      <c r="C356" s="152" t="s">
        <v>8032</v>
      </c>
      <c r="D356" s="191">
        <v>10</v>
      </c>
      <c r="E356" s="32"/>
    </row>
    <row r="357" spans="1:5" ht="15.75" customHeight="1">
      <c r="A357" s="184" t="s">
        <v>5482</v>
      </c>
      <c r="B357" s="155" t="s">
        <v>101</v>
      </c>
      <c r="C357" s="158" t="s">
        <v>8033</v>
      </c>
      <c r="D357" s="159">
        <v>750</v>
      </c>
      <c r="E357" s="32">
        <v>880</v>
      </c>
    </row>
    <row r="358" spans="1:5" ht="15.75" customHeight="1">
      <c r="A358" s="194" t="s">
        <v>5482</v>
      </c>
      <c r="B358" s="191" t="s">
        <v>101</v>
      </c>
      <c r="C358" s="152" t="s">
        <v>8034</v>
      </c>
      <c r="D358" s="191">
        <v>20</v>
      </c>
      <c r="E358" s="32"/>
    </row>
    <row r="359" spans="1:5" ht="15.75" customHeight="1">
      <c r="A359" s="194" t="s">
        <v>5482</v>
      </c>
      <c r="B359" s="191" t="s">
        <v>101</v>
      </c>
      <c r="C359" s="152" t="s">
        <v>8035</v>
      </c>
      <c r="D359" s="191">
        <v>20</v>
      </c>
      <c r="E359" s="32"/>
    </row>
    <row r="360" spans="1:5" ht="15.75" customHeight="1">
      <c r="A360" s="194" t="s">
        <v>5482</v>
      </c>
      <c r="B360" s="191" t="s">
        <v>101</v>
      </c>
      <c r="C360" s="152" t="s">
        <v>8036</v>
      </c>
      <c r="D360" s="191">
        <v>20</v>
      </c>
      <c r="E360" s="32"/>
    </row>
    <row r="361" spans="1:5" ht="15.75" customHeight="1">
      <c r="A361" s="194" t="s">
        <v>6864</v>
      </c>
      <c r="B361" s="191" t="s">
        <v>101</v>
      </c>
      <c r="C361" s="152" t="s">
        <v>8037</v>
      </c>
      <c r="D361" s="191">
        <v>20</v>
      </c>
      <c r="E361" s="32"/>
    </row>
    <row r="362" spans="1:5" ht="15.75" customHeight="1">
      <c r="A362" s="194" t="s">
        <v>5482</v>
      </c>
      <c r="B362" s="191" t="s">
        <v>101</v>
      </c>
      <c r="C362" s="152" t="s">
        <v>8038</v>
      </c>
      <c r="D362" s="191">
        <v>20</v>
      </c>
      <c r="E362" s="32"/>
    </row>
    <row r="363" spans="1:5" ht="15.75" customHeight="1">
      <c r="A363" s="194" t="s">
        <v>5482</v>
      </c>
      <c r="B363" s="191" t="s">
        <v>101</v>
      </c>
      <c r="C363" s="152" t="s">
        <v>8039</v>
      </c>
      <c r="D363" s="191">
        <v>10</v>
      </c>
      <c r="E363" s="32"/>
    </row>
    <row r="364" spans="1:5" ht="15.75" customHeight="1">
      <c r="A364" s="194" t="s">
        <v>5482</v>
      </c>
      <c r="B364" s="191" t="s">
        <v>101</v>
      </c>
      <c r="C364" s="152" t="s">
        <v>8040</v>
      </c>
      <c r="D364" s="191">
        <v>10</v>
      </c>
      <c r="E364" s="32"/>
    </row>
    <row r="365" spans="1:5" ht="15.75" customHeight="1">
      <c r="A365" s="194" t="s">
        <v>5482</v>
      </c>
      <c r="B365" s="191" t="s">
        <v>101</v>
      </c>
      <c r="C365" s="152" t="s">
        <v>8041</v>
      </c>
      <c r="D365" s="191">
        <v>10</v>
      </c>
      <c r="E365" s="32"/>
    </row>
    <row r="366" spans="1:5" ht="15.75" customHeight="1">
      <c r="A366" s="194" t="s">
        <v>2535</v>
      </c>
      <c r="B366" s="152" t="s">
        <v>101</v>
      </c>
      <c r="C366" s="152" t="s">
        <v>8042</v>
      </c>
      <c r="D366" s="191">
        <v>20</v>
      </c>
      <c r="E366" s="32">
        <v>120</v>
      </c>
    </row>
    <row r="367" spans="1:5" ht="15.75" customHeight="1">
      <c r="A367" s="194" t="s">
        <v>2535</v>
      </c>
      <c r="B367" s="152" t="s">
        <v>101</v>
      </c>
      <c r="C367" s="152" t="s">
        <v>8043</v>
      </c>
      <c r="D367" s="193">
        <v>20</v>
      </c>
      <c r="E367" s="32"/>
    </row>
    <row r="368" spans="1:5" ht="15.75" customHeight="1">
      <c r="A368" s="194" t="s">
        <v>2535</v>
      </c>
      <c r="B368" s="152" t="s">
        <v>101</v>
      </c>
      <c r="C368" s="152" t="s">
        <v>8044</v>
      </c>
      <c r="D368" s="191">
        <v>20</v>
      </c>
      <c r="E368" s="32"/>
    </row>
    <row r="369" spans="1:5" ht="15.75" customHeight="1">
      <c r="A369" s="194" t="s">
        <v>2535</v>
      </c>
      <c r="B369" s="152" t="s">
        <v>101</v>
      </c>
      <c r="C369" s="152" t="s">
        <v>8045</v>
      </c>
      <c r="D369" s="191">
        <v>20</v>
      </c>
      <c r="E369" s="32"/>
    </row>
    <row r="370" spans="1:5" ht="15.75" customHeight="1">
      <c r="A370" s="194" t="s">
        <v>2535</v>
      </c>
      <c r="B370" s="152" t="s">
        <v>101</v>
      </c>
      <c r="C370" s="152" t="s">
        <v>8046</v>
      </c>
      <c r="D370" s="191">
        <v>20</v>
      </c>
      <c r="E370" s="32"/>
    </row>
    <row r="371" spans="1:5" ht="15.75" customHeight="1">
      <c r="A371" s="1064" t="s">
        <v>1687</v>
      </c>
      <c r="B371" s="185" t="s">
        <v>101</v>
      </c>
      <c r="C371" s="185" t="s">
        <v>8047</v>
      </c>
      <c r="D371" s="1065">
        <v>20</v>
      </c>
      <c r="E371" s="32">
        <v>580</v>
      </c>
    </row>
    <row r="372" spans="1:5" ht="15.75" customHeight="1">
      <c r="A372" s="1066" t="s">
        <v>1687</v>
      </c>
      <c r="B372" s="1067" t="s">
        <v>101</v>
      </c>
      <c r="C372" s="702" t="s">
        <v>8048</v>
      </c>
      <c r="D372" s="1068">
        <v>20</v>
      </c>
      <c r="E372" s="32"/>
    </row>
    <row r="373" spans="1:5" ht="15.75" customHeight="1">
      <c r="A373" s="1066" t="s">
        <v>1687</v>
      </c>
      <c r="B373" s="702" t="s">
        <v>101</v>
      </c>
      <c r="C373" s="702" t="s">
        <v>8049</v>
      </c>
      <c r="D373" s="1068">
        <v>20</v>
      </c>
      <c r="E373" s="32"/>
    </row>
    <row r="374" spans="1:5" ht="15.75" customHeight="1">
      <c r="A374" s="1066" t="s">
        <v>1687</v>
      </c>
      <c r="B374" s="702" t="s">
        <v>101</v>
      </c>
      <c r="C374" s="702" t="s">
        <v>8050</v>
      </c>
      <c r="D374" s="1068">
        <v>20</v>
      </c>
      <c r="E374" s="32"/>
    </row>
    <row r="375" spans="1:5" ht="15.75" customHeight="1">
      <c r="A375" s="1066" t="s">
        <v>1687</v>
      </c>
      <c r="B375" s="702" t="s">
        <v>101</v>
      </c>
      <c r="C375" s="702" t="s">
        <v>8051</v>
      </c>
      <c r="D375" s="1068">
        <v>20</v>
      </c>
      <c r="E375" s="32"/>
    </row>
    <row r="376" spans="1:5" ht="15.75" customHeight="1">
      <c r="A376" s="1066" t="s">
        <v>1687</v>
      </c>
      <c r="B376" s="702" t="s">
        <v>101</v>
      </c>
      <c r="C376" s="702" t="s">
        <v>8052</v>
      </c>
      <c r="D376" s="1068">
        <v>20</v>
      </c>
      <c r="E376" s="32"/>
    </row>
    <row r="377" spans="1:5" ht="15.75" customHeight="1">
      <c r="A377" s="1066" t="s">
        <v>1687</v>
      </c>
      <c r="B377" s="702" t="s">
        <v>101</v>
      </c>
      <c r="C377" s="702" t="s">
        <v>8053</v>
      </c>
      <c r="D377" s="1068">
        <v>20</v>
      </c>
      <c r="E377" s="32"/>
    </row>
    <row r="378" spans="1:5" ht="15.75" customHeight="1">
      <c r="A378" s="1066" t="s">
        <v>1687</v>
      </c>
      <c r="B378" s="702" t="s">
        <v>101</v>
      </c>
      <c r="C378" s="702" t="s">
        <v>8054</v>
      </c>
      <c r="D378" s="1068">
        <v>20</v>
      </c>
      <c r="E378" s="32"/>
    </row>
    <row r="379" spans="1:5" ht="15.75" customHeight="1">
      <c r="A379" s="1066" t="s">
        <v>1687</v>
      </c>
      <c r="B379" s="702" t="s">
        <v>101</v>
      </c>
      <c r="C379" s="702" t="s">
        <v>8055</v>
      </c>
      <c r="D379" s="1068">
        <v>20</v>
      </c>
      <c r="E379" s="32"/>
    </row>
    <row r="380" spans="1:5" ht="15.75" customHeight="1">
      <c r="A380" s="1066" t="s">
        <v>1687</v>
      </c>
      <c r="B380" s="702" t="s">
        <v>101</v>
      </c>
      <c r="C380" s="702" t="s">
        <v>8056</v>
      </c>
      <c r="D380" s="1068">
        <v>30</v>
      </c>
      <c r="E380" s="32"/>
    </row>
    <row r="381" spans="1:5" ht="15.75" customHeight="1">
      <c r="A381" s="1066" t="s">
        <v>1687</v>
      </c>
      <c r="B381" s="702" t="s">
        <v>101</v>
      </c>
      <c r="C381" s="702" t="s">
        <v>8057</v>
      </c>
      <c r="D381" s="1068">
        <v>30</v>
      </c>
      <c r="E381" s="32"/>
    </row>
    <row r="382" spans="1:5" ht="15.75" customHeight="1">
      <c r="A382" s="1066" t="s">
        <v>1687</v>
      </c>
      <c r="B382" s="702" t="s">
        <v>101</v>
      </c>
      <c r="C382" s="702" t="s">
        <v>8058</v>
      </c>
      <c r="D382" s="1068">
        <v>10</v>
      </c>
      <c r="E382" s="32"/>
    </row>
    <row r="383" spans="1:5" ht="15.75" customHeight="1">
      <c r="A383" s="1066" t="s">
        <v>1687</v>
      </c>
      <c r="B383" s="702" t="s">
        <v>101</v>
      </c>
      <c r="C383" s="702" t="s">
        <v>8059</v>
      </c>
      <c r="D383" s="1069">
        <v>10</v>
      </c>
      <c r="E383" s="32"/>
    </row>
    <row r="384" spans="1:5" ht="15.75" customHeight="1">
      <c r="A384" s="1066" t="s">
        <v>1687</v>
      </c>
      <c r="B384" s="702" t="s">
        <v>101</v>
      </c>
      <c r="C384" s="702" t="s">
        <v>8060</v>
      </c>
      <c r="D384" s="1068">
        <v>10</v>
      </c>
      <c r="E384" s="32"/>
    </row>
    <row r="385" spans="1:5" ht="15.75" customHeight="1">
      <c r="A385" s="1066" t="s">
        <v>1687</v>
      </c>
      <c r="B385" s="702" t="s">
        <v>101</v>
      </c>
      <c r="C385" s="702" t="s">
        <v>8061</v>
      </c>
      <c r="D385" s="1069">
        <v>10</v>
      </c>
      <c r="E385" s="32"/>
    </row>
    <row r="386" spans="1:5" ht="15.75" customHeight="1">
      <c r="A386" s="1066" t="s">
        <v>1687</v>
      </c>
      <c r="B386" s="702" t="s">
        <v>101</v>
      </c>
      <c r="C386" s="702" t="s">
        <v>8062</v>
      </c>
      <c r="D386" s="1069">
        <v>10</v>
      </c>
      <c r="E386" s="32"/>
    </row>
    <row r="387" spans="1:5" ht="15.75" customHeight="1">
      <c r="A387" s="1066" t="s">
        <v>1687</v>
      </c>
      <c r="B387" s="702" t="s">
        <v>101</v>
      </c>
      <c r="C387" s="702" t="s">
        <v>8063</v>
      </c>
      <c r="D387" s="1069">
        <v>10</v>
      </c>
      <c r="E387" s="32"/>
    </row>
    <row r="388" spans="1:5" ht="15.75" customHeight="1">
      <c r="A388" s="1066" t="s">
        <v>1687</v>
      </c>
      <c r="B388" s="702" t="s">
        <v>101</v>
      </c>
      <c r="C388" s="702" t="s">
        <v>8064</v>
      </c>
      <c r="D388" s="1069">
        <v>10</v>
      </c>
      <c r="E388" s="32"/>
    </row>
    <row r="389" spans="1:5" ht="15.75" customHeight="1">
      <c r="A389" s="1066" t="s">
        <v>1687</v>
      </c>
      <c r="B389" s="702" t="s">
        <v>101</v>
      </c>
      <c r="C389" s="702" t="s">
        <v>8065</v>
      </c>
      <c r="D389" s="1069">
        <v>10</v>
      </c>
      <c r="E389" s="32"/>
    </row>
    <row r="390" spans="1:5" ht="15.75" customHeight="1">
      <c r="A390" s="1066" t="s">
        <v>1687</v>
      </c>
      <c r="B390" s="702" t="s">
        <v>101</v>
      </c>
      <c r="C390" s="702" t="s">
        <v>8066</v>
      </c>
      <c r="D390" s="1069">
        <v>10</v>
      </c>
      <c r="E390" s="32"/>
    </row>
    <row r="391" spans="1:5" ht="15.75" customHeight="1">
      <c r="A391" s="1066" t="s">
        <v>1687</v>
      </c>
      <c r="B391" s="702" t="s">
        <v>101</v>
      </c>
      <c r="C391" s="702" t="s">
        <v>8067</v>
      </c>
      <c r="D391" s="1069">
        <v>10</v>
      </c>
      <c r="E391" s="32"/>
    </row>
    <row r="392" spans="1:5" ht="15.75" customHeight="1">
      <c r="A392" s="1066" t="s">
        <v>1687</v>
      </c>
      <c r="B392" s="702" t="s">
        <v>101</v>
      </c>
      <c r="C392" s="702" t="s">
        <v>8068</v>
      </c>
      <c r="D392" s="1069">
        <v>10</v>
      </c>
      <c r="E392" s="32"/>
    </row>
    <row r="393" spans="1:5" ht="15.75" customHeight="1">
      <c r="A393" s="1066" t="s">
        <v>1687</v>
      </c>
      <c r="B393" s="702" t="s">
        <v>101</v>
      </c>
      <c r="C393" s="702" t="s">
        <v>8069</v>
      </c>
      <c r="D393" s="1069">
        <v>10</v>
      </c>
      <c r="E393" s="32"/>
    </row>
    <row r="394" spans="1:5" ht="15.75" customHeight="1">
      <c r="A394" s="1066" t="s">
        <v>1687</v>
      </c>
      <c r="B394" s="702" t="s">
        <v>101</v>
      </c>
      <c r="C394" s="702" t="s">
        <v>8070</v>
      </c>
      <c r="D394" s="1069">
        <v>10</v>
      </c>
      <c r="E394" s="32"/>
    </row>
    <row r="395" spans="1:5" ht="15.75" customHeight="1">
      <c r="A395" s="1066" t="s">
        <v>1687</v>
      </c>
      <c r="B395" s="702" t="s">
        <v>101</v>
      </c>
      <c r="C395" s="702" t="s">
        <v>8071</v>
      </c>
      <c r="D395" s="1069">
        <v>10</v>
      </c>
      <c r="E395" s="32"/>
    </row>
    <row r="396" spans="1:5" ht="15.75" customHeight="1">
      <c r="A396" s="1066" t="s">
        <v>1687</v>
      </c>
      <c r="B396" s="702" t="s">
        <v>101</v>
      </c>
      <c r="C396" s="702" t="s">
        <v>8072</v>
      </c>
      <c r="D396" s="1069">
        <v>10</v>
      </c>
      <c r="E396" s="32"/>
    </row>
    <row r="397" spans="1:5" ht="15.75" customHeight="1">
      <c r="A397" s="1066" t="s">
        <v>1687</v>
      </c>
      <c r="B397" s="702" t="s">
        <v>101</v>
      </c>
      <c r="C397" s="702" t="s">
        <v>8073</v>
      </c>
      <c r="D397" s="1069">
        <v>10</v>
      </c>
      <c r="E397" s="32"/>
    </row>
    <row r="398" spans="1:5" ht="15.75" customHeight="1">
      <c r="A398" s="1066" t="s">
        <v>1687</v>
      </c>
      <c r="B398" s="702" t="s">
        <v>101</v>
      </c>
      <c r="C398" s="702" t="s">
        <v>8074</v>
      </c>
      <c r="D398" s="1069">
        <v>10</v>
      </c>
      <c r="E398" s="32"/>
    </row>
    <row r="399" spans="1:5" ht="15.75" customHeight="1">
      <c r="A399" s="1066" t="s">
        <v>1687</v>
      </c>
      <c r="B399" s="702" t="s">
        <v>101</v>
      </c>
      <c r="C399" s="702" t="s">
        <v>8075</v>
      </c>
      <c r="D399" s="1069">
        <v>10</v>
      </c>
      <c r="E399" s="32"/>
    </row>
    <row r="400" spans="1:5" ht="15.75" customHeight="1">
      <c r="A400" s="1066" t="s">
        <v>1687</v>
      </c>
      <c r="B400" s="702" t="s">
        <v>101</v>
      </c>
      <c r="C400" s="702" t="s">
        <v>8076</v>
      </c>
      <c r="D400" s="1069">
        <v>10</v>
      </c>
      <c r="E400" s="32"/>
    </row>
    <row r="401" spans="1:5" ht="15.75" customHeight="1">
      <c r="A401" s="1066" t="s">
        <v>1687</v>
      </c>
      <c r="B401" s="702" t="s">
        <v>101</v>
      </c>
      <c r="C401" s="702" t="s">
        <v>8077</v>
      </c>
      <c r="D401" s="1069">
        <v>10</v>
      </c>
      <c r="E401" s="32"/>
    </row>
    <row r="402" spans="1:5" ht="15.75" customHeight="1">
      <c r="A402" s="1066" t="s">
        <v>1687</v>
      </c>
      <c r="B402" s="702" t="s">
        <v>101</v>
      </c>
      <c r="C402" s="702" t="s">
        <v>8078</v>
      </c>
      <c r="D402" s="1069">
        <v>10</v>
      </c>
      <c r="E402" s="32"/>
    </row>
    <row r="403" spans="1:5" ht="15.75" customHeight="1">
      <c r="A403" s="1066" t="s">
        <v>1687</v>
      </c>
      <c r="B403" s="702" t="s">
        <v>101</v>
      </c>
      <c r="C403" s="702" t="s">
        <v>8079</v>
      </c>
      <c r="D403" s="1069">
        <v>10</v>
      </c>
      <c r="E403" s="32"/>
    </row>
    <row r="404" spans="1:5" ht="15.75" customHeight="1">
      <c r="A404" s="1066" t="s">
        <v>1687</v>
      </c>
      <c r="B404" s="702" t="s">
        <v>101</v>
      </c>
      <c r="C404" s="702" t="s">
        <v>8080</v>
      </c>
      <c r="D404" s="1069">
        <v>10</v>
      </c>
      <c r="E404" s="32"/>
    </row>
    <row r="405" spans="1:5" ht="15.75" customHeight="1">
      <c r="A405" s="1066" t="s">
        <v>1687</v>
      </c>
      <c r="B405" s="702" t="s">
        <v>101</v>
      </c>
      <c r="C405" s="702" t="s">
        <v>8081</v>
      </c>
      <c r="D405" s="1069">
        <v>10</v>
      </c>
      <c r="E405" s="32"/>
    </row>
    <row r="406" spans="1:5" ht="15.75" customHeight="1">
      <c r="A406" s="1066" t="s">
        <v>1687</v>
      </c>
      <c r="B406" s="702" t="s">
        <v>101</v>
      </c>
      <c r="C406" s="702" t="s">
        <v>8082</v>
      </c>
      <c r="D406" s="1069">
        <v>10</v>
      </c>
      <c r="E406" s="32"/>
    </row>
    <row r="407" spans="1:5" ht="15.75" customHeight="1">
      <c r="A407" s="1066" t="s">
        <v>1687</v>
      </c>
      <c r="B407" s="702" t="s">
        <v>101</v>
      </c>
      <c r="C407" s="702" t="s">
        <v>8083</v>
      </c>
      <c r="D407" s="1069">
        <v>10</v>
      </c>
      <c r="E407" s="32"/>
    </row>
    <row r="408" spans="1:5" ht="15.75" customHeight="1">
      <c r="A408" s="1066" t="s">
        <v>1687</v>
      </c>
      <c r="B408" s="702" t="s">
        <v>101</v>
      </c>
      <c r="C408" s="702" t="s">
        <v>8084</v>
      </c>
      <c r="D408" s="1069">
        <v>10</v>
      </c>
      <c r="E408" s="32"/>
    </row>
    <row r="409" spans="1:5" ht="15.75" customHeight="1">
      <c r="A409" s="1066" t="s">
        <v>1687</v>
      </c>
      <c r="B409" s="702" t="s">
        <v>101</v>
      </c>
      <c r="C409" s="702" t="s">
        <v>8085</v>
      </c>
      <c r="D409" s="1069">
        <v>10</v>
      </c>
      <c r="E409" s="32"/>
    </row>
    <row r="410" spans="1:5" ht="15.75" customHeight="1">
      <c r="A410" s="1066" t="s">
        <v>1687</v>
      </c>
      <c r="B410" s="702" t="s">
        <v>101</v>
      </c>
      <c r="C410" s="702" t="s">
        <v>8086</v>
      </c>
      <c r="D410" s="1069">
        <v>10</v>
      </c>
      <c r="E410" s="32"/>
    </row>
    <row r="411" spans="1:5" ht="15.75" customHeight="1">
      <c r="A411" s="1066" t="s">
        <v>1687</v>
      </c>
      <c r="B411" s="702" t="s">
        <v>101</v>
      </c>
      <c r="C411" s="702" t="s">
        <v>8087</v>
      </c>
      <c r="D411" s="1069">
        <v>10</v>
      </c>
      <c r="E411" s="32"/>
    </row>
    <row r="412" spans="1:5" ht="15.75" customHeight="1">
      <c r="A412" s="1066" t="s">
        <v>1687</v>
      </c>
      <c r="B412" s="702" t="s">
        <v>101</v>
      </c>
      <c r="C412" s="702" t="s">
        <v>8088</v>
      </c>
      <c r="D412" s="1069">
        <v>10</v>
      </c>
      <c r="E412" s="32"/>
    </row>
    <row r="413" spans="1:5" ht="15.75" customHeight="1">
      <c r="A413" s="1066" t="s">
        <v>1687</v>
      </c>
      <c r="B413" s="702" t="s">
        <v>101</v>
      </c>
      <c r="C413" s="702" t="s">
        <v>8089</v>
      </c>
      <c r="D413" s="1069">
        <v>10</v>
      </c>
      <c r="E413" s="32"/>
    </row>
    <row r="414" spans="1:5" ht="15.75" customHeight="1">
      <c r="A414" s="1066" t="s">
        <v>1687</v>
      </c>
      <c r="B414" s="702" t="s">
        <v>101</v>
      </c>
      <c r="C414" s="702" t="s">
        <v>8090</v>
      </c>
      <c r="D414" s="1069">
        <v>10</v>
      </c>
      <c r="E414" s="32"/>
    </row>
    <row r="415" spans="1:5" ht="15.75" customHeight="1">
      <c r="A415" s="1070" t="s">
        <v>1687</v>
      </c>
      <c r="B415" s="1071" t="s">
        <v>101</v>
      </c>
      <c r="C415" s="1071" t="s">
        <v>8091</v>
      </c>
      <c r="D415" s="1072">
        <v>10</v>
      </c>
      <c r="E415" s="32"/>
    </row>
    <row r="416" spans="1:5" ht="15.75" customHeight="1">
      <c r="A416" s="184" t="s">
        <v>122</v>
      </c>
      <c r="B416" s="158" t="s">
        <v>101</v>
      </c>
      <c r="C416" s="158" t="s">
        <v>8092</v>
      </c>
      <c r="D416" s="159">
        <v>30</v>
      </c>
      <c r="E416" s="32">
        <v>220</v>
      </c>
    </row>
    <row r="417" spans="1:5" ht="15.75" customHeight="1">
      <c r="A417" s="194" t="s">
        <v>122</v>
      </c>
      <c r="B417" s="152" t="s">
        <v>101</v>
      </c>
      <c r="C417" s="152" t="s">
        <v>8093</v>
      </c>
      <c r="D417" s="191">
        <v>30</v>
      </c>
      <c r="E417" s="32"/>
    </row>
    <row r="418" spans="1:5" ht="15.75" customHeight="1">
      <c r="A418" s="194" t="s">
        <v>122</v>
      </c>
      <c r="B418" s="152" t="s">
        <v>101</v>
      </c>
      <c r="C418" s="152" t="s">
        <v>8094</v>
      </c>
      <c r="D418" s="193">
        <v>10</v>
      </c>
      <c r="E418" s="32"/>
    </row>
    <row r="419" spans="1:5" ht="15.75" customHeight="1">
      <c r="A419" s="194" t="s">
        <v>122</v>
      </c>
      <c r="B419" s="152" t="s">
        <v>101</v>
      </c>
      <c r="C419" s="152" t="s">
        <v>8095</v>
      </c>
      <c r="D419" s="191">
        <v>10</v>
      </c>
      <c r="E419" s="32"/>
    </row>
    <row r="420" spans="1:5" ht="15.75" customHeight="1">
      <c r="A420" s="194" t="s">
        <v>122</v>
      </c>
      <c r="B420" s="152" t="s">
        <v>101</v>
      </c>
      <c r="C420" s="152" t="s">
        <v>8096</v>
      </c>
      <c r="D420" s="191">
        <v>10</v>
      </c>
      <c r="E420" s="32"/>
    </row>
    <row r="421" spans="1:5" ht="15.75" customHeight="1">
      <c r="A421" s="194" t="s">
        <v>122</v>
      </c>
      <c r="B421" s="152" t="s">
        <v>101</v>
      </c>
      <c r="C421" s="152" t="s">
        <v>8097</v>
      </c>
      <c r="D421" s="191">
        <v>10</v>
      </c>
      <c r="E421" s="32"/>
    </row>
    <row r="422" spans="1:5" ht="15.75" customHeight="1">
      <c r="A422" s="194" t="s">
        <v>122</v>
      </c>
      <c r="B422" s="152" t="s">
        <v>101</v>
      </c>
      <c r="C422" s="152" t="s">
        <v>8098</v>
      </c>
      <c r="D422" s="191">
        <v>10</v>
      </c>
      <c r="E422" s="32"/>
    </row>
    <row r="423" spans="1:5" ht="15.75" customHeight="1">
      <c r="A423" s="194" t="s">
        <v>122</v>
      </c>
      <c r="B423" s="152" t="s">
        <v>101</v>
      </c>
      <c r="C423" s="152" t="s">
        <v>8099</v>
      </c>
      <c r="D423" s="191">
        <v>10</v>
      </c>
      <c r="E423" s="32"/>
    </row>
    <row r="424" spans="1:5" ht="15.75" customHeight="1">
      <c r="A424" s="194" t="s">
        <v>122</v>
      </c>
      <c r="B424" s="152" t="s">
        <v>101</v>
      </c>
      <c r="C424" s="152" t="s">
        <v>8100</v>
      </c>
      <c r="D424" s="191">
        <v>10</v>
      </c>
      <c r="E424" s="32"/>
    </row>
    <row r="425" spans="1:5" ht="15.75" customHeight="1">
      <c r="A425" s="194" t="s">
        <v>122</v>
      </c>
      <c r="B425" s="152" t="s">
        <v>101</v>
      </c>
      <c r="C425" s="152" t="s">
        <v>8101</v>
      </c>
      <c r="D425" s="191">
        <v>10</v>
      </c>
      <c r="E425" s="32"/>
    </row>
    <row r="426" spans="1:5" ht="15.75" customHeight="1">
      <c r="A426" s="194" t="s">
        <v>122</v>
      </c>
      <c r="B426" s="152" t="s">
        <v>101</v>
      </c>
      <c r="C426" s="152" t="s">
        <v>8102</v>
      </c>
      <c r="D426" s="191">
        <v>20</v>
      </c>
      <c r="E426" s="32"/>
    </row>
    <row r="427" spans="1:5" ht="15.75" customHeight="1">
      <c r="A427" s="194" t="s">
        <v>122</v>
      </c>
      <c r="B427" s="152" t="s">
        <v>101</v>
      </c>
      <c r="C427" s="152" t="s">
        <v>8103</v>
      </c>
      <c r="D427" s="191">
        <v>20</v>
      </c>
      <c r="E427" s="32"/>
    </row>
    <row r="428" spans="1:5" ht="15.75" customHeight="1">
      <c r="A428" s="194" t="s">
        <v>122</v>
      </c>
      <c r="B428" s="152" t="s">
        <v>101</v>
      </c>
      <c r="C428" s="152" t="s">
        <v>8104</v>
      </c>
      <c r="D428" s="191">
        <v>20</v>
      </c>
      <c r="E428" s="32"/>
    </row>
    <row r="429" spans="1:5" ht="15.75" customHeight="1">
      <c r="A429" s="194" t="s">
        <v>122</v>
      </c>
      <c r="B429" s="152" t="s">
        <v>101</v>
      </c>
      <c r="C429" s="152" t="s">
        <v>8105</v>
      </c>
      <c r="D429" s="191">
        <v>20</v>
      </c>
      <c r="E429" s="32"/>
    </row>
    <row r="430" spans="1:5" ht="15.75" customHeight="1">
      <c r="A430" s="184" t="s">
        <v>6192</v>
      </c>
      <c r="B430" s="158" t="s">
        <v>101</v>
      </c>
      <c r="C430" s="158" t="s">
        <v>8106</v>
      </c>
      <c r="D430" s="159">
        <v>20</v>
      </c>
      <c r="E430" s="32">
        <v>470</v>
      </c>
    </row>
    <row r="431" spans="1:5" ht="15.75" customHeight="1">
      <c r="A431" s="194" t="s">
        <v>6192</v>
      </c>
      <c r="B431" s="152" t="s">
        <v>101</v>
      </c>
      <c r="C431" s="152" t="s">
        <v>8107</v>
      </c>
      <c r="D431" s="191">
        <v>20</v>
      </c>
      <c r="E431" s="32"/>
    </row>
    <row r="432" spans="1:5" ht="15.75" customHeight="1">
      <c r="A432" s="194" t="s">
        <v>6192</v>
      </c>
      <c r="B432" s="152" t="s">
        <v>101</v>
      </c>
      <c r="C432" s="152" t="s">
        <v>8108</v>
      </c>
      <c r="D432" s="193">
        <v>20</v>
      </c>
      <c r="E432" s="32"/>
    </row>
    <row r="433" spans="1:5" ht="15.75" customHeight="1">
      <c r="A433" s="194" t="s">
        <v>6192</v>
      </c>
      <c r="B433" s="152" t="s">
        <v>101</v>
      </c>
      <c r="C433" s="152" t="s">
        <v>8109</v>
      </c>
      <c r="D433" s="191">
        <v>20</v>
      </c>
      <c r="E433" s="32"/>
    </row>
    <row r="434" spans="1:5" ht="15.75" customHeight="1">
      <c r="A434" s="194" t="s">
        <v>6192</v>
      </c>
      <c r="B434" s="152" t="s">
        <v>101</v>
      </c>
      <c r="C434" s="152" t="s">
        <v>8110</v>
      </c>
      <c r="D434" s="191">
        <v>20</v>
      </c>
      <c r="E434" s="32"/>
    </row>
    <row r="435" spans="1:5" ht="15.75" customHeight="1">
      <c r="A435" s="194" t="s">
        <v>6192</v>
      </c>
      <c r="B435" s="152" t="s">
        <v>101</v>
      </c>
      <c r="C435" s="152" t="s">
        <v>8111</v>
      </c>
      <c r="D435" s="191">
        <v>20</v>
      </c>
      <c r="E435" s="32"/>
    </row>
    <row r="436" spans="1:5" ht="15.75" customHeight="1">
      <c r="A436" s="194" t="s">
        <v>6192</v>
      </c>
      <c r="B436" s="152" t="s">
        <v>101</v>
      </c>
      <c r="C436" s="152" t="s">
        <v>8112</v>
      </c>
      <c r="D436" s="191">
        <v>20</v>
      </c>
      <c r="E436" s="32"/>
    </row>
    <row r="437" spans="1:5" ht="15.75" customHeight="1">
      <c r="A437" s="194" t="s">
        <v>6192</v>
      </c>
      <c r="B437" s="152" t="s">
        <v>101</v>
      </c>
      <c r="C437" s="152" t="s">
        <v>8113</v>
      </c>
      <c r="D437" s="191">
        <v>20</v>
      </c>
      <c r="E437" s="32"/>
    </row>
    <row r="438" spans="1:5" ht="15.75" customHeight="1">
      <c r="A438" s="194" t="s">
        <v>6192</v>
      </c>
      <c r="B438" s="152" t="s">
        <v>101</v>
      </c>
      <c r="C438" s="152" t="s">
        <v>8114</v>
      </c>
      <c r="D438" s="191">
        <v>20</v>
      </c>
      <c r="E438" s="32"/>
    </row>
    <row r="439" spans="1:5" ht="15.75" customHeight="1">
      <c r="A439" s="194" t="s">
        <v>6192</v>
      </c>
      <c r="B439" s="152" t="s">
        <v>101</v>
      </c>
      <c r="C439" s="152" t="s">
        <v>8115</v>
      </c>
      <c r="D439" s="191">
        <v>30</v>
      </c>
      <c r="E439" s="32"/>
    </row>
    <row r="440" spans="1:5" ht="15.75" customHeight="1">
      <c r="A440" s="194" t="s">
        <v>6192</v>
      </c>
      <c r="B440" s="152" t="s">
        <v>101</v>
      </c>
      <c r="C440" s="152" t="s">
        <v>8116</v>
      </c>
      <c r="D440" s="191">
        <v>10</v>
      </c>
      <c r="E440" s="32"/>
    </row>
    <row r="441" spans="1:5" ht="15.75" customHeight="1">
      <c r="A441" s="194" t="s">
        <v>6192</v>
      </c>
      <c r="B441" s="152" t="s">
        <v>101</v>
      </c>
      <c r="C441" s="152" t="s">
        <v>8117</v>
      </c>
      <c r="D441" s="191">
        <v>10</v>
      </c>
      <c r="E441" s="32"/>
    </row>
    <row r="442" spans="1:5" ht="15.75" customHeight="1">
      <c r="A442" s="194" t="s">
        <v>6192</v>
      </c>
      <c r="B442" s="152" t="s">
        <v>101</v>
      </c>
      <c r="C442" s="152" t="s">
        <v>8118</v>
      </c>
      <c r="D442" s="191">
        <v>10</v>
      </c>
      <c r="E442" s="32"/>
    </row>
    <row r="443" spans="1:5" ht="15.75" customHeight="1">
      <c r="A443" s="194" t="s">
        <v>6192</v>
      </c>
      <c r="B443" s="152" t="s">
        <v>101</v>
      </c>
      <c r="C443" s="152" t="s">
        <v>8119</v>
      </c>
      <c r="D443" s="191">
        <v>10</v>
      </c>
      <c r="E443" s="32"/>
    </row>
    <row r="444" spans="1:5" ht="15.75" customHeight="1">
      <c r="A444" s="194" t="s">
        <v>6192</v>
      </c>
      <c r="B444" s="152" t="s">
        <v>101</v>
      </c>
      <c r="C444" s="152" t="s">
        <v>8120</v>
      </c>
      <c r="D444" s="191">
        <v>10</v>
      </c>
      <c r="E444" s="32"/>
    </row>
    <row r="445" spans="1:5" ht="15.75" customHeight="1">
      <c r="A445" s="194" t="s">
        <v>6192</v>
      </c>
      <c r="B445" s="152" t="s">
        <v>101</v>
      </c>
      <c r="C445" s="152" t="s">
        <v>8121</v>
      </c>
      <c r="D445" s="191">
        <v>10</v>
      </c>
      <c r="E445" s="32"/>
    </row>
    <row r="446" spans="1:5" ht="15.75" customHeight="1">
      <c r="A446" s="194" t="s">
        <v>6192</v>
      </c>
      <c r="B446" s="152" t="s">
        <v>101</v>
      </c>
      <c r="C446" s="152" t="s">
        <v>8122</v>
      </c>
      <c r="D446" s="191">
        <v>10</v>
      </c>
      <c r="E446" s="32"/>
    </row>
    <row r="447" spans="1:5" ht="15.75" customHeight="1">
      <c r="A447" s="194" t="s">
        <v>6192</v>
      </c>
      <c r="B447" s="152" t="s">
        <v>101</v>
      </c>
      <c r="C447" s="152" t="s">
        <v>8123</v>
      </c>
      <c r="D447" s="191">
        <v>10</v>
      </c>
      <c r="E447" s="32"/>
    </row>
    <row r="448" spans="1:5" ht="15.75" customHeight="1">
      <c r="A448" s="194" t="s">
        <v>6192</v>
      </c>
      <c r="B448" s="152" t="s">
        <v>101</v>
      </c>
      <c r="C448" s="152" t="s">
        <v>8124</v>
      </c>
      <c r="D448" s="191">
        <v>10</v>
      </c>
      <c r="E448" s="32"/>
    </row>
    <row r="449" spans="1:5" ht="15.75" customHeight="1">
      <c r="A449" s="194" t="s">
        <v>6192</v>
      </c>
      <c r="B449" s="152" t="s">
        <v>101</v>
      </c>
      <c r="C449" s="152" t="s">
        <v>8125</v>
      </c>
      <c r="D449" s="191">
        <v>10</v>
      </c>
      <c r="E449" s="32"/>
    </row>
    <row r="450" spans="1:5" ht="15.75" customHeight="1">
      <c r="A450" s="194" t="s">
        <v>6192</v>
      </c>
      <c r="B450" s="152" t="s">
        <v>101</v>
      </c>
      <c r="C450" s="152" t="s">
        <v>8126</v>
      </c>
      <c r="D450" s="191">
        <v>10</v>
      </c>
      <c r="E450" s="32"/>
    </row>
    <row r="451" spans="1:5" ht="15.75" customHeight="1">
      <c r="A451" s="194" t="s">
        <v>6192</v>
      </c>
      <c r="B451" s="152" t="s">
        <v>101</v>
      </c>
      <c r="C451" s="152" t="s">
        <v>8127</v>
      </c>
      <c r="D451" s="191">
        <v>10</v>
      </c>
      <c r="E451" s="32"/>
    </row>
    <row r="452" spans="1:5" ht="15.75" customHeight="1">
      <c r="A452" s="194" t="s">
        <v>6192</v>
      </c>
      <c r="B452" s="152" t="s">
        <v>101</v>
      </c>
      <c r="C452" s="152" t="s">
        <v>8128</v>
      </c>
      <c r="D452" s="191">
        <v>10</v>
      </c>
      <c r="E452" s="32"/>
    </row>
    <row r="453" spans="1:5" ht="15.75" customHeight="1">
      <c r="A453" s="184" t="s">
        <v>6192</v>
      </c>
      <c r="B453" s="158" t="s">
        <v>101</v>
      </c>
      <c r="C453" s="158" t="s">
        <v>8129</v>
      </c>
      <c r="D453" s="155">
        <v>10</v>
      </c>
      <c r="E453" s="32"/>
    </row>
    <row r="454" spans="1:5" ht="15.75" customHeight="1">
      <c r="A454" s="194" t="s">
        <v>6192</v>
      </c>
      <c r="B454" s="152" t="s">
        <v>101</v>
      </c>
      <c r="C454" s="152" t="s">
        <v>8130</v>
      </c>
      <c r="D454" s="191">
        <v>10</v>
      </c>
      <c r="E454" s="32"/>
    </row>
    <row r="455" spans="1:5" ht="15.75" customHeight="1">
      <c r="A455" s="194" t="s">
        <v>6192</v>
      </c>
      <c r="B455" s="152" t="s">
        <v>101</v>
      </c>
      <c r="C455" s="152" t="s">
        <v>8131</v>
      </c>
      <c r="D455" s="191">
        <v>10</v>
      </c>
      <c r="E455" s="32"/>
    </row>
    <row r="456" spans="1:5" ht="15.75" customHeight="1">
      <c r="A456" s="194" t="s">
        <v>6192</v>
      </c>
      <c r="B456" s="152" t="s">
        <v>101</v>
      </c>
      <c r="C456" s="152" t="s">
        <v>8132</v>
      </c>
      <c r="D456" s="191">
        <v>10</v>
      </c>
      <c r="E456" s="32"/>
    </row>
    <row r="457" spans="1:5" ht="15.75" customHeight="1">
      <c r="A457" s="194" t="s">
        <v>6192</v>
      </c>
      <c r="B457" s="152" t="s">
        <v>101</v>
      </c>
      <c r="C457" s="152" t="s">
        <v>8133</v>
      </c>
      <c r="D457" s="191">
        <v>10</v>
      </c>
      <c r="E457" s="32"/>
    </row>
    <row r="458" spans="1:5" ht="15.75" customHeight="1">
      <c r="A458" s="194" t="s">
        <v>6192</v>
      </c>
      <c r="B458" s="152" t="s">
        <v>101</v>
      </c>
      <c r="C458" s="152" t="s">
        <v>8134</v>
      </c>
      <c r="D458" s="191">
        <v>10</v>
      </c>
      <c r="E458" s="32"/>
    </row>
    <row r="459" spans="1:5" ht="15.75" customHeight="1">
      <c r="A459" s="194" t="s">
        <v>6192</v>
      </c>
      <c r="B459" s="152" t="s">
        <v>101</v>
      </c>
      <c r="C459" s="152" t="s">
        <v>8135</v>
      </c>
      <c r="D459" s="191">
        <v>10</v>
      </c>
      <c r="E459" s="32"/>
    </row>
    <row r="460" spans="1:5" ht="15.75" customHeight="1">
      <c r="A460" s="194" t="s">
        <v>6192</v>
      </c>
      <c r="B460" s="152" t="s">
        <v>101</v>
      </c>
      <c r="C460" s="152" t="s">
        <v>8136</v>
      </c>
      <c r="D460" s="191">
        <v>10</v>
      </c>
      <c r="E460" s="32"/>
    </row>
    <row r="461" spans="1:5" ht="15.75" customHeight="1">
      <c r="A461" s="194" t="s">
        <v>6192</v>
      </c>
      <c r="B461" s="152" t="s">
        <v>101</v>
      </c>
      <c r="C461" s="152" t="s">
        <v>8137</v>
      </c>
      <c r="D461" s="191">
        <v>10</v>
      </c>
      <c r="E461" s="32"/>
    </row>
    <row r="462" spans="1:5" ht="15.75" customHeight="1">
      <c r="A462" s="184" t="s">
        <v>6192</v>
      </c>
      <c r="B462" s="158" t="s">
        <v>101</v>
      </c>
      <c r="C462" s="158" t="s">
        <v>8138</v>
      </c>
      <c r="D462" s="155">
        <v>10</v>
      </c>
      <c r="E462" s="32"/>
    </row>
    <row r="463" spans="1:5" ht="15.75" customHeight="1">
      <c r="A463" s="194" t="s">
        <v>6192</v>
      </c>
      <c r="B463" s="152" t="s">
        <v>101</v>
      </c>
      <c r="C463" s="152" t="s">
        <v>8139</v>
      </c>
      <c r="D463" s="191">
        <v>10</v>
      </c>
      <c r="E463" s="32"/>
    </row>
    <row r="464" spans="1:5" ht="15.75" customHeight="1">
      <c r="A464" s="194" t="s">
        <v>6192</v>
      </c>
      <c r="B464" s="152" t="s">
        <v>101</v>
      </c>
      <c r="C464" s="152" t="s">
        <v>8140</v>
      </c>
      <c r="D464" s="191">
        <v>10</v>
      </c>
      <c r="E464" s="32"/>
    </row>
    <row r="465" spans="1:5" ht="15.75" customHeight="1">
      <c r="A465" s="391" t="s">
        <v>6192</v>
      </c>
      <c r="B465" s="394" t="s">
        <v>101</v>
      </c>
      <c r="C465" s="152" t="s">
        <v>8141</v>
      </c>
      <c r="D465" s="191">
        <v>10</v>
      </c>
      <c r="E465" s="32"/>
    </row>
    <row r="466" spans="1:5" ht="15.75" customHeight="1">
      <c r="A466" s="184" t="s">
        <v>5526</v>
      </c>
      <c r="B466" s="158" t="s">
        <v>101</v>
      </c>
      <c r="C466" s="158" t="s">
        <v>8142</v>
      </c>
      <c r="D466" s="159">
        <v>20</v>
      </c>
      <c r="E466" s="32">
        <v>100</v>
      </c>
    </row>
    <row r="467" spans="1:5" ht="15.75" customHeight="1">
      <c r="A467" s="194" t="s">
        <v>5526</v>
      </c>
      <c r="B467" s="152" t="s">
        <v>101</v>
      </c>
      <c r="C467" s="152" t="s">
        <v>8143</v>
      </c>
      <c r="D467" s="191">
        <v>20</v>
      </c>
      <c r="E467" s="32"/>
    </row>
    <row r="468" spans="1:5" ht="15.75" customHeight="1">
      <c r="A468" s="194" t="s">
        <v>5526</v>
      </c>
      <c r="B468" s="152" t="s">
        <v>101</v>
      </c>
      <c r="C468" s="152" t="s">
        <v>8144</v>
      </c>
      <c r="D468" s="193">
        <v>20</v>
      </c>
      <c r="E468" s="32"/>
    </row>
    <row r="469" spans="1:5" ht="15.75" customHeight="1">
      <c r="A469" s="194" t="s">
        <v>5526</v>
      </c>
      <c r="B469" s="152" t="s">
        <v>101</v>
      </c>
      <c r="C469" s="152" t="s">
        <v>8145</v>
      </c>
      <c r="D469" s="191">
        <v>10</v>
      </c>
      <c r="E469" s="32"/>
    </row>
    <row r="470" spans="1:5" ht="15.75" customHeight="1">
      <c r="A470" s="194" t="s">
        <v>5526</v>
      </c>
      <c r="B470" s="152" t="s">
        <v>101</v>
      </c>
      <c r="C470" s="152" t="s">
        <v>8146</v>
      </c>
      <c r="D470" s="191">
        <v>20</v>
      </c>
      <c r="E470" s="32"/>
    </row>
    <row r="471" spans="1:5" ht="15.75" customHeight="1">
      <c r="A471" s="184" t="s">
        <v>127</v>
      </c>
      <c r="B471" s="158" t="s">
        <v>101</v>
      </c>
      <c r="C471" s="1073" t="s">
        <v>8147</v>
      </c>
      <c r="D471" s="159">
        <v>10</v>
      </c>
      <c r="E471" s="32">
        <v>950</v>
      </c>
    </row>
    <row r="472" spans="1:5" ht="15.75" customHeight="1">
      <c r="A472" s="194" t="s">
        <v>127</v>
      </c>
      <c r="B472" s="152" t="s">
        <v>101</v>
      </c>
      <c r="C472" s="1074" t="s">
        <v>8148</v>
      </c>
      <c r="D472" s="191">
        <v>10</v>
      </c>
      <c r="E472" s="32"/>
    </row>
    <row r="473" spans="1:5" ht="15.75" customHeight="1">
      <c r="A473" s="194" t="s">
        <v>127</v>
      </c>
      <c r="B473" s="152" t="s">
        <v>101</v>
      </c>
      <c r="C473" s="1074" t="s">
        <v>8149</v>
      </c>
      <c r="D473" s="193">
        <v>10</v>
      </c>
      <c r="E473" s="32"/>
    </row>
    <row r="474" spans="1:5" ht="15.75" customHeight="1">
      <c r="A474" s="194" t="s">
        <v>127</v>
      </c>
      <c r="B474" s="152" t="s">
        <v>101</v>
      </c>
      <c r="C474" s="1074" t="s">
        <v>8150</v>
      </c>
      <c r="D474" s="191">
        <v>10</v>
      </c>
      <c r="E474" s="32"/>
    </row>
    <row r="475" spans="1:5" ht="15.75" customHeight="1">
      <c r="A475" s="194" t="s">
        <v>127</v>
      </c>
      <c r="B475" s="152" t="s">
        <v>101</v>
      </c>
      <c r="C475" s="1074" t="s">
        <v>8151</v>
      </c>
      <c r="D475" s="193">
        <v>10</v>
      </c>
      <c r="E475" s="32"/>
    </row>
    <row r="476" spans="1:5" ht="15.75" customHeight="1">
      <c r="A476" s="194" t="s">
        <v>127</v>
      </c>
      <c r="B476" s="152" t="s">
        <v>101</v>
      </c>
      <c r="C476" s="1074" t="s">
        <v>8152</v>
      </c>
      <c r="D476" s="191">
        <v>10</v>
      </c>
      <c r="E476" s="32"/>
    </row>
    <row r="477" spans="1:5" ht="15.75" customHeight="1">
      <c r="A477" s="194" t="s">
        <v>127</v>
      </c>
      <c r="B477" s="152" t="s">
        <v>101</v>
      </c>
      <c r="C477" s="1074" t="s">
        <v>8153</v>
      </c>
      <c r="D477" s="193">
        <v>10</v>
      </c>
      <c r="E477" s="32"/>
    </row>
    <row r="478" spans="1:5" ht="15.75" customHeight="1">
      <c r="A478" s="194" t="s">
        <v>127</v>
      </c>
      <c r="B478" s="152" t="s">
        <v>101</v>
      </c>
      <c r="C478" s="1074" t="s">
        <v>8154</v>
      </c>
      <c r="D478" s="191">
        <v>10</v>
      </c>
      <c r="E478" s="32"/>
    </row>
    <row r="479" spans="1:5" ht="15.75" customHeight="1">
      <c r="A479" s="194" t="s">
        <v>127</v>
      </c>
      <c r="B479" s="152" t="s">
        <v>101</v>
      </c>
      <c r="C479" s="1074" t="s">
        <v>8155</v>
      </c>
      <c r="D479" s="193">
        <v>10</v>
      </c>
      <c r="E479" s="32"/>
    </row>
    <row r="480" spans="1:5" ht="15.75" customHeight="1">
      <c r="A480" s="194" t="s">
        <v>127</v>
      </c>
      <c r="B480" s="152" t="s">
        <v>101</v>
      </c>
      <c r="C480" s="1074" t="s">
        <v>8156</v>
      </c>
      <c r="D480" s="191">
        <v>10</v>
      </c>
      <c r="E480" s="32"/>
    </row>
    <row r="481" spans="1:5" ht="15.75" customHeight="1">
      <c r="A481" s="184" t="s">
        <v>127</v>
      </c>
      <c r="B481" s="158" t="s">
        <v>101</v>
      </c>
      <c r="C481" s="1073" t="s">
        <v>8157</v>
      </c>
      <c r="D481" s="159">
        <v>10</v>
      </c>
      <c r="E481" s="32"/>
    </row>
    <row r="482" spans="1:5" ht="15.75" customHeight="1">
      <c r="A482" s="194" t="s">
        <v>127</v>
      </c>
      <c r="B482" s="152" t="s">
        <v>101</v>
      </c>
      <c r="C482" s="1074" t="s">
        <v>8158</v>
      </c>
      <c r="D482" s="191">
        <v>10</v>
      </c>
      <c r="E482" s="32"/>
    </row>
    <row r="483" spans="1:5" ht="15.75" customHeight="1">
      <c r="A483" s="194" t="s">
        <v>127</v>
      </c>
      <c r="B483" s="152" t="s">
        <v>101</v>
      </c>
      <c r="C483" s="1074" t="s">
        <v>8159</v>
      </c>
      <c r="D483" s="191">
        <v>10</v>
      </c>
      <c r="E483" s="32"/>
    </row>
    <row r="484" spans="1:5" ht="15.75" customHeight="1">
      <c r="A484" s="194" t="s">
        <v>127</v>
      </c>
      <c r="B484" s="152" t="s">
        <v>101</v>
      </c>
      <c r="C484" s="1074" t="s">
        <v>8160</v>
      </c>
      <c r="D484" s="193">
        <v>10</v>
      </c>
      <c r="E484" s="32"/>
    </row>
    <row r="485" spans="1:5" ht="15.75" customHeight="1">
      <c r="A485" s="194" t="s">
        <v>127</v>
      </c>
      <c r="B485" s="152" t="s">
        <v>101</v>
      </c>
      <c r="C485" s="1074" t="s">
        <v>8161</v>
      </c>
      <c r="D485" s="191">
        <v>10</v>
      </c>
      <c r="E485" s="32"/>
    </row>
    <row r="486" spans="1:5" ht="15.75" customHeight="1">
      <c r="A486" s="194" t="s">
        <v>127</v>
      </c>
      <c r="B486" s="152" t="s">
        <v>101</v>
      </c>
      <c r="C486" s="1074" t="s">
        <v>8162</v>
      </c>
      <c r="D486" s="193">
        <v>10</v>
      </c>
      <c r="E486" s="32"/>
    </row>
    <row r="487" spans="1:5" ht="15.75" customHeight="1">
      <c r="A487" s="194" t="s">
        <v>127</v>
      </c>
      <c r="B487" s="152" t="s">
        <v>101</v>
      </c>
      <c r="C487" s="1074" t="s">
        <v>8163</v>
      </c>
      <c r="D487" s="191">
        <v>10</v>
      </c>
      <c r="E487" s="32"/>
    </row>
    <row r="488" spans="1:5" ht="15.75" customHeight="1">
      <c r="A488" s="194" t="s">
        <v>127</v>
      </c>
      <c r="B488" s="152" t="s">
        <v>101</v>
      </c>
      <c r="C488" s="1074" t="s">
        <v>8164</v>
      </c>
      <c r="D488" s="193">
        <v>10</v>
      </c>
      <c r="E488" s="32"/>
    </row>
    <row r="489" spans="1:5" ht="15.75" customHeight="1">
      <c r="A489" s="194" t="s">
        <v>127</v>
      </c>
      <c r="B489" s="152" t="s">
        <v>101</v>
      </c>
      <c r="C489" s="1074" t="s">
        <v>8165</v>
      </c>
      <c r="D489" s="191">
        <v>10</v>
      </c>
      <c r="E489" s="32"/>
    </row>
    <row r="490" spans="1:5" ht="15.75" customHeight="1">
      <c r="A490" s="194" t="s">
        <v>127</v>
      </c>
      <c r="B490" s="152" t="s">
        <v>101</v>
      </c>
      <c r="C490" s="1074" t="s">
        <v>8166</v>
      </c>
      <c r="D490" s="193">
        <v>10</v>
      </c>
      <c r="E490" s="32"/>
    </row>
    <row r="491" spans="1:5" ht="15.75" customHeight="1">
      <c r="A491" s="194" t="s">
        <v>127</v>
      </c>
      <c r="B491" s="152" t="s">
        <v>101</v>
      </c>
      <c r="C491" s="1074" t="s">
        <v>8167</v>
      </c>
      <c r="D491" s="191">
        <v>10</v>
      </c>
      <c r="E491" s="32"/>
    </row>
    <row r="492" spans="1:5" ht="15.75" customHeight="1">
      <c r="A492" s="184" t="s">
        <v>127</v>
      </c>
      <c r="B492" s="158" t="s">
        <v>101</v>
      </c>
      <c r="C492" s="1073" t="s">
        <v>8168</v>
      </c>
      <c r="D492" s="159">
        <v>10</v>
      </c>
      <c r="E492" s="32"/>
    </row>
    <row r="493" spans="1:5" ht="15.75" customHeight="1">
      <c r="A493" s="194" t="s">
        <v>127</v>
      </c>
      <c r="B493" s="152" t="s">
        <v>101</v>
      </c>
      <c r="C493" s="1074" t="s">
        <v>8169</v>
      </c>
      <c r="D493" s="191">
        <v>10</v>
      </c>
      <c r="E493" s="32"/>
    </row>
    <row r="494" spans="1:5" ht="15.75" customHeight="1">
      <c r="A494" s="194" t="s">
        <v>127</v>
      </c>
      <c r="B494" s="152" t="s">
        <v>101</v>
      </c>
      <c r="C494" s="1074" t="s">
        <v>8170</v>
      </c>
      <c r="D494" s="193">
        <v>10</v>
      </c>
      <c r="E494" s="32"/>
    </row>
    <row r="495" spans="1:5" ht="15.75" customHeight="1">
      <c r="A495" s="194" t="s">
        <v>127</v>
      </c>
      <c r="B495" s="152" t="s">
        <v>101</v>
      </c>
      <c r="C495" s="1074" t="s">
        <v>8171</v>
      </c>
      <c r="D495" s="191">
        <v>10</v>
      </c>
      <c r="E495" s="32"/>
    </row>
    <row r="496" spans="1:5" ht="15.75" customHeight="1">
      <c r="A496" s="194" t="s">
        <v>127</v>
      </c>
      <c r="B496" s="152" t="s">
        <v>101</v>
      </c>
      <c r="C496" s="1074" t="s">
        <v>8172</v>
      </c>
      <c r="D496" s="193">
        <v>10</v>
      </c>
      <c r="E496" s="32"/>
    </row>
    <row r="497" spans="1:5" ht="15.75" customHeight="1">
      <c r="A497" s="194" t="s">
        <v>127</v>
      </c>
      <c r="B497" s="152" t="s">
        <v>101</v>
      </c>
      <c r="C497" s="1074" t="s">
        <v>8173</v>
      </c>
      <c r="D497" s="191">
        <v>10</v>
      </c>
      <c r="E497" s="32"/>
    </row>
    <row r="498" spans="1:5" ht="15.75" customHeight="1">
      <c r="A498" s="194" t="s">
        <v>127</v>
      </c>
      <c r="B498" s="152" t="s">
        <v>101</v>
      </c>
      <c r="C498" s="1074" t="s">
        <v>8174</v>
      </c>
      <c r="D498" s="191">
        <v>10</v>
      </c>
      <c r="E498" s="32"/>
    </row>
    <row r="499" spans="1:5" ht="15.75" customHeight="1">
      <c r="A499" s="194" t="s">
        <v>127</v>
      </c>
      <c r="B499" s="152" t="s">
        <v>101</v>
      </c>
      <c r="C499" s="1074" t="s">
        <v>8175</v>
      </c>
      <c r="D499" s="191">
        <v>10</v>
      </c>
      <c r="E499" s="32"/>
    </row>
    <row r="500" spans="1:5" ht="15.75" customHeight="1">
      <c r="A500" s="194" t="s">
        <v>127</v>
      </c>
      <c r="B500" s="152" t="s">
        <v>101</v>
      </c>
      <c r="C500" s="1074" t="s">
        <v>8176</v>
      </c>
      <c r="D500" s="191">
        <v>10</v>
      </c>
      <c r="E500" s="32"/>
    </row>
    <row r="501" spans="1:5" ht="15.75" customHeight="1">
      <c r="A501" s="194" t="s">
        <v>127</v>
      </c>
      <c r="B501" s="152" t="s">
        <v>101</v>
      </c>
      <c r="C501" s="1074" t="s">
        <v>8177</v>
      </c>
      <c r="D501" s="193">
        <v>10</v>
      </c>
      <c r="E501" s="32"/>
    </row>
    <row r="502" spans="1:5" ht="15.75" customHeight="1">
      <c r="A502" s="194" t="s">
        <v>127</v>
      </c>
      <c r="B502" s="152" t="s">
        <v>101</v>
      </c>
      <c r="C502" s="1074" t="s">
        <v>8178</v>
      </c>
      <c r="D502" s="191">
        <v>10</v>
      </c>
      <c r="E502" s="32"/>
    </row>
    <row r="503" spans="1:5" ht="15.75" customHeight="1">
      <c r="A503" s="194" t="s">
        <v>127</v>
      </c>
      <c r="B503" s="152" t="s">
        <v>101</v>
      </c>
      <c r="C503" s="1074" t="s">
        <v>8179</v>
      </c>
      <c r="D503" s="193">
        <v>10</v>
      </c>
      <c r="E503" s="32"/>
    </row>
    <row r="504" spans="1:5" ht="15.75" customHeight="1">
      <c r="A504" s="184" t="s">
        <v>127</v>
      </c>
      <c r="B504" s="158" t="s">
        <v>101</v>
      </c>
      <c r="C504" s="1073" t="s">
        <v>8180</v>
      </c>
      <c r="D504" s="1075">
        <v>10</v>
      </c>
      <c r="E504" s="32"/>
    </row>
    <row r="505" spans="1:5" ht="15.75" customHeight="1">
      <c r="A505" s="194" t="s">
        <v>127</v>
      </c>
      <c r="B505" s="152" t="s">
        <v>101</v>
      </c>
      <c r="C505" s="369" t="s">
        <v>8181</v>
      </c>
      <c r="D505" s="1076">
        <v>10</v>
      </c>
      <c r="E505" s="32"/>
    </row>
    <row r="506" spans="1:5" ht="15.75" customHeight="1">
      <c r="A506" s="194" t="s">
        <v>127</v>
      </c>
      <c r="B506" s="152" t="s">
        <v>101</v>
      </c>
      <c r="C506" s="369" t="s">
        <v>8182</v>
      </c>
      <c r="D506" s="1077">
        <v>10</v>
      </c>
      <c r="E506" s="32"/>
    </row>
    <row r="507" spans="1:5" ht="15.75" customHeight="1">
      <c r="A507" s="194" t="s">
        <v>127</v>
      </c>
      <c r="B507" s="152" t="s">
        <v>101</v>
      </c>
      <c r="C507" s="152" t="s">
        <v>8183</v>
      </c>
      <c r="D507" s="1078">
        <v>10</v>
      </c>
      <c r="E507" s="32"/>
    </row>
    <row r="508" spans="1:5" ht="15.75" customHeight="1">
      <c r="A508" s="194" t="s">
        <v>127</v>
      </c>
      <c r="B508" s="152" t="s">
        <v>101</v>
      </c>
      <c r="C508" s="152" t="s">
        <v>8184</v>
      </c>
      <c r="D508" s="191">
        <v>10</v>
      </c>
      <c r="E508" s="32"/>
    </row>
    <row r="509" spans="1:5" ht="15.75" customHeight="1">
      <c r="A509" s="194" t="s">
        <v>127</v>
      </c>
      <c r="B509" s="152" t="s">
        <v>101</v>
      </c>
      <c r="C509" s="152" t="s">
        <v>8185</v>
      </c>
      <c r="D509" s="191">
        <v>10</v>
      </c>
      <c r="E509" s="32"/>
    </row>
    <row r="510" spans="1:5" ht="15.75" customHeight="1">
      <c r="A510" s="194" t="s">
        <v>127</v>
      </c>
      <c r="B510" s="152" t="s">
        <v>101</v>
      </c>
      <c r="C510" s="1074" t="s">
        <v>8186</v>
      </c>
      <c r="D510" s="193">
        <v>10</v>
      </c>
      <c r="E510" s="32"/>
    </row>
    <row r="511" spans="1:5" ht="15.75" customHeight="1">
      <c r="A511" s="194" t="s">
        <v>127</v>
      </c>
      <c r="B511" s="152" t="s">
        <v>101</v>
      </c>
      <c r="C511" s="1074" t="s">
        <v>8187</v>
      </c>
      <c r="D511" s="191">
        <v>10</v>
      </c>
      <c r="E511" s="32"/>
    </row>
    <row r="512" spans="1:5" ht="15.75" customHeight="1">
      <c r="A512" s="194" t="s">
        <v>127</v>
      </c>
      <c r="B512" s="152" t="s">
        <v>101</v>
      </c>
      <c r="C512" s="1074" t="s">
        <v>8188</v>
      </c>
      <c r="D512" s="191">
        <v>10</v>
      </c>
      <c r="E512" s="32"/>
    </row>
    <row r="513" spans="1:5" ht="15.75" customHeight="1">
      <c r="A513" s="194" t="s">
        <v>127</v>
      </c>
      <c r="B513" s="152" t="s">
        <v>101</v>
      </c>
      <c r="C513" s="1074" t="s">
        <v>8189</v>
      </c>
      <c r="D513" s="193">
        <v>10</v>
      </c>
      <c r="E513" s="32"/>
    </row>
    <row r="514" spans="1:5" ht="15.75" customHeight="1">
      <c r="A514" s="194" t="s">
        <v>127</v>
      </c>
      <c r="B514" s="152" t="s">
        <v>101</v>
      </c>
      <c r="C514" s="1074" t="s">
        <v>8190</v>
      </c>
      <c r="D514" s="191">
        <v>10</v>
      </c>
      <c r="E514" s="32"/>
    </row>
    <row r="515" spans="1:5" ht="15.75" customHeight="1">
      <c r="A515" s="194" t="s">
        <v>127</v>
      </c>
      <c r="B515" s="152" t="s">
        <v>101</v>
      </c>
      <c r="C515" s="1074" t="s">
        <v>8191</v>
      </c>
      <c r="D515" s="193">
        <v>10</v>
      </c>
      <c r="E515" s="32"/>
    </row>
    <row r="516" spans="1:5" ht="15.75" customHeight="1">
      <c r="A516" s="194" t="s">
        <v>127</v>
      </c>
      <c r="B516" s="152" t="s">
        <v>101</v>
      </c>
      <c r="C516" s="1074" t="s">
        <v>8192</v>
      </c>
      <c r="D516" s="191">
        <v>10</v>
      </c>
      <c r="E516" s="32"/>
    </row>
    <row r="517" spans="1:5" ht="15.75" customHeight="1">
      <c r="A517" s="194" t="s">
        <v>127</v>
      </c>
      <c r="B517" s="152" t="s">
        <v>101</v>
      </c>
      <c r="C517" s="1074" t="s">
        <v>8193</v>
      </c>
      <c r="D517" s="193">
        <v>10</v>
      </c>
      <c r="E517" s="32"/>
    </row>
    <row r="518" spans="1:5" ht="15.75" customHeight="1">
      <c r="A518" s="194" t="s">
        <v>127</v>
      </c>
      <c r="B518" s="152" t="s">
        <v>101</v>
      </c>
      <c r="C518" s="1074" t="s">
        <v>8194</v>
      </c>
      <c r="D518" s="191">
        <v>10</v>
      </c>
      <c r="E518" s="32"/>
    </row>
    <row r="519" spans="1:5" ht="15.75" customHeight="1">
      <c r="A519" s="194" t="s">
        <v>127</v>
      </c>
      <c r="B519" s="152" t="s">
        <v>101</v>
      </c>
      <c r="C519" s="1074" t="s">
        <v>8195</v>
      </c>
      <c r="D519" s="193">
        <v>10</v>
      </c>
      <c r="E519" s="32"/>
    </row>
    <row r="520" spans="1:5" ht="15.75" customHeight="1">
      <c r="A520" s="184" t="s">
        <v>127</v>
      </c>
      <c r="B520" s="158" t="s">
        <v>101</v>
      </c>
      <c r="C520" s="1073" t="s">
        <v>8196</v>
      </c>
      <c r="D520" s="155">
        <v>10</v>
      </c>
      <c r="E520" s="32"/>
    </row>
    <row r="521" spans="1:5" ht="15.75" customHeight="1">
      <c r="A521" s="194" t="s">
        <v>127</v>
      </c>
      <c r="B521" s="152" t="s">
        <v>101</v>
      </c>
      <c r="C521" s="1074" t="s">
        <v>8197</v>
      </c>
      <c r="D521" s="193">
        <v>10</v>
      </c>
      <c r="E521" s="32"/>
    </row>
    <row r="522" spans="1:5" ht="15.75" customHeight="1">
      <c r="A522" s="194" t="s">
        <v>127</v>
      </c>
      <c r="B522" s="152" t="s">
        <v>101</v>
      </c>
      <c r="C522" s="1074" t="s">
        <v>8198</v>
      </c>
      <c r="D522" s="191">
        <v>10</v>
      </c>
      <c r="E522" s="32"/>
    </row>
    <row r="523" spans="1:5" ht="15.75" customHeight="1">
      <c r="A523" s="194" t="s">
        <v>127</v>
      </c>
      <c r="B523" s="152" t="s">
        <v>101</v>
      </c>
      <c r="C523" s="1074" t="s">
        <v>8199</v>
      </c>
      <c r="D523" s="193">
        <v>10</v>
      </c>
      <c r="E523" s="32"/>
    </row>
    <row r="524" spans="1:5" ht="15.75" customHeight="1">
      <c r="A524" s="194" t="s">
        <v>127</v>
      </c>
      <c r="B524" s="152" t="s">
        <v>101</v>
      </c>
      <c r="C524" s="1074" t="s">
        <v>8200</v>
      </c>
      <c r="D524" s="191">
        <v>10</v>
      </c>
      <c r="E524" s="32"/>
    </row>
    <row r="525" spans="1:5" ht="15.75" customHeight="1">
      <c r="A525" s="194" t="s">
        <v>127</v>
      </c>
      <c r="B525" s="152" t="s">
        <v>101</v>
      </c>
      <c r="C525" s="1074" t="s">
        <v>8201</v>
      </c>
      <c r="D525" s="193">
        <v>10</v>
      </c>
      <c r="E525" s="32"/>
    </row>
    <row r="526" spans="1:5" ht="15.75" customHeight="1">
      <c r="A526" s="194" t="s">
        <v>127</v>
      </c>
      <c r="B526" s="152" t="s">
        <v>101</v>
      </c>
      <c r="C526" s="1074" t="s">
        <v>8202</v>
      </c>
      <c r="D526" s="191">
        <v>10</v>
      </c>
      <c r="E526" s="32"/>
    </row>
    <row r="527" spans="1:5" ht="15.75" customHeight="1">
      <c r="A527" s="194" t="s">
        <v>127</v>
      </c>
      <c r="B527" s="152" t="s">
        <v>101</v>
      </c>
      <c r="C527" s="1074" t="s">
        <v>8203</v>
      </c>
      <c r="D527" s="191">
        <v>10</v>
      </c>
      <c r="E527" s="32"/>
    </row>
    <row r="528" spans="1:5" ht="15.75" customHeight="1">
      <c r="A528" s="194" t="s">
        <v>127</v>
      </c>
      <c r="B528" s="152" t="s">
        <v>101</v>
      </c>
      <c r="C528" s="1074" t="s">
        <v>8204</v>
      </c>
      <c r="D528" s="191">
        <v>10</v>
      </c>
      <c r="E528" s="32"/>
    </row>
    <row r="529" spans="1:5" ht="15.75" customHeight="1">
      <c r="A529" s="194" t="s">
        <v>127</v>
      </c>
      <c r="B529" s="152" t="s">
        <v>101</v>
      </c>
      <c r="C529" s="1074" t="s">
        <v>8205</v>
      </c>
      <c r="D529" s="191">
        <v>10</v>
      </c>
      <c r="E529" s="32"/>
    </row>
    <row r="530" spans="1:5" ht="15.75" customHeight="1">
      <c r="A530" s="194" t="s">
        <v>127</v>
      </c>
      <c r="B530" s="152" t="s">
        <v>101</v>
      </c>
      <c r="C530" s="1074" t="s">
        <v>8206</v>
      </c>
      <c r="D530" s="193">
        <v>10</v>
      </c>
      <c r="E530" s="32"/>
    </row>
    <row r="531" spans="1:5" ht="15.75" customHeight="1">
      <c r="A531" s="194" t="s">
        <v>127</v>
      </c>
      <c r="B531" s="152" t="s">
        <v>101</v>
      </c>
      <c r="C531" s="1074" t="s">
        <v>8207</v>
      </c>
      <c r="D531" s="191">
        <v>10</v>
      </c>
      <c r="E531" s="32"/>
    </row>
    <row r="532" spans="1:5" ht="15.75" customHeight="1">
      <c r="A532" s="194" t="s">
        <v>127</v>
      </c>
      <c r="B532" s="152" t="s">
        <v>101</v>
      </c>
      <c r="C532" s="1074" t="s">
        <v>8208</v>
      </c>
      <c r="D532" s="193">
        <v>10</v>
      </c>
      <c r="E532" s="32"/>
    </row>
    <row r="533" spans="1:5" ht="15.75" customHeight="1">
      <c r="A533" s="194" t="s">
        <v>127</v>
      </c>
      <c r="B533" s="152" t="s">
        <v>101</v>
      </c>
      <c r="C533" s="1074" t="s">
        <v>8209</v>
      </c>
      <c r="D533" s="985">
        <v>10</v>
      </c>
      <c r="E533" s="32"/>
    </row>
    <row r="534" spans="1:5" ht="15.75" customHeight="1">
      <c r="A534" s="194" t="s">
        <v>127</v>
      </c>
      <c r="B534" s="152" t="s">
        <v>101</v>
      </c>
      <c r="C534" s="1074" t="s">
        <v>8210</v>
      </c>
      <c r="D534" s="1079">
        <v>10</v>
      </c>
      <c r="E534" s="32"/>
    </row>
    <row r="535" spans="1:5" ht="15.75" customHeight="1">
      <c r="A535" s="194" t="s">
        <v>127</v>
      </c>
      <c r="B535" s="152" t="s">
        <v>101</v>
      </c>
      <c r="C535" s="1074" t="s">
        <v>8211</v>
      </c>
      <c r="D535" s="1079">
        <v>10</v>
      </c>
      <c r="E535" s="32"/>
    </row>
    <row r="536" spans="1:5" ht="15.75" customHeight="1">
      <c r="A536" s="194" t="s">
        <v>127</v>
      </c>
      <c r="B536" s="152" t="s">
        <v>101</v>
      </c>
      <c r="C536" s="1074" t="s">
        <v>8212</v>
      </c>
      <c r="D536" s="191">
        <v>10</v>
      </c>
      <c r="E536" s="32"/>
    </row>
    <row r="537" spans="1:5" ht="15.75" customHeight="1">
      <c r="A537" s="194" t="s">
        <v>127</v>
      </c>
      <c r="B537" s="152" t="s">
        <v>101</v>
      </c>
      <c r="C537" s="1074" t="s">
        <v>8213</v>
      </c>
      <c r="D537" s="191">
        <v>10</v>
      </c>
      <c r="E537" s="32"/>
    </row>
    <row r="538" spans="1:5" ht="15.75" customHeight="1">
      <c r="A538" s="194" t="s">
        <v>127</v>
      </c>
      <c r="B538" s="152" t="s">
        <v>101</v>
      </c>
      <c r="C538" s="1074" t="s">
        <v>8214</v>
      </c>
      <c r="D538" s="191">
        <v>10</v>
      </c>
      <c r="E538" s="32"/>
    </row>
    <row r="539" spans="1:5" ht="15.75" customHeight="1">
      <c r="A539" s="184" t="s">
        <v>127</v>
      </c>
      <c r="B539" s="158" t="s">
        <v>101</v>
      </c>
      <c r="C539" s="1073" t="s">
        <v>8215</v>
      </c>
      <c r="D539" s="1080">
        <v>10</v>
      </c>
      <c r="E539" s="32"/>
    </row>
    <row r="540" spans="1:5" ht="15.75" customHeight="1">
      <c r="A540" s="194" t="s">
        <v>127</v>
      </c>
      <c r="B540" s="152" t="s">
        <v>101</v>
      </c>
      <c r="C540" s="1074" t="s">
        <v>8216</v>
      </c>
      <c r="D540" s="1079">
        <v>10</v>
      </c>
      <c r="E540" s="32"/>
    </row>
    <row r="541" spans="1:5" ht="15.75" customHeight="1">
      <c r="A541" s="194" t="s">
        <v>127</v>
      </c>
      <c r="B541" s="152" t="s">
        <v>101</v>
      </c>
      <c r="C541" s="1074" t="s">
        <v>8217</v>
      </c>
      <c r="D541" s="1079">
        <v>10</v>
      </c>
      <c r="E541" s="32"/>
    </row>
    <row r="542" spans="1:5" ht="15.75" customHeight="1">
      <c r="A542" s="194" t="s">
        <v>127</v>
      </c>
      <c r="B542" s="152" t="s">
        <v>101</v>
      </c>
      <c r="C542" s="1074" t="s">
        <v>8218</v>
      </c>
      <c r="D542" s="191">
        <v>10</v>
      </c>
      <c r="E542" s="32"/>
    </row>
    <row r="543" spans="1:5" ht="15.75" customHeight="1">
      <c r="A543" s="194" t="s">
        <v>127</v>
      </c>
      <c r="B543" s="152" t="s">
        <v>101</v>
      </c>
      <c r="C543" s="1074" t="s">
        <v>8219</v>
      </c>
      <c r="D543" s="191">
        <v>10</v>
      </c>
      <c r="E543" s="32"/>
    </row>
    <row r="544" spans="1:5" ht="15.75" customHeight="1">
      <c r="A544" s="194" t="s">
        <v>127</v>
      </c>
      <c r="B544" s="152" t="s">
        <v>101</v>
      </c>
      <c r="C544" s="1074" t="s">
        <v>8220</v>
      </c>
      <c r="D544" s="191">
        <v>10</v>
      </c>
      <c r="E544" s="32"/>
    </row>
    <row r="545" spans="1:5" ht="15.75" customHeight="1">
      <c r="A545" s="194" t="s">
        <v>127</v>
      </c>
      <c r="B545" s="152" t="s">
        <v>101</v>
      </c>
      <c r="C545" s="1074" t="s">
        <v>8221</v>
      </c>
      <c r="D545" s="396">
        <v>10</v>
      </c>
      <c r="E545" s="32"/>
    </row>
    <row r="546" spans="1:5" ht="15.75" customHeight="1">
      <c r="A546" s="194" t="s">
        <v>127</v>
      </c>
      <c r="B546" s="152" t="s">
        <v>101</v>
      </c>
      <c r="C546" s="1074" t="s">
        <v>8222</v>
      </c>
      <c r="D546" s="1076">
        <v>10</v>
      </c>
      <c r="E546" s="32"/>
    </row>
    <row r="547" spans="1:5" ht="15.75" customHeight="1">
      <c r="A547" s="194" t="s">
        <v>127</v>
      </c>
      <c r="B547" s="152" t="s">
        <v>101</v>
      </c>
      <c r="C547" s="1074" t="s">
        <v>8223</v>
      </c>
      <c r="D547" s="1076">
        <v>10</v>
      </c>
      <c r="E547" s="32"/>
    </row>
    <row r="548" spans="1:5" ht="15.75" customHeight="1">
      <c r="A548" s="194" t="s">
        <v>127</v>
      </c>
      <c r="B548" s="152" t="s">
        <v>101</v>
      </c>
      <c r="C548" s="1074" t="s">
        <v>8224</v>
      </c>
      <c r="D548" s="759">
        <v>10</v>
      </c>
      <c r="E548" s="32"/>
    </row>
    <row r="549" spans="1:5" ht="15.75" customHeight="1">
      <c r="A549" s="194" t="s">
        <v>127</v>
      </c>
      <c r="B549" s="152" t="s">
        <v>101</v>
      </c>
      <c r="C549" s="1074" t="s">
        <v>8225</v>
      </c>
      <c r="D549" s="191">
        <v>10</v>
      </c>
      <c r="E549" s="32"/>
    </row>
    <row r="550" spans="1:5" ht="15.75" customHeight="1">
      <c r="A550" s="194" t="s">
        <v>127</v>
      </c>
      <c r="B550" s="152" t="s">
        <v>101</v>
      </c>
      <c r="C550" s="369" t="s">
        <v>8226</v>
      </c>
      <c r="D550" s="191">
        <v>10</v>
      </c>
      <c r="E550" s="32"/>
    </row>
    <row r="551" spans="1:5" ht="15.75" customHeight="1">
      <c r="A551" s="194" t="s">
        <v>127</v>
      </c>
      <c r="B551" s="152" t="s">
        <v>101</v>
      </c>
      <c r="C551" s="369" t="s">
        <v>8227</v>
      </c>
      <c r="D551" s="191">
        <v>20</v>
      </c>
      <c r="E551" s="32"/>
    </row>
    <row r="552" spans="1:5" ht="15.75" customHeight="1">
      <c r="A552" s="194" t="s">
        <v>127</v>
      </c>
      <c r="B552" s="152" t="s">
        <v>101</v>
      </c>
      <c r="C552" s="369" t="s">
        <v>8228</v>
      </c>
      <c r="D552" s="191">
        <v>20</v>
      </c>
      <c r="E552" s="32"/>
    </row>
    <row r="553" spans="1:5" ht="15.75" customHeight="1">
      <c r="A553" s="194" t="s">
        <v>127</v>
      </c>
      <c r="B553" s="152" t="s">
        <v>101</v>
      </c>
      <c r="C553" s="369" t="s">
        <v>8229</v>
      </c>
      <c r="D553" s="191">
        <v>20</v>
      </c>
      <c r="E553" s="32"/>
    </row>
    <row r="554" spans="1:5" ht="15.75" customHeight="1">
      <c r="A554" s="194" t="s">
        <v>127</v>
      </c>
      <c r="B554" s="152" t="s">
        <v>101</v>
      </c>
      <c r="C554" s="369" t="s">
        <v>8230</v>
      </c>
      <c r="D554" s="191">
        <v>20</v>
      </c>
      <c r="E554" s="32"/>
    </row>
    <row r="555" spans="1:5" ht="15.75" customHeight="1">
      <c r="A555" s="194" t="s">
        <v>127</v>
      </c>
      <c r="B555" s="152" t="s">
        <v>101</v>
      </c>
      <c r="C555" s="369" t="s">
        <v>8231</v>
      </c>
      <c r="D555" s="191">
        <v>20</v>
      </c>
      <c r="E555" s="32"/>
    </row>
    <row r="556" spans="1:5" ht="15.75" customHeight="1">
      <c r="A556" s="194" t="s">
        <v>127</v>
      </c>
      <c r="B556" s="152" t="s">
        <v>101</v>
      </c>
      <c r="C556" s="369" t="s">
        <v>8232</v>
      </c>
      <c r="D556" s="191">
        <v>20</v>
      </c>
      <c r="E556" s="32"/>
    </row>
    <row r="557" spans="1:5" ht="15.75" customHeight="1">
      <c r="A557" s="194" t="s">
        <v>127</v>
      </c>
      <c r="B557" s="152" t="s">
        <v>101</v>
      </c>
      <c r="C557" s="369" t="s">
        <v>8233</v>
      </c>
      <c r="D557" s="191">
        <v>30</v>
      </c>
      <c r="E557" s="32"/>
    </row>
    <row r="558" spans="1:5" ht="15.75" customHeight="1">
      <c r="A558" s="1150" t="s">
        <v>129</v>
      </c>
      <c r="B558" s="1152" t="s">
        <v>101</v>
      </c>
      <c r="C558" s="165" t="s">
        <v>8234</v>
      </c>
      <c r="D558" s="168"/>
      <c r="E558" s="32">
        <v>340</v>
      </c>
    </row>
    <row r="559" spans="1:5" ht="15.75" customHeight="1">
      <c r="A559" s="1124"/>
      <c r="B559" s="1124"/>
      <c r="C559" s="152" t="s">
        <v>8235</v>
      </c>
      <c r="D559" s="506"/>
      <c r="E559" s="32"/>
    </row>
    <row r="560" spans="1:5" ht="15.75" customHeight="1">
      <c r="A560" s="1124"/>
      <c r="B560" s="1124"/>
      <c r="C560" s="702" t="s">
        <v>8236</v>
      </c>
      <c r="D560" s="506"/>
      <c r="E560" s="32"/>
    </row>
    <row r="561" spans="1:5" ht="15.75" customHeight="1">
      <c r="A561" s="1124"/>
      <c r="B561" s="1124"/>
      <c r="C561" s="152" t="s">
        <v>8237</v>
      </c>
      <c r="D561" s="506"/>
      <c r="E561" s="32"/>
    </row>
    <row r="562" spans="1:5" ht="15.75" customHeight="1">
      <c r="A562" s="1124"/>
      <c r="B562" s="1124"/>
      <c r="C562" s="152" t="s">
        <v>8238</v>
      </c>
      <c r="D562" s="506"/>
      <c r="E562" s="32"/>
    </row>
    <row r="563" spans="1:5" ht="15.75" customHeight="1">
      <c r="A563" s="1124"/>
      <c r="B563" s="1124"/>
      <c r="C563" s="152" t="s">
        <v>8239</v>
      </c>
      <c r="D563" s="506"/>
      <c r="E563" s="32"/>
    </row>
    <row r="564" spans="1:5" ht="15.75" customHeight="1">
      <c r="A564" s="1124"/>
      <c r="B564" s="1124"/>
      <c r="C564" s="152" t="s">
        <v>8240</v>
      </c>
      <c r="D564" s="506"/>
      <c r="E564" s="32"/>
    </row>
    <row r="565" spans="1:5" ht="15.75" customHeight="1">
      <c r="A565" s="1124"/>
      <c r="B565" s="1124"/>
      <c r="C565" s="503" t="s">
        <v>8241</v>
      </c>
      <c r="D565" s="506"/>
      <c r="E565" s="32"/>
    </row>
    <row r="566" spans="1:5" ht="15.75" customHeight="1">
      <c r="A566" s="1124"/>
      <c r="B566" s="1124"/>
      <c r="C566" s="152" t="s">
        <v>8242</v>
      </c>
      <c r="D566" s="506"/>
      <c r="E566" s="32"/>
    </row>
    <row r="567" spans="1:5" ht="15.75" customHeight="1">
      <c r="A567" s="1124"/>
      <c r="B567" s="1124"/>
      <c r="C567" s="152" t="s">
        <v>8243</v>
      </c>
      <c r="D567" s="506"/>
      <c r="E567" s="32"/>
    </row>
    <row r="568" spans="1:5" ht="15.75" customHeight="1">
      <c r="A568" s="1124"/>
      <c r="B568" s="1124"/>
      <c r="C568" s="152" t="s">
        <v>8244</v>
      </c>
      <c r="D568" s="506"/>
      <c r="E568" s="32"/>
    </row>
    <row r="569" spans="1:5" ht="15.75" customHeight="1">
      <c r="A569" s="1124"/>
      <c r="B569" s="1124"/>
      <c r="C569" s="152" t="s">
        <v>8245</v>
      </c>
      <c r="D569" s="506"/>
      <c r="E569" s="32"/>
    </row>
    <row r="570" spans="1:5" ht="15.75" customHeight="1">
      <c r="A570" s="1151"/>
      <c r="B570" s="1151"/>
      <c r="C570" s="152" t="s">
        <v>8246</v>
      </c>
      <c r="D570" s="506"/>
      <c r="E570" s="32"/>
    </row>
    <row r="571" spans="1:5" ht="15.75" customHeight="1">
      <c r="A571" s="959" t="s">
        <v>129</v>
      </c>
      <c r="B571" s="1081"/>
      <c r="C571" s="184" t="s">
        <v>8247</v>
      </c>
      <c r="D571" s="168"/>
      <c r="E571" s="32"/>
    </row>
    <row r="572" spans="1:5" ht="15.75" customHeight="1">
      <c r="A572" s="234" t="s">
        <v>129</v>
      </c>
      <c r="B572" s="1082"/>
      <c r="C572" s="194" t="s">
        <v>8248</v>
      </c>
      <c r="D572" s="506"/>
      <c r="E572" s="32"/>
    </row>
    <row r="573" spans="1:5" ht="15.75" customHeight="1">
      <c r="A573" s="959" t="s">
        <v>129</v>
      </c>
      <c r="B573" s="1081"/>
      <c r="C573" s="194" t="s">
        <v>8249</v>
      </c>
      <c r="D573" s="506"/>
      <c r="E573" s="32"/>
    </row>
    <row r="574" spans="1:5" ht="15.75" customHeight="1">
      <c r="A574" s="184" t="s">
        <v>878</v>
      </c>
      <c r="B574" s="158" t="s">
        <v>101</v>
      </c>
      <c r="C574" s="158" t="s">
        <v>8250</v>
      </c>
      <c r="D574" s="159">
        <v>20</v>
      </c>
      <c r="E574" s="32">
        <v>20</v>
      </c>
    </row>
    <row r="575" spans="1:5" ht="15.75" customHeight="1">
      <c r="A575" s="184" t="s">
        <v>1702</v>
      </c>
      <c r="B575" s="155" t="s">
        <v>101</v>
      </c>
      <c r="C575" s="158" t="s">
        <v>8251</v>
      </c>
      <c r="D575" s="159">
        <v>20</v>
      </c>
      <c r="E575" s="32">
        <v>280</v>
      </c>
    </row>
    <row r="576" spans="1:5" ht="15.75" customHeight="1">
      <c r="A576" s="194" t="s">
        <v>1702</v>
      </c>
      <c r="B576" s="191" t="s">
        <v>101</v>
      </c>
      <c r="C576" s="152" t="s">
        <v>8252</v>
      </c>
      <c r="D576" s="193">
        <v>20</v>
      </c>
      <c r="E576" s="32"/>
    </row>
    <row r="577" spans="1:5" ht="15.75" customHeight="1">
      <c r="A577" s="194" t="s">
        <v>1702</v>
      </c>
      <c r="B577" s="191" t="s">
        <v>101</v>
      </c>
      <c r="C577" s="152" t="s">
        <v>8253</v>
      </c>
      <c r="D577" s="193">
        <v>20</v>
      </c>
      <c r="E577" s="32"/>
    </row>
    <row r="578" spans="1:5" ht="15.75" customHeight="1">
      <c r="A578" s="194" t="s">
        <v>1702</v>
      </c>
      <c r="B578" s="191" t="s">
        <v>101</v>
      </c>
      <c r="C578" s="152" t="s">
        <v>8254</v>
      </c>
      <c r="D578" s="193">
        <v>20</v>
      </c>
      <c r="E578" s="32"/>
    </row>
    <row r="579" spans="1:5" ht="15.75" customHeight="1">
      <c r="A579" s="194" t="s">
        <v>1702</v>
      </c>
      <c r="B579" s="191" t="s">
        <v>101</v>
      </c>
      <c r="C579" s="152" t="s">
        <v>8255</v>
      </c>
      <c r="D579" s="193">
        <v>20</v>
      </c>
      <c r="E579" s="32"/>
    </row>
    <row r="580" spans="1:5" ht="15.75" customHeight="1">
      <c r="A580" s="194" t="s">
        <v>1702</v>
      </c>
      <c r="B580" s="191" t="s">
        <v>101</v>
      </c>
      <c r="C580" s="152" t="s">
        <v>8256</v>
      </c>
      <c r="D580" s="193">
        <v>20</v>
      </c>
      <c r="E580" s="32"/>
    </row>
    <row r="581" spans="1:5" ht="15.75" customHeight="1">
      <c r="A581" s="194" t="s">
        <v>1702</v>
      </c>
      <c r="B581" s="191" t="s">
        <v>101</v>
      </c>
      <c r="C581" s="152" t="s">
        <v>8257</v>
      </c>
      <c r="D581" s="193">
        <v>20</v>
      </c>
      <c r="E581" s="32"/>
    </row>
    <row r="582" spans="1:5" ht="15.75" customHeight="1">
      <c r="A582" s="194" t="s">
        <v>1702</v>
      </c>
      <c r="B582" s="191" t="s">
        <v>101</v>
      </c>
      <c r="C582" s="152" t="s">
        <v>8258</v>
      </c>
      <c r="D582" s="193">
        <v>20</v>
      </c>
      <c r="E582" s="32"/>
    </row>
    <row r="583" spans="1:5" ht="15.75" customHeight="1">
      <c r="A583" s="194" t="s">
        <v>1702</v>
      </c>
      <c r="B583" s="191" t="s">
        <v>101</v>
      </c>
      <c r="C583" s="152" t="s">
        <v>8259</v>
      </c>
      <c r="D583" s="193">
        <v>20</v>
      </c>
      <c r="E583" s="32"/>
    </row>
    <row r="584" spans="1:5" ht="15.75" customHeight="1">
      <c r="A584" s="194" t="s">
        <v>1702</v>
      </c>
      <c r="B584" s="191" t="s">
        <v>101</v>
      </c>
      <c r="C584" s="152" t="s">
        <v>8260</v>
      </c>
      <c r="D584" s="193">
        <v>20</v>
      </c>
      <c r="E584" s="32"/>
    </row>
    <row r="585" spans="1:5" ht="15.75" customHeight="1">
      <c r="A585" s="194" t="s">
        <v>1702</v>
      </c>
      <c r="B585" s="191" t="s">
        <v>101</v>
      </c>
      <c r="C585" s="1083" t="s">
        <v>8261</v>
      </c>
      <c r="D585" s="193">
        <v>10</v>
      </c>
      <c r="E585" s="32"/>
    </row>
    <row r="586" spans="1:5" ht="15.75" customHeight="1">
      <c r="A586" s="194" t="s">
        <v>1702</v>
      </c>
      <c r="B586" s="191" t="s">
        <v>101</v>
      </c>
      <c r="C586" s="1083" t="s">
        <v>8262</v>
      </c>
      <c r="D586" s="193">
        <v>10</v>
      </c>
      <c r="E586" s="32"/>
    </row>
    <row r="587" spans="1:5" ht="15.75" customHeight="1">
      <c r="A587" s="194" t="s">
        <v>1702</v>
      </c>
      <c r="B587" s="191" t="s">
        <v>101</v>
      </c>
      <c r="C587" s="1083" t="s">
        <v>8263</v>
      </c>
      <c r="D587" s="193">
        <v>10</v>
      </c>
      <c r="E587" s="32"/>
    </row>
    <row r="588" spans="1:5" ht="15.75" customHeight="1">
      <c r="A588" s="194" t="s">
        <v>1702</v>
      </c>
      <c r="B588" s="191" t="s">
        <v>101</v>
      </c>
      <c r="C588" s="1083" t="s">
        <v>8264</v>
      </c>
      <c r="D588" s="193">
        <v>10</v>
      </c>
      <c r="E588" s="32"/>
    </row>
    <row r="589" spans="1:5" ht="15.75" customHeight="1">
      <c r="A589" s="194" t="s">
        <v>1702</v>
      </c>
      <c r="B589" s="191" t="s">
        <v>101</v>
      </c>
      <c r="C589" s="1083" t="s">
        <v>8265</v>
      </c>
      <c r="D589" s="193">
        <v>10</v>
      </c>
      <c r="E589" s="32"/>
    </row>
    <row r="590" spans="1:5" ht="15.75" customHeight="1">
      <c r="A590" s="194" t="s">
        <v>1702</v>
      </c>
      <c r="B590" s="191" t="s">
        <v>101</v>
      </c>
      <c r="C590" s="1083" t="s">
        <v>8266</v>
      </c>
      <c r="D590" s="193">
        <v>10</v>
      </c>
      <c r="E590" s="32"/>
    </row>
    <row r="591" spans="1:5" ht="15.75" customHeight="1">
      <c r="A591" s="194" t="s">
        <v>1702</v>
      </c>
      <c r="B591" s="191" t="s">
        <v>101</v>
      </c>
      <c r="C591" s="1083" t="s">
        <v>8267</v>
      </c>
      <c r="D591" s="193">
        <v>10</v>
      </c>
      <c r="E591" s="32"/>
    </row>
    <row r="592" spans="1:5" ht="15.75" customHeight="1">
      <c r="A592" s="194" t="s">
        <v>1702</v>
      </c>
      <c r="B592" s="191" t="s">
        <v>101</v>
      </c>
      <c r="C592" s="1083" t="s">
        <v>8268</v>
      </c>
      <c r="D592" s="193">
        <v>10</v>
      </c>
      <c r="E592" s="32"/>
    </row>
    <row r="593" spans="1:6" ht="15.75" customHeight="1">
      <c r="A593" s="83" t="s">
        <v>133</v>
      </c>
      <c r="B593" s="203" t="s">
        <v>134</v>
      </c>
      <c r="C593" s="203" t="s">
        <v>8269</v>
      </c>
      <c r="D593" s="77">
        <v>30</v>
      </c>
      <c r="E593" s="32">
        <v>30</v>
      </c>
      <c r="F593" s="3" t="s">
        <v>133</v>
      </c>
    </row>
    <row r="594" spans="1:6" ht="15.75" customHeight="1">
      <c r="A594" s="83" t="s">
        <v>133</v>
      </c>
      <c r="B594" s="203" t="s">
        <v>134</v>
      </c>
      <c r="C594" s="203" t="s">
        <v>8270</v>
      </c>
      <c r="D594" s="86">
        <v>30</v>
      </c>
      <c r="E594" s="32">
        <v>30</v>
      </c>
      <c r="F594" s="3" t="s">
        <v>133</v>
      </c>
    </row>
    <row r="595" spans="1:6" ht="15.75" customHeight="1">
      <c r="A595" s="83" t="s">
        <v>133</v>
      </c>
      <c r="B595" s="203" t="s">
        <v>134</v>
      </c>
      <c r="C595" s="203" t="s">
        <v>8271</v>
      </c>
      <c r="D595" s="77">
        <v>30</v>
      </c>
      <c r="E595" s="32">
        <v>30</v>
      </c>
      <c r="F595" s="3" t="s">
        <v>133</v>
      </c>
    </row>
    <row r="596" spans="1:6" ht="15.75" customHeight="1">
      <c r="A596" s="83" t="s">
        <v>133</v>
      </c>
      <c r="B596" s="203" t="s">
        <v>134</v>
      </c>
      <c r="C596" s="203" t="s">
        <v>8272</v>
      </c>
      <c r="D596" s="86">
        <v>30</v>
      </c>
      <c r="E596" s="32">
        <v>30</v>
      </c>
      <c r="F596" s="3" t="s">
        <v>133</v>
      </c>
    </row>
    <row r="597" spans="1:6" ht="15.75" customHeight="1">
      <c r="A597" s="83" t="s">
        <v>133</v>
      </c>
      <c r="B597" s="203" t="s">
        <v>134</v>
      </c>
      <c r="C597" s="203" t="s">
        <v>8273</v>
      </c>
      <c r="D597" s="86">
        <v>30</v>
      </c>
      <c r="E597" s="32">
        <v>30</v>
      </c>
      <c r="F597" s="3" t="s">
        <v>133</v>
      </c>
    </row>
    <row r="598" spans="1:6" ht="15.75" customHeight="1">
      <c r="A598" s="83" t="s">
        <v>133</v>
      </c>
      <c r="B598" s="203" t="s">
        <v>134</v>
      </c>
      <c r="C598" s="203" t="s">
        <v>8274</v>
      </c>
      <c r="D598" s="86">
        <v>30</v>
      </c>
      <c r="E598" s="32">
        <v>30</v>
      </c>
      <c r="F598" s="3" t="s">
        <v>133</v>
      </c>
    </row>
    <row r="599" spans="1:6" ht="15.75" customHeight="1">
      <c r="A599" s="292" t="s">
        <v>133</v>
      </c>
      <c r="B599" s="273" t="s">
        <v>134</v>
      </c>
      <c r="C599" s="273" t="s">
        <v>8275</v>
      </c>
      <c r="D599" s="965">
        <v>30</v>
      </c>
      <c r="E599" s="35">
        <v>30</v>
      </c>
      <c r="F599" s="3" t="s">
        <v>133</v>
      </c>
    </row>
    <row r="600" spans="1:6" ht="15.75" customHeight="1">
      <c r="A600" s="829" t="s">
        <v>133</v>
      </c>
      <c r="B600" s="122" t="s">
        <v>134</v>
      </c>
      <c r="C600" s="438" t="s">
        <v>8276</v>
      </c>
      <c r="D600" s="911">
        <v>30</v>
      </c>
      <c r="E600" s="911">
        <v>30</v>
      </c>
      <c r="F600" s="3" t="s">
        <v>133</v>
      </c>
    </row>
    <row r="601" spans="1:6" ht="15.75" customHeight="1">
      <c r="A601" s="83" t="s">
        <v>136</v>
      </c>
      <c r="B601" s="203" t="s">
        <v>134</v>
      </c>
      <c r="C601" s="203" t="s">
        <v>8277</v>
      </c>
      <c r="D601" s="77">
        <v>20</v>
      </c>
      <c r="E601" s="32">
        <v>20</v>
      </c>
      <c r="F601" s="3" t="s">
        <v>136</v>
      </c>
    </row>
    <row r="602" spans="1:6" ht="15.75" customHeight="1">
      <c r="A602" s="83" t="s">
        <v>4763</v>
      </c>
      <c r="B602" s="203" t="s">
        <v>134</v>
      </c>
      <c r="C602" s="203" t="s">
        <v>8278</v>
      </c>
      <c r="D602" s="77">
        <v>20</v>
      </c>
      <c r="E602" s="32">
        <v>20</v>
      </c>
      <c r="F602" s="3" t="s">
        <v>137</v>
      </c>
    </row>
    <row r="603" spans="1:6" ht="15.75" customHeight="1">
      <c r="A603" s="83" t="s">
        <v>4763</v>
      </c>
      <c r="B603" s="203" t="s">
        <v>134</v>
      </c>
      <c r="C603" s="203" t="s">
        <v>8279</v>
      </c>
      <c r="D603" s="86">
        <v>20</v>
      </c>
      <c r="E603" s="32">
        <v>20</v>
      </c>
      <c r="F603" s="3" t="s">
        <v>137</v>
      </c>
    </row>
    <row r="604" spans="1:6" ht="15.75" customHeight="1">
      <c r="A604" s="83" t="s">
        <v>4763</v>
      </c>
      <c r="B604" s="203" t="s">
        <v>134</v>
      </c>
      <c r="C604" s="203" t="s">
        <v>8280</v>
      </c>
      <c r="D604" s="77">
        <v>20</v>
      </c>
      <c r="E604" s="32">
        <v>20</v>
      </c>
      <c r="F604" s="3" t="s">
        <v>137</v>
      </c>
    </row>
    <row r="605" spans="1:6" ht="15.75" customHeight="1">
      <c r="A605" s="83" t="s">
        <v>4763</v>
      </c>
      <c r="B605" s="203" t="s">
        <v>134</v>
      </c>
      <c r="C605" s="203" t="s">
        <v>8281</v>
      </c>
      <c r="D605" s="86">
        <v>20</v>
      </c>
      <c r="E605" s="32">
        <v>20</v>
      </c>
      <c r="F605" s="3" t="s">
        <v>137</v>
      </c>
    </row>
    <row r="606" spans="1:6" ht="15.75" customHeight="1">
      <c r="A606" s="1084" t="s">
        <v>140</v>
      </c>
      <c r="B606" s="1085" t="s">
        <v>134</v>
      </c>
      <c r="C606" s="1085" t="s">
        <v>8282</v>
      </c>
      <c r="D606" s="789">
        <v>20</v>
      </c>
      <c r="E606" s="1003">
        <v>20</v>
      </c>
      <c r="F606" s="3" t="s">
        <v>140</v>
      </c>
    </row>
    <row r="607" spans="1:6" ht="15.75" customHeight="1">
      <c r="A607" s="1084" t="s">
        <v>140</v>
      </c>
      <c r="B607" s="1085" t="s">
        <v>134</v>
      </c>
      <c r="C607" s="1085" t="s">
        <v>8283</v>
      </c>
      <c r="D607" s="789">
        <v>20</v>
      </c>
      <c r="E607" s="1003">
        <v>20</v>
      </c>
      <c r="F607" s="3" t="s">
        <v>140</v>
      </c>
    </row>
    <row r="608" spans="1:6" ht="15.75" customHeight="1">
      <c r="A608" s="1084" t="s">
        <v>140</v>
      </c>
      <c r="B608" s="1085" t="s">
        <v>134</v>
      </c>
      <c r="C608" s="1085" t="s">
        <v>8284</v>
      </c>
      <c r="D608" s="789">
        <v>20</v>
      </c>
      <c r="E608" s="1003">
        <v>20</v>
      </c>
      <c r="F608" s="3" t="s">
        <v>140</v>
      </c>
    </row>
    <row r="609" spans="1:6" ht="15.75" customHeight="1">
      <c r="A609" s="1084" t="s">
        <v>140</v>
      </c>
      <c r="B609" s="1085" t="s">
        <v>134</v>
      </c>
      <c r="C609" s="1085" t="s">
        <v>8285</v>
      </c>
      <c r="D609" s="789">
        <v>20</v>
      </c>
      <c r="E609" s="1003">
        <v>20</v>
      </c>
      <c r="F609" s="3" t="s">
        <v>140</v>
      </c>
    </row>
    <row r="610" spans="1:6" ht="15.75" customHeight="1">
      <c r="A610" s="1084" t="s">
        <v>140</v>
      </c>
      <c r="B610" s="1085" t="s">
        <v>134</v>
      </c>
      <c r="C610" s="1085" t="s">
        <v>8286</v>
      </c>
      <c r="D610" s="789">
        <v>30</v>
      </c>
      <c r="E610" s="1003">
        <v>30</v>
      </c>
      <c r="F610" s="3" t="s">
        <v>140</v>
      </c>
    </row>
    <row r="611" spans="1:6" ht="15.75" customHeight="1">
      <c r="A611" s="1084" t="s">
        <v>140</v>
      </c>
      <c r="B611" s="1085" t="s">
        <v>134</v>
      </c>
      <c r="C611" s="1085" t="s">
        <v>8287</v>
      </c>
      <c r="D611" s="789">
        <v>30</v>
      </c>
      <c r="E611" s="1003">
        <v>30</v>
      </c>
      <c r="F611" s="3" t="s">
        <v>140</v>
      </c>
    </row>
    <row r="612" spans="1:6" ht="15.75" customHeight="1">
      <c r="A612" s="1084" t="s">
        <v>140</v>
      </c>
      <c r="B612" s="1085" t="s">
        <v>134</v>
      </c>
      <c r="C612" s="1085" t="s">
        <v>8288</v>
      </c>
      <c r="D612" s="789">
        <v>30</v>
      </c>
      <c r="E612" s="1003">
        <v>30</v>
      </c>
      <c r="F612" s="3" t="s">
        <v>140</v>
      </c>
    </row>
    <row r="613" spans="1:6" ht="15.75" customHeight="1">
      <c r="A613" s="83" t="s">
        <v>884</v>
      </c>
      <c r="B613" s="203" t="s">
        <v>134</v>
      </c>
      <c r="C613" s="203" t="s">
        <v>8289</v>
      </c>
      <c r="D613" s="77">
        <v>30</v>
      </c>
      <c r="E613" s="32">
        <v>30</v>
      </c>
      <c r="F613" s="3" t="s">
        <v>2904</v>
      </c>
    </row>
    <row r="614" spans="1:6" ht="15.75" customHeight="1">
      <c r="A614" s="83" t="s">
        <v>884</v>
      </c>
      <c r="B614" s="203" t="s">
        <v>134</v>
      </c>
      <c r="C614" s="203" t="s">
        <v>8290</v>
      </c>
      <c r="D614" s="77">
        <v>30</v>
      </c>
      <c r="E614" s="32">
        <v>30</v>
      </c>
      <c r="F614" s="3" t="s">
        <v>2904</v>
      </c>
    </row>
    <row r="615" spans="1:6" ht="15.75" customHeight="1">
      <c r="A615" s="83" t="s">
        <v>884</v>
      </c>
      <c r="B615" s="203" t="s">
        <v>134</v>
      </c>
      <c r="C615" s="203" t="s">
        <v>8291</v>
      </c>
      <c r="D615" s="77">
        <v>30</v>
      </c>
      <c r="E615" s="32">
        <v>30</v>
      </c>
      <c r="F615" s="3" t="s">
        <v>2904</v>
      </c>
    </row>
    <row r="616" spans="1:6" ht="15.75" customHeight="1">
      <c r="A616" s="83" t="s">
        <v>884</v>
      </c>
      <c r="B616" s="203" t="s">
        <v>134</v>
      </c>
      <c r="C616" s="203" t="s">
        <v>8292</v>
      </c>
      <c r="D616" s="77">
        <v>30</v>
      </c>
      <c r="E616" s="32">
        <v>30</v>
      </c>
      <c r="F616" s="3" t="s">
        <v>2904</v>
      </c>
    </row>
    <row r="617" spans="1:6" ht="15.75" customHeight="1">
      <c r="A617" s="83" t="s">
        <v>142</v>
      </c>
      <c r="B617" s="203" t="s">
        <v>134</v>
      </c>
      <c r="C617" s="203" t="s">
        <v>8293</v>
      </c>
      <c r="D617" s="86">
        <v>20</v>
      </c>
      <c r="E617" s="86">
        <v>20</v>
      </c>
      <c r="F617" s="3" t="s">
        <v>142</v>
      </c>
    </row>
    <row r="618" spans="1:6" ht="15.75" customHeight="1">
      <c r="A618" s="83" t="s">
        <v>142</v>
      </c>
      <c r="B618" s="203" t="s">
        <v>134</v>
      </c>
      <c r="C618" s="203" t="s">
        <v>8294</v>
      </c>
      <c r="D618" s="86">
        <v>20</v>
      </c>
      <c r="E618" s="86">
        <v>20</v>
      </c>
      <c r="F618" s="3" t="s">
        <v>142</v>
      </c>
    </row>
    <row r="619" spans="1:6" ht="15.75" customHeight="1">
      <c r="A619" s="83" t="s">
        <v>142</v>
      </c>
      <c r="B619" s="203" t="s">
        <v>134</v>
      </c>
      <c r="C619" s="203" t="s">
        <v>8295</v>
      </c>
      <c r="D619" s="86">
        <v>20</v>
      </c>
      <c r="E619" s="86">
        <v>20</v>
      </c>
      <c r="F619" s="3" t="s">
        <v>142</v>
      </c>
    </row>
    <row r="620" spans="1:6" ht="15.75" customHeight="1">
      <c r="A620" s="83" t="s">
        <v>142</v>
      </c>
      <c r="B620" s="203" t="s">
        <v>134</v>
      </c>
      <c r="C620" s="203" t="s">
        <v>8296</v>
      </c>
      <c r="D620" s="86">
        <v>20</v>
      </c>
      <c r="E620" s="86">
        <v>20</v>
      </c>
      <c r="F620" s="3" t="s">
        <v>142</v>
      </c>
    </row>
    <row r="621" spans="1:6" ht="15.75" customHeight="1">
      <c r="A621" s="83" t="s">
        <v>142</v>
      </c>
      <c r="B621" s="203" t="s">
        <v>134</v>
      </c>
      <c r="C621" s="203" t="s">
        <v>8297</v>
      </c>
      <c r="D621" s="86">
        <v>20</v>
      </c>
      <c r="E621" s="86">
        <v>20</v>
      </c>
      <c r="F621" s="3" t="s">
        <v>142</v>
      </c>
    </row>
    <row r="622" spans="1:6" ht="15.75" customHeight="1">
      <c r="A622" s="83" t="s">
        <v>142</v>
      </c>
      <c r="B622" s="203" t="s">
        <v>134</v>
      </c>
      <c r="C622" s="203" t="s">
        <v>8298</v>
      </c>
      <c r="D622" s="86">
        <v>30</v>
      </c>
      <c r="E622" s="86">
        <v>30</v>
      </c>
      <c r="F622" s="3" t="s">
        <v>142</v>
      </c>
    </row>
    <row r="623" spans="1:6" ht="15.75" customHeight="1">
      <c r="A623" s="83" t="s">
        <v>142</v>
      </c>
      <c r="B623" s="203" t="s">
        <v>134</v>
      </c>
      <c r="C623" s="203" t="s">
        <v>8299</v>
      </c>
      <c r="D623" s="86">
        <v>30</v>
      </c>
      <c r="E623" s="86">
        <v>30</v>
      </c>
      <c r="F623" s="3" t="s">
        <v>142</v>
      </c>
    </row>
    <row r="624" spans="1:6" ht="15.75" customHeight="1">
      <c r="A624" s="83" t="s">
        <v>940</v>
      </c>
      <c r="B624" s="203" t="s">
        <v>134</v>
      </c>
      <c r="C624" s="1086" t="s">
        <v>8300</v>
      </c>
      <c r="D624" s="77">
        <v>30</v>
      </c>
      <c r="E624" s="32">
        <v>30</v>
      </c>
      <c r="F624" s="3" t="s">
        <v>940</v>
      </c>
    </row>
    <row r="625" spans="1:6" ht="15.75" customHeight="1">
      <c r="A625" s="83" t="s">
        <v>940</v>
      </c>
      <c r="B625" s="203" t="s">
        <v>134</v>
      </c>
      <c r="C625" s="1086" t="s">
        <v>8301</v>
      </c>
      <c r="D625" s="86">
        <v>30</v>
      </c>
      <c r="E625" s="32">
        <v>30</v>
      </c>
      <c r="F625" s="3" t="s">
        <v>940</v>
      </c>
    </row>
    <row r="626" spans="1:6" ht="15.75" customHeight="1">
      <c r="A626" s="83" t="s">
        <v>940</v>
      </c>
      <c r="B626" s="203" t="s">
        <v>134</v>
      </c>
      <c r="C626" s="203" t="s">
        <v>8302</v>
      </c>
      <c r="D626" s="77">
        <v>30</v>
      </c>
      <c r="E626" s="32">
        <v>30</v>
      </c>
      <c r="F626" s="3" t="s">
        <v>940</v>
      </c>
    </row>
    <row r="627" spans="1:6" ht="15.75" customHeight="1">
      <c r="A627" s="83" t="s">
        <v>940</v>
      </c>
      <c r="B627" s="203" t="s">
        <v>134</v>
      </c>
      <c r="C627" s="1086" t="s">
        <v>8303</v>
      </c>
      <c r="D627" s="86">
        <v>30</v>
      </c>
      <c r="E627" s="32">
        <v>30</v>
      </c>
      <c r="F627" s="3" t="s">
        <v>940</v>
      </c>
    </row>
    <row r="628" spans="1:6" ht="15.75" customHeight="1">
      <c r="A628" s="83" t="s">
        <v>556</v>
      </c>
      <c r="B628" s="203" t="s">
        <v>134</v>
      </c>
      <c r="C628" s="1087" t="s">
        <v>8304</v>
      </c>
      <c r="D628" s="77">
        <v>20</v>
      </c>
      <c r="E628" s="32">
        <v>20</v>
      </c>
      <c r="F628" s="3" t="s">
        <v>562</v>
      </c>
    </row>
    <row r="629" spans="1:6" ht="15.75" customHeight="1">
      <c r="A629" s="83" t="s">
        <v>556</v>
      </c>
      <c r="B629" s="203" t="s">
        <v>134</v>
      </c>
      <c r="C629" s="203" t="s">
        <v>8305</v>
      </c>
      <c r="D629" s="86">
        <v>30</v>
      </c>
      <c r="E629" s="32">
        <v>30</v>
      </c>
      <c r="F629" s="3" t="s">
        <v>562</v>
      </c>
    </row>
    <row r="630" spans="1:6" ht="15.75" customHeight="1">
      <c r="A630" s="83" t="s">
        <v>556</v>
      </c>
      <c r="B630" s="203" t="s">
        <v>134</v>
      </c>
      <c r="C630" s="203" t="s">
        <v>8306</v>
      </c>
      <c r="D630" s="77">
        <v>30</v>
      </c>
      <c r="E630" s="32">
        <v>30</v>
      </c>
      <c r="F630" s="3" t="s">
        <v>562</v>
      </c>
    </row>
    <row r="631" spans="1:6" ht="15.75" customHeight="1">
      <c r="A631" s="83" t="s">
        <v>3344</v>
      </c>
      <c r="B631" s="203" t="s">
        <v>134</v>
      </c>
      <c r="C631" s="203" t="s">
        <v>8307</v>
      </c>
      <c r="D631" s="77">
        <v>30</v>
      </c>
      <c r="E631" s="32">
        <v>30</v>
      </c>
      <c r="F631" s="3" t="s">
        <v>149</v>
      </c>
    </row>
    <row r="632" spans="1:6" ht="15.75" customHeight="1">
      <c r="A632" s="83" t="s">
        <v>3344</v>
      </c>
      <c r="B632" s="203" t="s">
        <v>134</v>
      </c>
      <c r="C632" s="203" t="s">
        <v>8308</v>
      </c>
      <c r="D632" s="86">
        <v>20</v>
      </c>
      <c r="E632" s="32">
        <v>20</v>
      </c>
      <c r="F632" s="3" t="s">
        <v>149</v>
      </c>
    </row>
    <row r="633" spans="1:6" ht="15.75" customHeight="1">
      <c r="A633" s="83" t="s">
        <v>3344</v>
      </c>
      <c r="B633" s="203" t="s">
        <v>134</v>
      </c>
      <c r="C633" s="203" t="s">
        <v>8309</v>
      </c>
      <c r="D633" s="77">
        <v>20</v>
      </c>
      <c r="E633" s="32">
        <v>20</v>
      </c>
      <c r="F633" s="3" t="s">
        <v>149</v>
      </c>
    </row>
    <row r="634" spans="1:6" ht="15.75" customHeight="1">
      <c r="A634" s="83" t="s">
        <v>585</v>
      </c>
      <c r="B634" s="203" t="s">
        <v>134</v>
      </c>
      <c r="C634" s="203" t="s">
        <v>8310</v>
      </c>
      <c r="D634" s="77">
        <v>20</v>
      </c>
      <c r="E634" s="32">
        <v>20</v>
      </c>
      <c r="F634" s="3" t="s">
        <v>585</v>
      </c>
    </row>
    <row r="635" spans="1:6" ht="15.75" customHeight="1">
      <c r="A635" s="83" t="s">
        <v>585</v>
      </c>
      <c r="B635" s="203" t="s">
        <v>134</v>
      </c>
      <c r="C635" s="203" t="s">
        <v>8311</v>
      </c>
      <c r="D635" s="86">
        <v>20</v>
      </c>
      <c r="E635" s="32">
        <v>20</v>
      </c>
      <c r="F635" s="3" t="s">
        <v>585</v>
      </c>
    </row>
    <row r="636" spans="1:6" ht="15.75" customHeight="1">
      <c r="A636" s="83" t="s">
        <v>5705</v>
      </c>
      <c r="B636" s="203" t="s">
        <v>153</v>
      </c>
      <c r="C636" s="203" t="s">
        <v>8312</v>
      </c>
      <c r="D636" s="77">
        <v>20</v>
      </c>
      <c r="E636" s="32">
        <v>20</v>
      </c>
    </row>
    <row r="637" spans="1:6" ht="15.75" customHeight="1">
      <c r="A637" s="83" t="s">
        <v>5705</v>
      </c>
      <c r="B637" s="203" t="s">
        <v>153</v>
      </c>
      <c r="C637" s="203" t="s">
        <v>8313</v>
      </c>
      <c r="D637" s="86">
        <v>20</v>
      </c>
      <c r="E637" s="32">
        <v>20</v>
      </c>
    </row>
    <row r="638" spans="1:6" ht="15.75" customHeight="1">
      <c r="A638" s="83" t="s">
        <v>5705</v>
      </c>
      <c r="B638" s="203" t="s">
        <v>153</v>
      </c>
      <c r="C638" s="1088" t="s">
        <v>8314</v>
      </c>
      <c r="D638" s="77">
        <v>20</v>
      </c>
      <c r="E638" s="32">
        <v>20</v>
      </c>
    </row>
    <row r="639" spans="1:6" ht="15.75" customHeight="1">
      <c r="A639" s="83" t="s">
        <v>5705</v>
      </c>
      <c r="B639" s="203" t="s">
        <v>153</v>
      </c>
      <c r="C639" s="203" t="s">
        <v>8315</v>
      </c>
      <c r="D639" s="86">
        <v>20</v>
      </c>
      <c r="E639" s="32">
        <v>20</v>
      </c>
    </row>
    <row r="640" spans="1:6" ht="15.75" customHeight="1">
      <c r="A640" s="83" t="s">
        <v>5705</v>
      </c>
      <c r="B640" s="203" t="s">
        <v>153</v>
      </c>
      <c r="C640" s="203" t="s">
        <v>8316</v>
      </c>
      <c r="D640" s="86">
        <v>20</v>
      </c>
      <c r="E640" s="32">
        <v>20</v>
      </c>
    </row>
    <row r="641" spans="1:5" ht="15.75" customHeight="1">
      <c r="A641" s="83" t="s">
        <v>5705</v>
      </c>
      <c r="B641" s="203" t="s">
        <v>153</v>
      </c>
      <c r="C641" s="203" t="s">
        <v>8317</v>
      </c>
      <c r="D641" s="86">
        <v>20</v>
      </c>
      <c r="E641" s="32">
        <v>20</v>
      </c>
    </row>
    <row r="642" spans="1:5" ht="15.75" customHeight="1">
      <c r="A642" s="83" t="s">
        <v>5705</v>
      </c>
      <c r="B642" s="203" t="s">
        <v>153</v>
      </c>
      <c r="C642" s="203" t="s">
        <v>8318</v>
      </c>
      <c r="D642" s="86">
        <v>20</v>
      </c>
      <c r="E642" s="32">
        <v>20</v>
      </c>
    </row>
    <row r="643" spans="1:5" ht="15.75" customHeight="1">
      <c r="A643" s="83" t="s">
        <v>5705</v>
      </c>
      <c r="B643" s="203" t="s">
        <v>153</v>
      </c>
      <c r="C643" s="203" t="s">
        <v>8319</v>
      </c>
      <c r="D643" s="86">
        <v>20</v>
      </c>
      <c r="E643" s="32">
        <v>20</v>
      </c>
    </row>
    <row r="644" spans="1:5" ht="15.75" customHeight="1">
      <c r="A644" s="83" t="s">
        <v>5705</v>
      </c>
      <c r="B644" s="203" t="s">
        <v>153</v>
      </c>
      <c r="C644" s="203" t="s">
        <v>8320</v>
      </c>
      <c r="D644" s="86">
        <v>30</v>
      </c>
      <c r="E644" s="32">
        <v>30</v>
      </c>
    </row>
    <row r="645" spans="1:5" ht="15.75" customHeight="1">
      <c r="A645" s="83" t="s">
        <v>5705</v>
      </c>
      <c r="B645" s="203" t="s">
        <v>153</v>
      </c>
      <c r="C645" s="203" t="s">
        <v>8321</v>
      </c>
      <c r="D645" s="86">
        <v>30</v>
      </c>
      <c r="E645" s="32">
        <v>30</v>
      </c>
    </row>
    <row r="646" spans="1:5" ht="15.75" customHeight="1">
      <c r="A646" s="83" t="s">
        <v>2063</v>
      </c>
      <c r="B646" s="203" t="s">
        <v>153</v>
      </c>
      <c r="C646" s="203" t="s">
        <v>8322</v>
      </c>
      <c r="D646" s="77">
        <v>30</v>
      </c>
      <c r="E646" s="32">
        <v>30</v>
      </c>
    </row>
    <row r="647" spans="1:5" ht="15.75" customHeight="1">
      <c r="A647" s="83" t="s">
        <v>2063</v>
      </c>
      <c r="B647" s="203" t="s">
        <v>153</v>
      </c>
      <c r="C647" s="203" t="s">
        <v>8323</v>
      </c>
      <c r="D647" s="86">
        <v>30</v>
      </c>
      <c r="E647" s="32">
        <v>30</v>
      </c>
    </row>
    <row r="648" spans="1:5" ht="15.75" customHeight="1">
      <c r="A648" s="83" t="s">
        <v>8324</v>
      </c>
      <c r="B648" s="203" t="s">
        <v>153</v>
      </c>
      <c r="C648" s="203" t="s">
        <v>8325</v>
      </c>
      <c r="D648" s="77">
        <v>20</v>
      </c>
      <c r="E648" s="32">
        <v>10</v>
      </c>
    </row>
    <row r="649" spans="1:5" ht="15.75" customHeight="1">
      <c r="A649" s="83" t="s">
        <v>8324</v>
      </c>
      <c r="B649" s="203" t="s">
        <v>153</v>
      </c>
      <c r="C649" s="203" t="s">
        <v>8326</v>
      </c>
      <c r="D649" s="86">
        <v>20</v>
      </c>
      <c r="E649" s="32">
        <v>10</v>
      </c>
    </row>
    <row r="650" spans="1:5" ht="15.75" customHeight="1">
      <c r="A650" s="83" t="s">
        <v>2965</v>
      </c>
      <c r="B650" s="203" t="s">
        <v>620</v>
      </c>
      <c r="C650" s="203" t="s">
        <v>8327</v>
      </c>
      <c r="D650" s="77" t="s">
        <v>8328</v>
      </c>
      <c r="E650" s="32">
        <v>30</v>
      </c>
    </row>
    <row r="651" spans="1:5" ht="15.75" customHeight="1">
      <c r="A651" s="83" t="s">
        <v>2965</v>
      </c>
      <c r="B651" s="203" t="s">
        <v>620</v>
      </c>
      <c r="C651" s="203" t="s">
        <v>8329</v>
      </c>
      <c r="D651" s="77" t="s">
        <v>8328</v>
      </c>
      <c r="E651" s="32">
        <v>30</v>
      </c>
    </row>
    <row r="652" spans="1:5" ht="15.75" customHeight="1">
      <c r="A652" s="83" t="s">
        <v>2965</v>
      </c>
      <c r="B652" s="203" t="s">
        <v>620</v>
      </c>
      <c r="C652" s="203" t="s">
        <v>8330</v>
      </c>
      <c r="D652" s="77" t="s">
        <v>8331</v>
      </c>
      <c r="E652" s="32">
        <v>20</v>
      </c>
    </row>
    <row r="653" spans="1:5" ht="15.75" customHeight="1">
      <c r="A653" s="83" t="s">
        <v>2965</v>
      </c>
      <c r="B653" s="203" t="s">
        <v>620</v>
      </c>
      <c r="C653" s="203" t="s">
        <v>8332</v>
      </c>
      <c r="D653" s="77" t="s">
        <v>8331</v>
      </c>
      <c r="E653" s="32">
        <v>20</v>
      </c>
    </row>
    <row r="654" spans="1:5" ht="15.75" customHeight="1">
      <c r="A654" s="83" t="s">
        <v>2965</v>
      </c>
      <c r="B654" s="203" t="s">
        <v>620</v>
      </c>
      <c r="C654" s="203" t="s">
        <v>8333</v>
      </c>
      <c r="D654" s="77" t="s">
        <v>8331</v>
      </c>
      <c r="E654" s="32">
        <v>20</v>
      </c>
    </row>
    <row r="655" spans="1:5" ht="15.75" customHeight="1">
      <c r="A655" s="83" t="s">
        <v>4858</v>
      </c>
      <c r="B655" s="68" t="s">
        <v>153</v>
      </c>
      <c r="C655" s="203" t="s">
        <v>8334</v>
      </c>
      <c r="D655" s="77">
        <v>20</v>
      </c>
      <c r="E655" s="32">
        <v>20</v>
      </c>
    </row>
    <row r="656" spans="1:5" ht="15.75" customHeight="1">
      <c r="A656" s="83" t="s">
        <v>159</v>
      </c>
      <c r="B656" s="203" t="s">
        <v>153</v>
      </c>
      <c r="C656" s="203" t="s">
        <v>8335</v>
      </c>
      <c r="D656" s="77">
        <v>20</v>
      </c>
      <c r="E656" s="32">
        <v>20</v>
      </c>
    </row>
    <row r="657" spans="1:5" ht="15.75" customHeight="1">
      <c r="A657" s="83" t="s">
        <v>159</v>
      </c>
      <c r="B657" s="203" t="s">
        <v>153</v>
      </c>
      <c r="C657" s="203" t="s">
        <v>8336</v>
      </c>
      <c r="D657" s="86">
        <v>20</v>
      </c>
      <c r="E657" s="32">
        <v>20</v>
      </c>
    </row>
    <row r="658" spans="1:5" ht="15.75" customHeight="1">
      <c r="A658" s="83" t="s">
        <v>159</v>
      </c>
      <c r="B658" s="203" t="s">
        <v>153</v>
      </c>
      <c r="C658" s="203" t="s">
        <v>8337</v>
      </c>
      <c r="D658" s="77">
        <v>20</v>
      </c>
      <c r="E658" s="32">
        <v>20</v>
      </c>
    </row>
    <row r="659" spans="1:5" ht="15.75" customHeight="1">
      <c r="A659" s="83" t="s">
        <v>160</v>
      </c>
      <c r="B659" s="203" t="s">
        <v>620</v>
      </c>
      <c r="C659" s="83" t="s">
        <v>8338</v>
      </c>
      <c r="D659" s="83">
        <f>1*30</f>
        <v>30</v>
      </c>
      <c r="E659" s="83">
        <f>D659</f>
        <v>30</v>
      </c>
    </row>
    <row r="660" spans="1:5" ht="15.75" customHeight="1">
      <c r="A660" s="83" t="s">
        <v>160</v>
      </c>
      <c r="B660" s="203" t="s">
        <v>620</v>
      </c>
      <c r="C660" s="83" t="s">
        <v>8339</v>
      </c>
      <c r="D660" s="83">
        <v>20</v>
      </c>
      <c r="E660" s="83">
        <v>20</v>
      </c>
    </row>
    <row r="661" spans="1:5" ht="15.75" customHeight="1">
      <c r="A661" s="83" t="s">
        <v>160</v>
      </c>
      <c r="B661" s="203" t="s">
        <v>620</v>
      </c>
      <c r="C661" s="83" t="s">
        <v>8340</v>
      </c>
      <c r="D661" s="83">
        <v>20</v>
      </c>
      <c r="E661" s="83">
        <v>20</v>
      </c>
    </row>
    <row r="662" spans="1:5" ht="15.75" customHeight="1">
      <c r="A662" s="83" t="s">
        <v>160</v>
      </c>
      <c r="B662" s="203" t="s">
        <v>620</v>
      </c>
      <c r="C662" s="83" t="s">
        <v>8341</v>
      </c>
      <c r="D662" s="83">
        <v>20</v>
      </c>
      <c r="E662" s="83">
        <v>20</v>
      </c>
    </row>
    <row r="663" spans="1:5" ht="15.75" customHeight="1">
      <c r="A663" s="83" t="s">
        <v>160</v>
      </c>
      <c r="B663" s="203" t="s">
        <v>620</v>
      </c>
      <c r="C663" s="83" t="s">
        <v>8342</v>
      </c>
      <c r="D663" s="83">
        <v>20</v>
      </c>
      <c r="E663" s="83">
        <v>20</v>
      </c>
    </row>
    <row r="664" spans="1:5" ht="15.75" customHeight="1">
      <c r="A664" s="83" t="s">
        <v>160</v>
      </c>
      <c r="B664" s="203" t="s">
        <v>620</v>
      </c>
      <c r="C664" s="83" t="s">
        <v>8343</v>
      </c>
      <c r="D664" s="83">
        <v>20</v>
      </c>
      <c r="E664" s="83">
        <v>20</v>
      </c>
    </row>
    <row r="665" spans="1:5" ht="15.75" customHeight="1">
      <c r="A665" s="83" t="s">
        <v>160</v>
      </c>
      <c r="B665" s="203" t="s">
        <v>620</v>
      </c>
      <c r="C665" s="83" t="s">
        <v>8344</v>
      </c>
      <c r="D665" s="83">
        <v>20</v>
      </c>
      <c r="E665" s="83">
        <v>20</v>
      </c>
    </row>
    <row r="666" spans="1:5" ht="15.75" customHeight="1">
      <c r="A666" s="83" t="s">
        <v>161</v>
      </c>
      <c r="B666" s="203" t="s">
        <v>764</v>
      </c>
      <c r="C666" s="203" t="s">
        <v>8345</v>
      </c>
      <c r="D666" s="77">
        <v>20</v>
      </c>
      <c r="E666" s="32">
        <v>20</v>
      </c>
    </row>
    <row r="667" spans="1:5" ht="15.75" customHeight="1">
      <c r="A667" s="83" t="s">
        <v>161</v>
      </c>
      <c r="B667" s="203" t="s">
        <v>764</v>
      </c>
      <c r="C667" s="203" t="s">
        <v>8346</v>
      </c>
      <c r="D667" s="86">
        <v>20</v>
      </c>
      <c r="E667" s="32">
        <v>20</v>
      </c>
    </row>
    <row r="668" spans="1:5" ht="15.75" customHeight="1">
      <c r="A668" s="83" t="s">
        <v>161</v>
      </c>
      <c r="B668" s="203" t="s">
        <v>764</v>
      </c>
      <c r="C668" s="203" t="s">
        <v>8347</v>
      </c>
      <c r="D668" s="77">
        <v>20</v>
      </c>
      <c r="E668" s="32">
        <v>20</v>
      </c>
    </row>
    <row r="669" spans="1:5" ht="15.75" customHeight="1">
      <c r="A669" s="83" t="s">
        <v>161</v>
      </c>
      <c r="B669" s="203" t="s">
        <v>764</v>
      </c>
      <c r="C669" s="203" t="s">
        <v>8348</v>
      </c>
      <c r="D669" s="86">
        <v>20</v>
      </c>
      <c r="E669" s="32">
        <v>20</v>
      </c>
    </row>
    <row r="670" spans="1:5" ht="15.75" customHeight="1">
      <c r="A670" s="83" t="s">
        <v>161</v>
      </c>
      <c r="B670" s="203" t="s">
        <v>764</v>
      </c>
      <c r="C670" s="203" t="s">
        <v>8349</v>
      </c>
      <c r="D670" s="86">
        <v>20</v>
      </c>
      <c r="E670" s="32">
        <v>20</v>
      </c>
    </row>
    <row r="671" spans="1:5" ht="15.75" customHeight="1">
      <c r="A671" s="83" t="s">
        <v>161</v>
      </c>
      <c r="B671" s="203" t="s">
        <v>764</v>
      </c>
      <c r="C671" s="203" t="s">
        <v>8350</v>
      </c>
      <c r="D671" s="86">
        <v>20</v>
      </c>
      <c r="E671" s="32">
        <v>20</v>
      </c>
    </row>
    <row r="672" spans="1:5" ht="15.75" customHeight="1">
      <c r="A672" s="83" t="s">
        <v>161</v>
      </c>
      <c r="B672" s="203" t="s">
        <v>764</v>
      </c>
      <c r="C672" s="203" t="s">
        <v>8351</v>
      </c>
      <c r="D672" s="86">
        <v>20</v>
      </c>
      <c r="E672" s="32">
        <v>20</v>
      </c>
    </row>
    <row r="673" spans="1:5" ht="15.75" customHeight="1">
      <c r="A673" s="83" t="s">
        <v>161</v>
      </c>
      <c r="B673" s="203" t="s">
        <v>764</v>
      </c>
      <c r="C673" s="203" t="s">
        <v>8352</v>
      </c>
      <c r="D673" s="86">
        <v>20</v>
      </c>
      <c r="E673" s="32">
        <v>20</v>
      </c>
    </row>
    <row r="674" spans="1:5" ht="15.75" customHeight="1">
      <c r="A674" s="83" t="s">
        <v>161</v>
      </c>
      <c r="B674" s="203" t="s">
        <v>764</v>
      </c>
      <c r="C674" s="203" t="s">
        <v>8353</v>
      </c>
      <c r="D674" s="86">
        <v>20</v>
      </c>
      <c r="E674" s="32">
        <v>20</v>
      </c>
    </row>
    <row r="675" spans="1:5" ht="15.75" customHeight="1">
      <c r="A675" s="83" t="s">
        <v>161</v>
      </c>
      <c r="B675" s="203" t="s">
        <v>764</v>
      </c>
      <c r="C675" s="203" t="s">
        <v>8354</v>
      </c>
      <c r="D675" s="86">
        <v>20</v>
      </c>
      <c r="E675" s="32">
        <v>20</v>
      </c>
    </row>
    <row r="676" spans="1:5" ht="15.75" customHeight="1">
      <c r="A676" s="83" t="s">
        <v>162</v>
      </c>
      <c r="B676" s="203" t="s">
        <v>153</v>
      </c>
      <c r="C676" s="203" t="s">
        <v>8355</v>
      </c>
      <c r="D676" s="77">
        <v>20</v>
      </c>
      <c r="E676" s="32">
        <v>20</v>
      </c>
    </row>
    <row r="677" spans="1:5" ht="15.75" customHeight="1">
      <c r="A677" s="83" t="s">
        <v>162</v>
      </c>
      <c r="B677" s="203" t="s">
        <v>153</v>
      </c>
      <c r="C677" s="203" t="s">
        <v>8356</v>
      </c>
      <c r="D677" s="86">
        <v>20</v>
      </c>
      <c r="E677" s="32">
        <v>20</v>
      </c>
    </row>
    <row r="678" spans="1:5" ht="15.75" customHeight="1">
      <c r="A678" s="83" t="s">
        <v>5796</v>
      </c>
      <c r="B678" s="203" t="s">
        <v>153</v>
      </c>
      <c r="C678" s="203" t="s">
        <v>8357</v>
      </c>
      <c r="D678" s="77">
        <v>20</v>
      </c>
      <c r="E678" s="32">
        <v>20</v>
      </c>
    </row>
    <row r="679" spans="1:5" ht="15.75" customHeight="1">
      <c r="A679" s="83" t="s">
        <v>5796</v>
      </c>
      <c r="B679" s="203" t="s">
        <v>153</v>
      </c>
      <c r="C679" s="203" t="s">
        <v>8358</v>
      </c>
      <c r="D679" s="86">
        <v>30</v>
      </c>
      <c r="E679" s="32">
        <v>30</v>
      </c>
    </row>
    <row r="680" spans="1:5" ht="15.75" customHeight="1">
      <c r="A680" s="83" t="s">
        <v>166</v>
      </c>
      <c r="B680" s="203" t="s">
        <v>153</v>
      </c>
      <c r="C680" s="203" t="s">
        <v>8359</v>
      </c>
      <c r="D680" s="77">
        <v>20</v>
      </c>
      <c r="E680" s="32">
        <v>20</v>
      </c>
    </row>
    <row r="681" spans="1:5" ht="15.75" customHeight="1">
      <c r="A681" s="83" t="s">
        <v>166</v>
      </c>
      <c r="B681" s="203" t="s">
        <v>153</v>
      </c>
      <c r="C681" s="203" t="s">
        <v>8360</v>
      </c>
      <c r="D681" s="86">
        <v>20</v>
      </c>
      <c r="E681" s="32">
        <v>20</v>
      </c>
    </row>
    <row r="682" spans="1:5" ht="15.75" customHeight="1">
      <c r="A682" s="83" t="s">
        <v>166</v>
      </c>
      <c r="B682" s="203" t="s">
        <v>153</v>
      </c>
      <c r="C682" s="203" t="s">
        <v>8361</v>
      </c>
      <c r="D682" s="77">
        <v>20</v>
      </c>
      <c r="E682" s="32">
        <v>20</v>
      </c>
    </row>
    <row r="683" spans="1:5" ht="15.75" customHeight="1">
      <c r="A683" s="83" t="s">
        <v>166</v>
      </c>
      <c r="B683" s="203" t="s">
        <v>153</v>
      </c>
      <c r="C683" s="203" t="s">
        <v>8362</v>
      </c>
      <c r="D683" s="86">
        <v>20</v>
      </c>
      <c r="E683" s="32">
        <v>20</v>
      </c>
    </row>
    <row r="684" spans="1:5" ht="15.75" customHeight="1">
      <c r="A684" s="83" t="s">
        <v>166</v>
      </c>
      <c r="B684" s="203" t="s">
        <v>153</v>
      </c>
      <c r="C684" s="203" t="s">
        <v>8363</v>
      </c>
      <c r="D684" s="86">
        <v>20</v>
      </c>
      <c r="E684" s="32">
        <v>20</v>
      </c>
    </row>
    <row r="685" spans="1:5" ht="15.75" customHeight="1">
      <c r="A685" s="83" t="s">
        <v>166</v>
      </c>
      <c r="B685" s="203" t="s">
        <v>153</v>
      </c>
      <c r="C685" s="203" t="s">
        <v>8364</v>
      </c>
      <c r="D685" s="86">
        <v>20</v>
      </c>
      <c r="E685" s="32">
        <v>20</v>
      </c>
    </row>
    <row r="686" spans="1:5" ht="15.75" customHeight="1">
      <c r="A686" s="83" t="s">
        <v>166</v>
      </c>
      <c r="B686" s="203" t="s">
        <v>153</v>
      </c>
      <c r="C686" s="203" t="s">
        <v>8365</v>
      </c>
      <c r="D686" s="86">
        <v>20</v>
      </c>
      <c r="E686" s="32">
        <v>20</v>
      </c>
    </row>
    <row r="687" spans="1:5" ht="15.75" customHeight="1">
      <c r="A687" s="1089" t="s">
        <v>167</v>
      </c>
      <c r="B687" s="1090" t="s">
        <v>153</v>
      </c>
      <c r="C687" s="1091" t="s">
        <v>8366</v>
      </c>
      <c r="D687" s="1092">
        <v>20</v>
      </c>
      <c r="E687" s="1092">
        <v>20</v>
      </c>
    </row>
    <row r="688" spans="1:5" ht="15.75" customHeight="1">
      <c r="A688" s="1089" t="s">
        <v>167</v>
      </c>
      <c r="B688" s="1090" t="s">
        <v>153</v>
      </c>
      <c r="C688" s="1091" t="s">
        <v>8367</v>
      </c>
      <c r="D688" s="1092">
        <v>20</v>
      </c>
      <c r="E688" s="1092">
        <v>20</v>
      </c>
    </row>
    <row r="689" spans="1:5" ht="15.75" customHeight="1">
      <c r="A689" s="1089" t="s">
        <v>167</v>
      </c>
      <c r="B689" s="1090" t="s">
        <v>153</v>
      </c>
      <c r="C689" s="1091" t="s">
        <v>8368</v>
      </c>
      <c r="D689" s="1092">
        <v>20</v>
      </c>
      <c r="E689" s="1092">
        <v>20</v>
      </c>
    </row>
    <row r="690" spans="1:5" ht="15.75" customHeight="1">
      <c r="A690" s="83" t="s">
        <v>167</v>
      </c>
      <c r="B690" s="203" t="s">
        <v>153</v>
      </c>
      <c r="C690" s="203" t="s">
        <v>8369</v>
      </c>
      <c r="D690" s="86">
        <v>20</v>
      </c>
      <c r="E690" s="86">
        <v>20</v>
      </c>
    </row>
    <row r="691" spans="1:5" ht="15.75" customHeight="1">
      <c r="A691" s="83" t="s">
        <v>167</v>
      </c>
      <c r="B691" s="203" t="s">
        <v>153</v>
      </c>
      <c r="C691" s="203" t="s">
        <v>8370</v>
      </c>
      <c r="D691" s="86">
        <v>20</v>
      </c>
      <c r="E691" s="32">
        <v>20</v>
      </c>
    </row>
    <row r="692" spans="1:5" ht="15.75" customHeight="1">
      <c r="A692" s="208" t="s">
        <v>4367</v>
      </c>
      <c r="B692" s="334" t="s">
        <v>620</v>
      </c>
      <c r="C692" s="334" t="s">
        <v>8371</v>
      </c>
      <c r="D692" s="812">
        <v>20</v>
      </c>
      <c r="E692" s="835">
        <v>20</v>
      </c>
    </row>
    <row r="693" spans="1:5" ht="15.75" customHeight="1">
      <c r="A693" s="208" t="s">
        <v>4367</v>
      </c>
      <c r="B693" s="334" t="s">
        <v>620</v>
      </c>
      <c r="C693" s="334" t="s">
        <v>8372</v>
      </c>
      <c r="D693" s="139">
        <v>20</v>
      </c>
      <c r="E693" s="835">
        <v>20</v>
      </c>
    </row>
    <row r="694" spans="1:5" ht="15.75" customHeight="1">
      <c r="A694" s="83" t="s">
        <v>4367</v>
      </c>
      <c r="B694" s="203" t="s">
        <v>620</v>
      </c>
      <c r="C694" s="523" t="s">
        <v>8373</v>
      </c>
      <c r="D694" s="77">
        <v>20</v>
      </c>
      <c r="E694" s="32">
        <v>20</v>
      </c>
    </row>
    <row r="695" spans="1:5" ht="15.75" customHeight="1">
      <c r="A695" s="83" t="s">
        <v>4367</v>
      </c>
      <c r="B695" s="203" t="s">
        <v>620</v>
      </c>
      <c r="C695" s="523" t="s">
        <v>8374</v>
      </c>
      <c r="D695" s="86">
        <v>20</v>
      </c>
      <c r="E695" s="32">
        <v>20</v>
      </c>
    </row>
    <row r="696" spans="1:5" ht="15.75" customHeight="1">
      <c r="A696" s="83" t="s">
        <v>3396</v>
      </c>
      <c r="B696" s="203" t="s">
        <v>153</v>
      </c>
      <c r="C696" s="203" t="s">
        <v>8375</v>
      </c>
      <c r="D696" s="86">
        <v>30</v>
      </c>
      <c r="E696" s="86">
        <v>30</v>
      </c>
    </row>
    <row r="697" spans="1:5" ht="15.75" customHeight="1">
      <c r="A697" s="83" t="s">
        <v>3396</v>
      </c>
      <c r="B697" s="203" t="s">
        <v>153</v>
      </c>
      <c r="C697" s="203" t="s">
        <v>8376</v>
      </c>
      <c r="D697" s="86">
        <v>30</v>
      </c>
      <c r="E697" s="86">
        <v>30</v>
      </c>
    </row>
    <row r="698" spans="1:5" ht="15.75" customHeight="1">
      <c r="A698" s="83" t="s">
        <v>3396</v>
      </c>
      <c r="B698" s="203" t="s">
        <v>153</v>
      </c>
      <c r="C698" s="203" t="s">
        <v>8377</v>
      </c>
      <c r="D698" s="86">
        <v>20</v>
      </c>
      <c r="E698" s="86">
        <v>20</v>
      </c>
    </row>
    <row r="699" spans="1:5" ht="15.75" customHeight="1">
      <c r="A699" s="83" t="s">
        <v>3396</v>
      </c>
      <c r="B699" s="203" t="s">
        <v>153</v>
      </c>
      <c r="C699" s="203" t="s">
        <v>8378</v>
      </c>
      <c r="D699" s="86">
        <v>20</v>
      </c>
      <c r="E699" s="86">
        <v>20</v>
      </c>
    </row>
    <row r="700" spans="1:5" ht="15.75" customHeight="1">
      <c r="A700" s="83" t="s">
        <v>3396</v>
      </c>
      <c r="B700" s="203" t="s">
        <v>153</v>
      </c>
      <c r="C700" s="203" t="s">
        <v>8379</v>
      </c>
      <c r="D700" s="86">
        <v>20</v>
      </c>
      <c r="E700" s="86">
        <v>20</v>
      </c>
    </row>
    <row r="701" spans="1:5" ht="15.75" customHeight="1">
      <c r="A701" s="83" t="s">
        <v>3396</v>
      </c>
      <c r="B701" s="203" t="s">
        <v>153</v>
      </c>
      <c r="C701" s="203" t="s">
        <v>8380</v>
      </c>
      <c r="D701" s="86">
        <v>20</v>
      </c>
      <c r="E701" s="86">
        <v>20</v>
      </c>
    </row>
    <row r="702" spans="1:5" ht="15.75" customHeight="1">
      <c r="A702" s="83" t="s">
        <v>3396</v>
      </c>
      <c r="B702" s="203" t="s">
        <v>153</v>
      </c>
      <c r="C702" s="203" t="s">
        <v>8381</v>
      </c>
      <c r="D702" s="86">
        <v>20</v>
      </c>
      <c r="E702" s="86">
        <v>20</v>
      </c>
    </row>
    <row r="703" spans="1:5" ht="15.75" customHeight="1">
      <c r="A703" s="83" t="s">
        <v>3396</v>
      </c>
      <c r="B703" s="203" t="s">
        <v>153</v>
      </c>
      <c r="C703" s="203" t="s">
        <v>8382</v>
      </c>
      <c r="D703" s="86">
        <v>20</v>
      </c>
      <c r="E703" s="86">
        <v>20</v>
      </c>
    </row>
    <row r="704" spans="1:5" ht="15.75" customHeight="1">
      <c r="A704" s="83" t="s">
        <v>3396</v>
      </c>
      <c r="B704" s="203" t="s">
        <v>153</v>
      </c>
      <c r="C704" s="273" t="s">
        <v>8383</v>
      </c>
      <c r="D704" s="86">
        <v>20</v>
      </c>
      <c r="E704" s="86">
        <v>20</v>
      </c>
    </row>
    <row r="705" spans="1:5" ht="15.75" customHeight="1">
      <c r="A705" s="83" t="s">
        <v>3396</v>
      </c>
      <c r="B705" s="796" t="s">
        <v>153</v>
      </c>
      <c r="C705" s="576" t="s">
        <v>8384</v>
      </c>
      <c r="D705" s="957">
        <v>20</v>
      </c>
      <c r="E705" s="86">
        <v>10</v>
      </c>
    </row>
    <row r="706" spans="1:5" ht="15.75" customHeight="1">
      <c r="A706" s="83" t="s">
        <v>728</v>
      </c>
      <c r="B706" s="203" t="s">
        <v>153</v>
      </c>
      <c r="C706" s="203" t="s">
        <v>8385</v>
      </c>
      <c r="D706" s="77">
        <v>20</v>
      </c>
      <c r="E706" s="32">
        <v>20</v>
      </c>
    </row>
    <row r="707" spans="1:5" ht="15.75" customHeight="1">
      <c r="A707" s="83" t="s">
        <v>728</v>
      </c>
      <c r="B707" s="203" t="s">
        <v>153</v>
      </c>
      <c r="C707" s="203" t="s">
        <v>8386</v>
      </c>
      <c r="D707" s="86">
        <v>20</v>
      </c>
      <c r="E707" s="32">
        <v>20</v>
      </c>
    </row>
    <row r="708" spans="1:5" ht="15.75" customHeight="1">
      <c r="A708" s="83" t="s">
        <v>728</v>
      </c>
      <c r="B708" s="203" t="s">
        <v>153</v>
      </c>
      <c r="C708" s="203" t="s">
        <v>8387</v>
      </c>
      <c r="D708" s="77">
        <v>20</v>
      </c>
      <c r="E708" s="32">
        <v>20</v>
      </c>
    </row>
    <row r="709" spans="1:5" ht="15.75" customHeight="1">
      <c r="A709" s="83" t="s">
        <v>728</v>
      </c>
      <c r="B709" s="203" t="s">
        <v>153</v>
      </c>
      <c r="C709" s="203" t="s">
        <v>8388</v>
      </c>
      <c r="D709" s="86">
        <v>20</v>
      </c>
      <c r="E709" s="32">
        <v>20</v>
      </c>
    </row>
    <row r="710" spans="1:5" ht="15.75" customHeight="1">
      <c r="A710" s="83" t="s">
        <v>728</v>
      </c>
      <c r="B710" s="203" t="s">
        <v>153</v>
      </c>
      <c r="C710" s="203" t="s">
        <v>8389</v>
      </c>
      <c r="D710" s="86">
        <v>20</v>
      </c>
      <c r="E710" s="32">
        <v>20</v>
      </c>
    </row>
    <row r="711" spans="1:5" ht="15.75" customHeight="1">
      <c r="A711" s="83" t="s">
        <v>728</v>
      </c>
      <c r="B711" s="203" t="s">
        <v>153</v>
      </c>
      <c r="C711" s="203" t="s">
        <v>8390</v>
      </c>
      <c r="D711" s="86">
        <v>30</v>
      </c>
      <c r="E711" s="32">
        <v>30</v>
      </c>
    </row>
    <row r="712" spans="1:5" ht="15.75" customHeight="1">
      <c r="A712" s="83" t="s">
        <v>728</v>
      </c>
      <c r="B712" s="203" t="s">
        <v>153</v>
      </c>
      <c r="C712" s="203" t="s">
        <v>8391</v>
      </c>
      <c r="D712" s="86">
        <v>30</v>
      </c>
      <c r="E712" s="32">
        <v>30</v>
      </c>
    </row>
    <row r="713" spans="1:5" ht="15.75" customHeight="1">
      <c r="A713" s="83" t="s">
        <v>728</v>
      </c>
      <c r="B713" s="203" t="s">
        <v>153</v>
      </c>
      <c r="C713" s="203" t="s">
        <v>8392</v>
      </c>
      <c r="D713" s="86">
        <v>20</v>
      </c>
      <c r="E713" s="32">
        <v>20</v>
      </c>
    </row>
    <row r="714" spans="1:5" ht="15.75" customHeight="1">
      <c r="A714" s="83" t="s">
        <v>728</v>
      </c>
      <c r="B714" s="203" t="s">
        <v>153</v>
      </c>
      <c r="C714" s="203" t="s">
        <v>8393</v>
      </c>
      <c r="D714" s="86">
        <v>20</v>
      </c>
      <c r="E714" s="32">
        <v>20</v>
      </c>
    </row>
    <row r="715" spans="1:5" ht="15.75" customHeight="1">
      <c r="A715" s="83" t="s">
        <v>171</v>
      </c>
      <c r="B715" s="203" t="s">
        <v>153</v>
      </c>
      <c r="C715" s="1093" t="s">
        <v>8394</v>
      </c>
      <c r="D715" s="77">
        <v>20</v>
      </c>
      <c r="E715" s="32">
        <v>20</v>
      </c>
    </row>
    <row r="716" spans="1:5" ht="15.75" customHeight="1">
      <c r="A716" s="83" t="s">
        <v>172</v>
      </c>
      <c r="B716" s="203" t="s">
        <v>153</v>
      </c>
      <c r="C716" s="203" t="s">
        <v>8395</v>
      </c>
      <c r="D716" s="77">
        <v>20</v>
      </c>
      <c r="E716" s="32">
        <v>10</v>
      </c>
    </row>
    <row r="717" spans="1:5" ht="15.75" customHeight="1">
      <c r="A717" s="83" t="s">
        <v>172</v>
      </c>
      <c r="B717" s="203" t="s">
        <v>153</v>
      </c>
      <c r="C717" s="203" t="s">
        <v>8396</v>
      </c>
      <c r="D717" s="86">
        <v>20</v>
      </c>
      <c r="E717" s="32">
        <v>10</v>
      </c>
    </row>
    <row r="718" spans="1:5" ht="15.75" customHeight="1">
      <c r="A718" s="83" t="s">
        <v>172</v>
      </c>
      <c r="B718" s="203" t="s">
        <v>153</v>
      </c>
      <c r="C718" s="203" t="s">
        <v>8397</v>
      </c>
      <c r="D718" s="77">
        <v>20</v>
      </c>
      <c r="E718" s="32">
        <v>10</v>
      </c>
    </row>
    <row r="719" spans="1:5" ht="15.75" customHeight="1">
      <c r="A719" s="83" t="s">
        <v>172</v>
      </c>
      <c r="B719" s="203" t="s">
        <v>153</v>
      </c>
      <c r="C719" s="203" t="s">
        <v>8398</v>
      </c>
      <c r="D719" s="86">
        <v>20</v>
      </c>
      <c r="E719" s="32">
        <v>10</v>
      </c>
    </row>
    <row r="720" spans="1:5" ht="15.75" customHeight="1">
      <c r="A720" s="83" t="s">
        <v>172</v>
      </c>
      <c r="B720" s="203" t="s">
        <v>153</v>
      </c>
      <c r="C720" s="203" t="s">
        <v>8399</v>
      </c>
      <c r="D720" s="86">
        <v>20</v>
      </c>
      <c r="E720" s="32">
        <v>10</v>
      </c>
    </row>
    <row r="721" spans="1:5" ht="15.75" customHeight="1">
      <c r="A721" s="83" t="s">
        <v>752</v>
      </c>
      <c r="B721" s="203" t="s">
        <v>153</v>
      </c>
      <c r="C721" s="1094" t="s">
        <v>8400</v>
      </c>
      <c r="D721" s="77">
        <v>20</v>
      </c>
      <c r="E721" s="86">
        <v>20</v>
      </c>
    </row>
    <row r="722" spans="1:5" ht="15.75" customHeight="1">
      <c r="A722" s="83" t="s">
        <v>752</v>
      </c>
      <c r="B722" s="203" t="s">
        <v>153</v>
      </c>
      <c r="C722" s="203" t="s">
        <v>8401</v>
      </c>
      <c r="D722" s="86">
        <v>20</v>
      </c>
      <c r="E722" s="86">
        <v>20</v>
      </c>
    </row>
    <row r="723" spans="1:5" ht="15.75" customHeight="1">
      <c r="A723" s="83" t="s">
        <v>752</v>
      </c>
      <c r="B723" s="203" t="s">
        <v>153</v>
      </c>
      <c r="C723" s="203" t="s">
        <v>8402</v>
      </c>
      <c r="D723" s="86">
        <v>20</v>
      </c>
      <c r="E723" s="86">
        <v>20</v>
      </c>
    </row>
    <row r="724" spans="1:5" ht="15.75" customHeight="1">
      <c r="A724" s="83" t="s">
        <v>752</v>
      </c>
      <c r="B724" s="203" t="s">
        <v>153</v>
      </c>
      <c r="C724" s="203" t="s">
        <v>8403</v>
      </c>
      <c r="D724" s="86">
        <v>20</v>
      </c>
      <c r="E724" s="86">
        <v>20</v>
      </c>
    </row>
    <row r="725" spans="1:5" ht="15.75" customHeight="1">
      <c r="A725" s="83" t="s">
        <v>752</v>
      </c>
      <c r="B725" s="203" t="s">
        <v>153</v>
      </c>
      <c r="C725" s="203" t="s">
        <v>8404</v>
      </c>
      <c r="D725" s="86">
        <v>20</v>
      </c>
      <c r="E725" s="86">
        <v>20</v>
      </c>
    </row>
    <row r="726" spans="1:5" ht="15.75" customHeight="1">
      <c r="A726" s="83" t="s">
        <v>752</v>
      </c>
      <c r="B726" s="203" t="s">
        <v>153</v>
      </c>
      <c r="C726" s="203" t="s">
        <v>8405</v>
      </c>
      <c r="D726" s="86">
        <v>20</v>
      </c>
      <c r="E726" s="86">
        <v>20</v>
      </c>
    </row>
    <row r="727" spans="1:5" ht="15.75" customHeight="1">
      <c r="A727" s="83" t="s">
        <v>752</v>
      </c>
      <c r="B727" s="203" t="s">
        <v>153</v>
      </c>
      <c r="C727" s="203" t="s">
        <v>8406</v>
      </c>
      <c r="D727" s="86">
        <v>20</v>
      </c>
      <c r="E727" s="86">
        <v>20</v>
      </c>
    </row>
    <row r="728" spans="1:5" ht="15.75" customHeight="1">
      <c r="A728" s="83" t="s">
        <v>752</v>
      </c>
      <c r="B728" s="203" t="s">
        <v>153</v>
      </c>
      <c r="C728" s="203" t="s">
        <v>8407</v>
      </c>
      <c r="D728" s="86">
        <v>20</v>
      </c>
      <c r="E728" s="86">
        <v>20</v>
      </c>
    </row>
    <row r="729" spans="1:5" ht="15.75" customHeight="1">
      <c r="A729" s="83" t="s">
        <v>752</v>
      </c>
      <c r="B729" s="203" t="s">
        <v>153</v>
      </c>
      <c r="C729" s="203" t="s">
        <v>8408</v>
      </c>
      <c r="D729" s="86">
        <v>20</v>
      </c>
      <c r="E729" s="86">
        <v>20</v>
      </c>
    </row>
    <row r="730" spans="1:5" ht="15.75" customHeight="1">
      <c r="A730" s="83" t="s">
        <v>752</v>
      </c>
      <c r="B730" s="203" t="s">
        <v>153</v>
      </c>
      <c r="C730" s="203" t="s">
        <v>8409</v>
      </c>
      <c r="D730" s="86">
        <v>30</v>
      </c>
      <c r="E730" s="86">
        <v>30</v>
      </c>
    </row>
    <row r="731" spans="1:5" ht="15.75" customHeight="1">
      <c r="A731" s="83" t="s">
        <v>752</v>
      </c>
      <c r="B731" s="203" t="s">
        <v>153</v>
      </c>
      <c r="C731" s="203" t="s">
        <v>8410</v>
      </c>
      <c r="D731" s="86">
        <v>30</v>
      </c>
      <c r="E731" s="86">
        <v>30</v>
      </c>
    </row>
    <row r="732" spans="1:5" ht="15.75" customHeight="1">
      <c r="A732" s="83" t="s">
        <v>752</v>
      </c>
      <c r="B732" s="203" t="s">
        <v>153</v>
      </c>
      <c r="C732" s="273" t="s">
        <v>8411</v>
      </c>
      <c r="D732" s="965">
        <v>30</v>
      </c>
      <c r="E732" s="965">
        <v>30</v>
      </c>
    </row>
    <row r="733" spans="1:5" ht="15.75" customHeight="1">
      <c r="A733" s="83" t="s">
        <v>752</v>
      </c>
      <c r="B733" s="203" t="s">
        <v>153</v>
      </c>
      <c r="C733" s="203" t="s">
        <v>8412</v>
      </c>
      <c r="D733" s="86">
        <v>30</v>
      </c>
      <c r="E733" s="86">
        <v>30</v>
      </c>
    </row>
    <row r="734" spans="1:5" ht="15.75" customHeight="1">
      <c r="A734" s="83" t="s">
        <v>3075</v>
      </c>
      <c r="B734" s="76" t="s">
        <v>153</v>
      </c>
      <c r="C734" s="203" t="s">
        <v>8413</v>
      </c>
      <c r="D734" s="77">
        <v>20</v>
      </c>
      <c r="E734" s="86">
        <v>20</v>
      </c>
    </row>
    <row r="735" spans="1:5" ht="15.75" customHeight="1">
      <c r="A735" s="83" t="s">
        <v>3075</v>
      </c>
      <c r="B735" s="76" t="s">
        <v>153</v>
      </c>
      <c r="C735" s="203" t="s">
        <v>8414</v>
      </c>
      <c r="D735" s="77">
        <v>30</v>
      </c>
      <c r="E735" s="86">
        <v>30</v>
      </c>
    </row>
    <row r="736" spans="1:5" ht="15.75" customHeight="1">
      <c r="A736" s="83" t="s">
        <v>3075</v>
      </c>
      <c r="B736" s="76" t="s">
        <v>153</v>
      </c>
      <c r="C736" s="203" t="s">
        <v>8415</v>
      </c>
      <c r="D736" s="77">
        <v>20</v>
      </c>
      <c r="E736" s="86">
        <v>20</v>
      </c>
    </row>
    <row r="737" spans="1:5" ht="15.75" customHeight="1">
      <c r="A737" s="83" t="s">
        <v>3075</v>
      </c>
      <c r="B737" s="76" t="s">
        <v>153</v>
      </c>
      <c r="C737" s="203" t="s">
        <v>8416</v>
      </c>
      <c r="D737" s="77">
        <v>20</v>
      </c>
      <c r="E737" s="86">
        <v>20</v>
      </c>
    </row>
    <row r="738" spans="1:5" ht="15.75" customHeight="1">
      <c r="A738" s="83" t="s">
        <v>3075</v>
      </c>
      <c r="B738" s="76" t="s">
        <v>153</v>
      </c>
      <c r="C738" s="203" t="s">
        <v>8417</v>
      </c>
      <c r="D738" s="77">
        <v>20</v>
      </c>
      <c r="E738" s="86">
        <v>20</v>
      </c>
    </row>
    <row r="739" spans="1:5" ht="15.75" customHeight="1">
      <c r="A739" s="83" t="s">
        <v>3075</v>
      </c>
      <c r="B739" s="76" t="s">
        <v>153</v>
      </c>
      <c r="C739" s="203" t="s">
        <v>8418</v>
      </c>
      <c r="D739" s="77">
        <v>20</v>
      </c>
      <c r="E739" s="86">
        <v>20</v>
      </c>
    </row>
    <row r="740" spans="1:5" ht="15.75" customHeight="1">
      <c r="A740" s="83" t="s">
        <v>3075</v>
      </c>
      <c r="B740" s="76" t="s">
        <v>153</v>
      </c>
      <c r="C740" s="203" t="s">
        <v>8419</v>
      </c>
      <c r="D740" s="77">
        <v>30</v>
      </c>
      <c r="E740" s="86">
        <v>30</v>
      </c>
    </row>
    <row r="741" spans="1:5" ht="15.75" customHeight="1">
      <c r="A741" s="83" t="s">
        <v>3075</v>
      </c>
      <c r="B741" s="76" t="s">
        <v>153</v>
      </c>
      <c r="C741" s="203" t="s">
        <v>8420</v>
      </c>
      <c r="D741" s="77">
        <v>30</v>
      </c>
      <c r="E741" s="86">
        <v>30</v>
      </c>
    </row>
    <row r="742" spans="1:5" ht="15.75" customHeight="1">
      <c r="A742" s="83" t="s">
        <v>175</v>
      </c>
      <c r="B742" s="203" t="s">
        <v>153</v>
      </c>
      <c r="C742" s="203" t="s">
        <v>8421</v>
      </c>
      <c r="D742" s="77">
        <v>20</v>
      </c>
      <c r="E742" s="32">
        <v>20</v>
      </c>
    </row>
    <row r="743" spans="1:5" ht="15.75" customHeight="1">
      <c r="A743" s="83" t="s">
        <v>175</v>
      </c>
      <c r="B743" s="203" t="s">
        <v>153</v>
      </c>
      <c r="C743" s="203" t="s">
        <v>8422</v>
      </c>
      <c r="D743" s="86">
        <v>20</v>
      </c>
      <c r="E743" s="32">
        <v>20</v>
      </c>
    </row>
    <row r="744" spans="1:5" ht="15.75" customHeight="1">
      <c r="A744" s="83" t="s">
        <v>175</v>
      </c>
      <c r="B744" s="203" t="s">
        <v>153</v>
      </c>
      <c r="C744" s="203" t="s">
        <v>8423</v>
      </c>
      <c r="D744" s="77">
        <v>20</v>
      </c>
      <c r="E744" s="32">
        <v>20</v>
      </c>
    </row>
    <row r="745" spans="1:5" ht="15.75" customHeight="1">
      <c r="A745" s="83" t="s">
        <v>175</v>
      </c>
      <c r="B745" s="203" t="s">
        <v>153</v>
      </c>
      <c r="C745" s="235" t="s">
        <v>8424</v>
      </c>
      <c r="D745" s="1095">
        <v>20</v>
      </c>
      <c r="E745" s="32">
        <v>10</v>
      </c>
    </row>
    <row r="746" spans="1:5" ht="15.75" customHeight="1">
      <c r="A746" s="83" t="s">
        <v>6069</v>
      </c>
      <c r="B746" s="203" t="s">
        <v>153</v>
      </c>
      <c r="C746" s="203" t="s">
        <v>8425</v>
      </c>
      <c r="D746" s="86">
        <v>30</v>
      </c>
      <c r="E746" s="32">
        <v>30</v>
      </c>
    </row>
    <row r="747" spans="1:5" ht="15.75" customHeight="1">
      <c r="A747" s="83" t="s">
        <v>6069</v>
      </c>
      <c r="B747" s="203" t="s">
        <v>153</v>
      </c>
      <c r="C747" s="203" t="s">
        <v>8426</v>
      </c>
      <c r="D747" s="86">
        <v>30</v>
      </c>
      <c r="E747" s="32">
        <v>30</v>
      </c>
    </row>
    <row r="748" spans="1:5" ht="15.75" customHeight="1">
      <c r="A748" s="83" t="s">
        <v>6069</v>
      </c>
      <c r="B748" s="203" t="s">
        <v>153</v>
      </c>
      <c r="C748" s="203" t="s">
        <v>8427</v>
      </c>
      <c r="D748" s="86">
        <v>20</v>
      </c>
      <c r="E748" s="32">
        <f>D748</f>
        <v>20</v>
      </c>
    </row>
    <row r="749" spans="1:5" ht="15.75" customHeight="1">
      <c r="A749" s="83" t="s">
        <v>6069</v>
      </c>
      <c r="B749" s="203" t="s">
        <v>153</v>
      </c>
      <c r="C749" s="203" t="s">
        <v>8428</v>
      </c>
      <c r="D749" s="86">
        <v>20</v>
      </c>
      <c r="E749" s="86">
        <v>20</v>
      </c>
    </row>
    <row r="750" spans="1:5" ht="15.75" customHeight="1">
      <c r="A750" s="83" t="s">
        <v>6069</v>
      </c>
      <c r="B750" s="203" t="s">
        <v>153</v>
      </c>
      <c r="C750" s="203" t="s">
        <v>8429</v>
      </c>
      <c r="D750" s="86">
        <v>20</v>
      </c>
      <c r="E750" s="32">
        <v>20</v>
      </c>
    </row>
    <row r="751" spans="1:5" ht="15.75" customHeight="1">
      <c r="A751" s="83" t="s">
        <v>4967</v>
      </c>
      <c r="B751" s="203" t="s">
        <v>153</v>
      </c>
      <c r="C751" s="203" t="s">
        <v>8430</v>
      </c>
      <c r="D751" s="86">
        <v>20</v>
      </c>
      <c r="E751" s="32">
        <v>20</v>
      </c>
    </row>
    <row r="752" spans="1:5" ht="15.75" customHeight="1">
      <c r="A752" s="83" t="s">
        <v>4967</v>
      </c>
      <c r="B752" s="203" t="s">
        <v>153</v>
      </c>
      <c r="C752" s="203" t="s">
        <v>8431</v>
      </c>
      <c r="D752" s="86">
        <v>20</v>
      </c>
      <c r="E752" s="32">
        <v>20</v>
      </c>
    </row>
    <row r="753" spans="1:5" ht="15.75" customHeight="1">
      <c r="A753" s="83" t="s">
        <v>4967</v>
      </c>
      <c r="B753" s="203" t="s">
        <v>153</v>
      </c>
      <c r="C753" s="203" t="s">
        <v>8432</v>
      </c>
      <c r="D753" s="86">
        <v>30</v>
      </c>
      <c r="E753" s="32">
        <v>30</v>
      </c>
    </row>
    <row r="754" spans="1:5" ht="15.75" customHeight="1">
      <c r="A754" s="83" t="s">
        <v>178</v>
      </c>
      <c r="B754" s="203" t="s">
        <v>153</v>
      </c>
      <c r="C754" s="203" t="s">
        <v>8433</v>
      </c>
      <c r="D754" s="77">
        <v>30</v>
      </c>
      <c r="E754" s="32">
        <v>30</v>
      </c>
    </row>
    <row r="755" spans="1:5" ht="15.75" customHeight="1">
      <c r="A755" s="83" t="s">
        <v>178</v>
      </c>
      <c r="B755" s="203" t="s">
        <v>153</v>
      </c>
      <c r="C755" s="203" t="s">
        <v>8434</v>
      </c>
      <c r="D755" s="86">
        <v>30</v>
      </c>
      <c r="E755" s="32">
        <v>30</v>
      </c>
    </row>
    <row r="756" spans="1:5" ht="15.75" customHeight="1">
      <c r="A756" s="83" t="s">
        <v>178</v>
      </c>
      <c r="B756" s="203" t="s">
        <v>153</v>
      </c>
      <c r="C756" s="203" t="s">
        <v>8435</v>
      </c>
      <c r="D756" s="77">
        <v>20</v>
      </c>
      <c r="E756" s="32">
        <v>20</v>
      </c>
    </row>
    <row r="757" spans="1:5" ht="15.75" customHeight="1">
      <c r="A757" s="83" t="s">
        <v>178</v>
      </c>
      <c r="B757" s="203" t="s">
        <v>153</v>
      </c>
      <c r="C757" s="203" t="s">
        <v>8436</v>
      </c>
      <c r="D757" s="86">
        <v>20</v>
      </c>
      <c r="E757" s="32">
        <v>20</v>
      </c>
    </row>
    <row r="758" spans="1:5" ht="15.75" customHeight="1">
      <c r="A758" s="1096" t="s">
        <v>4979</v>
      </c>
      <c r="B758" s="314" t="s">
        <v>153</v>
      </c>
      <c r="C758" s="1097" t="s">
        <v>8437</v>
      </c>
      <c r="D758" s="1098">
        <v>30</v>
      </c>
      <c r="E758" s="1096">
        <v>30</v>
      </c>
    </row>
    <row r="759" spans="1:5" ht="15.75" customHeight="1">
      <c r="A759" s="1096" t="s">
        <v>4979</v>
      </c>
      <c r="B759" s="314" t="s">
        <v>153</v>
      </c>
      <c r="C759" s="1099" t="s">
        <v>8438</v>
      </c>
      <c r="D759" s="1098">
        <v>30</v>
      </c>
      <c r="E759" s="1096">
        <v>30</v>
      </c>
    </row>
    <row r="760" spans="1:5" ht="15.75" customHeight="1">
      <c r="A760" s="1096" t="s">
        <v>4979</v>
      </c>
      <c r="B760" s="314" t="s">
        <v>153</v>
      </c>
      <c r="C760" s="279" t="s">
        <v>8439</v>
      </c>
      <c r="D760" s="1098">
        <v>30</v>
      </c>
      <c r="E760" s="1096">
        <v>30</v>
      </c>
    </row>
    <row r="761" spans="1:5" ht="15.75" customHeight="1">
      <c r="A761" s="1096" t="s">
        <v>4979</v>
      </c>
      <c r="B761" s="314" t="s">
        <v>153</v>
      </c>
      <c r="C761" s="203" t="s">
        <v>8440</v>
      </c>
      <c r="D761" s="1098">
        <v>30</v>
      </c>
      <c r="E761" s="1096">
        <v>30</v>
      </c>
    </row>
    <row r="762" spans="1:5" ht="15.75" customHeight="1">
      <c r="A762" s="1096" t="s">
        <v>4979</v>
      </c>
      <c r="B762" s="314" t="s">
        <v>153</v>
      </c>
      <c r="C762" s="203" t="s">
        <v>8441</v>
      </c>
      <c r="D762" s="1098">
        <v>30</v>
      </c>
      <c r="E762" s="1096">
        <v>30</v>
      </c>
    </row>
    <row r="763" spans="1:5" ht="15.75" customHeight="1">
      <c r="A763" s="83" t="s">
        <v>181</v>
      </c>
      <c r="B763" s="203" t="s">
        <v>153</v>
      </c>
      <c r="C763" s="203" t="s">
        <v>8442</v>
      </c>
      <c r="D763" s="86">
        <v>20</v>
      </c>
      <c r="E763" s="32">
        <v>20</v>
      </c>
    </row>
    <row r="764" spans="1:5" ht="15.75" customHeight="1">
      <c r="A764" s="83" t="s">
        <v>181</v>
      </c>
      <c r="B764" s="203" t="s">
        <v>153</v>
      </c>
      <c r="C764" s="203" t="s">
        <v>8443</v>
      </c>
      <c r="D764" s="86">
        <v>20</v>
      </c>
      <c r="E764" s="32">
        <v>20</v>
      </c>
    </row>
    <row r="765" spans="1:5" ht="15.75" customHeight="1">
      <c r="A765" s="83" t="s">
        <v>181</v>
      </c>
      <c r="B765" s="203" t="s">
        <v>153</v>
      </c>
      <c r="C765" s="203" t="s">
        <v>8444</v>
      </c>
      <c r="D765" s="86">
        <v>30</v>
      </c>
      <c r="E765" s="32">
        <v>30</v>
      </c>
    </row>
    <row r="766" spans="1:5" ht="15.75" customHeight="1">
      <c r="A766" s="83" t="s">
        <v>181</v>
      </c>
      <c r="B766" s="203" t="s">
        <v>153</v>
      </c>
      <c r="C766" s="203" t="s">
        <v>8445</v>
      </c>
      <c r="D766" s="86">
        <v>30</v>
      </c>
      <c r="E766" s="32">
        <v>30</v>
      </c>
    </row>
    <row r="767" spans="1:5" ht="15.75" customHeight="1">
      <c r="A767" s="83"/>
      <c r="B767" s="203"/>
      <c r="C767" s="203"/>
      <c r="D767" s="86"/>
      <c r="E767" s="32"/>
    </row>
    <row r="768" spans="1:5" ht="15.75" customHeight="1">
      <c r="A768" s="83"/>
      <c r="B768" s="203"/>
      <c r="C768" s="203"/>
      <c r="D768" s="86"/>
      <c r="E768" s="32"/>
    </row>
    <row r="769" spans="1:25" ht="15.75" customHeight="1">
      <c r="A769" s="58"/>
      <c r="B769" s="895"/>
      <c r="C769" s="895"/>
      <c r="D769" s="896"/>
      <c r="E769" s="896">
        <f>SUM(E9:E767)</f>
        <v>15215</v>
      </c>
    </row>
    <row r="770" spans="1:25" ht="15.75" customHeight="1">
      <c r="A770" s="51"/>
      <c r="B770" s="51"/>
      <c r="C770" s="52"/>
      <c r="D770" s="52"/>
      <c r="E770" s="52"/>
      <c r="F770" s="1"/>
      <c r="G770" s="1"/>
      <c r="H770" s="1"/>
    </row>
    <row r="771" spans="1:25" ht="14.25" customHeight="1">
      <c r="A771" s="1114" t="s">
        <v>842</v>
      </c>
      <c r="B771" s="1115"/>
      <c r="C771" s="1115"/>
      <c r="D771" s="1115"/>
      <c r="E771" s="1116"/>
      <c r="F771" s="3"/>
      <c r="G771" s="3"/>
      <c r="H771" s="3"/>
      <c r="I771" s="51"/>
      <c r="J771" s="51"/>
      <c r="K771" s="51"/>
      <c r="L771" s="51"/>
      <c r="M771" s="51"/>
      <c r="N771" s="51"/>
      <c r="O771" s="51"/>
      <c r="P771" s="51"/>
      <c r="Q771" s="51"/>
      <c r="R771" s="51"/>
      <c r="S771" s="51"/>
      <c r="T771" s="51"/>
      <c r="U771" s="51"/>
      <c r="V771" s="51"/>
      <c r="W771" s="51"/>
      <c r="X771" s="51"/>
      <c r="Y771" s="51"/>
    </row>
    <row r="772" spans="1:25" ht="15.75" customHeight="1">
      <c r="A772" s="51"/>
      <c r="B772" s="51"/>
      <c r="C772" s="52"/>
      <c r="D772" s="52"/>
      <c r="E772" s="1"/>
      <c r="F772" s="1"/>
      <c r="G772" s="1"/>
      <c r="H772" s="1"/>
    </row>
    <row r="773" spans="1:25" ht="15.75" customHeight="1">
      <c r="A773" s="51"/>
      <c r="B773" s="51"/>
      <c r="C773" s="52"/>
      <c r="D773" s="52"/>
      <c r="E773" s="52"/>
      <c r="F773" s="1"/>
      <c r="G773" s="1"/>
      <c r="H773" s="1"/>
    </row>
    <row r="774" spans="1:25" ht="15.75" customHeight="1">
      <c r="A774" s="51"/>
      <c r="B774" s="51"/>
      <c r="C774" s="52"/>
      <c r="D774" s="52"/>
      <c r="E774" s="1"/>
      <c r="F774" s="1"/>
      <c r="G774" s="1"/>
      <c r="H774" s="1"/>
    </row>
    <row r="775" spans="1:25" ht="15.75" customHeight="1">
      <c r="A775" s="234"/>
      <c r="B775" s="428"/>
      <c r="C775" s="428"/>
      <c r="D775" s="249"/>
      <c r="E775" s="249"/>
      <c r="G775" s="1"/>
      <c r="H775" s="1"/>
    </row>
    <row r="776" spans="1:25" ht="15.75" customHeight="1">
      <c r="A776" s="234"/>
      <c r="B776" s="428"/>
      <c r="C776" s="428"/>
      <c r="D776" s="249"/>
      <c r="E776" s="249"/>
      <c r="G776" s="1"/>
      <c r="H776" s="1"/>
    </row>
    <row r="777" spans="1:25" ht="15.75" customHeight="1">
      <c r="A777" s="234"/>
      <c r="B777" s="428"/>
      <c r="C777" s="428"/>
      <c r="D777" s="249"/>
      <c r="E777" s="249"/>
      <c r="G777" s="1"/>
      <c r="H777" s="1"/>
    </row>
    <row r="778" spans="1:25" ht="15.75" customHeight="1">
      <c r="A778" s="234"/>
      <c r="B778" s="428"/>
      <c r="C778" s="428"/>
      <c r="D778" s="249"/>
      <c r="E778" s="249"/>
      <c r="G778" s="1"/>
      <c r="H778" s="1"/>
    </row>
    <row r="779" spans="1:25" ht="15.75" customHeight="1">
      <c r="A779" s="234"/>
      <c r="B779" s="428"/>
      <c r="C779" s="428"/>
      <c r="D779" s="249"/>
      <c r="E779" s="249"/>
      <c r="G779" s="1"/>
      <c r="H779" s="1"/>
    </row>
    <row r="780" spans="1:25" ht="15.75" customHeight="1">
      <c r="A780" s="234"/>
      <c r="B780" s="428"/>
      <c r="C780" s="428"/>
      <c r="D780" s="249"/>
      <c r="E780" s="249"/>
      <c r="G780" s="1"/>
      <c r="H780" s="1"/>
    </row>
    <row r="781" spans="1:25" ht="15.75" customHeight="1">
      <c r="A781" s="234"/>
      <c r="B781" s="428"/>
      <c r="C781" s="428"/>
      <c r="D781" s="249"/>
      <c r="E781" s="249"/>
      <c r="G781" s="1"/>
      <c r="H781" s="1"/>
    </row>
    <row r="782" spans="1:25" ht="15.75" customHeight="1">
      <c r="A782" s="234"/>
      <c r="B782" s="428"/>
      <c r="C782" s="428"/>
      <c r="D782" s="249"/>
      <c r="E782" s="249"/>
      <c r="G782" s="1"/>
      <c r="H782" s="1"/>
    </row>
    <row r="783" spans="1:25" ht="15.75" customHeight="1">
      <c r="A783" s="234"/>
      <c r="B783" s="428"/>
      <c r="C783" s="428"/>
      <c r="D783" s="249"/>
      <c r="E783" s="966"/>
      <c r="G783" s="1"/>
      <c r="H783" s="1"/>
    </row>
    <row r="784" spans="1:25" ht="15.75" customHeight="1">
      <c r="A784" s="234"/>
      <c r="B784" s="428"/>
      <c r="C784" s="428"/>
      <c r="D784" s="1013"/>
      <c r="E784" s="966"/>
      <c r="G784" s="1"/>
      <c r="H784" s="1"/>
    </row>
    <row r="785" spans="1:8" ht="15.75" customHeight="1">
      <c r="A785" s="234"/>
      <c r="B785" s="428"/>
      <c r="C785" s="428"/>
      <c r="D785" s="249"/>
      <c r="E785" s="966"/>
      <c r="G785" s="1"/>
      <c r="H785" s="1"/>
    </row>
    <row r="786" spans="1:8" ht="15.75" customHeight="1">
      <c r="A786" s="234"/>
      <c r="B786" s="428"/>
      <c r="C786" s="428"/>
      <c r="D786" s="1013"/>
      <c r="E786" s="966"/>
      <c r="G786" s="1"/>
      <c r="H786" s="1"/>
    </row>
    <row r="787" spans="1:8" ht="15.75" customHeight="1">
      <c r="A787" s="234"/>
      <c r="B787" s="428"/>
      <c r="C787" s="428"/>
      <c r="D787" s="1013"/>
      <c r="E787" s="966"/>
      <c r="G787" s="1"/>
      <c r="H787" s="1"/>
    </row>
    <row r="788" spans="1:8" ht="15.75" customHeight="1">
      <c r="A788" s="234"/>
      <c r="B788" s="428"/>
      <c r="C788" s="428"/>
      <c r="D788" s="1013"/>
      <c r="E788" s="966"/>
      <c r="G788" s="1"/>
      <c r="H788" s="1"/>
    </row>
    <row r="789" spans="1:8" ht="15.75" customHeight="1">
      <c r="A789" s="234"/>
      <c r="B789" s="428"/>
      <c r="C789" s="428"/>
      <c r="D789" s="249"/>
      <c r="E789" s="966"/>
      <c r="F789" s="3"/>
      <c r="G789" s="1"/>
      <c r="H789" s="1"/>
    </row>
    <row r="790" spans="1:8" ht="15.75" customHeight="1">
      <c r="A790" s="234"/>
      <c r="B790" s="428"/>
      <c r="C790" s="428"/>
      <c r="D790" s="1013"/>
      <c r="E790" s="966"/>
      <c r="F790" s="3"/>
      <c r="G790" s="1"/>
      <c r="H790" s="1"/>
    </row>
    <row r="791" spans="1:8" ht="15.75" customHeight="1">
      <c r="A791" s="234"/>
      <c r="B791" s="428"/>
      <c r="C791" s="428"/>
      <c r="D791" s="249"/>
      <c r="E791" s="966"/>
      <c r="F791" s="3"/>
      <c r="G791" s="1"/>
      <c r="H791" s="1"/>
    </row>
    <row r="792" spans="1:8" ht="15.75" customHeight="1">
      <c r="A792" s="234"/>
      <c r="B792" s="428"/>
      <c r="C792" s="428"/>
      <c r="D792" s="1013"/>
      <c r="E792" s="966"/>
      <c r="F792" s="3"/>
      <c r="G792" s="1"/>
      <c r="H792" s="1"/>
    </row>
    <row r="793" spans="1:8" ht="15.75" customHeight="1">
      <c r="A793" s="234"/>
      <c r="B793" s="428"/>
      <c r="C793" s="428"/>
      <c r="D793" s="1013"/>
      <c r="E793" s="966"/>
      <c r="F793" s="3"/>
      <c r="G793" s="1"/>
      <c r="H793" s="1"/>
    </row>
    <row r="794" spans="1:8" ht="15.75" customHeight="1">
      <c r="A794" s="234"/>
      <c r="B794" s="428"/>
      <c r="C794" s="428"/>
      <c r="D794" s="1013"/>
      <c r="E794" s="966"/>
      <c r="F794" s="3"/>
      <c r="G794" s="1"/>
      <c r="H794" s="1"/>
    </row>
    <row r="795" spans="1:8" ht="15.75" customHeight="1">
      <c r="A795" s="234"/>
      <c r="B795" s="248"/>
      <c r="C795" s="428"/>
      <c r="D795" s="249"/>
      <c r="E795" s="966"/>
      <c r="F795" s="3"/>
      <c r="G795" s="1"/>
      <c r="H795" s="1"/>
    </row>
    <row r="796" spans="1:8" ht="15.75" customHeight="1">
      <c r="A796" s="234"/>
      <c r="B796" s="248"/>
      <c r="C796" s="428"/>
      <c r="D796" s="1013"/>
      <c r="E796" s="966"/>
      <c r="F796" s="3"/>
      <c r="G796" s="1"/>
      <c r="H796" s="1"/>
    </row>
    <row r="797" spans="1:8" ht="15.75" customHeight="1">
      <c r="A797" s="234"/>
      <c r="B797" s="428"/>
      <c r="C797" s="428"/>
      <c r="D797" s="249"/>
      <c r="E797" s="966"/>
      <c r="F797" s="3"/>
      <c r="G797" s="1"/>
      <c r="H797" s="1"/>
    </row>
    <row r="798" spans="1:8" ht="15.75" customHeight="1">
      <c r="A798" s="234"/>
      <c r="B798" s="428"/>
      <c r="C798" s="428"/>
      <c r="D798" s="1013"/>
      <c r="E798" s="966"/>
      <c r="F798" s="3"/>
      <c r="G798" s="1"/>
      <c r="H798" s="1"/>
    </row>
    <row r="799" spans="1:8" ht="15.75" customHeight="1">
      <c r="A799" s="234"/>
      <c r="B799" s="428"/>
      <c r="C799" s="428"/>
      <c r="D799" s="249"/>
      <c r="E799" s="966"/>
      <c r="F799" s="3"/>
      <c r="G799" s="1"/>
      <c r="H799" s="1"/>
    </row>
    <row r="800" spans="1:8" ht="15.75" customHeight="1">
      <c r="A800" s="234"/>
      <c r="B800" s="428"/>
      <c r="C800" s="428"/>
      <c r="D800" s="1013"/>
      <c r="E800" s="966"/>
      <c r="F800" s="3"/>
      <c r="G800" s="1"/>
      <c r="H800" s="1"/>
    </row>
    <row r="801" spans="1:8" ht="15.75" customHeight="1">
      <c r="A801" s="234"/>
      <c r="B801" s="428"/>
      <c r="C801" s="428"/>
      <c r="D801" s="249"/>
      <c r="E801" s="966"/>
      <c r="F801" s="3"/>
      <c r="G801" s="1"/>
      <c r="H801" s="1"/>
    </row>
    <row r="802" spans="1:8" ht="15.75" customHeight="1">
      <c r="A802" s="234"/>
      <c r="B802" s="428"/>
      <c r="C802" s="428"/>
      <c r="D802" s="1013"/>
      <c r="E802" s="966"/>
      <c r="F802" s="3"/>
      <c r="G802" s="1"/>
      <c r="H802" s="1"/>
    </row>
    <row r="803" spans="1:8" ht="15.75" customHeight="1">
      <c r="A803" s="234"/>
      <c r="B803" s="428"/>
      <c r="C803" s="428"/>
      <c r="D803" s="249"/>
      <c r="E803" s="966"/>
      <c r="F803" s="3"/>
      <c r="G803" s="1"/>
      <c r="H803" s="1"/>
    </row>
    <row r="804" spans="1:8" ht="15.75" customHeight="1">
      <c r="A804" s="234"/>
      <c r="B804" s="428"/>
      <c r="C804" s="428"/>
      <c r="D804" s="249"/>
      <c r="E804" s="966"/>
      <c r="F804" s="3"/>
      <c r="G804" s="1"/>
      <c r="H804" s="1"/>
    </row>
    <row r="805" spans="1:8" ht="15.75" customHeight="1">
      <c r="A805" s="234"/>
      <c r="B805" s="428"/>
      <c r="C805" s="428"/>
      <c r="D805" s="1013"/>
      <c r="E805" s="966"/>
      <c r="F805" s="3"/>
      <c r="G805" s="1"/>
      <c r="H805" s="1"/>
    </row>
    <row r="806" spans="1:8" ht="15.75" customHeight="1">
      <c r="A806" s="234"/>
      <c r="B806" s="428"/>
      <c r="C806" s="428"/>
      <c r="D806" s="1013"/>
      <c r="E806" s="966"/>
      <c r="F806" s="3"/>
      <c r="G806" s="1"/>
      <c r="H806" s="1"/>
    </row>
    <row r="807" spans="1:8" ht="15.75" customHeight="1">
      <c r="A807" s="234"/>
      <c r="B807" s="428"/>
      <c r="C807" s="428"/>
      <c r="D807" s="1013"/>
      <c r="E807" s="966"/>
      <c r="F807" s="3"/>
      <c r="G807" s="1"/>
      <c r="H807" s="1"/>
    </row>
    <row r="808" spans="1:8" ht="15.75" customHeight="1">
      <c r="A808" s="234"/>
      <c r="B808" s="428"/>
      <c r="C808" s="428"/>
      <c r="D808" s="249"/>
      <c r="E808" s="966"/>
      <c r="F808" s="3"/>
      <c r="G808" s="1"/>
      <c r="H808" s="1"/>
    </row>
    <row r="809" spans="1:8" ht="15.75" customHeight="1">
      <c r="A809" s="234"/>
      <c r="B809" s="428"/>
      <c r="C809" s="428"/>
      <c r="D809" s="249"/>
      <c r="E809" s="966"/>
      <c r="F809" s="3"/>
      <c r="G809" s="1"/>
      <c r="H809" s="1"/>
    </row>
    <row r="810" spans="1:8" ht="15.75" customHeight="1">
      <c r="A810" s="234"/>
      <c r="B810" s="428"/>
      <c r="C810" s="428"/>
      <c r="D810" s="1013"/>
      <c r="E810" s="966"/>
      <c r="F810" s="3"/>
      <c r="G810" s="1"/>
      <c r="H810" s="1"/>
    </row>
    <row r="811" spans="1:8" ht="15.75" customHeight="1">
      <c r="A811" s="234"/>
      <c r="B811" s="428"/>
      <c r="C811" s="428"/>
      <c r="D811" s="249"/>
      <c r="E811" s="966"/>
      <c r="F811" s="3"/>
      <c r="G811" s="1"/>
      <c r="H811" s="1"/>
    </row>
    <row r="812" spans="1:8" ht="15.75" customHeight="1">
      <c r="A812" s="234"/>
      <c r="B812" s="428"/>
      <c r="C812" s="428"/>
      <c r="D812" s="249"/>
      <c r="E812" s="966"/>
      <c r="F812" s="3"/>
      <c r="G812" s="1"/>
      <c r="H812" s="1"/>
    </row>
    <row r="813" spans="1:8" ht="15.75" customHeight="1">
      <c r="A813" s="234"/>
      <c r="B813" s="428"/>
      <c r="C813" s="428"/>
      <c r="D813" s="249"/>
      <c r="E813" s="966"/>
      <c r="F813" s="3"/>
      <c r="G813" s="1"/>
      <c r="H813" s="1"/>
    </row>
    <row r="814" spans="1:8" ht="15.75" customHeight="1">
      <c r="A814" s="234"/>
      <c r="B814" s="428"/>
      <c r="C814" s="428"/>
      <c r="D814" s="1013"/>
      <c r="E814" s="966"/>
      <c r="F814" s="3"/>
      <c r="G814" s="1"/>
      <c r="H814" s="1"/>
    </row>
    <row r="815" spans="1:8" ht="15.75" customHeight="1">
      <c r="A815" s="234"/>
      <c r="B815" s="428"/>
      <c r="C815" s="428"/>
      <c r="D815" s="249"/>
      <c r="E815" s="966"/>
      <c r="F815" s="3"/>
      <c r="G815" s="1"/>
      <c r="H815" s="1"/>
    </row>
    <row r="816" spans="1:8" ht="15.75" customHeight="1">
      <c r="A816" s="234"/>
      <c r="B816" s="428"/>
      <c r="C816" s="428"/>
      <c r="D816" s="249"/>
      <c r="E816" s="966"/>
      <c r="F816" s="3"/>
      <c r="G816" s="1"/>
      <c r="H816" s="1"/>
    </row>
    <row r="817" spans="1:8" ht="15.75" customHeight="1">
      <c r="A817" s="234"/>
      <c r="B817" s="428"/>
      <c r="C817" s="428"/>
      <c r="D817" s="1013"/>
      <c r="E817" s="966"/>
      <c r="F817" s="3"/>
      <c r="G817" s="1"/>
      <c r="H817" s="1"/>
    </row>
    <row r="818" spans="1:8" ht="15.75" customHeight="1">
      <c r="A818" s="234"/>
      <c r="B818" s="428"/>
      <c r="C818" s="428"/>
      <c r="D818" s="249"/>
      <c r="E818" s="966"/>
      <c r="F818" s="3"/>
      <c r="G818" s="1"/>
      <c r="H818" s="1"/>
    </row>
    <row r="819" spans="1:8" ht="15.75" customHeight="1">
      <c r="A819" s="234"/>
      <c r="B819" s="428"/>
      <c r="C819" s="428"/>
      <c r="D819" s="249"/>
      <c r="E819" s="966"/>
      <c r="F819" s="3"/>
      <c r="G819" s="1"/>
      <c r="H819" s="1"/>
    </row>
    <row r="820" spans="1:8" ht="15.75" customHeight="1">
      <c r="A820" s="234"/>
      <c r="B820" s="428"/>
      <c r="C820" s="428"/>
      <c r="D820" s="1013"/>
      <c r="E820" s="966"/>
      <c r="F820" s="3"/>
      <c r="G820" s="1"/>
      <c r="H820" s="1"/>
    </row>
    <row r="821" spans="1:8" ht="15.75" customHeight="1">
      <c r="A821" s="234"/>
      <c r="B821" s="428"/>
      <c r="C821" s="428"/>
      <c r="D821" s="249"/>
      <c r="E821" s="966"/>
      <c r="F821" s="3"/>
      <c r="G821" s="1"/>
      <c r="H821" s="1"/>
    </row>
    <row r="822" spans="1:8" ht="15.75" customHeight="1">
      <c r="A822" s="234"/>
      <c r="B822" s="1100"/>
      <c r="C822" s="428"/>
      <c r="D822" s="249"/>
      <c r="E822" s="966"/>
      <c r="F822" s="3"/>
      <c r="G822" s="1"/>
      <c r="H822" s="1"/>
    </row>
    <row r="823" spans="1:8" ht="15.75" customHeight="1">
      <c r="A823" s="234"/>
      <c r="B823" s="428"/>
      <c r="C823" s="428"/>
      <c r="D823" s="1013"/>
      <c r="E823" s="966"/>
      <c r="F823" s="3"/>
      <c r="G823" s="1"/>
      <c r="H823" s="1"/>
    </row>
    <row r="824" spans="1:8" ht="15.75" customHeight="1">
      <c r="A824" s="51"/>
      <c r="B824" s="51"/>
      <c r="C824" s="52"/>
      <c r="D824" s="52"/>
      <c r="E824" s="52"/>
      <c r="F824" s="1"/>
      <c r="G824" s="1"/>
      <c r="H824" s="1"/>
    </row>
    <row r="825" spans="1:8" ht="15.75" customHeight="1">
      <c r="A825" s="51"/>
      <c r="B825" s="51"/>
      <c r="C825" s="52"/>
      <c r="D825" s="52"/>
      <c r="E825" s="52"/>
      <c r="F825" s="1"/>
      <c r="G825" s="1"/>
      <c r="H825" s="1"/>
    </row>
    <row r="826" spans="1:8" ht="15.75" customHeight="1">
      <c r="A826" s="51"/>
      <c r="B826" s="51"/>
      <c r="C826" s="52"/>
      <c r="D826" s="52"/>
      <c r="E826" s="52"/>
      <c r="F826" s="1"/>
      <c r="G826" s="1"/>
      <c r="H826" s="1"/>
    </row>
    <row r="827" spans="1:8" ht="15.75" customHeight="1">
      <c r="A827" s="51"/>
      <c r="B827" s="51"/>
      <c r="C827" s="52"/>
      <c r="D827" s="52"/>
      <c r="E827" s="52"/>
      <c r="F827" s="1"/>
      <c r="G827" s="1"/>
      <c r="H827" s="1"/>
    </row>
    <row r="828" spans="1:8" ht="15.75" customHeight="1">
      <c r="A828" s="51"/>
      <c r="B828" s="51"/>
      <c r="C828" s="52"/>
      <c r="D828" s="52"/>
      <c r="E828" s="52"/>
      <c r="F828" s="1"/>
      <c r="G828" s="1"/>
      <c r="H828" s="1"/>
    </row>
    <row r="829" spans="1:8" ht="15.75" customHeight="1">
      <c r="A829" s="51"/>
      <c r="B829" s="51"/>
      <c r="C829" s="52"/>
      <c r="D829" s="52"/>
      <c r="E829" s="52"/>
      <c r="F829" s="1"/>
      <c r="G829" s="1"/>
      <c r="H829" s="1"/>
    </row>
    <row r="830" spans="1:8" ht="15.75" customHeight="1">
      <c r="A830" s="51"/>
      <c r="B830" s="51"/>
      <c r="C830" s="52"/>
      <c r="D830" s="52"/>
      <c r="E830" s="52"/>
      <c r="F830" s="1"/>
      <c r="G830" s="1"/>
      <c r="H830" s="1"/>
    </row>
    <row r="831" spans="1:8" ht="15.75" customHeight="1">
      <c r="A831" s="51"/>
      <c r="B831" s="51"/>
      <c r="C831" s="52"/>
      <c r="D831" s="52"/>
      <c r="E831" s="52"/>
      <c r="F831" s="1"/>
      <c r="G831" s="1"/>
      <c r="H831" s="1"/>
    </row>
    <row r="832" spans="1:8" ht="15.75" customHeight="1">
      <c r="A832" s="51"/>
      <c r="B832" s="51"/>
      <c r="C832" s="52"/>
      <c r="D832" s="52"/>
      <c r="E832" s="52"/>
      <c r="F832" s="1"/>
      <c r="G832" s="1"/>
      <c r="H832" s="1"/>
    </row>
    <row r="833" spans="1:8" ht="15.75" customHeight="1">
      <c r="A833" s="51"/>
      <c r="B833" s="51"/>
      <c r="C833" s="52"/>
      <c r="D833" s="52"/>
      <c r="E833" s="52"/>
      <c r="F833" s="1"/>
      <c r="G833" s="1"/>
      <c r="H833" s="1"/>
    </row>
    <row r="834" spans="1:8" ht="15.75" customHeight="1">
      <c r="A834" s="51"/>
      <c r="B834" s="51"/>
      <c r="C834" s="52"/>
      <c r="D834" s="52"/>
      <c r="E834" s="52"/>
      <c r="F834" s="1"/>
      <c r="G834" s="1"/>
      <c r="H834" s="1"/>
    </row>
    <row r="835" spans="1:8" ht="15.75" customHeight="1">
      <c r="A835" s="51"/>
      <c r="B835" s="51"/>
      <c r="C835" s="52"/>
      <c r="D835" s="52"/>
      <c r="E835" s="52"/>
      <c r="F835" s="1"/>
      <c r="G835" s="1"/>
      <c r="H835" s="1"/>
    </row>
    <row r="836" spans="1:8" ht="15.75" customHeight="1">
      <c r="A836" s="51"/>
      <c r="B836" s="51"/>
      <c r="C836" s="52"/>
      <c r="D836" s="52"/>
      <c r="E836" s="52"/>
      <c r="F836" s="1"/>
      <c r="G836" s="1"/>
      <c r="H836" s="1"/>
    </row>
    <row r="837" spans="1:8" ht="15.75" customHeight="1">
      <c r="A837" s="51"/>
      <c r="B837" s="51"/>
      <c r="C837" s="52"/>
      <c r="D837" s="52"/>
      <c r="E837" s="52"/>
      <c r="F837" s="1"/>
      <c r="G837" s="1"/>
      <c r="H837" s="1"/>
    </row>
    <row r="838" spans="1:8" ht="15.75" customHeight="1">
      <c r="A838" s="51"/>
      <c r="B838" s="51"/>
      <c r="C838" s="52"/>
      <c r="D838" s="52"/>
      <c r="E838" s="52"/>
      <c r="F838" s="1"/>
      <c r="G838" s="1"/>
      <c r="H838" s="1"/>
    </row>
    <row r="839" spans="1:8" ht="15.75" customHeight="1">
      <c r="A839" s="51"/>
      <c r="B839" s="51"/>
      <c r="C839" s="52"/>
      <c r="D839" s="52"/>
      <c r="E839" s="52"/>
      <c r="F839" s="1"/>
      <c r="G839" s="1"/>
      <c r="H839" s="1"/>
    </row>
    <row r="840" spans="1:8" ht="15.75" customHeight="1">
      <c r="A840" s="51"/>
      <c r="B840" s="51"/>
      <c r="C840" s="52"/>
      <c r="D840" s="52"/>
      <c r="E840" s="52"/>
      <c r="F840" s="1"/>
      <c r="G840" s="1"/>
      <c r="H840" s="1"/>
    </row>
    <row r="841" spans="1:8" ht="15.75" customHeight="1">
      <c r="A841" s="51"/>
      <c r="B841" s="51"/>
      <c r="C841" s="52"/>
      <c r="D841" s="52"/>
      <c r="E841" s="52"/>
      <c r="F841" s="1"/>
      <c r="G841" s="1"/>
      <c r="H841" s="1"/>
    </row>
    <row r="842" spans="1:8" ht="15.75" customHeight="1">
      <c r="A842" s="51"/>
      <c r="B842" s="51"/>
      <c r="C842" s="52"/>
      <c r="D842" s="52"/>
      <c r="E842" s="52"/>
      <c r="F842" s="1"/>
      <c r="G842" s="1"/>
      <c r="H842" s="1"/>
    </row>
    <row r="843" spans="1:8" ht="15.75" customHeight="1">
      <c r="A843" s="51"/>
      <c r="B843" s="51"/>
      <c r="C843" s="52"/>
      <c r="D843" s="52"/>
      <c r="E843" s="52"/>
      <c r="F843" s="1"/>
      <c r="G843" s="1"/>
      <c r="H843" s="1"/>
    </row>
    <row r="844" spans="1:8" ht="15.75" customHeight="1">
      <c r="A844" s="51"/>
      <c r="B844" s="51"/>
      <c r="C844" s="52"/>
      <c r="D844" s="52"/>
      <c r="E844" s="52"/>
      <c r="F844" s="1"/>
      <c r="G844" s="1"/>
      <c r="H844" s="1"/>
    </row>
    <row r="845" spans="1:8" ht="15.75" customHeight="1">
      <c r="A845" s="51"/>
      <c r="B845" s="51"/>
      <c r="C845" s="52"/>
      <c r="D845" s="52"/>
      <c r="E845" s="52"/>
      <c r="F845" s="1"/>
      <c r="G845" s="1"/>
      <c r="H845" s="1"/>
    </row>
    <row r="846" spans="1:8" ht="15.75" customHeight="1">
      <c r="A846" s="51"/>
      <c r="B846" s="51"/>
      <c r="C846" s="52"/>
      <c r="D846" s="52"/>
      <c r="E846" s="52"/>
      <c r="F846" s="1"/>
      <c r="G846" s="1"/>
      <c r="H846" s="1"/>
    </row>
    <row r="847" spans="1:8" ht="15.75" customHeight="1">
      <c r="A847" s="51"/>
      <c r="B847" s="51"/>
      <c r="C847" s="52"/>
      <c r="D847" s="52"/>
      <c r="E847" s="52"/>
      <c r="F847" s="1"/>
      <c r="G847" s="1"/>
      <c r="H847" s="1"/>
    </row>
    <row r="848" spans="1:8" ht="15.75" customHeight="1">
      <c r="A848" s="51"/>
      <c r="B848" s="51"/>
      <c r="C848" s="52"/>
      <c r="D848" s="52"/>
      <c r="E848" s="52"/>
      <c r="F848" s="1"/>
      <c r="G848" s="1"/>
      <c r="H848" s="1"/>
    </row>
    <row r="849" spans="1:8" ht="15.75" customHeight="1">
      <c r="A849" s="51"/>
      <c r="B849" s="51"/>
      <c r="C849" s="52"/>
      <c r="D849" s="52"/>
      <c r="E849" s="52"/>
      <c r="F849" s="1"/>
      <c r="G849" s="1"/>
      <c r="H849" s="1"/>
    </row>
    <row r="850" spans="1:8" ht="15.75" customHeight="1">
      <c r="A850" s="51"/>
      <c r="B850" s="51"/>
      <c r="C850" s="52"/>
      <c r="D850" s="52"/>
      <c r="E850" s="52"/>
      <c r="F850" s="1"/>
      <c r="G850" s="1"/>
      <c r="H850" s="1"/>
    </row>
    <row r="851" spans="1:8" ht="15.75" customHeight="1">
      <c r="A851" s="51"/>
      <c r="B851" s="51"/>
      <c r="C851" s="52"/>
      <c r="D851" s="52"/>
      <c r="E851" s="52"/>
      <c r="F851" s="1"/>
      <c r="G851" s="1"/>
      <c r="H851" s="1"/>
    </row>
    <row r="852" spans="1:8" ht="15.75" customHeight="1">
      <c r="A852" s="51"/>
      <c r="B852" s="51"/>
      <c r="C852" s="52"/>
      <c r="D852" s="52"/>
      <c r="E852" s="52"/>
      <c r="F852" s="1"/>
      <c r="G852" s="1"/>
      <c r="H852" s="1"/>
    </row>
    <row r="853" spans="1:8" ht="15.75" customHeight="1">
      <c r="A853" s="51"/>
      <c r="B853" s="51"/>
      <c r="C853" s="52"/>
      <c r="D853" s="52"/>
      <c r="E853" s="52"/>
      <c r="F853" s="1"/>
      <c r="G853" s="1"/>
      <c r="H853" s="1"/>
    </row>
    <row r="854" spans="1:8" ht="15.75" customHeight="1">
      <c r="A854" s="51"/>
      <c r="B854" s="51"/>
      <c r="C854" s="52"/>
      <c r="D854" s="52"/>
      <c r="E854" s="52"/>
      <c r="F854" s="1"/>
      <c r="G854" s="1"/>
      <c r="H854" s="1"/>
    </row>
    <row r="855" spans="1:8" ht="15.75" customHeight="1">
      <c r="A855" s="51"/>
      <c r="B855" s="51"/>
      <c r="C855" s="52"/>
      <c r="D855" s="52"/>
      <c r="E855" s="52"/>
      <c r="F855" s="1"/>
      <c r="G855" s="1"/>
      <c r="H855" s="1"/>
    </row>
    <row r="856" spans="1:8" ht="15.75" customHeight="1">
      <c r="A856" s="51"/>
      <c r="B856" s="51"/>
      <c r="C856" s="52"/>
      <c r="D856" s="52"/>
      <c r="E856" s="52"/>
      <c r="F856" s="1"/>
      <c r="G856" s="1"/>
      <c r="H856" s="1"/>
    </row>
    <row r="857" spans="1:8" ht="15.75" customHeight="1">
      <c r="A857" s="51"/>
      <c r="B857" s="51"/>
      <c r="C857" s="52"/>
      <c r="D857" s="52"/>
      <c r="E857" s="52"/>
      <c r="F857" s="1"/>
      <c r="G857" s="1"/>
      <c r="H857" s="1"/>
    </row>
    <row r="858" spans="1:8" ht="15.75" customHeight="1">
      <c r="A858" s="51"/>
      <c r="B858" s="51"/>
      <c r="C858" s="52"/>
      <c r="D858" s="52"/>
      <c r="E858" s="52"/>
      <c r="F858" s="1"/>
      <c r="G858" s="1"/>
      <c r="H858" s="1"/>
    </row>
    <row r="859" spans="1:8" ht="15.75" customHeight="1">
      <c r="A859" s="51"/>
      <c r="B859" s="51"/>
      <c r="C859" s="52"/>
      <c r="D859" s="52"/>
      <c r="E859" s="52"/>
      <c r="F859" s="1"/>
      <c r="G859" s="1"/>
      <c r="H859" s="1"/>
    </row>
    <row r="860" spans="1:8" ht="15.75" customHeight="1">
      <c r="A860" s="51"/>
      <c r="B860" s="51"/>
      <c r="C860" s="52"/>
      <c r="D860" s="52"/>
      <c r="E860" s="52"/>
      <c r="F860" s="1"/>
      <c r="G860" s="1"/>
      <c r="H860" s="1"/>
    </row>
    <row r="861" spans="1:8" ht="15.75" customHeight="1">
      <c r="A861" s="51"/>
      <c r="B861" s="51"/>
      <c r="C861" s="52"/>
      <c r="D861" s="52"/>
      <c r="E861" s="52"/>
      <c r="F861" s="1"/>
      <c r="G861" s="1"/>
      <c r="H861" s="1"/>
    </row>
    <row r="862" spans="1:8" ht="15.75" customHeight="1">
      <c r="A862" s="51"/>
      <c r="B862" s="51"/>
      <c r="C862" s="52"/>
      <c r="D862" s="52"/>
      <c r="E862" s="52"/>
      <c r="F862" s="1"/>
      <c r="G862" s="1"/>
      <c r="H862" s="1"/>
    </row>
    <row r="863" spans="1:8" ht="15.75" customHeight="1">
      <c r="A863" s="51"/>
      <c r="B863" s="51"/>
      <c r="C863" s="52"/>
      <c r="D863" s="52"/>
      <c r="E863" s="52"/>
      <c r="F863" s="1"/>
      <c r="G863" s="1"/>
      <c r="H863" s="1"/>
    </row>
    <row r="864" spans="1:8" ht="15.75" customHeight="1">
      <c r="A864" s="51"/>
      <c r="B864" s="51"/>
      <c r="C864" s="52"/>
      <c r="D864" s="52"/>
      <c r="E864" s="52"/>
      <c r="F864" s="1"/>
      <c r="G864" s="1"/>
      <c r="H864" s="1"/>
    </row>
    <row r="865" spans="1:8" ht="15.75" customHeight="1">
      <c r="A865" s="51"/>
      <c r="B865" s="51"/>
      <c r="C865" s="52"/>
      <c r="D865" s="52"/>
      <c r="E865" s="52"/>
      <c r="F865" s="1"/>
      <c r="G865" s="1"/>
      <c r="H865" s="1"/>
    </row>
    <row r="866" spans="1:8" ht="15.75" customHeight="1">
      <c r="A866" s="51"/>
      <c r="B866" s="51"/>
      <c r="C866" s="52"/>
      <c r="D866" s="52"/>
      <c r="E866" s="52"/>
      <c r="F866" s="1"/>
      <c r="G866" s="1"/>
      <c r="H866" s="1"/>
    </row>
    <row r="867" spans="1:8" ht="15.75" customHeight="1">
      <c r="A867" s="51"/>
      <c r="B867" s="51"/>
      <c r="C867" s="52"/>
      <c r="D867" s="52"/>
      <c r="E867" s="52"/>
      <c r="F867" s="1"/>
      <c r="G867" s="1"/>
      <c r="H867" s="1"/>
    </row>
    <row r="868" spans="1:8" ht="15.75" customHeight="1">
      <c r="A868" s="51"/>
      <c r="B868" s="51"/>
      <c r="C868" s="52"/>
      <c r="D868" s="52"/>
      <c r="E868" s="52"/>
      <c r="F868" s="1"/>
      <c r="G868" s="1"/>
      <c r="H868" s="1"/>
    </row>
    <row r="869" spans="1:8" ht="15.75" customHeight="1">
      <c r="A869" s="51"/>
      <c r="B869" s="51"/>
      <c r="C869" s="52"/>
      <c r="D869" s="52"/>
      <c r="E869" s="52"/>
      <c r="F869" s="1"/>
      <c r="G869" s="1"/>
      <c r="H869" s="1"/>
    </row>
    <row r="870" spans="1:8" ht="15.75" customHeight="1">
      <c r="A870" s="51"/>
      <c r="B870" s="51"/>
      <c r="C870" s="52"/>
      <c r="D870" s="52"/>
      <c r="E870" s="52"/>
      <c r="F870" s="1"/>
      <c r="G870" s="1"/>
      <c r="H870" s="1"/>
    </row>
    <row r="871" spans="1:8" ht="15.75" customHeight="1">
      <c r="A871" s="51"/>
      <c r="B871" s="51"/>
      <c r="C871" s="52"/>
      <c r="D871" s="52"/>
      <c r="E871" s="52"/>
      <c r="F871" s="1"/>
      <c r="G871" s="1"/>
      <c r="H871" s="1"/>
    </row>
    <row r="872" spans="1:8" ht="15.75" customHeight="1">
      <c r="A872" s="51"/>
      <c r="B872" s="51"/>
      <c r="C872" s="52"/>
      <c r="D872" s="52"/>
      <c r="E872" s="52"/>
      <c r="F872" s="1"/>
      <c r="G872" s="1"/>
      <c r="H872" s="1"/>
    </row>
    <row r="873" spans="1:8" ht="15.75" customHeight="1">
      <c r="A873" s="51"/>
      <c r="B873" s="51"/>
      <c r="C873" s="52"/>
      <c r="D873" s="52"/>
      <c r="E873" s="52"/>
      <c r="F873" s="1"/>
      <c r="G873" s="1"/>
      <c r="H873" s="1"/>
    </row>
    <row r="874" spans="1:8" ht="15.75" customHeight="1">
      <c r="A874" s="51"/>
      <c r="B874" s="51"/>
      <c r="C874" s="52"/>
      <c r="D874" s="52"/>
      <c r="E874" s="52"/>
      <c r="F874" s="1"/>
      <c r="G874" s="1"/>
      <c r="H874" s="1"/>
    </row>
    <row r="875" spans="1:8" ht="15.75" customHeight="1">
      <c r="A875" s="51"/>
      <c r="B875" s="51"/>
      <c r="C875" s="52"/>
      <c r="D875" s="52"/>
      <c r="E875" s="52"/>
      <c r="F875" s="1"/>
      <c r="G875" s="1"/>
      <c r="H875" s="1"/>
    </row>
    <row r="876" spans="1:8" ht="15.75" customHeight="1">
      <c r="A876" s="51"/>
      <c r="B876" s="51"/>
      <c r="C876" s="52"/>
      <c r="D876" s="52"/>
      <c r="E876" s="52"/>
      <c r="F876" s="1"/>
      <c r="G876" s="1"/>
      <c r="H876" s="1"/>
    </row>
    <row r="877" spans="1:8" ht="15.75" customHeight="1">
      <c r="A877" s="51"/>
      <c r="B877" s="51"/>
      <c r="C877" s="52"/>
      <c r="D877" s="52"/>
      <c r="E877" s="52"/>
      <c r="F877" s="1"/>
      <c r="G877" s="1"/>
      <c r="H877" s="1"/>
    </row>
    <row r="878" spans="1:8" ht="15.75" customHeight="1">
      <c r="A878" s="51"/>
      <c r="B878" s="51"/>
      <c r="C878" s="52"/>
      <c r="D878" s="52"/>
      <c r="E878" s="52"/>
      <c r="F878" s="1"/>
      <c r="G878" s="1"/>
      <c r="H878" s="1"/>
    </row>
    <row r="879" spans="1:8" ht="15.75" customHeight="1">
      <c r="A879" s="51"/>
      <c r="B879" s="51"/>
      <c r="C879" s="52"/>
      <c r="D879" s="52"/>
      <c r="E879" s="52"/>
      <c r="F879" s="1"/>
      <c r="G879" s="1"/>
      <c r="H879" s="1"/>
    </row>
    <row r="880" spans="1:8" ht="15.75" customHeight="1">
      <c r="A880" s="51"/>
      <c r="B880" s="51"/>
      <c r="C880" s="52"/>
      <c r="D880" s="52"/>
      <c r="E880" s="52"/>
      <c r="F880" s="1"/>
      <c r="G880" s="1"/>
      <c r="H880" s="1"/>
    </row>
    <row r="881" spans="1:8" ht="15.75" customHeight="1">
      <c r="A881" s="51"/>
      <c r="B881" s="51"/>
      <c r="C881" s="52"/>
      <c r="D881" s="52"/>
      <c r="E881" s="52"/>
      <c r="F881" s="1"/>
      <c r="G881" s="1"/>
      <c r="H881" s="1"/>
    </row>
    <row r="882" spans="1:8" ht="15.75" customHeight="1">
      <c r="A882" s="51"/>
      <c r="B882" s="51"/>
      <c r="C882" s="52"/>
      <c r="D882" s="52"/>
      <c r="E882" s="52"/>
      <c r="F882" s="1"/>
      <c r="G882" s="1"/>
      <c r="H882" s="1"/>
    </row>
    <row r="883" spans="1:8" ht="15.75" customHeight="1">
      <c r="A883" s="51"/>
      <c r="B883" s="51"/>
      <c r="C883" s="52"/>
      <c r="D883" s="52"/>
      <c r="E883" s="52"/>
      <c r="F883" s="1"/>
      <c r="G883" s="1"/>
      <c r="H883" s="1"/>
    </row>
    <row r="884" spans="1:8" ht="15.75" customHeight="1">
      <c r="A884" s="51"/>
      <c r="B884" s="51"/>
      <c r="C884" s="52"/>
      <c r="D884" s="52"/>
      <c r="E884" s="52"/>
      <c r="F884" s="1"/>
      <c r="G884" s="1"/>
      <c r="H884" s="1"/>
    </row>
    <row r="885" spans="1:8" ht="15.75" customHeight="1">
      <c r="A885" s="51"/>
      <c r="B885" s="51"/>
      <c r="C885" s="52"/>
      <c r="D885" s="52"/>
      <c r="E885" s="52"/>
      <c r="F885" s="1"/>
      <c r="G885" s="1"/>
      <c r="H885" s="1"/>
    </row>
    <row r="886" spans="1:8" ht="15.75" customHeight="1">
      <c r="A886" s="51"/>
      <c r="B886" s="51"/>
      <c r="C886" s="52"/>
      <c r="D886" s="52"/>
      <c r="E886" s="52"/>
      <c r="F886" s="1"/>
      <c r="G886" s="1"/>
      <c r="H886" s="1"/>
    </row>
    <row r="887" spans="1:8" ht="15.75" customHeight="1">
      <c r="A887" s="51"/>
      <c r="B887" s="51"/>
      <c r="C887" s="52"/>
      <c r="D887" s="52"/>
      <c r="E887" s="52"/>
      <c r="F887" s="1"/>
      <c r="G887" s="1"/>
      <c r="H887" s="1"/>
    </row>
    <row r="888" spans="1:8" ht="15.75" customHeight="1">
      <c r="A888" s="51"/>
      <c r="B888" s="51"/>
      <c r="C888" s="52"/>
      <c r="D888" s="52"/>
      <c r="E888" s="52"/>
      <c r="F888" s="1"/>
      <c r="G888" s="1"/>
      <c r="H888" s="1"/>
    </row>
    <row r="889" spans="1:8" ht="15.75" customHeight="1">
      <c r="A889" s="51"/>
      <c r="B889" s="51"/>
      <c r="C889" s="52"/>
      <c r="D889" s="52"/>
      <c r="E889" s="52"/>
      <c r="F889" s="1"/>
      <c r="G889" s="1"/>
      <c r="H889" s="1"/>
    </row>
    <row r="890" spans="1:8" ht="15.75" customHeight="1">
      <c r="A890" s="51"/>
      <c r="B890" s="51"/>
      <c r="C890" s="52"/>
      <c r="D890" s="52"/>
      <c r="E890" s="52"/>
      <c r="F890" s="1"/>
      <c r="G890" s="1"/>
      <c r="H890" s="1"/>
    </row>
    <row r="891" spans="1:8" ht="15.75" customHeight="1">
      <c r="A891" s="51"/>
      <c r="B891" s="51"/>
      <c r="C891" s="52"/>
      <c r="D891" s="52"/>
      <c r="E891" s="52"/>
      <c r="F891" s="1"/>
      <c r="G891" s="1"/>
      <c r="H891" s="1"/>
    </row>
    <row r="892" spans="1:8" ht="15.75" customHeight="1">
      <c r="A892" s="51"/>
      <c r="B892" s="51"/>
      <c r="C892" s="52"/>
      <c r="D892" s="52"/>
      <c r="E892" s="52"/>
      <c r="F892" s="1"/>
      <c r="G892" s="1"/>
      <c r="H892" s="1"/>
    </row>
    <row r="893" spans="1:8" ht="15.75" customHeight="1">
      <c r="A893" s="51"/>
      <c r="B893" s="51"/>
      <c r="C893" s="52"/>
      <c r="D893" s="52"/>
      <c r="E893" s="52"/>
      <c r="F893" s="1"/>
      <c r="G893" s="1"/>
      <c r="H893" s="1"/>
    </row>
    <row r="894" spans="1:8" ht="15.75" customHeight="1">
      <c r="A894" s="51"/>
      <c r="B894" s="51"/>
      <c r="C894" s="52"/>
      <c r="D894" s="52"/>
      <c r="E894" s="52"/>
      <c r="F894" s="1"/>
      <c r="G894" s="1"/>
      <c r="H894" s="1"/>
    </row>
    <row r="895" spans="1:8" ht="15.75" customHeight="1">
      <c r="A895" s="51"/>
      <c r="B895" s="51"/>
      <c r="C895" s="52"/>
      <c r="D895" s="52"/>
      <c r="E895" s="52"/>
      <c r="F895" s="1"/>
      <c r="G895" s="1"/>
      <c r="H895" s="1"/>
    </row>
    <row r="896" spans="1:8" ht="15.75" customHeight="1">
      <c r="A896" s="51"/>
      <c r="B896" s="51"/>
      <c r="C896" s="52"/>
      <c r="D896" s="52"/>
      <c r="E896" s="52"/>
      <c r="F896" s="1"/>
      <c r="G896" s="1"/>
      <c r="H896" s="1"/>
    </row>
    <row r="897" spans="1:8" ht="15.75" customHeight="1">
      <c r="A897" s="51"/>
      <c r="B897" s="51"/>
      <c r="C897" s="52"/>
      <c r="D897" s="52"/>
      <c r="E897" s="52"/>
      <c r="F897" s="1"/>
      <c r="G897" s="1"/>
      <c r="H897" s="1"/>
    </row>
    <row r="898" spans="1:8" ht="15.75" customHeight="1">
      <c r="A898" s="51"/>
      <c r="B898" s="51"/>
      <c r="C898" s="52"/>
      <c r="D898" s="52"/>
      <c r="E898" s="52"/>
      <c r="F898" s="1"/>
      <c r="G898" s="1"/>
      <c r="H898" s="1"/>
    </row>
    <row r="899" spans="1:8" ht="15.75" customHeight="1">
      <c r="A899" s="51"/>
      <c r="B899" s="51"/>
      <c r="C899" s="52"/>
      <c r="D899" s="52"/>
      <c r="E899" s="52"/>
      <c r="F899" s="1"/>
      <c r="G899" s="1"/>
      <c r="H899" s="1"/>
    </row>
    <row r="900" spans="1:8" ht="15.75" customHeight="1">
      <c r="A900" s="51"/>
      <c r="B900" s="51"/>
      <c r="C900" s="52"/>
      <c r="D900" s="52"/>
      <c r="E900" s="52"/>
      <c r="F900" s="1"/>
      <c r="G900" s="1"/>
      <c r="H900" s="1"/>
    </row>
    <row r="901" spans="1:8" ht="15.75" customHeight="1">
      <c r="A901" s="51"/>
      <c r="B901" s="51"/>
      <c r="C901" s="52"/>
      <c r="D901" s="52"/>
      <c r="E901" s="52"/>
      <c r="F901" s="1"/>
      <c r="G901" s="1"/>
      <c r="H901" s="1"/>
    </row>
    <row r="902" spans="1:8" ht="15.75" customHeight="1">
      <c r="A902" s="51"/>
      <c r="B902" s="51"/>
      <c r="C902" s="52"/>
      <c r="D902" s="52"/>
      <c r="E902" s="52"/>
      <c r="F902" s="1"/>
      <c r="G902" s="1"/>
      <c r="H902" s="1"/>
    </row>
    <row r="903" spans="1:8" ht="15.75" customHeight="1">
      <c r="A903" s="51"/>
      <c r="B903" s="51"/>
      <c r="C903" s="52"/>
      <c r="D903" s="52"/>
      <c r="E903" s="52"/>
      <c r="F903" s="1"/>
      <c r="G903" s="1"/>
      <c r="H903" s="1"/>
    </row>
    <row r="904" spans="1:8" ht="15.75" customHeight="1">
      <c r="A904" s="51"/>
      <c r="B904" s="51"/>
      <c r="C904" s="52"/>
      <c r="D904" s="52"/>
      <c r="E904" s="52"/>
      <c r="F904" s="1"/>
      <c r="G904" s="1"/>
      <c r="H904" s="1"/>
    </row>
    <row r="905" spans="1:8" ht="15.75" customHeight="1">
      <c r="A905" s="51"/>
      <c r="B905" s="51"/>
      <c r="C905" s="52"/>
      <c r="D905" s="52"/>
      <c r="E905" s="52"/>
      <c r="F905" s="1"/>
      <c r="G905" s="1"/>
      <c r="H905" s="1"/>
    </row>
    <row r="906" spans="1:8" ht="15.75" customHeight="1">
      <c r="A906" s="51"/>
      <c r="B906" s="51"/>
      <c r="C906" s="52"/>
      <c r="D906" s="52"/>
      <c r="E906" s="52"/>
      <c r="F906" s="1"/>
      <c r="G906" s="1"/>
      <c r="H906" s="1"/>
    </row>
    <row r="907" spans="1:8" ht="15.75" customHeight="1">
      <c r="A907" s="51"/>
      <c r="B907" s="51"/>
      <c r="C907" s="52"/>
      <c r="D907" s="52"/>
      <c r="E907" s="52"/>
      <c r="F907" s="1"/>
      <c r="G907" s="1"/>
      <c r="H907" s="1"/>
    </row>
    <row r="908" spans="1:8" ht="15.75" customHeight="1">
      <c r="A908" s="51"/>
      <c r="B908" s="51"/>
      <c r="C908" s="52"/>
      <c r="D908" s="52"/>
      <c r="E908" s="52"/>
      <c r="F908" s="1"/>
      <c r="G908" s="1"/>
      <c r="H908" s="1"/>
    </row>
    <row r="909" spans="1:8" ht="15.75" customHeight="1">
      <c r="A909" s="51"/>
      <c r="B909" s="51"/>
      <c r="C909" s="52"/>
      <c r="D909" s="52"/>
      <c r="E909" s="52"/>
      <c r="F909" s="1"/>
      <c r="G909" s="1"/>
      <c r="H909" s="1"/>
    </row>
    <row r="910" spans="1:8" ht="15.75" customHeight="1">
      <c r="A910" s="51"/>
      <c r="B910" s="51"/>
      <c r="C910" s="52"/>
      <c r="D910" s="52"/>
      <c r="E910" s="52"/>
      <c r="F910" s="1"/>
      <c r="G910" s="1"/>
      <c r="H910" s="1"/>
    </row>
    <row r="911" spans="1:8" ht="15.75" customHeight="1">
      <c r="A911" s="51"/>
      <c r="B911" s="51"/>
      <c r="C911" s="52"/>
      <c r="D911" s="52"/>
      <c r="E911" s="52"/>
      <c r="F911" s="1"/>
      <c r="G911" s="1"/>
      <c r="H911" s="1"/>
    </row>
    <row r="912" spans="1:8" ht="15.75" customHeight="1">
      <c r="A912" s="51"/>
      <c r="B912" s="51"/>
      <c r="C912" s="52"/>
      <c r="D912" s="52"/>
      <c r="E912" s="52"/>
      <c r="F912" s="1"/>
      <c r="G912" s="1"/>
      <c r="H912" s="1"/>
    </row>
    <row r="913" spans="1:8" ht="15.75" customHeight="1">
      <c r="A913" s="51"/>
      <c r="B913" s="51"/>
      <c r="C913" s="52"/>
      <c r="D913" s="52"/>
      <c r="E913" s="52"/>
      <c r="F913" s="1"/>
      <c r="G913" s="1"/>
      <c r="H913" s="1"/>
    </row>
    <row r="914" spans="1:8" ht="15.75" customHeight="1">
      <c r="A914" s="51"/>
      <c r="B914" s="51"/>
      <c r="C914" s="52"/>
      <c r="D914" s="52"/>
      <c r="E914" s="52"/>
      <c r="F914" s="1"/>
      <c r="G914" s="1"/>
      <c r="H914" s="1"/>
    </row>
    <row r="915" spans="1:8" ht="15.75" customHeight="1">
      <c r="A915" s="51"/>
      <c r="B915" s="51"/>
      <c r="C915" s="52"/>
      <c r="D915" s="52"/>
      <c r="E915" s="52"/>
      <c r="F915" s="1"/>
      <c r="G915" s="1"/>
      <c r="H915" s="1"/>
    </row>
    <row r="916" spans="1:8" ht="15.75" customHeight="1">
      <c r="A916" s="51"/>
      <c r="B916" s="51"/>
      <c r="C916" s="52"/>
      <c r="D916" s="52"/>
      <c r="E916" s="52"/>
      <c r="F916" s="1"/>
      <c r="G916" s="1"/>
      <c r="H916" s="1"/>
    </row>
    <row r="917" spans="1:8" ht="15.75" customHeight="1">
      <c r="A917" s="51"/>
      <c r="B917" s="51"/>
      <c r="C917" s="52"/>
      <c r="D917" s="52"/>
      <c r="E917" s="52"/>
      <c r="F917" s="1"/>
      <c r="G917" s="1"/>
      <c r="H917" s="1"/>
    </row>
    <row r="918" spans="1:8" ht="15.75" customHeight="1">
      <c r="A918" s="51"/>
      <c r="B918" s="51"/>
      <c r="C918" s="52"/>
      <c r="D918" s="52"/>
      <c r="E918" s="52"/>
      <c r="F918" s="1"/>
      <c r="G918" s="1"/>
      <c r="H918" s="1"/>
    </row>
    <row r="919" spans="1:8" ht="15.75" customHeight="1">
      <c r="A919" s="51"/>
      <c r="B919" s="51"/>
      <c r="C919" s="52"/>
      <c r="D919" s="52"/>
      <c r="E919" s="52"/>
      <c r="F919" s="1"/>
      <c r="G919" s="1"/>
      <c r="H919" s="1"/>
    </row>
    <row r="920" spans="1:8" ht="15.75" customHeight="1">
      <c r="A920" s="51"/>
      <c r="B920" s="51"/>
      <c r="C920" s="52"/>
      <c r="D920" s="52"/>
      <c r="E920" s="52"/>
      <c r="F920" s="1"/>
      <c r="G920" s="1"/>
      <c r="H920" s="1"/>
    </row>
    <row r="921" spans="1:8" ht="15.75" customHeight="1">
      <c r="A921" s="51"/>
      <c r="B921" s="51"/>
      <c r="C921" s="52"/>
      <c r="D921" s="52"/>
      <c r="E921" s="52"/>
      <c r="F921" s="1"/>
      <c r="G921" s="1"/>
      <c r="H921" s="1"/>
    </row>
    <row r="922" spans="1:8" ht="15.75" customHeight="1">
      <c r="A922" s="51"/>
      <c r="B922" s="51"/>
      <c r="C922" s="52"/>
      <c r="D922" s="52"/>
      <c r="E922" s="52"/>
      <c r="F922" s="1"/>
      <c r="G922" s="1"/>
      <c r="H922" s="1"/>
    </row>
    <row r="923" spans="1:8" ht="15.75" customHeight="1">
      <c r="A923" s="51"/>
      <c r="B923" s="51"/>
      <c r="C923" s="52"/>
      <c r="D923" s="52"/>
      <c r="E923" s="52"/>
      <c r="F923" s="1"/>
      <c r="G923" s="1"/>
      <c r="H923" s="1"/>
    </row>
    <row r="924" spans="1:8" ht="15.75" customHeight="1">
      <c r="A924" s="51"/>
      <c r="B924" s="51"/>
      <c r="C924" s="52"/>
      <c r="D924" s="52"/>
      <c r="E924" s="52"/>
      <c r="F924" s="1"/>
      <c r="G924" s="1"/>
      <c r="H924" s="1"/>
    </row>
    <row r="925" spans="1:8" ht="15.75" customHeight="1">
      <c r="A925" s="51"/>
      <c r="B925" s="51"/>
      <c r="C925" s="52"/>
      <c r="D925" s="52"/>
      <c r="E925" s="52"/>
      <c r="F925" s="1"/>
      <c r="G925" s="1"/>
      <c r="H925" s="1"/>
    </row>
    <row r="926" spans="1:8" ht="15.75" customHeight="1">
      <c r="A926" s="51"/>
      <c r="B926" s="51"/>
      <c r="C926" s="52"/>
      <c r="D926" s="52"/>
      <c r="E926" s="52"/>
      <c r="F926" s="1"/>
      <c r="G926" s="1"/>
      <c r="H926" s="1"/>
    </row>
    <row r="927" spans="1:8" ht="15.75" customHeight="1">
      <c r="A927" s="51"/>
      <c r="B927" s="51"/>
      <c r="C927" s="52"/>
      <c r="D927" s="52"/>
      <c r="E927" s="52"/>
      <c r="F927" s="1"/>
      <c r="G927" s="1"/>
      <c r="H927" s="1"/>
    </row>
    <row r="928" spans="1:8" ht="15.75" customHeight="1">
      <c r="A928" s="51"/>
      <c r="B928" s="51"/>
      <c r="C928" s="52"/>
      <c r="D928" s="52"/>
      <c r="E928" s="52"/>
      <c r="F928" s="1"/>
      <c r="G928" s="1"/>
      <c r="H928" s="1"/>
    </row>
    <row r="929" spans="1:8" ht="15.75" customHeight="1">
      <c r="A929" s="51"/>
      <c r="B929" s="51"/>
      <c r="C929" s="52"/>
      <c r="D929" s="52"/>
      <c r="E929" s="52"/>
      <c r="F929" s="1"/>
      <c r="G929" s="1"/>
      <c r="H929" s="1"/>
    </row>
    <row r="930" spans="1:8" ht="15.75" customHeight="1">
      <c r="A930" s="51"/>
      <c r="B930" s="51"/>
      <c r="C930" s="52"/>
      <c r="D930" s="52"/>
      <c r="E930" s="52"/>
      <c r="F930" s="1"/>
      <c r="G930" s="1"/>
      <c r="H930" s="1"/>
    </row>
    <row r="931" spans="1:8" ht="15.75" customHeight="1">
      <c r="A931" s="51"/>
      <c r="B931" s="51"/>
      <c r="C931" s="52"/>
      <c r="D931" s="52"/>
      <c r="E931" s="52"/>
      <c r="F931" s="1"/>
      <c r="G931" s="1"/>
      <c r="H931" s="1"/>
    </row>
    <row r="932" spans="1:8" ht="15.75" customHeight="1">
      <c r="A932" s="51"/>
      <c r="B932" s="51"/>
      <c r="C932" s="52"/>
      <c r="D932" s="52"/>
      <c r="E932" s="52"/>
      <c r="F932" s="1"/>
      <c r="G932" s="1"/>
      <c r="H932" s="1"/>
    </row>
    <row r="933" spans="1:8" ht="15.75" customHeight="1">
      <c r="A933" s="51"/>
      <c r="B933" s="51"/>
      <c r="C933" s="52"/>
      <c r="D933" s="52"/>
      <c r="E933" s="52"/>
      <c r="F933" s="1"/>
      <c r="G933" s="1"/>
      <c r="H933" s="1"/>
    </row>
    <row r="934" spans="1:8" ht="15.75" customHeight="1">
      <c r="A934" s="51"/>
      <c r="B934" s="51"/>
      <c r="C934" s="52"/>
      <c r="D934" s="52"/>
      <c r="E934" s="52"/>
      <c r="F934" s="1"/>
      <c r="G934" s="1"/>
      <c r="H934" s="1"/>
    </row>
    <row r="935" spans="1:8" ht="15.75" customHeight="1">
      <c r="A935" s="51"/>
      <c r="B935" s="51"/>
      <c r="C935" s="52"/>
      <c r="D935" s="52"/>
      <c r="E935" s="52"/>
      <c r="F935" s="1"/>
      <c r="G935" s="1"/>
      <c r="H935" s="1"/>
    </row>
    <row r="936" spans="1:8" ht="15.75" customHeight="1">
      <c r="A936" s="51"/>
      <c r="B936" s="51"/>
      <c r="C936" s="52"/>
      <c r="D936" s="52"/>
      <c r="E936" s="52"/>
      <c r="F936" s="1"/>
      <c r="G936" s="1"/>
      <c r="H936" s="1"/>
    </row>
    <row r="937" spans="1:8" ht="15.75" customHeight="1">
      <c r="A937" s="51"/>
      <c r="B937" s="51"/>
      <c r="C937" s="52"/>
      <c r="D937" s="52"/>
      <c r="E937" s="52"/>
      <c r="F937" s="1"/>
      <c r="G937" s="1"/>
      <c r="H937" s="1"/>
    </row>
    <row r="938" spans="1:8" ht="15.75" customHeight="1">
      <c r="A938" s="51"/>
      <c r="B938" s="51"/>
      <c r="C938" s="52"/>
      <c r="D938" s="52"/>
      <c r="E938" s="52"/>
      <c r="F938" s="1"/>
      <c r="G938" s="1"/>
      <c r="H938" s="1"/>
    </row>
    <row r="939" spans="1:8" ht="15.75" customHeight="1">
      <c r="A939" s="51"/>
      <c r="B939" s="51"/>
      <c r="C939" s="52"/>
      <c r="D939" s="52"/>
      <c r="E939" s="52"/>
      <c r="F939" s="1"/>
      <c r="G939" s="1"/>
      <c r="H939" s="1"/>
    </row>
    <row r="940" spans="1:8" ht="15.75" customHeight="1">
      <c r="A940" s="51"/>
      <c r="B940" s="51"/>
      <c r="C940" s="52"/>
      <c r="D940" s="52"/>
      <c r="E940" s="52"/>
      <c r="F940" s="1"/>
      <c r="G940" s="1"/>
      <c r="H940" s="1"/>
    </row>
    <row r="941" spans="1:8" ht="15.75" customHeight="1">
      <c r="A941" s="51"/>
      <c r="B941" s="51"/>
      <c r="C941" s="52"/>
      <c r="D941" s="52"/>
      <c r="E941" s="52"/>
      <c r="F941" s="1"/>
      <c r="G941" s="1"/>
      <c r="H941" s="1"/>
    </row>
    <row r="942" spans="1:8" ht="15.75" customHeight="1">
      <c r="A942" s="51"/>
      <c r="B942" s="51"/>
      <c r="C942" s="52"/>
      <c r="D942" s="52"/>
      <c r="E942" s="52"/>
      <c r="F942" s="1"/>
      <c r="G942" s="1"/>
      <c r="H942" s="1"/>
    </row>
    <row r="943" spans="1:8" ht="15.75" customHeight="1">
      <c r="A943" s="51"/>
      <c r="B943" s="51"/>
      <c r="C943" s="52"/>
      <c r="D943" s="52"/>
      <c r="E943" s="52"/>
      <c r="F943" s="1"/>
      <c r="G943" s="1"/>
      <c r="H943" s="1"/>
    </row>
    <row r="944" spans="1:8" ht="15.75" customHeight="1">
      <c r="A944" s="51"/>
      <c r="B944" s="51"/>
      <c r="C944" s="52"/>
      <c r="D944" s="52"/>
      <c r="E944" s="52"/>
      <c r="F944" s="1"/>
      <c r="G944" s="1"/>
      <c r="H944" s="1"/>
    </row>
    <row r="945" spans="1:8" ht="15.75" customHeight="1">
      <c r="A945" s="51"/>
      <c r="B945" s="51"/>
      <c r="C945" s="52"/>
      <c r="D945" s="52"/>
      <c r="E945" s="52"/>
      <c r="F945" s="1"/>
      <c r="G945" s="1"/>
      <c r="H945" s="1"/>
    </row>
    <row r="946" spans="1:8" ht="15.75" customHeight="1">
      <c r="A946" s="51"/>
      <c r="B946" s="51"/>
      <c r="C946" s="52"/>
      <c r="D946" s="52"/>
      <c r="E946" s="52"/>
      <c r="F946" s="1"/>
      <c r="G946" s="1"/>
      <c r="H946" s="1"/>
    </row>
    <row r="947" spans="1:8" ht="15.75" customHeight="1">
      <c r="A947" s="51"/>
      <c r="B947" s="51"/>
      <c r="C947" s="52"/>
      <c r="D947" s="52"/>
      <c r="E947" s="52"/>
      <c r="F947" s="1"/>
      <c r="G947" s="1"/>
      <c r="H947" s="1"/>
    </row>
    <row r="948" spans="1:8" ht="15.75" customHeight="1">
      <c r="A948" s="51"/>
      <c r="B948" s="51"/>
      <c r="C948" s="52"/>
      <c r="D948" s="52"/>
      <c r="E948" s="52"/>
      <c r="F948" s="1"/>
      <c r="G948" s="1"/>
      <c r="H948" s="1"/>
    </row>
    <row r="949" spans="1:8" ht="15.75" customHeight="1">
      <c r="A949" s="51"/>
      <c r="B949" s="51"/>
      <c r="C949" s="52"/>
      <c r="D949" s="52"/>
      <c r="E949" s="52"/>
      <c r="F949" s="1"/>
      <c r="G949" s="1"/>
      <c r="H949" s="1"/>
    </row>
    <row r="950" spans="1:8" ht="15.75" customHeight="1">
      <c r="A950" s="51"/>
      <c r="B950" s="51"/>
      <c r="C950" s="52"/>
      <c r="D950" s="52"/>
      <c r="E950" s="52"/>
      <c r="F950" s="1"/>
      <c r="G950" s="1"/>
      <c r="H950" s="1"/>
    </row>
    <row r="951" spans="1:8" ht="15.75" customHeight="1">
      <c r="A951" s="51"/>
      <c r="B951" s="51"/>
      <c r="C951" s="52"/>
      <c r="D951" s="52"/>
      <c r="E951" s="52"/>
      <c r="F951" s="1"/>
      <c r="G951" s="1"/>
      <c r="H951" s="1"/>
    </row>
    <row r="952" spans="1:8" ht="15.75" customHeight="1">
      <c r="A952" s="51"/>
      <c r="B952" s="51"/>
      <c r="C952" s="52"/>
      <c r="D952" s="52"/>
      <c r="E952" s="52"/>
      <c r="F952" s="1"/>
      <c r="G952" s="1"/>
      <c r="H952" s="1"/>
    </row>
    <row r="953" spans="1:8" ht="15.75" customHeight="1">
      <c r="A953" s="51"/>
      <c r="B953" s="51"/>
      <c r="C953" s="52"/>
      <c r="D953" s="52"/>
      <c r="E953" s="52"/>
      <c r="F953" s="1"/>
      <c r="G953" s="1"/>
      <c r="H953" s="1"/>
    </row>
    <row r="954" spans="1:8" ht="15.75" customHeight="1">
      <c r="A954" s="51"/>
      <c r="B954" s="51"/>
      <c r="C954" s="52"/>
      <c r="D954" s="52"/>
      <c r="E954" s="52"/>
      <c r="F954" s="1"/>
      <c r="G954" s="1"/>
      <c r="H954" s="1"/>
    </row>
    <row r="955" spans="1:8" ht="15.75" customHeight="1">
      <c r="A955" s="51"/>
      <c r="B955" s="51"/>
      <c r="C955" s="52"/>
      <c r="D955" s="52"/>
      <c r="E955" s="52"/>
      <c r="F955" s="1"/>
      <c r="G955" s="1"/>
      <c r="H955" s="1"/>
    </row>
    <row r="956" spans="1:8" ht="15.75" customHeight="1">
      <c r="A956" s="51"/>
      <c r="B956" s="51"/>
      <c r="C956" s="52"/>
      <c r="D956" s="52"/>
      <c r="E956" s="52"/>
      <c r="F956" s="1"/>
      <c r="G956" s="1"/>
      <c r="H956" s="1"/>
    </row>
    <row r="957" spans="1:8" ht="15.75" customHeight="1">
      <c r="A957" s="51"/>
      <c r="B957" s="51"/>
      <c r="C957" s="52"/>
      <c r="D957" s="52"/>
      <c r="E957" s="52"/>
      <c r="F957" s="1"/>
      <c r="G957" s="1"/>
      <c r="H957" s="1"/>
    </row>
    <row r="958" spans="1:8" ht="15.75" customHeight="1">
      <c r="A958" s="51"/>
      <c r="B958" s="51"/>
      <c r="C958" s="52"/>
      <c r="D958" s="52"/>
      <c r="E958" s="52"/>
      <c r="F958" s="1"/>
      <c r="G958" s="1"/>
      <c r="H958" s="1"/>
    </row>
    <row r="959" spans="1:8" ht="15.75" customHeight="1">
      <c r="A959" s="51"/>
      <c r="B959" s="51"/>
      <c r="C959" s="52"/>
      <c r="D959" s="52"/>
      <c r="E959" s="52"/>
      <c r="F959" s="1"/>
      <c r="G959" s="1"/>
      <c r="H959" s="1"/>
    </row>
    <row r="960" spans="1:8" ht="15.75" customHeight="1">
      <c r="A960" s="51"/>
      <c r="B960" s="51"/>
      <c r="C960" s="52"/>
      <c r="D960" s="52"/>
      <c r="E960" s="52"/>
      <c r="F960" s="1"/>
      <c r="G960" s="1"/>
      <c r="H960" s="1"/>
    </row>
    <row r="961" spans="1:8" ht="15.75" customHeight="1">
      <c r="A961" s="51"/>
      <c r="B961" s="51"/>
      <c r="C961" s="52"/>
      <c r="D961" s="52"/>
      <c r="E961" s="52"/>
      <c r="F961" s="1"/>
      <c r="G961" s="1"/>
      <c r="H961" s="1"/>
    </row>
    <row r="962" spans="1:8" ht="15.75" customHeight="1">
      <c r="A962" s="51"/>
      <c r="B962" s="51"/>
      <c r="C962" s="52"/>
      <c r="D962" s="52"/>
      <c r="E962" s="52"/>
      <c r="F962" s="1"/>
      <c r="G962" s="1"/>
      <c r="H962" s="1"/>
    </row>
    <row r="963" spans="1:8" ht="15.75" customHeight="1">
      <c r="A963" s="51"/>
      <c r="B963" s="51"/>
      <c r="C963" s="52"/>
      <c r="D963" s="52"/>
      <c r="E963" s="52"/>
      <c r="F963" s="1"/>
      <c r="G963" s="1"/>
      <c r="H963" s="1"/>
    </row>
    <row r="964" spans="1:8" ht="15.75" customHeight="1">
      <c r="A964" s="51"/>
      <c r="B964" s="51"/>
      <c r="C964" s="52"/>
      <c r="D964" s="52"/>
      <c r="E964" s="52"/>
      <c r="F964" s="1"/>
      <c r="G964" s="1"/>
      <c r="H964" s="1"/>
    </row>
    <row r="965" spans="1:8" ht="15.75" customHeight="1">
      <c r="A965" s="51"/>
      <c r="B965" s="51"/>
      <c r="C965" s="52"/>
      <c r="D965" s="52"/>
      <c r="E965" s="52"/>
      <c r="F965" s="1"/>
      <c r="G965" s="1"/>
      <c r="H965" s="1"/>
    </row>
    <row r="966" spans="1:8" ht="15.75" customHeight="1">
      <c r="A966" s="51"/>
      <c r="B966" s="51"/>
      <c r="C966" s="52"/>
      <c r="D966" s="52"/>
      <c r="E966" s="52"/>
      <c r="F966" s="1"/>
      <c r="G966" s="1"/>
      <c r="H966" s="1"/>
    </row>
    <row r="967" spans="1:8" ht="15.75" customHeight="1">
      <c r="A967" s="51"/>
      <c r="B967" s="51"/>
      <c r="C967" s="52"/>
      <c r="D967" s="52"/>
      <c r="E967" s="52"/>
      <c r="F967" s="1"/>
      <c r="G967" s="1"/>
      <c r="H967" s="1"/>
    </row>
    <row r="968" spans="1:8" ht="15.75" customHeight="1">
      <c r="A968" s="51"/>
      <c r="B968" s="51"/>
      <c r="C968" s="52"/>
      <c r="D968" s="52"/>
      <c r="E968" s="52"/>
      <c r="F968" s="1"/>
      <c r="G968" s="1"/>
      <c r="H968" s="1"/>
    </row>
    <row r="969" spans="1:8" ht="15.75" customHeight="1">
      <c r="A969" s="51"/>
      <c r="B969" s="51"/>
      <c r="C969" s="52"/>
      <c r="D969" s="52"/>
      <c r="E969" s="52"/>
      <c r="F969" s="1"/>
      <c r="G969" s="1"/>
      <c r="H969" s="1"/>
    </row>
    <row r="970" spans="1:8" ht="15.75" customHeight="1">
      <c r="A970" s="51"/>
      <c r="B970" s="51"/>
      <c r="C970" s="52"/>
      <c r="D970" s="52"/>
      <c r="E970" s="52"/>
      <c r="F970" s="1"/>
      <c r="G970" s="1"/>
      <c r="H970" s="1"/>
    </row>
    <row r="971" spans="1:8" ht="15.75" customHeight="1">
      <c r="A971" s="51"/>
      <c r="B971" s="51"/>
      <c r="C971" s="52"/>
      <c r="D971" s="52"/>
      <c r="E971" s="52"/>
      <c r="F971" s="1"/>
      <c r="G971" s="1"/>
      <c r="H971" s="1"/>
    </row>
    <row r="972" spans="1:8" ht="15.75" customHeight="1"/>
    <row r="973" spans="1:8" ht="15.75" customHeight="1"/>
    <row r="974" spans="1:8" ht="15.75" customHeight="1"/>
    <row r="975" spans="1:8" ht="15.75" customHeight="1"/>
    <row r="976" spans="1:8"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771:E771"/>
    <mergeCell ref="A2:E2"/>
    <mergeCell ref="A4:E4"/>
    <mergeCell ref="A5:E5"/>
    <mergeCell ref="A6:E6"/>
    <mergeCell ref="A558:A570"/>
    <mergeCell ref="B558:B570"/>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V1000"/>
  <sheetViews>
    <sheetView workbookViewId="0"/>
  </sheetViews>
  <sheetFormatPr defaultColWidth="14.3984375" defaultRowHeight="15" customHeight="1"/>
  <cols>
    <col min="1" max="1" width="14.265625" customWidth="1"/>
    <col min="2" max="2" width="14.86328125" customWidth="1"/>
    <col min="3" max="3" width="10.1328125" customWidth="1"/>
    <col min="4" max="4" width="12.265625" customWidth="1"/>
    <col min="5" max="5" width="6" customWidth="1"/>
    <col min="6" max="6" width="9.265625" customWidth="1"/>
    <col min="7" max="7" width="8" customWidth="1"/>
    <col min="8" max="8" width="12" customWidth="1"/>
    <col min="9" max="11" width="8.73046875" customWidth="1"/>
    <col min="12" max="12" width="8.265625" customWidth="1"/>
    <col min="13" max="16" width="9.1328125" customWidth="1"/>
    <col min="17" max="22" width="8" customWidth="1"/>
    <col min="23" max="26" width="14.265625" customWidth="1"/>
  </cols>
  <sheetData>
    <row r="1" spans="1:22" ht="14.25">
      <c r="A1" s="51"/>
      <c r="B1" s="52"/>
      <c r="C1" s="52"/>
      <c r="D1" s="52"/>
      <c r="E1" s="1"/>
      <c r="F1" s="1"/>
      <c r="G1" s="1"/>
      <c r="H1" s="1"/>
      <c r="I1" s="1"/>
      <c r="J1" s="1"/>
      <c r="K1" s="1"/>
      <c r="L1" s="1"/>
      <c r="M1" s="1"/>
      <c r="N1" s="1"/>
      <c r="O1" s="1"/>
      <c r="P1" s="1"/>
    </row>
    <row r="2" spans="1:22" ht="15.75" customHeight="1">
      <c r="A2" s="1118" t="s">
        <v>843</v>
      </c>
      <c r="B2" s="1111"/>
      <c r="C2" s="1111"/>
      <c r="D2" s="1111"/>
      <c r="E2" s="1111"/>
      <c r="F2" s="1111"/>
      <c r="G2" s="1111"/>
      <c r="H2" s="1111"/>
      <c r="I2" s="1111"/>
      <c r="J2" s="1111"/>
      <c r="K2" s="1111"/>
      <c r="L2" s="1112"/>
      <c r="M2" s="53"/>
      <c r="N2" s="53"/>
      <c r="O2" s="53"/>
      <c r="P2" s="53"/>
      <c r="Q2" s="54"/>
      <c r="R2" s="54"/>
      <c r="S2" s="54"/>
      <c r="T2" s="54"/>
      <c r="U2" s="54"/>
      <c r="V2" s="54"/>
    </row>
    <row r="3" spans="1:22" ht="14.25">
      <c r="A3" s="54"/>
      <c r="B3" s="54"/>
      <c r="C3" s="54"/>
      <c r="D3" s="54"/>
      <c r="E3" s="54"/>
      <c r="F3" s="54"/>
      <c r="G3" s="54"/>
      <c r="H3" s="54"/>
      <c r="I3" s="54"/>
      <c r="J3" s="54"/>
      <c r="K3" s="54"/>
      <c r="L3" s="54"/>
      <c r="M3" s="53"/>
      <c r="N3" s="53"/>
      <c r="O3" s="53"/>
      <c r="P3" s="53"/>
      <c r="Q3" s="54"/>
      <c r="R3" s="54"/>
      <c r="S3" s="54"/>
      <c r="T3" s="54"/>
      <c r="U3" s="54"/>
      <c r="V3" s="54"/>
    </row>
    <row r="4" spans="1:22" ht="40.5" customHeight="1">
      <c r="A4" s="1110" t="s">
        <v>844</v>
      </c>
      <c r="B4" s="1111"/>
      <c r="C4" s="1111"/>
      <c r="D4" s="1111"/>
      <c r="E4" s="1111"/>
      <c r="F4" s="1111"/>
      <c r="G4" s="1111"/>
      <c r="H4" s="1111"/>
      <c r="I4" s="1111"/>
      <c r="J4" s="1111"/>
      <c r="K4" s="1111"/>
      <c r="L4" s="1112"/>
      <c r="M4" s="53"/>
      <c r="N4" s="53"/>
      <c r="O4" s="53"/>
      <c r="P4" s="53"/>
      <c r="Q4" s="54"/>
      <c r="R4" s="54"/>
      <c r="S4" s="54"/>
      <c r="T4" s="54"/>
      <c r="U4" s="54"/>
      <c r="V4" s="54"/>
    </row>
    <row r="5" spans="1:22" ht="36.75" customHeight="1">
      <c r="A5" s="1110" t="s">
        <v>845</v>
      </c>
      <c r="B5" s="1111"/>
      <c r="C5" s="1111"/>
      <c r="D5" s="1111"/>
      <c r="E5" s="1111"/>
      <c r="F5" s="1111"/>
      <c r="G5" s="1111"/>
      <c r="H5" s="1111"/>
      <c r="I5" s="1111"/>
      <c r="J5" s="1111"/>
      <c r="K5" s="1111"/>
      <c r="L5" s="1112"/>
      <c r="M5" s="53"/>
      <c r="N5" s="53"/>
      <c r="O5" s="53"/>
      <c r="P5" s="53"/>
      <c r="Q5" s="54"/>
      <c r="R5" s="54"/>
      <c r="S5" s="54"/>
      <c r="T5" s="54"/>
      <c r="U5" s="54"/>
      <c r="V5" s="54"/>
    </row>
    <row r="6" spans="1:22" ht="27.75" customHeight="1">
      <c r="A6" s="1110" t="s">
        <v>846</v>
      </c>
      <c r="B6" s="1111"/>
      <c r="C6" s="1111"/>
      <c r="D6" s="1111"/>
      <c r="E6" s="1111"/>
      <c r="F6" s="1111"/>
      <c r="G6" s="1111"/>
      <c r="H6" s="1111"/>
      <c r="I6" s="1111"/>
      <c r="J6" s="1111"/>
      <c r="K6" s="1111"/>
      <c r="L6" s="1112"/>
      <c r="M6" s="53"/>
      <c r="N6" s="53"/>
      <c r="O6" s="53"/>
      <c r="P6" s="53"/>
      <c r="Q6" s="54"/>
      <c r="R6" s="54"/>
      <c r="S6" s="54"/>
      <c r="T6" s="54"/>
      <c r="U6" s="54"/>
      <c r="V6" s="54"/>
    </row>
    <row r="7" spans="1:22" ht="28.5" customHeight="1">
      <c r="A7" s="1110" t="s">
        <v>847</v>
      </c>
      <c r="B7" s="1111"/>
      <c r="C7" s="1111"/>
      <c r="D7" s="1111"/>
      <c r="E7" s="1111"/>
      <c r="F7" s="1111"/>
      <c r="G7" s="1111"/>
      <c r="H7" s="1111"/>
      <c r="I7" s="1111"/>
      <c r="J7" s="1111"/>
      <c r="K7" s="1111"/>
      <c r="L7" s="1112"/>
      <c r="M7" s="53"/>
      <c r="N7" s="53"/>
      <c r="O7" s="53"/>
      <c r="P7" s="53"/>
      <c r="Q7" s="54"/>
      <c r="R7" s="54"/>
      <c r="S7" s="54"/>
      <c r="T7" s="54"/>
      <c r="U7" s="54"/>
      <c r="V7" s="54"/>
    </row>
    <row r="8" spans="1:22" ht="14.25">
      <c r="A8" s="1110" t="s">
        <v>848</v>
      </c>
      <c r="B8" s="1111"/>
      <c r="C8" s="1111"/>
      <c r="D8" s="1111"/>
      <c r="E8" s="1111"/>
      <c r="F8" s="1111"/>
      <c r="G8" s="1111"/>
      <c r="H8" s="1111"/>
      <c r="I8" s="1111"/>
      <c r="J8" s="1111"/>
      <c r="K8" s="1111"/>
      <c r="L8" s="1112"/>
      <c r="M8" s="53"/>
      <c r="N8" s="53"/>
      <c r="O8" s="53"/>
      <c r="P8" s="53"/>
      <c r="Q8" s="54"/>
      <c r="R8" s="54"/>
      <c r="S8" s="54"/>
      <c r="T8" s="54"/>
      <c r="U8" s="54"/>
      <c r="V8" s="54"/>
    </row>
    <row r="9" spans="1:22" ht="101.25" customHeight="1">
      <c r="A9" s="1113" t="s">
        <v>849</v>
      </c>
      <c r="B9" s="1111"/>
      <c r="C9" s="1111"/>
      <c r="D9" s="1111"/>
      <c r="E9" s="1111"/>
      <c r="F9" s="1111"/>
      <c r="G9" s="1111"/>
      <c r="H9" s="1111"/>
      <c r="I9" s="1111"/>
      <c r="J9" s="1111"/>
      <c r="K9" s="1111"/>
      <c r="L9" s="1112"/>
      <c r="M9" s="53"/>
      <c r="N9" s="53"/>
      <c r="O9" s="53"/>
      <c r="P9" s="53"/>
      <c r="Q9" s="54"/>
      <c r="R9" s="54"/>
      <c r="S9" s="54"/>
      <c r="T9" s="54"/>
      <c r="U9" s="54"/>
      <c r="V9" s="54"/>
    </row>
    <row r="10" spans="1:22" ht="14.25">
      <c r="A10" s="57"/>
      <c r="B10" s="58"/>
      <c r="C10" s="58"/>
      <c r="D10" s="58"/>
      <c r="E10" s="57"/>
      <c r="F10" s="57"/>
      <c r="G10" s="57"/>
      <c r="H10" s="57"/>
      <c r="I10" s="57"/>
      <c r="J10" s="57"/>
      <c r="K10" s="57"/>
      <c r="L10" s="57"/>
      <c r="M10" s="53"/>
      <c r="N10" s="53"/>
      <c r="O10" s="53"/>
      <c r="P10" s="53"/>
      <c r="Q10" s="54"/>
      <c r="R10" s="54"/>
      <c r="S10" s="54"/>
      <c r="T10" s="54"/>
      <c r="U10" s="54"/>
      <c r="V10" s="54"/>
    </row>
    <row r="11" spans="1:22" ht="82.5" customHeight="1">
      <c r="A11" s="59" t="s">
        <v>203</v>
      </c>
      <c r="B11" s="59" t="s">
        <v>204</v>
      </c>
      <c r="C11" s="60" t="s">
        <v>850</v>
      </c>
      <c r="D11" s="60" t="s">
        <v>851</v>
      </c>
      <c r="E11" s="59" t="s">
        <v>852</v>
      </c>
      <c r="F11" s="60" t="s">
        <v>853</v>
      </c>
      <c r="G11" s="60" t="s">
        <v>214</v>
      </c>
      <c r="H11" s="60" t="s">
        <v>854</v>
      </c>
      <c r="I11" s="60" t="s">
        <v>217</v>
      </c>
      <c r="J11" s="60" t="s">
        <v>218</v>
      </c>
      <c r="K11" s="59" t="s">
        <v>219</v>
      </c>
      <c r="L11" s="59" t="s">
        <v>223</v>
      </c>
      <c r="M11" s="64" t="s">
        <v>224</v>
      </c>
      <c r="N11" s="65"/>
      <c r="O11" s="65"/>
      <c r="P11" s="65"/>
      <c r="Q11" s="66"/>
      <c r="R11" s="66"/>
      <c r="S11" s="66"/>
      <c r="T11" s="66"/>
      <c r="U11" s="66"/>
      <c r="V11" s="66"/>
    </row>
    <row r="12" spans="1:22" ht="382.5">
      <c r="A12" s="234" t="s">
        <v>855</v>
      </c>
      <c r="B12" s="68" t="s">
        <v>50</v>
      </c>
      <c r="C12" s="92" t="s">
        <v>856</v>
      </c>
      <c r="D12" s="68" t="s">
        <v>857</v>
      </c>
      <c r="E12" s="235" t="s">
        <v>858</v>
      </c>
      <c r="F12" s="126" t="s">
        <v>859</v>
      </c>
      <c r="G12" s="76">
        <v>2022</v>
      </c>
      <c r="H12" s="76">
        <v>3</v>
      </c>
      <c r="I12" s="77">
        <v>1</v>
      </c>
      <c r="J12" s="77">
        <v>3</v>
      </c>
      <c r="K12" s="77">
        <v>10</v>
      </c>
      <c r="L12" s="88">
        <v>123.33</v>
      </c>
      <c r="M12" s="1" t="s">
        <v>59</v>
      </c>
      <c r="N12" s="1"/>
      <c r="O12" s="1"/>
      <c r="P12" s="1"/>
    </row>
    <row r="13" spans="1:22" ht="102">
      <c r="A13" s="67" t="s">
        <v>860</v>
      </c>
      <c r="B13" s="67" t="s">
        <v>336</v>
      </c>
      <c r="C13" s="68" t="s">
        <v>861</v>
      </c>
      <c r="D13" s="67" t="s">
        <v>862</v>
      </c>
      <c r="E13" s="68" t="s">
        <v>863</v>
      </c>
      <c r="F13" s="75" t="s">
        <v>864</v>
      </c>
      <c r="G13" s="76">
        <v>2022</v>
      </c>
      <c r="H13" s="76">
        <v>1</v>
      </c>
      <c r="I13" s="77">
        <v>1</v>
      </c>
      <c r="J13" s="77">
        <v>1</v>
      </c>
      <c r="K13" s="77" t="s">
        <v>865</v>
      </c>
      <c r="L13" s="88">
        <v>200</v>
      </c>
      <c r="M13" s="1" t="s">
        <v>76</v>
      </c>
      <c r="N13" s="1"/>
      <c r="O13" s="1"/>
      <c r="P13" s="1"/>
    </row>
    <row r="14" spans="1:22" ht="63.75">
      <c r="A14" s="164" t="s">
        <v>866</v>
      </c>
      <c r="B14" s="153" t="s">
        <v>101</v>
      </c>
      <c r="C14" s="154" t="s">
        <v>867</v>
      </c>
      <c r="D14" s="153" t="s">
        <v>868</v>
      </c>
      <c r="E14" s="154" t="s">
        <v>869</v>
      </c>
      <c r="F14" s="155" t="s">
        <v>870</v>
      </c>
      <c r="G14" s="155">
        <v>2022</v>
      </c>
      <c r="H14" s="155">
        <v>1</v>
      </c>
      <c r="I14" s="159">
        <v>1</v>
      </c>
      <c r="J14" s="159">
        <v>1</v>
      </c>
      <c r="K14" s="236" t="s">
        <v>871</v>
      </c>
      <c r="L14" s="236">
        <v>110</v>
      </c>
      <c r="M14" s="237" t="s">
        <v>872</v>
      </c>
      <c r="N14" s="1"/>
      <c r="O14" s="1"/>
      <c r="P14" s="1"/>
    </row>
    <row r="15" spans="1:22" ht="63.75">
      <c r="A15" s="164" t="s">
        <v>873</v>
      </c>
      <c r="B15" s="153" t="s">
        <v>101</v>
      </c>
      <c r="C15" s="154" t="s">
        <v>874</v>
      </c>
      <c r="D15" s="153" t="s">
        <v>875</v>
      </c>
      <c r="E15" s="159" t="s">
        <v>876</v>
      </c>
      <c r="F15" s="159">
        <v>113</v>
      </c>
      <c r="G15" s="155">
        <v>2022</v>
      </c>
      <c r="H15" s="155">
        <v>1</v>
      </c>
      <c r="I15" s="159">
        <v>1</v>
      </c>
      <c r="J15" s="159">
        <v>2</v>
      </c>
      <c r="K15" s="236">
        <v>565</v>
      </c>
      <c r="L15" s="236">
        <v>282</v>
      </c>
      <c r="M15" s="238" t="s">
        <v>877</v>
      </c>
      <c r="N15" s="1"/>
      <c r="O15" s="1"/>
      <c r="P15" s="1"/>
    </row>
    <row r="16" spans="1:22" ht="63.75">
      <c r="A16" s="177" t="s">
        <v>873</v>
      </c>
      <c r="B16" s="189" t="s">
        <v>101</v>
      </c>
      <c r="C16" s="190" t="s">
        <v>874</v>
      </c>
      <c r="D16" s="189" t="s">
        <v>875</v>
      </c>
      <c r="E16" s="193" t="s">
        <v>876</v>
      </c>
      <c r="F16" s="193">
        <v>9</v>
      </c>
      <c r="G16" s="191">
        <v>2022</v>
      </c>
      <c r="H16" s="191">
        <v>1</v>
      </c>
      <c r="I16" s="191">
        <v>1</v>
      </c>
      <c r="J16" s="191">
        <v>2</v>
      </c>
      <c r="K16" s="239">
        <v>90</v>
      </c>
      <c r="L16" s="239">
        <v>45</v>
      </c>
      <c r="M16" s="238" t="s">
        <v>877</v>
      </c>
      <c r="N16" s="1"/>
      <c r="O16" s="1"/>
      <c r="P16" s="1"/>
    </row>
    <row r="17" spans="1:16" ht="63.75">
      <c r="A17" s="194" t="s">
        <v>878</v>
      </c>
      <c r="B17" s="191" t="s">
        <v>101</v>
      </c>
      <c r="C17" s="191" t="s">
        <v>874</v>
      </c>
      <c r="D17" s="189" t="s">
        <v>875</v>
      </c>
      <c r="E17" s="193" t="s">
        <v>876</v>
      </c>
      <c r="F17" s="193">
        <v>21</v>
      </c>
      <c r="G17" s="191">
        <v>2022</v>
      </c>
      <c r="H17" s="191">
        <v>1</v>
      </c>
      <c r="I17" s="193">
        <v>1</v>
      </c>
      <c r="J17" s="193"/>
      <c r="K17" s="239">
        <v>210</v>
      </c>
      <c r="L17" s="239">
        <v>210</v>
      </c>
      <c r="M17" s="238" t="s">
        <v>877</v>
      </c>
      <c r="N17" s="1"/>
      <c r="O17" s="1"/>
      <c r="P17" s="1"/>
    </row>
    <row r="18" spans="1:16" ht="102">
      <c r="A18" s="67" t="s">
        <v>879</v>
      </c>
      <c r="B18" s="67" t="s">
        <v>134</v>
      </c>
      <c r="C18" s="68" t="s">
        <v>880</v>
      </c>
      <c r="D18" s="67" t="s">
        <v>881</v>
      </c>
      <c r="E18" s="68" t="s">
        <v>882</v>
      </c>
      <c r="F18" s="75" t="s">
        <v>883</v>
      </c>
      <c r="G18" s="76">
        <v>2022</v>
      </c>
      <c r="H18" s="76">
        <v>1</v>
      </c>
      <c r="I18" s="77">
        <v>1</v>
      </c>
      <c r="J18" s="77">
        <v>1</v>
      </c>
      <c r="K18" s="77">
        <v>150</v>
      </c>
      <c r="L18" s="88">
        <v>150</v>
      </c>
      <c r="M18" s="238"/>
      <c r="N18" s="1"/>
      <c r="O18" s="1"/>
      <c r="P18" s="1"/>
    </row>
    <row r="19" spans="1:16" ht="153">
      <c r="A19" s="67" t="s">
        <v>884</v>
      </c>
      <c r="B19" s="67" t="s">
        <v>134</v>
      </c>
      <c r="C19" s="204" t="s">
        <v>885</v>
      </c>
      <c r="D19" s="67" t="s">
        <v>886</v>
      </c>
      <c r="E19" s="68" t="s">
        <v>887</v>
      </c>
      <c r="F19" s="75" t="s">
        <v>888</v>
      </c>
      <c r="G19" s="76">
        <v>2022</v>
      </c>
      <c r="H19" s="76">
        <v>10</v>
      </c>
      <c r="I19" s="77">
        <v>1</v>
      </c>
      <c r="J19" s="77">
        <v>1</v>
      </c>
      <c r="K19" s="77">
        <v>310</v>
      </c>
      <c r="L19" s="88">
        <v>310</v>
      </c>
      <c r="M19" s="1"/>
      <c r="N19" s="1"/>
      <c r="O19" s="1"/>
      <c r="P19" s="1"/>
    </row>
    <row r="20" spans="1:16" ht="153">
      <c r="A20" s="240" t="s">
        <v>889</v>
      </c>
      <c r="B20" s="240" t="s">
        <v>134</v>
      </c>
      <c r="C20" s="241" t="s">
        <v>890</v>
      </c>
      <c r="D20" s="240" t="s">
        <v>881</v>
      </c>
      <c r="E20" s="242" t="s">
        <v>891</v>
      </c>
      <c r="F20" s="75" t="s">
        <v>892</v>
      </c>
      <c r="G20" s="243">
        <v>2022</v>
      </c>
      <c r="H20" s="243">
        <v>2</v>
      </c>
      <c r="I20" s="244">
        <v>2</v>
      </c>
      <c r="J20" s="244">
        <v>2</v>
      </c>
      <c r="K20" s="244">
        <v>120</v>
      </c>
      <c r="L20" s="97">
        <v>60</v>
      </c>
      <c r="M20" s="238"/>
      <c r="N20" s="1"/>
      <c r="O20" s="1"/>
      <c r="P20" s="1"/>
    </row>
    <row r="21" spans="1:16" ht="15.75" customHeight="1">
      <c r="A21" s="67" t="s">
        <v>893</v>
      </c>
      <c r="B21" s="67" t="s">
        <v>153</v>
      </c>
      <c r="C21" s="67" t="s">
        <v>894</v>
      </c>
      <c r="D21" s="67" t="s">
        <v>881</v>
      </c>
      <c r="E21" s="68" t="s">
        <v>895</v>
      </c>
      <c r="F21" s="75" t="s">
        <v>896</v>
      </c>
      <c r="G21" s="76">
        <v>2022</v>
      </c>
      <c r="H21" s="76">
        <v>2</v>
      </c>
      <c r="I21" s="77">
        <v>2</v>
      </c>
      <c r="J21" s="77">
        <v>2</v>
      </c>
      <c r="K21" s="77">
        <v>120</v>
      </c>
      <c r="L21" s="88">
        <v>60</v>
      </c>
      <c r="M21" s="1" t="s">
        <v>164</v>
      </c>
      <c r="N21" s="1"/>
      <c r="O21" s="1"/>
      <c r="P21" s="1"/>
    </row>
    <row r="22" spans="1:16" ht="15.75" customHeight="1">
      <c r="A22" s="83"/>
      <c r="B22" s="76"/>
      <c r="C22" s="76"/>
      <c r="D22" s="76"/>
      <c r="E22" s="76"/>
      <c r="F22" s="126"/>
      <c r="G22" s="76"/>
      <c r="H22" s="76"/>
      <c r="I22" s="86"/>
      <c r="J22" s="86"/>
      <c r="K22" s="86"/>
      <c r="L22" s="88"/>
      <c r="M22" s="1"/>
      <c r="N22" s="1"/>
      <c r="O22" s="1"/>
      <c r="P22" s="1"/>
    </row>
    <row r="23" spans="1:16" ht="15.75" customHeight="1">
      <c r="A23" s="83"/>
      <c r="B23" s="76"/>
      <c r="C23" s="76"/>
      <c r="D23" s="76"/>
      <c r="E23" s="76"/>
      <c r="F23" s="126"/>
      <c r="G23" s="76"/>
      <c r="H23" s="76"/>
      <c r="I23" s="86"/>
      <c r="J23" s="86"/>
      <c r="K23" s="86"/>
      <c r="L23" s="88"/>
      <c r="M23" s="1"/>
      <c r="N23" s="1"/>
      <c r="O23" s="1"/>
      <c r="P23" s="1"/>
    </row>
    <row r="24" spans="1:16" ht="15.75" customHeight="1">
      <c r="A24" s="232" t="s">
        <v>183</v>
      </c>
      <c r="B24" s="52"/>
      <c r="C24" s="52"/>
      <c r="D24" s="52"/>
      <c r="E24" s="1"/>
      <c r="F24" s="1"/>
      <c r="G24" s="1"/>
      <c r="H24" s="1"/>
      <c r="I24" s="53"/>
      <c r="J24" s="53"/>
      <c r="K24" s="53"/>
      <c r="L24" s="233">
        <f>SUM(L12:L23)</f>
        <v>1550.33</v>
      </c>
      <c r="M24" s="1"/>
      <c r="N24" s="1"/>
      <c r="O24" s="1"/>
      <c r="P24" s="1"/>
    </row>
    <row r="25" spans="1:16" ht="15.75" customHeight="1">
      <c r="A25" s="51"/>
      <c r="B25" s="52"/>
      <c r="C25" s="52"/>
      <c r="D25" s="52"/>
      <c r="E25" s="1"/>
      <c r="F25" s="1"/>
      <c r="G25" s="1"/>
      <c r="H25" s="1"/>
      <c r="I25" s="1"/>
      <c r="J25" s="1"/>
      <c r="K25" s="1"/>
      <c r="L25" s="1"/>
      <c r="M25" s="1"/>
      <c r="N25" s="1"/>
      <c r="O25" s="1"/>
      <c r="P25" s="1"/>
    </row>
    <row r="26" spans="1:16" ht="15.75" customHeight="1">
      <c r="A26" s="1114" t="s">
        <v>842</v>
      </c>
      <c r="B26" s="1115"/>
      <c r="C26" s="1115"/>
      <c r="D26" s="1115"/>
      <c r="E26" s="1115"/>
      <c r="F26" s="1115"/>
      <c r="G26" s="1115"/>
      <c r="H26" s="1115"/>
      <c r="I26" s="1115"/>
      <c r="J26" s="1115"/>
      <c r="K26" s="1115"/>
      <c r="L26" s="1116"/>
      <c r="M26" s="1"/>
      <c r="N26" s="1"/>
      <c r="O26" s="1"/>
      <c r="P26" s="1"/>
    </row>
    <row r="27" spans="1:16" ht="15.75" customHeight="1">
      <c r="A27" s="51"/>
      <c r="B27" s="52"/>
      <c r="C27" s="52"/>
      <c r="D27" s="52"/>
      <c r="E27" s="1"/>
      <c r="F27" s="1"/>
      <c r="G27" s="1"/>
      <c r="H27" s="1"/>
      <c r="I27" s="1"/>
      <c r="J27" s="1"/>
      <c r="K27" s="1"/>
      <c r="L27" s="1"/>
      <c r="M27" s="1"/>
      <c r="N27" s="1"/>
      <c r="O27" s="1"/>
      <c r="P27" s="1"/>
    </row>
    <row r="28" spans="1:16" ht="15.75" customHeight="1">
      <c r="A28" s="51"/>
      <c r="B28" s="52"/>
      <c r="C28" s="52"/>
      <c r="D28" s="52"/>
      <c r="E28" s="1"/>
      <c r="F28" s="1"/>
      <c r="G28" s="1"/>
      <c r="H28" s="1"/>
      <c r="I28" s="1"/>
      <c r="J28" s="1"/>
      <c r="K28" s="1"/>
      <c r="L28" s="1"/>
      <c r="M28" s="1"/>
      <c r="N28" s="1"/>
      <c r="O28" s="1"/>
      <c r="P28" s="1"/>
    </row>
    <row r="29" spans="1:16" ht="15.75" customHeight="1">
      <c r="A29" s="51"/>
      <c r="B29" s="52"/>
      <c r="C29" s="52"/>
      <c r="D29" s="52"/>
      <c r="E29" s="1"/>
      <c r="F29" s="1"/>
      <c r="G29" s="1"/>
      <c r="H29" s="1"/>
      <c r="I29" s="1"/>
      <c r="J29" s="1"/>
      <c r="K29" s="1"/>
      <c r="L29" s="1"/>
      <c r="M29" s="1"/>
      <c r="N29" s="1"/>
      <c r="O29" s="1"/>
      <c r="P29" s="1"/>
    </row>
    <row r="30" spans="1:16" ht="15.75" customHeight="1">
      <c r="A30" s="51"/>
      <c r="B30" s="52"/>
      <c r="C30" s="52"/>
      <c r="D30" s="52"/>
      <c r="E30" s="1"/>
      <c r="F30" s="1"/>
      <c r="G30" s="1"/>
      <c r="H30" s="1"/>
      <c r="I30" s="1"/>
      <c r="J30" s="1"/>
      <c r="K30" s="1"/>
      <c r="L30" s="1"/>
      <c r="M30" s="1"/>
      <c r="N30" s="1"/>
      <c r="O30" s="1"/>
      <c r="P30" s="1"/>
    </row>
    <row r="31" spans="1:16" ht="15.75" customHeight="1">
      <c r="A31" s="51"/>
      <c r="B31" s="52"/>
      <c r="C31" s="52"/>
      <c r="D31" s="52"/>
      <c r="E31" s="1"/>
      <c r="F31" s="1"/>
      <c r="G31" s="1"/>
      <c r="H31" s="1"/>
      <c r="I31" s="1"/>
      <c r="J31" s="1"/>
      <c r="K31" s="1"/>
      <c r="L31" s="1"/>
      <c r="M31" s="1"/>
      <c r="N31" s="1"/>
      <c r="O31" s="1"/>
      <c r="P31" s="1"/>
    </row>
    <row r="32" spans="1:16" ht="15.75" customHeight="1">
      <c r="A32" s="51"/>
      <c r="B32" s="52"/>
      <c r="C32" s="52"/>
      <c r="D32" s="52"/>
      <c r="E32" s="1"/>
      <c r="F32" s="1"/>
      <c r="G32" s="1"/>
      <c r="H32" s="1"/>
      <c r="I32" s="1"/>
      <c r="J32" s="1"/>
      <c r="K32" s="1"/>
      <c r="L32" s="1"/>
      <c r="M32" s="1"/>
      <c r="N32" s="1"/>
      <c r="O32" s="1"/>
      <c r="P32" s="1"/>
    </row>
    <row r="33" spans="1:16" ht="15.75" customHeight="1">
      <c r="A33" s="51"/>
      <c r="B33" s="52"/>
      <c r="C33" s="52"/>
      <c r="D33" s="52"/>
      <c r="E33" s="1"/>
      <c r="F33" s="1"/>
      <c r="G33" s="1"/>
      <c r="H33" s="1"/>
      <c r="I33" s="1"/>
      <c r="J33" s="1"/>
      <c r="K33" s="1"/>
      <c r="L33" s="1"/>
      <c r="M33" s="1"/>
      <c r="N33" s="1"/>
      <c r="O33" s="1"/>
      <c r="P33" s="1"/>
    </row>
    <row r="34" spans="1:16" ht="15.75" customHeight="1">
      <c r="A34" s="51"/>
      <c r="B34" s="52"/>
      <c r="C34" s="52"/>
      <c r="D34" s="52"/>
      <c r="E34" s="1"/>
      <c r="F34" s="1"/>
      <c r="G34" s="1"/>
      <c r="H34" s="1"/>
      <c r="I34" s="1"/>
      <c r="J34" s="1"/>
      <c r="K34" s="1"/>
      <c r="L34" s="1"/>
      <c r="M34" s="1"/>
      <c r="N34" s="1"/>
      <c r="O34" s="1"/>
      <c r="P34" s="1"/>
    </row>
    <row r="35" spans="1:16" ht="15.75" customHeight="1">
      <c r="A35" s="51"/>
      <c r="B35" s="52"/>
      <c r="C35" s="52"/>
      <c r="D35" s="52"/>
      <c r="E35" s="1"/>
      <c r="F35" s="1"/>
      <c r="G35" s="1"/>
      <c r="H35" s="1"/>
      <c r="I35" s="1"/>
      <c r="J35" s="1"/>
      <c r="K35" s="1"/>
      <c r="L35" s="1"/>
      <c r="M35" s="1"/>
      <c r="N35" s="1"/>
      <c r="O35" s="1"/>
      <c r="P35" s="1"/>
    </row>
    <row r="36" spans="1:16" ht="15.75" customHeight="1">
      <c r="A36" s="51"/>
      <c r="B36" s="52"/>
      <c r="C36" s="52"/>
      <c r="D36" s="52"/>
      <c r="E36" s="1"/>
      <c r="F36" s="1"/>
      <c r="G36" s="1"/>
      <c r="H36" s="1"/>
      <c r="I36" s="1"/>
      <c r="J36" s="1"/>
      <c r="K36" s="1"/>
      <c r="L36" s="1"/>
      <c r="M36" s="1"/>
      <c r="N36" s="1"/>
      <c r="O36" s="1"/>
      <c r="P36" s="1"/>
    </row>
    <row r="37" spans="1:16" ht="15.75" customHeight="1">
      <c r="A37" s="245"/>
      <c r="B37" s="245"/>
      <c r="C37" s="246"/>
      <c r="D37" s="245"/>
      <c r="E37" s="246"/>
      <c r="F37" s="247"/>
      <c r="G37" s="248"/>
      <c r="H37" s="248"/>
      <c r="I37" s="249"/>
      <c r="J37" s="249"/>
      <c r="K37" s="249"/>
      <c r="L37" s="250"/>
      <c r="M37" s="1"/>
      <c r="N37" s="1"/>
      <c r="O37" s="1"/>
      <c r="P37" s="1"/>
    </row>
    <row r="38" spans="1:16" ht="15.75" customHeight="1">
      <c r="A38" s="245"/>
      <c r="B38" s="245"/>
      <c r="C38" s="251"/>
      <c r="D38" s="245"/>
      <c r="E38" s="246"/>
      <c r="F38" s="247"/>
      <c r="G38" s="248"/>
      <c r="H38" s="248"/>
      <c r="I38" s="249"/>
      <c r="J38" s="249"/>
      <c r="K38" s="249"/>
      <c r="L38" s="250"/>
      <c r="M38" s="1"/>
      <c r="N38" s="1"/>
      <c r="O38" s="1"/>
      <c r="P38" s="1"/>
    </row>
    <row r="39" spans="1:16" ht="15.75" customHeight="1">
      <c r="A39" s="245"/>
      <c r="B39" s="245"/>
      <c r="C39" s="246"/>
      <c r="D39" s="245"/>
      <c r="E39" s="252"/>
      <c r="F39" s="247"/>
      <c r="G39" s="248"/>
      <c r="H39" s="248"/>
      <c r="I39" s="249"/>
      <c r="J39" s="249"/>
      <c r="K39" s="249"/>
      <c r="L39" s="250"/>
      <c r="M39" s="1"/>
      <c r="N39" s="1"/>
      <c r="O39" s="1"/>
      <c r="P39" s="1"/>
    </row>
    <row r="40" spans="1:16" ht="15.75" customHeight="1">
      <c r="A40" s="51"/>
      <c r="B40" s="52"/>
      <c r="C40" s="52"/>
      <c r="D40" s="52"/>
      <c r="E40" s="1"/>
      <c r="F40" s="1"/>
      <c r="G40" s="1"/>
      <c r="H40" s="1"/>
      <c r="I40" s="1"/>
      <c r="J40" s="1"/>
      <c r="K40" s="1"/>
      <c r="L40" s="1"/>
      <c r="M40" s="1"/>
      <c r="N40" s="1"/>
      <c r="O40" s="1"/>
      <c r="P40" s="1"/>
    </row>
    <row r="41" spans="1:16" ht="15.75" customHeight="1">
      <c r="A41" s="51"/>
      <c r="B41" s="52"/>
      <c r="C41" s="52"/>
      <c r="D41" s="52"/>
      <c r="E41" s="1"/>
      <c r="F41" s="1"/>
      <c r="G41" s="1"/>
      <c r="H41" s="1"/>
      <c r="I41" s="1"/>
      <c r="J41" s="1"/>
      <c r="K41" s="1"/>
      <c r="L41" s="1"/>
      <c r="M41" s="1"/>
      <c r="N41" s="1"/>
      <c r="O41" s="1"/>
      <c r="P41" s="1"/>
    </row>
    <row r="42" spans="1:16" ht="15.75" customHeight="1">
      <c r="A42" s="51"/>
      <c r="B42" s="52"/>
      <c r="C42" s="52"/>
      <c r="D42" s="52"/>
      <c r="E42" s="1"/>
      <c r="F42" s="1"/>
      <c r="G42" s="1"/>
      <c r="H42" s="1"/>
      <c r="I42" s="1"/>
      <c r="J42" s="1"/>
      <c r="K42" s="1"/>
      <c r="L42" s="1"/>
      <c r="M42" s="1"/>
      <c r="N42" s="1"/>
      <c r="O42" s="1"/>
      <c r="P42" s="1"/>
    </row>
    <row r="43" spans="1:16" ht="15.75" customHeight="1">
      <c r="A43" s="51"/>
      <c r="B43" s="52"/>
      <c r="C43" s="52"/>
      <c r="D43" s="52"/>
      <c r="E43" s="1"/>
      <c r="F43" s="1"/>
      <c r="G43" s="1"/>
      <c r="H43" s="1"/>
      <c r="I43" s="1"/>
      <c r="J43" s="1"/>
      <c r="K43" s="1"/>
      <c r="L43" s="1"/>
      <c r="M43" s="1"/>
      <c r="N43" s="1"/>
      <c r="O43" s="1"/>
      <c r="P43" s="1"/>
    </row>
    <row r="44" spans="1:16" ht="15.75" customHeight="1">
      <c r="A44" s="51"/>
      <c r="B44" s="52"/>
      <c r="C44" s="52"/>
      <c r="D44" s="52"/>
      <c r="E44" s="1"/>
      <c r="F44" s="1"/>
      <c r="G44" s="1"/>
      <c r="H44" s="1"/>
      <c r="I44" s="1"/>
      <c r="J44" s="1"/>
      <c r="K44" s="1"/>
      <c r="L44" s="1"/>
      <c r="M44" s="1"/>
      <c r="N44" s="1"/>
      <c r="O44" s="1"/>
      <c r="P44" s="1"/>
    </row>
    <row r="45" spans="1:16" ht="15.75" customHeight="1">
      <c r="A45" s="51"/>
      <c r="B45" s="52"/>
      <c r="C45" s="52"/>
      <c r="D45" s="52"/>
      <c r="E45" s="1"/>
      <c r="F45" s="1"/>
      <c r="G45" s="1"/>
      <c r="H45" s="1"/>
      <c r="I45" s="1"/>
      <c r="J45" s="1"/>
      <c r="K45" s="1"/>
      <c r="L45" s="1"/>
      <c r="M45" s="1"/>
      <c r="N45" s="1"/>
      <c r="O45" s="1"/>
      <c r="P45" s="1"/>
    </row>
    <row r="46" spans="1:16" ht="15.75" customHeight="1">
      <c r="A46" s="51"/>
      <c r="B46" s="52"/>
      <c r="C46" s="52"/>
      <c r="D46" s="52"/>
      <c r="E46" s="1"/>
      <c r="F46" s="1"/>
      <c r="G46" s="1"/>
      <c r="H46" s="1"/>
      <c r="I46" s="1"/>
      <c r="J46" s="1"/>
      <c r="K46" s="1"/>
      <c r="L46" s="1"/>
      <c r="M46" s="1"/>
      <c r="N46" s="1"/>
      <c r="O46" s="1"/>
      <c r="P46" s="1"/>
    </row>
    <row r="47" spans="1:16" ht="15.75" customHeight="1">
      <c r="A47" s="51"/>
      <c r="B47" s="52"/>
      <c r="C47" s="52"/>
      <c r="D47" s="52"/>
      <c r="E47" s="1"/>
      <c r="F47" s="1"/>
      <c r="G47" s="1"/>
      <c r="H47" s="1"/>
      <c r="I47" s="1"/>
      <c r="J47" s="1"/>
      <c r="K47" s="1"/>
      <c r="L47" s="1"/>
      <c r="M47" s="1"/>
      <c r="N47" s="1"/>
      <c r="O47" s="1"/>
      <c r="P47" s="1"/>
    </row>
    <row r="48" spans="1:16" ht="15.75" customHeight="1">
      <c r="A48" s="51"/>
      <c r="B48" s="52"/>
      <c r="C48" s="52"/>
      <c r="D48" s="52"/>
      <c r="E48" s="1"/>
      <c r="F48" s="1"/>
      <c r="G48" s="1"/>
      <c r="H48" s="1"/>
      <c r="I48" s="1"/>
      <c r="J48" s="1"/>
      <c r="K48" s="1"/>
      <c r="L48" s="1"/>
      <c r="M48" s="1"/>
      <c r="N48" s="1"/>
      <c r="O48" s="1"/>
      <c r="P48" s="1"/>
    </row>
    <row r="49" spans="1:16" ht="15.75" customHeight="1">
      <c r="A49" s="51"/>
      <c r="B49" s="52"/>
      <c r="C49" s="52"/>
      <c r="D49" s="52"/>
      <c r="E49" s="1"/>
      <c r="F49" s="1"/>
      <c r="G49" s="1"/>
      <c r="H49" s="1"/>
      <c r="I49" s="1"/>
      <c r="J49" s="1"/>
      <c r="K49" s="1"/>
      <c r="L49" s="1"/>
      <c r="M49" s="1"/>
      <c r="N49" s="1"/>
      <c r="O49" s="1"/>
      <c r="P49" s="1"/>
    </row>
    <row r="50" spans="1:16" ht="15.75" customHeight="1">
      <c r="A50" s="51"/>
      <c r="B50" s="52"/>
      <c r="C50" s="52"/>
      <c r="D50" s="52"/>
      <c r="E50" s="1"/>
      <c r="F50" s="1"/>
      <c r="G50" s="1"/>
      <c r="H50" s="1"/>
      <c r="I50" s="1"/>
      <c r="J50" s="1"/>
      <c r="K50" s="1"/>
      <c r="L50" s="1"/>
      <c r="M50" s="1"/>
      <c r="N50" s="1"/>
      <c r="O50" s="1"/>
      <c r="P50" s="1"/>
    </row>
    <row r="51" spans="1:16" ht="15.75" customHeight="1">
      <c r="A51" s="51"/>
      <c r="B51" s="52"/>
      <c r="C51" s="52"/>
      <c r="D51" s="52"/>
      <c r="E51" s="1"/>
      <c r="F51" s="1"/>
      <c r="G51" s="1"/>
      <c r="H51" s="1"/>
      <c r="I51" s="1"/>
      <c r="J51" s="1"/>
      <c r="K51" s="1"/>
      <c r="L51" s="1"/>
      <c r="M51" s="1"/>
      <c r="N51" s="1"/>
      <c r="O51" s="1"/>
      <c r="P51" s="1"/>
    </row>
    <row r="52" spans="1:16" ht="15.75" customHeight="1">
      <c r="A52" s="51"/>
      <c r="B52" s="52"/>
      <c r="C52" s="52"/>
      <c r="D52" s="52"/>
      <c r="E52" s="1"/>
      <c r="F52" s="1"/>
      <c r="G52" s="1"/>
      <c r="H52" s="1"/>
      <c r="I52" s="1"/>
      <c r="J52" s="1"/>
      <c r="K52" s="1"/>
      <c r="L52" s="1"/>
      <c r="M52" s="1"/>
      <c r="N52" s="1"/>
      <c r="O52" s="1"/>
      <c r="P52" s="1"/>
    </row>
    <row r="53" spans="1:16" ht="15.75" customHeight="1">
      <c r="A53" s="51"/>
      <c r="B53" s="52"/>
      <c r="C53" s="52"/>
      <c r="D53" s="52"/>
      <c r="E53" s="1"/>
      <c r="F53" s="1"/>
      <c r="G53" s="1"/>
      <c r="H53" s="1"/>
      <c r="I53" s="1"/>
      <c r="J53" s="1"/>
      <c r="K53" s="1"/>
      <c r="L53" s="1"/>
      <c r="M53" s="1"/>
      <c r="N53" s="1"/>
      <c r="O53" s="1"/>
      <c r="P53" s="1"/>
    </row>
    <row r="54" spans="1:16" ht="15.75" customHeight="1">
      <c r="A54" s="51"/>
      <c r="B54" s="52"/>
      <c r="C54" s="52"/>
      <c r="D54" s="52"/>
      <c r="E54" s="1"/>
      <c r="F54" s="1"/>
      <c r="G54" s="1"/>
      <c r="H54" s="1"/>
      <c r="I54" s="1"/>
      <c r="J54" s="1"/>
      <c r="K54" s="1"/>
      <c r="L54" s="1"/>
      <c r="M54" s="1"/>
      <c r="N54" s="1"/>
      <c r="O54" s="1"/>
      <c r="P54" s="1"/>
    </row>
    <row r="55" spans="1:16" ht="15.75" customHeight="1">
      <c r="A55" s="51"/>
      <c r="B55" s="52"/>
      <c r="C55" s="52"/>
      <c r="D55" s="52"/>
      <c r="E55" s="1"/>
      <c r="F55" s="1"/>
      <c r="G55" s="1"/>
      <c r="H55" s="1"/>
      <c r="I55" s="1"/>
      <c r="J55" s="1"/>
      <c r="K55" s="1"/>
      <c r="L55" s="1"/>
      <c r="M55" s="1"/>
      <c r="N55" s="1"/>
      <c r="O55" s="1"/>
      <c r="P55" s="1"/>
    </row>
    <row r="56" spans="1:16" ht="15.75" customHeight="1">
      <c r="A56" s="51"/>
      <c r="B56" s="52"/>
      <c r="C56" s="52"/>
      <c r="D56" s="52"/>
      <c r="E56" s="1"/>
      <c r="F56" s="1"/>
      <c r="G56" s="1"/>
      <c r="H56" s="1"/>
      <c r="I56" s="1"/>
      <c r="J56" s="1"/>
      <c r="K56" s="1"/>
      <c r="L56" s="1"/>
      <c r="M56" s="1"/>
      <c r="N56" s="1"/>
      <c r="O56" s="1"/>
      <c r="P56" s="1"/>
    </row>
    <row r="57" spans="1:16" ht="15.75" customHeight="1">
      <c r="A57" s="51"/>
      <c r="B57" s="52"/>
      <c r="C57" s="52"/>
      <c r="D57" s="52"/>
      <c r="E57" s="1"/>
      <c r="F57" s="1"/>
      <c r="G57" s="1"/>
      <c r="H57" s="1"/>
      <c r="I57" s="1"/>
      <c r="J57" s="1"/>
      <c r="K57" s="1"/>
      <c r="L57" s="1"/>
      <c r="M57" s="1"/>
      <c r="N57" s="1"/>
      <c r="O57" s="1"/>
      <c r="P57" s="1"/>
    </row>
    <row r="58" spans="1:16" ht="15.75" customHeight="1">
      <c r="A58" s="51"/>
      <c r="B58" s="52"/>
      <c r="C58" s="52"/>
      <c r="D58" s="52"/>
      <c r="E58" s="1"/>
      <c r="F58" s="1"/>
      <c r="G58" s="1"/>
      <c r="H58" s="1"/>
      <c r="I58" s="1"/>
      <c r="J58" s="1"/>
      <c r="K58" s="1"/>
      <c r="L58" s="1"/>
      <c r="M58" s="1"/>
      <c r="N58" s="1"/>
      <c r="O58" s="1"/>
      <c r="P58" s="1"/>
    </row>
    <row r="59" spans="1:16" ht="15.75" customHeight="1">
      <c r="A59" s="51"/>
      <c r="B59" s="52"/>
      <c r="C59" s="52"/>
      <c r="D59" s="52"/>
      <c r="E59" s="1"/>
      <c r="F59" s="1"/>
      <c r="G59" s="1"/>
      <c r="H59" s="1"/>
      <c r="I59" s="1"/>
      <c r="J59" s="1"/>
      <c r="K59" s="1"/>
      <c r="L59" s="1"/>
      <c r="M59" s="1"/>
      <c r="N59" s="1"/>
      <c r="O59" s="1"/>
      <c r="P59" s="1"/>
    </row>
    <row r="60" spans="1:16" ht="15.75" customHeight="1">
      <c r="A60" s="51"/>
      <c r="B60" s="52"/>
      <c r="C60" s="52"/>
      <c r="D60" s="52"/>
      <c r="E60" s="1"/>
      <c r="F60" s="1"/>
      <c r="G60" s="1"/>
      <c r="H60" s="1"/>
      <c r="I60" s="1"/>
      <c r="J60" s="1"/>
      <c r="K60" s="1"/>
      <c r="L60" s="1"/>
      <c r="M60" s="1"/>
      <c r="N60" s="1"/>
      <c r="O60" s="1"/>
      <c r="P60" s="1"/>
    </row>
    <row r="61" spans="1:16" ht="15.75" customHeight="1">
      <c r="A61" s="51"/>
      <c r="B61" s="52"/>
      <c r="C61" s="52"/>
      <c r="D61" s="52"/>
      <c r="E61" s="1"/>
      <c r="F61" s="1"/>
      <c r="G61" s="1"/>
      <c r="H61" s="1"/>
      <c r="I61" s="1"/>
      <c r="J61" s="1"/>
      <c r="K61" s="1"/>
      <c r="L61" s="1"/>
      <c r="M61" s="1"/>
      <c r="N61" s="1"/>
      <c r="O61" s="1"/>
      <c r="P61" s="1"/>
    </row>
    <row r="62" spans="1:16" ht="15.75" customHeight="1">
      <c r="A62" s="51"/>
      <c r="B62" s="52"/>
      <c r="C62" s="52"/>
      <c r="D62" s="52"/>
      <c r="E62" s="1"/>
      <c r="F62" s="1"/>
      <c r="G62" s="1"/>
      <c r="H62" s="1"/>
      <c r="I62" s="1"/>
      <c r="J62" s="1"/>
      <c r="K62" s="1"/>
      <c r="L62" s="1"/>
      <c r="M62" s="1"/>
      <c r="N62" s="1"/>
      <c r="O62" s="1"/>
      <c r="P62" s="1"/>
    </row>
    <row r="63" spans="1:16" ht="15.75" customHeight="1">
      <c r="A63" s="51"/>
      <c r="B63" s="52"/>
      <c r="C63" s="52"/>
      <c r="D63" s="52"/>
      <c r="E63" s="1"/>
      <c r="F63" s="1"/>
      <c r="G63" s="1"/>
      <c r="H63" s="1"/>
      <c r="I63" s="1"/>
      <c r="J63" s="1"/>
      <c r="K63" s="1"/>
      <c r="L63" s="1"/>
      <c r="M63" s="1"/>
      <c r="N63" s="1"/>
      <c r="O63" s="1"/>
      <c r="P63" s="1"/>
    </row>
    <row r="64" spans="1:16" ht="15.75" customHeight="1">
      <c r="A64" s="51"/>
      <c r="B64" s="52"/>
      <c r="C64" s="52"/>
      <c r="D64" s="52"/>
      <c r="E64" s="1"/>
      <c r="F64" s="1"/>
      <c r="G64" s="1"/>
      <c r="H64" s="1"/>
      <c r="I64" s="1"/>
      <c r="J64" s="1"/>
      <c r="K64" s="1"/>
      <c r="L64" s="1"/>
      <c r="M64" s="1"/>
      <c r="N64" s="1"/>
      <c r="O64" s="1"/>
      <c r="P64" s="1"/>
    </row>
    <row r="65" spans="1:16" ht="15.75" customHeight="1">
      <c r="A65" s="51"/>
      <c r="B65" s="52"/>
      <c r="C65" s="52"/>
      <c r="D65" s="52"/>
      <c r="E65" s="1"/>
      <c r="F65" s="1"/>
      <c r="G65" s="1"/>
      <c r="H65" s="1"/>
      <c r="I65" s="1"/>
      <c r="J65" s="1"/>
      <c r="K65" s="1"/>
      <c r="L65" s="1"/>
      <c r="M65" s="1"/>
      <c r="N65" s="1"/>
      <c r="O65" s="1"/>
      <c r="P65" s="1"/>
    </row>
    <row r="66" spans="1:16" ht="15.75" customHeight="1">
      <c r="A66" s="51"/>
      <c r="B66" s="52"/>
      <c r="C66" s="52"/>
      <c r="D66" s="52"/>
      <c r="E66" s="1"/>
      <c r="F66" s="1"/>
      <c r="G66" s="1"/>
      <c r="H66" s="1"/>
      <c r="I66" s="1"/>
      <c r="J66" s="1"/>
      <c r="K66" s="1"/>
      <c r="L66" s="1"/>
      <c r="M66" s="1"/>
      <c r="N66" s="1"/>
      <c r="O66" s="1"/>
      <c r="P66" s="1"/>
    </row>
    <row r="67" spans="1:16" ht="15.75" customHeight="1">
      <c r="A67" s="51"/>
      <c r="B67" s="52"/>
      <c r="C67" s="52"/>
      <c r="D67" s="52"/>
      <c r="E67" s="1"/>
      <c r="F67" s="1"/>
      <c r="G67" s="1"/>
      <c r="H67" s="1"/>
      <c r="I67" s="1"/>
      <c r="J67" s="1"/>
      <c r="K67" s="1"/>
      <c r="L67" s="1"/>
      <c r="M67" s="1"/>
      <c r="N67" s="1"/>
      <c r="O67" s="1"/>
      <c r="P67" s="1"/>
    </row>
    <row r="68" spans="1:16" ht="15.75" customHeight="1">
      <c r="A68" s="51"/>
      <c r="B68" s="52"/>
      <c r="C68" s="52"/>
      <c r="D68" s="52"/>
      <c r="E68" s="1"/>
      <c r="F68" s="1"/>
      <c r="G68" s="1"/>
      <c r="H68" s="1"/>
      <c r="I68" s="1"/>
      <c r="J68" s="1"/>
      <c r="K68" s="1"/>
      <c r="L68" s="1"/>
      <c r="M68" s="1"/>
      <c r="N68" s="1"/>
      <c r="O68" s="1"/>
      <c r="P68" s="1"/>
    </row>
    <row r="69" spans="1:16" ht="15.75" customHeight="1">
      <c r="A69" s="51"/>
      <c r="B69" s="52"/>
      <c r="C69" s="52"/>
      <c r="D69" s="52"/>
      <c r="E69" s="1"/>
      <c r="F69" s="1"/>
      <c r="G69" s="1"/>
      <c r="H69" s="1"/>
      <c r="I69" s="1"/>
      <c r="J69" s="1"/>
      <c r="K69" s="1"/>
      <c r="L69" s="1"/>
      <c r="M69" s="1"/>
      <c r="N69" s="1"/>
      <c r="O69" s="1"/>
      <c r="P69" s="1"/>
    </row>
    <row r="70" spans="1:16" ht="15.75" customHeight="1">
      <c r="A70" s="51"/>
      <c r="B70" s="52"/>
      <c r="C70" s="52"/>
      <c r="D70" s="52"/>
      <c r="E70" s="1"/>
      <c r="F70" s="1"/>
      <c r="G70" s="1"/>
      <c r="H70" s="1"/>
      <c r="I70" s="1"/>
      <c r="J70" s="1"/>
      <c r="K70" s="1"/>
      <c r="L70" s="1"/>
      <c r="M70" s="1"/>
      <c r="N70" s="1"/>
      <c r="O70" s="1"/>
      <c r="P70" s="1"/>
    </row>
    <row r="71" spans="1:16" ht="15.75" customHeight="1">
      <c r="A71" s="51"/>
      <c r="B71" s="52"/>
      <c r="C71" s="52"/>
      <c r="D71" s="52"/>
      <c r="E71" s="1"/>
      <c r="F71" s="1"/>
      <c r="G71" s="1"/>
      <c r="H71" s="1"/>
      <c r="I71" s="1"/>
      <c r="J71" s="1"/>
      <c r="K71" s="1"/>
      <c r="L71" s="1"/>
      <c r="M71" s="1"/>
      <c r="N71" s="1"/>
      <c r="O71" s="1"/>
      <c r="P71" s="1"/>
    </row>
    <row r="72" spans="1:16" ht="15.75" customHeight="1">
      <c r="A72" s="51"/>
      <c r="B72" s="52"/>
      <c r="C72" s="52"/>
      <c r="D72" s="52"/>
      <c r="E72" s="1"/>
      <c r="F72" s="1"/>
      <c r="G72" s="1"/>
      <c r="H72" s="1"/>
      <c r="I72" s="1"/>
      <c r="J72" s="1"/>
      <c r="K72" s="1"/>
      <c r="L72" s="1"/>
      <c r="M72" s="1"/>
      <c r="N72" s="1"/>
      <c r="O72" s="1"/>
      <c r="P72" s="1"/>
    </row>
    <row r="73" spans="1:16" ht="15.75" customHeight="1">
      <c r="A73" s="51"/>
      <c r="B73" s="52"/>
      <c r="C73" s="52"/>
      <c r="D73" s="52"/>
      <c r="E73" s="1"/>
      <c r="F73" s="1"/>
      <c r="G73" s="1"/>
      <c r="H73" s="1"/>
      <c r="I73" s="1"/>
      <c r="J73" s="1"/>
      <c r="K73" s="1"/>
      <c r="L73" s="1"/>
      <c r="M73" s="1"/>
      <c r="N73" s="1"/>
      <c r="O73" s="1"/>
      <c r="P73" s="1"/>
    </row>
    <row r="74" spans="1:16" ht="15.75" customHeight="1">
      <c r="A74" s="51"/>
      <c r="B74" s="52"/>
      <c r="C74" s="52"/>
      <c r="D74" s="52"/>
      <c r="E74" s="1"/>
      <c r="F74" s="1"/>
      <c r="G74" s="1"/>
      <c r="H74" s="1"/>
      <c r="I74" s="1"/>
      <c r="J74" s="1"/>
      <c r="K74" s="1"/>
      <c r="L74" s="1"/>
      <c r="M74" s="1"/>
      <c r="N74" s="1"/>
      <c r="O74" s="1"/>
      <c r="P74" s="1"/>
    </row>
    <row r="75" spans="1:16" ht="15.75" customHeight="1">
      <c r="A75" s="51"/>
      <c r="B75" s="52"/>
      <c r="C75" s="52"/>
      <c r="D75" s="52"/>
      <c r="E75" s="1"/>
      <c r="F75" s="1"/>
      <c r="G75" s="1"/>
      <c r="H75" s="1"/>
      <c r="I75" s="1"/>
      <c r="J75" s="1"/>
      <c r="K75" s="1"/>
      <c r="L75" s="1"/>
      <c r="M75" s="1"/>
      <c r="N75" s="1"/>
      <c r="O75" s="1"/>
      <c r="P75" s="1"/>
    </row>
    <row r="76" spans="1:16" ht="15.75" customHeight="1">
      <c r="A76" s="51"/>
      <c r="B76" s="52"/>
      <c r="C76" s="52"/>
      <c r="D76" s="52"/>
      <c r="E76" s="1"/>
      <c r="F76" s="1"/>
      <c r="G76" s="1"/>
      <c r="H76" s="1"/>
      <c r="I76" s="1"/>
      <c r="J76" s="1"/>
      <c r="K76" s="1"/>
      <c r="L76" s="1"/>
      <c r="M76" s="1"/>
      <c r="N76" s="1"/>
      <c r="O76" s="1"/>
      <c r="P76" s="1"/>
    </row>
    <row r="77" spans="1:16" ht="15.75" customHeight="1">
      <c r="A77" s="51"/>
      <c r="B77" s="52"/>
      <c r="C77" s="52"/>
      <c r="D77" s="52"/>
      <c r="E77" s="1"/>
      <c r="F77" s="1"/>
      <c r="G77" s="1"/>
      <c r="H77" s="1"/>
      <c r="I77" s="1"/>
      <c r="J77" s="1"/>
      <c r="K77" s="1"/>
      <c r="L77" s="1"/>
      <c r="M77" s="1"/>
      <c r="N77" s="1"/>
      <c r="O77" s="1"/>
      <c r="P77" s="1"/>
    </row>
    <row r="78" spans="1:16" ht="15.75" customHeight="1">
      <c r="A78" s="51"/>
      <c r="B78" s="52"/>
      <c r="C78" s="52"/>
      <c r="D78" s="52"/>
      <c r="E78" s="1"/>
      <c r="F78" s="1"/>
      <c r="G78" s="1"/>
      <c r="H78" s="1"/>
      <c r="I78" s="1"/>
      <c r="J78" s="1"/>
      <c r="K78" s="1"/>
      <c r="L78" s="1"/>
      <c r="M78" s="1"/>
      <c r="N78" s="1"/>
      <c r="O78" s="1"/>
      <c r="P78" s="1"/>
    </row>
    <row r="79" spans="1:16" ht="15.75" customHeight="1">
      <c r="A79" s="51"/>
      <c r="B79" s="52"/>
      <c r="C79" s="52"/>
      <c r="D79" s="52"/>
      <c r="E79" s="1"/>
      <c r="F79" s="1"/>
      <c r="G79" s="1"/>
      <c r="H79" s="1"/>
      <c r="I79" s="1"/>
      <c r="J79" s="1"/>
      <c r="K79" s="1"/>
      <c r="L79" s="1"/>
      <c r="M79" s="1"/>
      <c r="N79" s="1"/>
      <c r="O79" s="1"/>
      <c r="P79" s="1"/>
    </row>
    <row r="80" spans="1:16" ht="15.75" customHeight="1">
      <c r="A80" s="51"/>
      <c r="B80" s="52"/>
      <c r="C80" s="52"/>
      <c r="D80" s="52"/>
      <c r="E80" s="1"/>
      <c r="F80" s="1"/>
      <c r="G80" s="1"/>
      <c r="H80" s="1"/>
      <c r="I80" s="1"/>
      <c r="J80" s="1"/>
      <c r="K80" s="1"/>
      <c r="L80" s="1"/>
      <c r="M80" s="1"/>
      <c r="N80" s="1"/>
      <c r="O80" s="1"/>
      <c r="P80" s="1"/>
    </row>
    <row r="81" spans="1:16" ht="15.75" customHeight="1">
      <c r="A81" s="51"/>
      <c r="B81" s="52"/>
      <c r="C81" s="52"/>
      <c r="D81" s="52"/>
      <c r="E81" s="1"/>
      <c r="F81" s="1"/>
      <c r="G81" s="1"/>
      <c r="H81" s="1"/>
      <c r="I81" s="1"/>
      <c r="J81" s="1"/>
      <c r="K81" s="1"/>
      <c r="L81" s="1"/>
      <c r="M81" s="1"/>
      <c r="N81" s="1"/>
      <c r="O81" s="1"/>
      <c r="P81" s="1"/>
    </row>
    <row r="82" spans="1:16" ht="15.75" customHeight="1">
      <c r="A82" s="51"/>
      <c r="B82" s="52"/>
      <c r="C82" s="52"/>
      <c r="D82" s="52"/>
      <c r="E82" s="1"/>
      <c r="F82" s="1"/>
      <c r="G82" s="1"/>
      <c r="H82" s="1"/>
      <c r="I82" s="1"/>
      <c r="J82" s="1"/>
      <c r="K82" s="1"/>
      <c r="L82" s="1"/>
      <c r="M82" s="1"/>
      <c r="N82" s="1"/>
      <c r="O82" s="1"/>
      <c r="P82" s="1"/>
    </row>
    <row r="83" spans="1:16" ht="15.75" customHeight="1">
      <c r="A83" s="51"/>
      <c r="B83" s="52"/>
      <c r="C83" s="52"/>
      <c r="D83" s="52"/>
      <c r="E83" s="1"/>
      <c r="F83" s="1"/>
      <c r="G83" s="1"/>
      <c r="H83" s="1"/>
      <c r="I83" s="1"/>
      <c r="J83" s="1"/>
      <c r="K83" s="1"/>
      <c r="L83" s="1"/>
      <c r="M83" s="1"/>
      <c r="N83" s="1"/>
      <c r="O83" s="1"/>
      <c r="P83" s="1"/>
    </row>
    <row r="84" spans="1:16" ht="15.75" customHeight="1">
      <c r="A84" s="51"/>
      <c r="B84" s="52"/>
      <c r="C84" s="52"/>
      <c r="D84" s="52"/>
      <c r="E84" s="1"/>
      <c r="F84" s="1"/>
      <c r="G84" s="1"/>
      <c r="H84" s="1"/>
      <c r="I84" s="1"/>
      <c r="J84" s="1"/>
      <c r="K84" s="1"/>
      <c r="L84" s="1"/>
      <c r="M84" s="1"/>
      <c r="N84" s="1"/>
      <c r="O84" s="1"/>
      <c r="P84" s="1"/>
    </row>
    <row r="85" spans="1:16" ht="15.75" customHeight="1">
      <c r="A85" s="51"/>
      <c r="B85" s="52"/>
      <c r="C85" s="52"/>
      <c r="D85" s="52"/>
      <c r="E85" s="1"/>
      <c r="F85" s="1"/>
      <c r="G85" s="1"/>
      <c r="H85" s="1"/>
      <c r="I85" s="1"/>
      <c r="J85" s="1"/>
      <c r="K85" s="1"/>
      <c r="L85" s="1"/>
      <c r="M85" s="1"/>
      <c r="N85" s="1"/>
      <c r="O85" s="1"/>
      <c r="P85" s="1"/>
    </row>
    <row r="86" spans="1:16" ht="15.75" customHeight="1">
      <c r="A86" s="51"/>
      <c r="B86" s="52"/>
      <c r="C86" s="52"/>
      <c r="D86" s="52"/>
      <c r="E86" s="1"/>
      <c r="F86" s="1"/>
      <c r="G86" s="1"/>
      <c r="H86" s="1"/>
      <c r="I86" s="1"/>
      <c r="J86" s="1"/>
      <c r="K86" s="1"/>
      <c r="L86" s="1"/>
      <c r="M86" s="1"/>
      <c r="N86" s="1"/>
      <c r="O86" s="1"/>
      <c r="P86" s="1"/>
    </row>
    <row r="87" spans="1:16" ht="15.75" customHeight="1">
      <c r="A87" s="51"/>
      <c r="B87" s="52"/>
      <c r="C87" s="52"/>
      <c r="D87" s="52"/>
      <c r="E87" s="1"/>
      <c r="F87" s="1"/>
      <c r="G87" s="1"/>
      <c r="H87" s="1"/>
      <c r="I87" s="1"/>
      <c r="J87" s="1"/>
      <c r="K87" s="1"/>
      <c r="L87" s="1"/>
      <c r="M87" s="1"/>
      <c r="N87" s="1"/>
      <c r="O87" s="1"/>
      <c r="P87" s="1"/>
    </row>
    <row r="88" spans="1:16" ht="15.75" customHeight="1">
      <c r="A88" s="51"/>
      <c r="B88" s="52"/>
      <c r="C88" s="52"/>
      <c r="D88" s="52"/>
      <c r="E88" s="1"/>
      <c r="F88" s="1"/>
      <c r="G88" s="1"/>
      <c r="H88" s="1"/>
      <c r="I88" s="1"/>
      <c r="J88" s="1"/>
      <c r="K88" s="1"/>
      <c r="L88" s="1"/>
      <c r="M88" s="1"/>
      <c r="N88" s="1"/>
      <c r="O88" s="1"/>
      <c r="P88" s="1"/>
    </row>
    <row r="89" spans="1:16" ht="15.75" customHeight="1">
      <c r="A89" s="51"/>
      <c r="B89" s="52"/>
      <c r="C89" s="52"/>
      <c r="D89" s="52"/>
      <c r="E89" s="1"/>
      <c r="F89" s="1"/>
      <c r="G89" s="1"/>
      <c r="H89" s="1"/>
      <c r="I89" s="1"/>
      <c r="J89" s="1"/>
      <c r="K89" s="1"/>
      <c r="L89" s="1"/>
      <c r="M89" s="1"/>
      <c r="N89" s="1"/>
      <c r="O89" s="1"/>
      <c r="P89" s="1"/>
    </row>
    <row r="90" spans="1:16" ht="15.75" customHeight="1">
      <c r="A90" s="51"/>
      <c r="B90" s="52"/>
      <c r="C90" s="52"/>
      <c r="D90" s="52"/>
      <c r="E90" s="1"/>
      <c r="F90" s="1"/>
      <c r="G90" s="1"/>
      <c r="H90" s="1"/>
      <c r="I90" s="1"/>
      <c r="J90" s="1"/>
      <c r="K90" s="1"/>
      <c r="L90" s="1"/>
      <c r="M90" s="1"/>
      <c r="N90" s="1"/>
      <c r="O90" s="1"/>
      <c r="P90" s="1"/>
    </row>
    <row r="91" spans="1:16" ht="15.75" customHeight="1">
      <c r="A91" s="51"/>
      <c r="B91" s="52"/>
      <c r="C91" s="52"/>
      <c r="D91" s="52"/>
      <c r="E91" s="1"/>
      <c r="F91" s="1"/>
      <c r="G91" s="1"/>
      <c r="H91" s="1"/>
      <c r="I91" s="1"/>
      <c r="J91" s="1"/>
      <c r="K91" s="1"/>
      <c r="L91" s="1"/>
      <c r="M91" s="1"/>
      <c r="N91" s="1"/>
      <c r="O91" s="1"/>
      <c r="P91" s="1"/>
    </row>
    <row r="92" spans="1:16" ht="15.75" customHeight="1">
      <c r="A92" s="51"/>
      <c r="B92" s="52"/>
      <c r="C92" s="52"/>
      <c r="D92" s="52"/>
      <c r="E92" s="1"/>
      <c r="F92" s="1"/>
      <c r="G92" s="1"/>
      <c r="H92" s="1"/>
      <c r="I92" s="1"/>
      <c r="J92" s="1"/>
      <c r="K92" s="1"/>
      <c r="L92" s="1"/>
      <c r="M92" s="1"/>
      <c r="N92" s="1"/>
      <c r="O92" s="1"/>
      <c r="P92" s="1"/>
    </row>
    <row r="93" spans="1:16" ht="15.75" customHeight="1">
      <c r="A93" s="51"/>
      <c r="B93" s="52"/>
      <c r="C93" s="52"/>
      <c r="D93" s="52"/>
      <c r="E93" s="1"/>
      <c r="F93" s="1"/>
      <c r="G93" s="1"/>
      <c r="H93" s="1"/>
      <c r="I93" s="1"/>
      <c r="J93" s="1"/>
      <c r="K93" s="1"/>
      <c r="L93" s="1"/>
      <c r="M93" s="1"/>
      <c r="N93" s="1"/>
      <c r="O93" s="1"/>
      <c r="P93" s="1"/>
    </row>
    <row r="94" spans="1:16" ht="15.75" customHeight="1">
      <c r="A94" s="51"/>
      <c r="B94" s="52"/>
      <c r="C94" s="52"/>
      <c r="D94" s="52"/>
      <c r="E94" s="1"/>
      <c r="F94" s="1"/>
      <c r="G94" s="1"/>
      <c r="H94" s="1"/>
      <c r="I94" s="1"/>
      <c r="J94" s="1"/>
      <c r="K94" s="1"/>
      <c r="L94" s="1"/>
      <c r="M94" s="1"/>
      <c r="N94" s="1"/>
      <c r="O94" s="1"/>
      <c r="P94" s="1"/>
    </row>
    <row r="95" spans="1:16" ht="15.75" customHeight="1">
      <c r="A95" s="51"/>
      <c r="B95" s="52"/>
      <c r="C95" s="52"/>
      <c r="D95" s="52"/>
      <c r="E95" s="1"/>
      <c r="F95" s="1"/>
      <c r="G95" s="1"/>
      <c r="H95" s="1"/>
      <c r="I95" s="1"/>
      <c r="J95" s="1"/>
      <c r="K95" s="1"/>
      <c r="L95" s="1"/>
      <c r="M95" s="1"/>
      <c r="N95" s="1"/>
      <c r="O95" s="1"/>
      <c r="P95" s="1"/>
    </row>
    <row r="96" spans="1:16" ht="15.75" customHeight="1">
      <c r="A96" s="51"/>
      <c r="B96" s="52"/>
      <c r="C96" s="52"/>
      <c r="D96" s="52"/>
      <c r="E96" s="1"/>
      <c r="F96" s="1"/>
      <c r="G96" s="1"/>
      <c r="H96" s="1"/>
      <c r="I96" s="1"/>
      <c r="J96" s="1"/>
      <c r="K96" s="1"/>
      <c r="L96" s="1"/>
      <c r="M96" s="1"/>
      <c r="N96" s="1"/>
      <c r="O96" s="1"/>
      <c r="P96" s="1"/>
    </row>
    <row r="97" spans="1:16" ht="15.75" customHeight="1">
      <c r="A97" s="51"/>
      <c r="B97" s="52"/>
      <c r="C97" s="52"/>
      <c r="D97" s="52"/>
      <c r="E97" s="1"/>
      <c r="F97" s="1"/>
      <c r="G97" s="1"/>
      <c r="H97" s="1"/>
      <c r="I97" s="1"/>
      <c r="J97" s="1"/>
      <c r="K97" s="1"/>
      <c r="L97" s="1"/>
      <c r="M97" s="1"/>
      <c r="N97" s="1"/>
      <c r="O97" s="1"/>
      <c r="P97" s="1"/>
    </row>
    <row r="98" spans="1:16" ht="15.75" customHeight="1">
      <c r="A98" s="51"/>
      <c r="B98" s="52"/>
      <c r="C98" s="52"/>
      <c r="D98" s="52"/>
      <c r="E98" s="1"/>
      <c r="F98" s="1"/>
      <c r="G98" s="1"/>
      <c r="H98" s="1"/>
      <c r="I98" s="1"/>
      <c r="J98" s="1"/>
      <c r="K98" s="1"/>
      <c r="L98" s="1"/>
      <c r="M98" s="1"/>
      <c r="N98" s="1"/>
      <c r="O98" s="1"/>
      <c r="P98" s="1"/>
    </row>
    <row r="99" spans="1:16" ht="15.75" customHeight="1">
      <c r="A99" s="51"/>
      <c r="B99" s="52"/>
      <c r="C99" s="52"/>
      <c r="D99" s="52"/>
      <c r="E99" s="1"/>
      <c r="F99" s="1"/>
      <c r="G99" s="1"/>
      <c r="H99" s="1"/>
      <c r="I99" s="1"/>
      <c r="J99" s="1"/>
      <c r="K99" s="1"/>
      <c r="L99" s="1"/>
      <c r="M99" s="1"/>
      <c r="N99" s="1"/>
      <c r="O99" s="1"/>
      <c r="P99" s="1"/>
    </row>
    <row r="100" spans="1:16" ht="15.75" customHeight="1">
      <c r="A100" s="51"/>
      <c r="B100" s="52"/>
      <c r="C100" s="52"/>
      <c r="D100" s="52"/>
      <c r="E100" s="1"/>
      <c r="F100" s="1"/>
      <c r="G100" s="1"/>
      <c r="H100" s="1"/>
      <c r="I100" s="1"/>
      <c r="J100" s="1"/>
      <c r="K100" s="1"/>
      <c r="L100" s="1"/>
      <c r="M100" s="1"/>
      <c r="N100" s="1"/>
      <c r="O100" s="1"/>
      <c r="P100" s="1"/>
    </row>
    <row r="101" spans="1:16" ht="15.75" customHeight="1">
      <c r="A101" s="51"/>
      <c r="B101" s="52"/>
      <c r="C101" s="52"/>
      <c r="D101" s="52"/>
      <c r="E101" s="1"/>
      <c r="F101" s="1"/>
      <c r="G101" s="1"/>
      <c r="H101" s="1"/>
      <c r="I101" s="1"/>
      <c r="J101" s="1"/>
      <c r="K101" s="1"/>
      <c r="L101" s="1"/>
      <c r="M101" s="1"/>
      <c r="N101" s="1"/>
      <c r="O101" s="1"/>
      <c r="P101" s="1"/>
    </row>
    <row r="102" spans="1:16" ht="15.75" customHeight="1">
      <c r="A102" s="51"/>
      <c r="B102" s="52"/>
      <c r="C102" s="52"/>
      <c r="D102" s="52"/>
      <c r="E102" s="1"/>
      <c r="F102" s="1"/>
      <c r="G102" s="1"/>
      <c r="H102" s="1"/>
      <c r="I102" s="1"/>
      <c r="J102" s="1"/>
      <c r="K102" s="1"/>
      <c r="L102" s="1"/>
      <c r="M102" s="1"/>
      <c r="N102" s="1"/>
      <c r="O102" s="1"/>
      <c r="P102" s="1"/>
    </row>
    <row r="103" spans="1:16" ht="15.75" customHeight="1">
      <c r="A103" s="51"/>
      <c r="B103" s="52"/>
      <c r="C103" s="52"/>
      <c r="D103" s="52"/>
      <c r="E103" s="1"/>
      <c r="F103" s="1"/>
      <c r="G103" s="1"/>
      <c r="H103" s="1"/>
      <c r="I103" s="1"/>
      <c r="J103" s="1"/>
      <c r="K103" s="1"/>
      <c r="L103" s="1"/>
      <c r="M103" s="1"/>
      <c r="N103" s="1"/>
      <c r="O103" s="1"/>
      <c r="P103" s="1"/>
    </row>
    <row r="104" spans="1:16" ht="15.75" customHeight="1">
      <c r="A104" s="51"/>
      <c r="B104" s="52"/>
      <c r="C104" s="52"/>
      <c r="D104" s="52"/>
      <c r="E104" s="1"/>
      <c r="F104" s="1"/>
      <c r="G104" s="1"/>
      <c r="H104" s="1"/>
      <c r="I104" s="1"/>
      <c r="J104" s="1"/>
      <c r="K104" s="1"/>
      <c r="L104" s="1"/>
      <c r="M104" s="1"/>
      <c r="N104" s="1"/>
      <c r="O104" s="1"/>
      <c r="P104" s="1"/>
    </row>
    <row r="105" spans="1:16" ht="15.75" customHeight="1">
      <c r="A105" s="51"/>
      <c r="B105" s="52"/>
      <c r="C105" s="52"/>
      <c r="D105" s="52"/>
      <c r="E105" s="1"/>
      <c r="F105" s="1"/>
      <c r="G105" s="1"/>
      <c r="H105" s="1"/>
      <c r="I105" s="1"/>
      <c r="J105" s="1"/>
      <c r="K105" s="1"/>
      <c r="L105" s="1"/>
      <c r="M105" s="1"/>
      <c r="N105" s="1"/>
      <c r="O105" s="1"/>
      <c r="P105" s="1"/>
    </row>
    <row r="106" spans="1:16" ht="15.75" customHeight="1">
      <c r="A106" s="51"/>
      <c r="B106" s="52"/>
      <c r="C106" s="52"/>
      <c r="D106" s="52"/>
      <c r="E106" s="1"/>
      <c r="F106" s="1"/>
      <c r="G106" s="1"/>
      <c r="H106" s="1"/>
      <c r="I106" s="1"/>
      <c r="J106" s="1"/>
      <c r="K106" s="1"/>
      <c r="L106" s="1"/>
      <c r="M106" s="1"/>
      <c r="N106" s="1"/>
      <c r="O106" s="1"/>
      <c r="P106" s="1"/>
    </row>
    <row r="107" spans="1:16" ht="15.75" customHeight="1">
      <c r="A107" s="51"/>
      <c r="B107" s="52"/>
      <c r="C107" s="52"/>
      <c r="D107" s="52"/>
      <c r="E107" s="1"/>
      <c r="F107" s="1"/>
      <c r="G107" s="1"/>
      <c r="H107" s="1"/>
      <c r="I107" s="1"/>
      <c r="J107" s="1"/>
      <c r="K107" s="1"/>
      <c r="L107" s="1"/>
      <c r="M107" s="1"/>
      <c r="N107" s="1"/>
      <c r="O107" s="1"/>
      <c r="P107" s="1"/>
    </row>
    <row r="108" spans="1:16" ht="15.75" customHeight="1">
      <c r="A108" s="51"/>
      <c r="B108" s="52"/>
      <c r="C108" s="52"/>
      <c r="D108" s="52"/>
      <c r="E108" s="1"/>
      <c r="F108" s="1"/>
      <c r="G108" s="1"/>
      <c r="H108" s="1"/>
      <c r="I108" s="1"/>
      <c r="J108" s="1"/>
      <c r="K108" s="1"/>
      <c r="L108" s="1"/>
      <c r="M108" s="1"/>
      <c r="N108" s="1"/>
      <c r="O108" s="1"/>
      <c r="P108" s="1"/>
    </row>
    <row r="109" spans="1:16" ht="15.75" customHeight="1">
      <c r="A109" s="51"/>
      <c r="B109" s="52"/>
      <c r="C109" s="52"/>
      <c r="D109" s="52"/>
      <c r="E109" s="1"/>
      <c r="F109" s="1"/>
      <c r="G109" s="1"/>
      <c r="H109" s="1"/>
      <c r="I109" s="1"/>
      <c r="J109" s="1"/>
      <c r="K109" s="1"/>
      <c r="L109" s="1"/>
      <c r="M109" s="1"/>
      <c r="N109" s="1"/>
      <c r="O109" s="1"/>
      <c r="P109" s="1"/>
    </row>
    <row r="110" spans="1:16" ht="15.75" customHeight="1">
      <c r="A110" s="51"/>
      <c r="B110" s="52"/>
      <c r="C110" s="52"/>
      <c r="D110" s="52"/>
      <c r="E110" s="1"/>
      <c r="F110" s="1"/>
      <c r="G110" s="1"/>
      <c r="H110" s="1"/>
      <c r="I110" s="1"/>
      <c r="J110" s="1"/>
      <c r="K110" s="1"/>
      <c r="L110" s="1"/>
      <c r="M110" s="1"/>
      <c r="N110" s="1"/>
      <c r="O110" s="1"/>
      <c r="P110" s="1"/>
    </row>
    <row r="111" spans="1:16" ht="15.75" customHeight="1">
      <c r="A111" s="51"/>
      <c r="B111" s="52"/>
      <c r="C111" s="52"/>
      <c r="D111" s="52"/>
      <c r="E111" s="1"/>
      <c r="F111" s="1"/>
      <c r="G111" s="1"/>
      <c r="H111" s="1"/>
      <c r="I111" s="1"/>
      <c r="J111" s="1"/>
      <c r="K111" s="1"/>
      <c r="L111" s="1"/>
      <c r="M111" s="1"/>
      <c r="N111" s="1"/>
      <c r="O111" s="1"/>
      <c r="P111" s="1"/>
    </row>
    <row r="112" spans="1:16" ht="15.75" customHeight="1">
      <c r="A112" s="51"/>
      <c r="B112" s="52"/>
      <c r="C112" s="52"/>
      <c r="D112" s="52"/>
      <c r="E112" s="1"/>
      <c r="F112" s="1"/>
      <c r="G112" s="1"/>
      <c r="H112" s="1"/>
      <c r="I112" s="1"/>
      <c r="J112" s="1"/>
      <c r="K112" s="1"/>
      <c r="L112" s="1"/>
      <c r="M112" s="1"/>
      <c r="N112" s="1"/>
      <c r="O112" s="1"/>
      <c r="P112" s="1"/>
    </row>
    <row r="113" spans="1:16" ht="15.75" customHeight="1">
      <c r="A113" s="51"/>
      <c r="B113" s="52"/>
      <c r="C113" s="52"/>
      <c r="D113" s="52"/>
      <c r="E113" s="1"/>
      <c r="F113" s="1"/>
      <c r="G113" s="1"/>
      <c r="H113" s="1"/>
      <c r="I113" s="1"/>
      <c r="J113" s="1"/>
      <c r="K113" s="1"/>
      <c r="L113" s="1"/>
      <c r="M113" s="1"/>
      <c r="N113" s="1"/>
      <c r="O113" s="1"/>
      <c r="P113" s="1"/>
    </row>
    <row r="114" spans="1:16" ht="15.75" customHeight="1">
      <c r="A114" s="51"/>
      <c r="B114" s="52"/>
      <c r="C114" s="52"/>
      <c r="D114" s="52"/>
      <c r="E114" s="1"/>
      <c r="F114" s="1"/>
      <c r="G114" s="1"/>
      <c r="H114" s="1"/>
      <c r="I114" s="1"/>
      <c r="J114" s="1"/>
      <c r="K114" s="1"/>
      <c r="L114" s="1"/>
      <c r="M114" s="1"/>
      <c r="N114" s="1"/>
      <c r="O114" s="1"/>
      <c r="P114" s="1"/>
    </row>
    <row r="115" spans="1:16" ht="15.75" customHeight="1">
      <c r="A115" s="51"/>
      <c r="B115" s="52"/>
      <c r="C115" s="52"/>
      <c r="D115" s="52"/>
      <c r="E115" s="1"/>
      <c r="F115" s="1"/>
      <c r="G115" s="1"/>
      <c r="H115" s="1"/>
      <c r="I115" s="1"/>
      <c r="J115" s="1"/>
      <c r="K115" s="1"/>
      <c r="L115" s="1"/>
      <c r="M115" s="1"/>
      <c r="N115" s="1"/>
      <c r="O115" s="1"/>
      <c r="P115" s="1"/>
    </row>
    <row r="116" spans="1:16" ht="15.75" customHeight="1">
      <c r="A116" s="51"/>
      <c r="B116" s="52"/>
      <c r="C116" s="52"/>
      <c r="D116" s="52"/>
      <c r="E116" s="1"/>
      <c r="F116" s="1"/>
      <c r="G116" s="1"/>
      <c r="H116" s="1"/>
      <c r="I116" s="1"/>
      <c r="J116" s="1"/>
      <c r="K116" s="1"/>
      <c r="L116" s="1"/>
      <c r="M116" s="1"/>
      <c r="N116" s="1"/>
      <c r="O116" s="1"/>
      <c r="P116" s="1"/>
    </row>
    <row r="117" spans="1:16" ht="15.75" customHeight="1">
      <c r="A117" s="51"/>
      <c r="B117" s="52"/>
      <c r="C117" s="52"/>
      <c r="D117" s="52"/>
      <c r="E117" s="1"/>
      <c r="F117" s="1"/>
      <c r="G117" s="1"/>
      <c r="H117" s="1"/>
      <c r="I117" s="1"/>
      <c r="J117" s="1"/>
      <c r="K117" s="1"/>
      <c r="L117" s="1"/>
      <c r="M117" s="1"/>
      <c r="N117" s="1"/>
      <c r="O117" s="1"/>
      <c r="P117" s="1"/>
    </row>
    <row r="118" spans="1:16" ht="15.75" customHeight="1">
      <c r="A118" s="51"/>
      <c r="B118" s="52"/>
      <c r="C118" s="52"/>
      <c r="D118" s="52"/>
      <c r="E118" s="1"/>
      <c r="F118" s="1"/>
      <c r="G118" s="1"/>
      <c r="H118" s="1"/>
      <c r="I118" s="1"/>
      <c r="J118" s="1"/>
      <c r="K118" s="1"/>
      <c r="L118" s="1"/>
      <c r="M118" s="1"/>
      <c r="N118" s="1"/>
      <c r="O118" s="1"/>
      <c r="P118" s="1"/>
    </row>
    <row r="119" spans="1:16" ht="15.75" customHeight="1">
      <c r="A119" s="51"/>
      <c r="B119" s="52"/>
      <c r="C119" s="52"/>
      <c r="D119" s="52"/>
      <c r="E119" s="1"/>
      <c r="F119" s="1"/>
      <c r="G119" s="1"/>
      <c r="H119" s="1"/>
      <c r="I119" s="1"/>
      <c r="J119" s="1"/>
      <c r="K119" s="1"/>
      <c r="L119" s="1"/>
      <c r="M119" s="1"/>
      <c r="N119" s="1"/>
      <c r="O119" s="1"/>
      <c r="P119" s="1"/>
    </row>
    <row r="120" spans="1:16" ht="15.75" customHeight="1">
      <c r="A120" s="51"/>
      <c r="B120" s="52"/>
      <c r="C120" s="52"/>
      <c r="D120" s="52"/>
      <c r="E120" s="1"/>
      <c r="F120" s="1"/>
      <c r="G120" s="1"/>
      <c r="H120" s="1"/>
      <c r="I120" s="1"/>
      <c r="J120" s="1"/>
      <c r="K120" s="1"/>
      <c r="L120" s="1"/>
      <c r="M120" s="1"/>
      <c r="N120" s="1"/>
      <c r="O120" s="1"/>
      <c r="P120" s="1"/>
    </row>
    <row r="121" spans="1:16" ht="15.75" customHeight="1">
      <c r="A121" s="51"/>
      <c r="B121" s="52"/>
      <c r="C121" s="52"/>
      <c r="D121" s="52"/>
      <c r="E121" s="1"/>
      <c r="F121" s="1"/>
      <c r="G121" s="1"/>
      <c r="H121" s="1"/>
      <c r="I121" s="1"/>
      <c r="J121" s="1"/>
      <c r="K121" s="1"/>
      <c r="L121" s="1"/>
      <c r="M121" s="1"/>
      <c r="N121" s="1"/>
      <c r="O121" s="1"/>
      <c r="P121" s="1"/>
    </row>
    <row r="122" spans="1:16" ht="15.75" customHeight="1">
      <c r="A122" s="51"/>
      <c r="B122" s="52"/>
      <c r="C122" s="52"/>
      <c r="D122" s="52"/>
      <c r="E122" s="1"/>
      <c r="F122" s="1"/>
      <c r="G122" s="1"/>
      <c r="H122" s="1"/>
      <c r="I122" s="1"/>
      <c r="J122" s="1"/>
      <c r="K122" s="1"/>
      <c r="L122" s="1"/>
      <c r="M122" s="1"/>
      <c r="N122" s="1"/>
      <c r="O122" s="1"/>
      <c r="P122" s="1"/>
    </row>
    <row r="123" spans="1:16" ht="15.75" customHeight="1">
      <c r="A123" s="51"/>
      <c r="B123" s="52"/>
      <c r="C123" s="52"/>
      <c r="D123" s="52"/>
      <c r="E123" s="1"/>
      <c r="F123" s="1"/>
      <c r="G123" s="1"/>
      <c r="H123" s="1"/>
      <c r="I123" s="1"/>
      <c r="J123" s="1"/>
      <c r="K123" s="1"/>
      <c r="L123" s="1"/>
      <c r="M123" s="1"/>
      <c r="N123" s="1"/>
      <c r="O123" s="1"/>
      <c r="P123" s="1"/>
    </row>
    <row r="124" spans="1:16" ht="15.75" customHeight="1">
      <c r="A124" s="51"/>
      <c r="B124" s="52"/>
      <c r="C124" s="52"/>
      <c r="D124" s="52"/>
      <c r="E124" s="1"/>
      <c r="F124" s="1"/>
      <c r="G124" s="1"/>
      <c r="H124" s="1"/>
      <c r="I124" s="1"/>
      <c r="J124" s="1"/>
      <c r="K124" s="1"/>
      <c r="L124" s="1"/>
      <c r="M124" s="1"/>
      <c r="N124" s="1"/>
      <c r="O124" s="1"/>
      <c r="P124" s="1"/>
    </row>
    <row r="125" spans="1:16" ht="15.75" customHeight="1">
      <c r="A125" s="51"/>
      <c r="B125" s="52"/>
      <c r="C125" s="52"/>
      <c r="D125" s="52"/>
      <c r="E125" s="1"/>
      <c r="F125" s="1"/>
      <c r="G125" s="1"/>
      <c r="H125" s="1"/>
      <c r="I125" s="1"/>
      <c r="J125" s="1"/>
      <c r="K125" s="1"/>
      <c r="L125" s="1"/>
      <c r="M125" s="1"/>
      <c r="N125" s="1"/>
      <c r="O125" s="1"/>
      <c r="P125" s="1"/>
    </row>
    <row r="126" spans="1:16" ht="15.75" customHeight="1">
      <c r="A126" s="51"/>
      <c r="B126" s="52"/>
      <c r="C126" s="52"/>
      <c r="D126" s="52"/>
      <c r="E126" s="1"/>
      <c r="F126" s="1"/>
      <c r="G126" s="1"/>
      <c r="H126" s="1"/>
      <c r="I126" s="1"/>
      <c r="J126" s="1"/>
      <c r="K126" s="1"/>
      <c r="L126" s="1"/>
      <c r="M126" s="1"/>
      <c r="N126" s="1"/>
      <c r="O126" s="1"/>
      <c r="P126" s="1"/>
    </row>
    <row r="127" spans="1:16" ht="15.75" customHeight="1">
      <c r="A127" s="51"/>
      <c r="B127" s="52"/>
      <c r="C127" s="52"/>
      <c r="D127" s="52"/>
      <c r="E127" s="1"/>
      <c r="F127" s="1"/>
      <c r="G127" s="1"/>
      <c r="H127" s="1"/>
      <c r="I127" s="1"/>
      <c r="J127" s="1"/>
      <c r="K127" s="1"/>
      <c r="L127" s="1"/>
      <c r="M127" s="1"/>
      <c r="N127" s="1"/>
      <c r="O127" s="1"/>
      <c r="P127" s="1"/>
    </row>
    <row r="128" spans="1:16" ht="15.75" customHeight="1">
      <c r="A128" s="51"/>
      <c r="B128" s="52"/>
      <c r="C128" s="52"/>
      <c r="D128" s="52"/>
      <c r="E128" s="1"/>
      <c r="F128" s="1"/>
      <c r="G128" s="1"/>
      <c r="H128" s="1"/>
      <c r="I128" s="1"/>
      <c r="J128" s="1"/>
      <c r="K128" s="1"/>
      <c r="L128" s="1"/>
      <c r="M128" s="1"/>
      <c r="N128" s="1"/>
      <c r="O128" s="1"/>
      <c r="P128" s="1"/>
    </row>
    <row r="129" spans="1:16" ht="15.75" customHeight="1">
      <c r="A129" s="51"/>
      <c r="B129" s="52"/>
      <c r="C129" s="52"/>
      <c r="D129" s="52"/>
      <c r="E129" s="1"/>
      <c r="F129" s="1"/>
      <c r="G129" s="1"/>
      <c r="H129" s="1"/>
      <c r="I129" s="1"/>
      <c r="J129" s="1"/>
      <c r="K129" s="1"/>
      <c r="L129" s="1"/>
      <c r="M129" s="1"/>
      <c r="N129" s="1"/>
      <c r="O129" s="1"/>
      <c r="P129" s="1"/>
    </row>
    <row r="130" spans="1:16" ht="15.75" customHeight="1">
      <c r="A130" s="51"/>
      <c r="B130" s="52"/>
      <c r="C130" s="52"/>
      <c r="D130" s="52"/>
      <c r="E130" s="1"/>
      <c r="F130" s="1"/>
      <c r="G130" s="1"/>
      <c r="H130" s="1"/>
      <c r="I130" s="1"/>
      <c r="J130" s="1"/>
      <c r="K130" s="1"/>
      <c r="L130" s="1"/>
      <c r="M130" s="1"/>
      <c r="N130" s="1"/>
      <c r="O130" s="1"/>
      <c r="P130" s="1"/>
    </row>
    <row r="131" spans="1:16" ht="15.75" customHeight="1">
      <c r="A131" s="51"/>
      <c r="B131" s="52"/>
      <c r="C131" s="52"/>
      <c r="D131" s="52"/>
      <c r="E131" s="1"/>
      <c r="F131" s="1"/>
      <c r="G131" s="1"/>
      <c r="H131" s="1"/>
      <c r="I131" s="1"/>
      <c r="J131" s="1"/>
      <c r="K131" s="1"/>
      <c r="L131" s="1"/>
      <c r="M131" s="1"/>
      <c r="N131" s="1"/>
      <c r="O131" s="1"/>
      <c r="P131" s="1"/>
    </row>
    <row r="132" spans="1:16" ht="15.75" customHeight="1">
      <c r="A132" s="51"/>
      <c r="B132" s="52"/>
      <c r="C132" s="52"/>
      <c r="D132" s="52"/>
      <c r="E132" s="1"/>
      <c r="F132" s="1"/>
      <c r="G132" s="1"/>
      <c r="H132" s="1"/>
      <c r="I132" s="1"/>
      <c r="J132" s="1"/>
      <c r="K132" s="1"/>
      <c r="L132" s="1"/>
      <c r="M132" s="1"/>
      <c r="N132" s="1"/>
      <c r="O132" s="1"/>
      <c r="P132" s="1"/>
    </row>
    <row r="133" spans="1:16" ht="15.75" customHeight="1">
      <c r="A133" s="51"/>
      <c r="B133" s="52"/>
      <c r="C133" s="52"/>
      <c r="D133" s="52"/>
      <c r="E133" s="1"/>
      <c r="F133" s="1"/>
      <c r="G133" s="1"/>
      <c r="H133" s="1"/>
      <c r="I133" s="1"/>
      <c r="J133" s="1"/>
      <c r="K133" s="1"/>
      <c r="L133" s="1"/>
      <c r="M133" s="1"/>
      <c r="N133" s="1"/>
      <c r="O133" s="1"/>
      <c r="P133" s="1"/>
    </row>
    <row r="134" spans="1:16" ht="15.75" customHeight="1">
      <c r="A134" s="51"/>
      <c r="B134" s="52"/>
      <c r="C134" s="52"/>
      <c r="D134" s="52"/>
      <c r="E134" s="1"/>
      <c r="F134" s="1"/>
      <c r="G134" s="1"/>
      <c r="H134" s="1"/>
      <c r="I134" s="1"/>
      <c r="J134" s="1"/>
      <c r="K134" s="1"/>
      <c r="L134" s="1"/>
      <c r="M134" s="1"/>
      <c r="N134" s="1"/>
      <c r="O134" s="1"/>
      <c r="P134" s="1"/>
    </row>
    <row r="135" spans="1:16" ht="15.75" customHeight="1">
      <c r="A135" s="51"/>
      <c r="B135" s="52"/>
      <c r="C135" s="52"/>
      <c r="D135" s="52"/>
      <c r="E135" s="1"/>
      <c r="F135" s="1"/>
      <c r="G135" s="1"/>
      <c r="H135" s="1"/>
      <c r="I135" s="1"/>
      <c r="J135" s="1"/>
      <c r="K135" s="1"/>
      <c r="L135" s="1"/>
      <c r="M135" s="1"/>
      <c r="N135" s="1"/>
      <c r="O135" s="1"/>
      <c r="P135" s="1"/>
    </row>
    <row r="136" spans="1:16" ht="15.75" customHeight="1">
      <c r="A136" s="51"/>
      <c r="B136" s="52"/>
      <c r="C136" s="52"/>
      <c r="D136" s="52"/>
      <c r="E136" s="1"/>
      <c r="F136" s="1"/>
      <c r="G136" s="1"/>
      <c r="H136" s="1"/>
      <c r="I136" s="1"/>
      <c r="J136" s="1"/>
      <c r="K136" s="1"/>
      <c r="L136" s="1"/>
      <c r="M136" s="1"/>
      <c r="N136" s="1"/>
      <c r="O136" s="1"/>
      <c r="P136" s="1"/>
    </row>
    <row r="137" spans="1:16" ht="15.75" customHeight="1">
      <c r="A137" s="51"/>
      <c r="B137" s="52"/>
      <c r="C137" s="52"/>
      <c r="D137" s="52"/>
      <c r="E137" s="1"/>
      <c r="F137" s="1"/>
      <c r="G137" s="1"/>
      <c r="H137" s="1"/>
      <c r="I137" s="1"/>
      <c r="J137" s="1"/>
      <c r="K137" s="1"/>
      <c r="L137" s="1"/>
      <c r="M137" s="1"/>
      <c r="N137" s="1"/>
      <c r="O137" s="1"/>
      <c r="P137" s="1"/>
    </row>
    <row r="138" spans="1:16" ht="15.75" customHeight="1">
      <c r="A138" s="51"/>
      <c r="B138" s="52"/>
      <c r="C138" s="52"/>
      <c r="D138" s="52"/>
      <c r="E138" s="1"/>
      <c r="F138" s="1"/>
      <c r="G138" s="1"/>
      <c r="H138" s="1"/>
      <c r="I138" s="1"/>
      <c r="J138" s="1"/>
      <c r="K138" s="1"/>
      <c r="L138" s="1"/>
      <c r="M138" s="1"/>
      <c r="N138" s="1"/>
      <c r="O138" s="1"/>
      <c r="P138" s="1"/>
    </row>
    <row r="139" spans="1:16" ht="15.75" customHeight="1">
      <c r="A139" s="51"/>
      <c r="B139" s="52"/>
      <c r="C139" s="52"/>
      <c r="D139" s="52"/>
      <c r="E139" s="1"/>
      <c r="F139" s="1"/>
      <c r="G139" s="1"/>
      <c r="H139" s="1"/>
      <c r="I139" s="1"/>
      <c r="J139" s="1"/>
      <c r="K139" s="1"/>
      <c r="L139" s="1"/>
      <c r="M139" s="1"/>
      <c r="N139" s="1"/>
      <c r="O139" s="1"/>
      <c r="P139" s="1"/>
    </row>
    <row r="140" spans="1:16" ht="15.75" customHeight="1">
      <c r="A140" s="51"/>
      <c r="B140" s="52"/>
      <c r="C140" s="52"/>
      <c r="D140" s="52"/>
      <c r="E140" s="1"/>
      <c r="F140" s="1"/>
      <c r="G140" s="1"/>
      <c r="H140" s="1"/>
      <c r="I140" s="1"/>
      <c r="J140" s="1"/>
      <c r="K140" s="1"/>
      <c r="L140" s="1"/>
      <c r="M140" s="1"/>
      <c r="N140" s="1"/>
      <c r="O140" s="1"/>
      <c r="P140" s="1"/>
    </row>
    <row r="141" spans="1:16" ht="15.75" customHeight="1">
      <c r="A141" s="51"/>
      <c r="B141" s="52"/>
      <c r="C141" s="52"/>
      <c r="D141" s="52"/>
      <c r="E141" s="1"/>
      <c r="F141" s="1"/>
      <c r="G141" s="1"/>
      <c r="H141" s="1"/>
      <c r="I141" s="1"/>
      <c r="J141" s="1"/>
      <c r="K141" s="1"/>
      <c r="L141" s="1"/>
      <c r="M141" s="1"/>
      <c r="N141" s="1"/>
      <c r="O141" s="1"/>
      <c r="P141" s="1"/>
    </row>
    <row r="142" spans="1:16" ht="15.75" customHeight="1">
      <c r="A142" s="51"/>
      <c r="B142" s="52"/>
      <c r="C142" s="52"/>
      <c r="D142" s="52"/>
      <c r="E142" s="1"/>
      <c r="F142" s="1"/>
      <c r="G142" s="1"/>
      <c r="H142" s="1"/>
      <c r="I142" s="1"/>
      <c r="J142" s="1"/>
      <c r="K142" s="1"/>
      <c r="L142" s="1"/>
      <c r="M142" s="1"/>
      <c r="N142" s="1"/>
      <c r="O142" s="1"/>
      <c r="P142" s="1"/>
    </row>
    <row r="143" spans="1:16" ht="15.75" customHeight="1">
      <c r="A143" s="51"/>
      <c r="B143" s="52"/>
      <c r="C143" s="52"/>
      <c r="D143" s="52"/>
      <c r="E143" s="1"/>
      <c r="F143" s="1"/>
      <c r="G143" s="1"/>
      <c r="H143" s="1"/>
      <c r="I143" s="1"/>
      <c r="J143" s="1"/>
      <c r="K143" s="1"/>
      <c r="L143" s="1"/>
      <c r="M143" s="1"/>
      <c r="N143" s="1"/>
      <c r="O143" s="1"/>
      <c r="P143" s="1"/>
    </row>
    <row r="144" spans="1:16" ht="15.75" customHeight="1">
      <c r="A144" s="51"/>
      <c r="B144" s="52"/>
      <c r="C144" s="52"/>
      <c r="D144" s="52"/>
      <c r="E144" s="1"/>
      <c r="F144" s="1"/>
      <c r="G144" s="1"/>
      <c r="H144" s="1"/>
      <c r="I144" s="1"/>
      <c r="J144" s="1"/>
      <c r="K144" s="1"/>
      <c r="L144" s="1"/>
      <c r="M144" s="1"/>
      <c r="N144" s="1"/>
      <c r="O144" s="1"/>
      <c r="P144" s="1"/>
    </row>
    <row r="145" spans="1:16" ht="15.75" customHeight="1">
      <c r="A145" s="51"/>
      <c r="B145" s="52"/>
      <c r="C145" s="52"/>
      <c r="D145" s="52"/>
      <c r="E145" s="1"/>
      <c r="F145" s="1"/>
      <c r="G145" s="1"/>
      <c r="H145" s="1"/>
      <c r="I145" s="1"/>
      <c r="J145" s="1"/>
      <c r="K145" s="1"/>
      <c r="L145" s="1"/>
      <c r="M145" s="1"/>
      <c r="N145" s="1"/>
      <c r="O145" s="1"/>
      <c r="P145" s="1"/>
    </row>
    <row r="146" spans="1:16" ht="15.75" customHeight="1">
      <c r="A146" s="51"/>
      <c r="B146" s="52"/>
      <c r="C146" s="52"/>
      <c r="D146" s="52"/>
      <c r="E146" s="1"/>
      <c r="F146" s="1"/>
      <c r="G146" s="1"/>
      <c r="H146" s="1"/>
      <c r="I146" s="1"/>
      <c r="J146" s="1"/>
      <c r="K146" s="1"/>
      <c r="L146" s="1"/>
      <c r="M146" s="1"/>
      <c r="N146" s="1"/>
      <c r="O146" s="1"/>
      <c r="P146" s="1"/>
    </row>
    <row r="147" spans="1:16" ht="15.75" customHeight="1">
      <c r="A147" s="51"/>
      <c r="B147" s="52"/>
      <c r="C147" s="52"/>
      <c r="D147" s="52"/>
      <c r="E147" s="1"/>
      <c r="F147" s="1"/>
      <c r="G147" s="1"/>
      <c r="H147" s="1"/>
      <c r="I147" s="1"/>
      <c r="J147" s="1"/>
      <c r="K147" s="1"/>
      <c r="L147" s="1"/>
      <c r="M147" s="1"/>
      <c r="N147" s="1"/>
      <c r="O147" s="1"/>
      <c r="P147" s="1"/>
    </row>
    <row r="148" spans="1:16" ht="15.75" customHeight="1">
      <c r="A148" s="51"/>
      <c r="B148" s="52"/>
      <c r="C148" s="52"/>
      <c r="D148" s="52"/>
      <c r="E148" s="1"/>
      <c r="F148" s="1"/>
      <c r="G148" s="1"/>
      <c r="H148" s="1"/>
      <c r="I148" s="1"/>
      <c r="J148" s="1"/>
      <c r="K148" s="1"/>
      <c r="L148" s="1"/>
      <c r="M148" s="1"/>
      <c r="N148" s="1"/>
      <c r="O148" s="1"/>
      <c r="P148" s="1"/>
    </row>
    <row r="149" spans="1:16" ht="15.75" customHeight="1">
      <c r="A149" s="51"/>
      <c r="B149" s="52"/>
      <c r="C149" s="52"/>
      <c r="D149" s="52"/>
      <c r="E149" s="1"/>
      <c r="F149" s="1"/>
      <c r="G149" s="1"/>
      <c r="H149" s="1"/>
      <c r="I149" s="1"/>
      <c r="J149" s="1"/>
      <c r="K149" s="1"/>
      <c r="L149" s="1"/>
      <c r="M149" s="1"/>
      <c r="N149" s="1"/>
      <c r="O149" s="1"/>
      <c r="P149" s="1"/>
    </row>
    <row r="150" spans="1:16" ht="15.75" customHeight="1">
      <c r="A150" s="51"/>
      <c r="B150" s="52"/>
      <c r="C150" s="52"/>
      <c r="D150" s="52"/>
      <c r="E150" s="1"/>
      <c r="F150" s="1"/>
      <c r="G150" s="1"/>
      <c r="H150" s="1"/>
      <c r="I150" s="1"/>
      <c r="J150" s="1"/>
      <c r="K150" s="1"/>
      <c r="L150" s="1"/>
      <c r="M150" s="1"/>
      <c r="N150" s="1"/>
      <c r="O150" s="1"/>
      <c r="P150" s="1"/>
    </row>
    <row r="151" spans="1:16" ht="15.75" customHeight="1">
      <c r="A151" s="51"/>
      <c r="B151" s="52"/>
      <c r="C151" s="52"/>
      <c r="D151" s="52"/>
      <c r="E151" s="1"/>
      <c r="F151" s="1"/>
      <c r="G151" s="1"/>
      <c r="H151" s="1"/>
      <c r="I151" s="1"/>
      <c r="J151" s="1"/>
      <c r="K151" s="1"/>
      <c r="L151" s="1"/>
      <c r="M151" s="1"/>
      <c r="N151" s="1"/>
      <c r="O151" s="1"/>
      <c r="P151" s="1"/>
    </row>
    <row r="152" spans="1:16" ht="15.75" customHeight="1">
      <c r="A152" s="51"/>
      <c r="B152" s="52"/>
      <c r="C152" s="52"/>
      <c r="D152" s="52"/>
      <c r="E152" s="1"/>
      <c r="F152" s="1"/>
      <c r="G152" s="1"/>
      <c r="H152" s="1"/>
      <c r="I152" s="1"/>
      <c r="J152" s="1"/>
      <c r="K152" s="1"/>
      <c r="L152" s="1"/>
      <c r="M152" s="1"/>
      <c r="N152" s="1"/>
      <c r="O152" s="1"/>
      <c r="P152" s="1"/>
    </row>
    <row r="153" spans="1:16" ht="15.75" customHeight="1">
      <c r="A153" s="51"/>
      <c r="B153" s="52"/>
      <c r="C153" s="52"/>
      <c r="D153" s="52"/>
      <c r="E153" s="1"/>
      <c r="F153" s="1"/>
      <c r="G153" s="1"/>
      <c r="H153" s="1"/>
      <c r="I153" s="1"/>
      <c r="J153" s="1"/>
      <c r="K153" s="1"/>
      <c r="L153" s="1"/>
      <c r="M153" s="1"/>
      <c r="N153" s="1"/>
      <c r="O153" s="1"/>
      <c r="P153" s="1"/>
    </row>
    <row r="154" spans="1:16" ht="15.75" customHeight="1">
      <c r="A154" s="51"/>
      <c r="B154" s="52"/>
      <c r="C154" s="52"/>
      <c r="D154" s="52"/>
      <c r="E154" s="1"/>
      <c r="F154" s="1"/>
      <c r="G154" s="1"/>
      <c r="H154" s="1"/>
      <c r="I154" s="1"/>
      <c r="J154" s="1"/>
      <c r="K154" s="1"/>
      <c r="L154" s="1"/>
      <c r="M154" s="1"/>
      <c r="N154" s="1"/>
      <c r="O154" s="1"/>
      <c r="P154" s="1"/>
    </row>
    <row r="155" spans="1:16" ht="15.75" customHeight="1">
      <c r="A155" s="51"/>
      <c r="B155" s="52"/>
      <c r="C155" s="52"/>
      <c r="D155" s="52"/>
      <c r="E155" s="1"/>
      <c r="F155" s="1"/>
      <c r="G155" s="1"/>
      <c r="H155" s="1"/>
      <c r="I155" s="1"/>
      <c r="J155" s="1"/>
      <c r="K155" s="1"/>
      <c r="L155" s="1"/>
      <c r="M155" s="1"/>
      <c r="N155" s="1"/>
      <c r="O155" s="1"/>
      <c r="P155" s="1"/>
    </row>
    <row r="156" spans="1:16" ht="15.75" customHeight="1">
      <c r="A156" s="51"/>
      <c r="B156" s="52"/>
      <c r="C156" s="52"/>
      <c r="D156" s="52"/>
      <c r="E156" s="1"/>
      <c r="F156" s="1"/>
      <c r="G156" s="1"/>
      <c r="H156" s="1"/>
      <c r="I156" s="1"/>
      <c r="J156" s="1"/>
      <c r="K156" s="1"/>
      <c r="L156" s="1"/>
      <c r="M156" s="1"/>
      <c r="N156" s="1"/>
      <c r="O156" s="1"/>
      <c r="P156" s="1"/>
    </row>
    <row r="157" spans="1:16" ht="15.75" customHeight="1">
      <c r="A157" s="51"/>
      <c r="B157" s="52"/>
      <c r="C157" s="52"/>
      <c r="D157" s="52"/>
      <c r="E157" s="1"/>
      <c r="F157" s="1"/>
      <c r="G157" s="1"/>
      <c r="H157" s="1"/>
      <c r="I157" s="1"/>
      <c r="J157" s="1"/>
      <c r="K157" s="1"/>
      <c r="L157" s="1"/>
      <c r="M157" s="1"/>
      <c r="N157" s="1"/>
      <c r="O157" s="1"/>
      <c r="P157" s="1"/>
    </row>
    <row r="158" spans="1:16" ht="15.75" customHeight="1">
      <c r="A158" s="51"/>
      <c r="B158" s="52"/>
      <c r="C158" s="52"/>
      <c r="D158" s="52"/>
      <c r="E158" s="1"/>
      <c r="F158" s="1"/>
      <c r="G158" s="1"/>
      <c r="H158" s="1"/>
      <c r="I158" s="1"/>
      <c r="J158" s="1"/>
      <c r="K158" s="1"/>
      <c r="L158" s="1"/>
      <c r="M158" s="1"/>
      <c r="N158" s="1"/>
      <c r="O158" s="1"/>
      <c r="P158" s="1"/>
    </row>
    <row r="159" spans="1:16" ht="15.75" customHeight="1">
      <c r="A159" s="51"/>
      <c r="B159" s="52"/>
      <c r="C159" s="52"/>
      <c r="D159" s="52"/>
      <c r="E159" s="1"/>
      <c r="F159" s="1"/>
      <c r="G159" s="1"/>
      <c r="H159" s="1"/>
      <c r="I159" s="1"/>
      <c r="J159" s="1"/>
      <c r="K159" s="1"/>
      <c r="L159" s="1"/>
      <c r="M159" s="1"/>
      <c r="N159" s="1"/>
      <c r="O159" s="1"/>
      <c r="P159" s="1"/>
    </row>
    <row r="160" spans="1:16" ht="15.75" customHeight="1">
      <c r="A160" s="51"/>
      <c r="B160" s="52"/>
      <c r="C160" s="52"/>
      <c r="D160" s="52"/>
      <c r="E160" s="1"/>
      <c r="F160" s="1"/>
      <c r="G160" s="1"/>
      <c r="H160" s="1"/>
      <c r="I160" s="1"/>
      <c r="J160" s="1"/>
      <c r="K160" s="1"/>
      <c r="L160" s="1"/>
      <c r="M160" s="1"/>
      <c r="N160" s="1"/>
      <c r="O160" s="1"/>
      <c r="P160" s="1"/>
    </row>
    <row r="161" spans="1:16" ht="15.75" customHeight="1">
      <c r="A161" s="51"/>
      <c r="B161" s="52"/>
      <c r="C161" s="52"/>
      <c r="D161" s="52"/>
      <c r="E161" s="1"/>
      <c r="F161" s="1"/>
      <c r="G161" s="1"/>
      <c r="H161" s="1"/>
      <c r="I161" s="1"/>
      <c r="J161" s="1"/>
      <c r="K161" s="1"/>
      <c r="L161" s="1"/>
      <c r="M161" s="1"/>
      <c r="N161" s="1"/>
      <c r="O161" s="1"/>
      <c r="P161" s="1"/>
    </row>
    <row r="162" spans="1:16" ht="15.75" customHeight="1">
      <c r="A162" s="51"/>
      <c r="B162" s="52"/>
      <c r="C162" s="52"/>
      <c r="D162" s="52"/>
      <c r="E162" s="1"/>
      <c r="F162" s="1"/>
      <c r="G162" s="1"/>
      <c r="H162" s="1"/>
      <c r="I162" s="1"/>
      <c r="J162" s="1"/>
      <c r="K162" s="1"/>
      <c r="L162" s="1"/>
      <c r="M162" s="1"/>
      <c r="N162" s="1"/>
      <c r="O162" s="1"/>
      <c r="P162" s="1"/>
    </row>
    <row r="163" spans="1:16" ht="15.75" customHeight="1">
      <c r="A163" s="51"/>
      <c r="B163" s="52"/>
      <c r="C163" s="52"/>
      <c r="D163" s="52"/>
      <c r="E163" s="1"/>
      <c r="F163" s="1"/>
      <c r="G163" s="1"/>
      <c r="H163" s="1"/>
      <c r="I163" s="1"/>
      <c r="J163" s="1"/>
      <c r="K163" s="1"/>
      <c r="L163" s="1"/>
      <c r="M163" s="1"/>
      <c r="N163" s="1"/>
      <c r="O163" s="1"/>
      <c r="P163" s="1"/>
    </row>
    <row r="164" spans="1:16" ht="15.75" customHeight="1">
      <c r="A164" s="51"/>
      <c r="B164" s="52"/>
      <c r="C164" s="52"/>
      <c r="D164" s="52"/>
      <c r="E164" s="1"/>
      <c r="F164" s="1"/>
      <c r="G164" s="1"/>
      <c r="H164" s="1"/>
      <c r="I164" s="1"/>
      <c r="J164" s="1"/>
      <c r="K164" s="1"/>
      <c r="L164" s="1"/>
      <c r="M164" s="1"/>
      <c r="N164" s="1"/>
      <c r="O164" s="1"/>
      <c r="P164" s="1"/>
    </row>
    <row r="165" spans="1:16" ht="15.75" customHeight="1">
      <c r="A165" s="51"/>
      <c r="B165" s="52"/>
      <c r="C165" s="52"/>
      <c r="D165" s="52"/>
      <c r="E165" s="1"/>
      <c r="F165" s="1"/>
      <c r="G165" s="1"/>
      <c r="H165" s="1"/>
      <c r="I165" s="1"/>
      <c r="J165" s="1"/>
      <c r="K165" s="1"/>
      <c r="L165" s="1"/>
      <c r="M165" s="1"/>
      <c r="N165" s="1"/>
      <c r="O165" s="1"/>
      <c r="P165" s="1"/>
    </row>
    <row r="166" spans="1:16" ht="15.75" customHeight="1">
      <c r="A166" s="51"/>
      <c r="B166" s="52"/>
      <c r="C166" s="52"/>
      <c r="D166" s="52"/>
      <c r="E166" s="1"/>
      <c r="F166" s="1"/>
      <c r="G166" s="1"/>
      <c r="H166" s="1"/>
      <c r="I166" s="1"/>
      <c r="J166" s="1"/>
      <c r="K166" s="1"/>
      <c r="L166" s="1"/>
      <c r="M166" s="1"/>
      <c r="N166" s="1"/>
      <c r="O166" s="1"/>
      <c r="P166" s="1"/>
    </row>
    <row r="167" spans="1:16" ht="15.75" customHeight="1">
      <c r="A167" s="51"/>
      <c r="B167" s="52"/>
      <c r="C167" s="52"/>
      <c r="D167" s="52"/>
      <c r="E167" s="1"/>
      <c r="F167" s="1"/>
      <c r="G167" s="1"/>
      <c r="H167" s="1"/>
      <c r="I167" s="1"/>
      <c r="J167" s="1"/>
      <c r="K167" s="1"/>
      <c r="L167" s="1"/>
      <c r="M167" s="1"/>
      <c r="N167" s="1"/>
      <c r="O167" s="1"/>
      <c r="P167" s="1"/>
    </row>
    <row r="168" spans="1:16" ht="15.75" customHeight="1">
      <c r="A168" s="51"/>
      <c r="B168" s="52"/>
      <c r="C168" s="52"/>
      <c r="D168" s="52"/>
      <c r="E168" s="1"/>
      <c r="F168" s="1"/>
      <c r="G168" s="1"/>
      <c r="H168" s="1"/>
      <c r="I168" s="1"/>
      <c r="J168" s="1"/>
      <c r="K168" s="1"/>
      <c r="L168" s="1"/>
      <c r="M168" s="1"/>
      <c r="N168" s="1"/>
      <c r="O168" s="1"/>
      <c r="P168" s="1"/>
    </row>
    <row r="169" spans="1:16" ht="15.75" customHeight="1">
      <c r="A169" s="51"/>
      <c r="B169" s="52"/>
      <c r="C169" s="52"/>
      <c r="D169" s="52"/>
      <c r="E169" s="1"/>
      <c r="F169" s="1"/>
      <c r="G169" s="1"/>
      <c r="H169" s="1"/>
      <c r="I169" s="1"/>
      <c r="J169" s="1"/>
      <c r="K169" s="1"/>
      <c r="L169" s="1"/>
      <c r="M169" s="1"/>
      <c r="N169" s="1"/>
      <c r="O169" s="1"/>
      <c r="P169" s="1"/>
    </row>
    <row r="170" spans="1:16" ht="15.75" customHeight="1">
      <c r="A170" s="51"/>
      <c r="B170" s="52"/>
      <c r="C170" s="52"/>
      <c r="D170" s="52"/>
      <c r="E170" s="1"/>
      <c r="F170" s="1"/>
      <c r="G170" s="1"/>
      <c r="H170" s="1"/>
      <c r="I170" s="1"/>
      <c r="J170" s="1"/>
      <c r="K170" s="1"/>
      <c r="L170" s="1"/>
      <c r="M170" s="1"/>
      <c r="N170" s="1"/>
      <c r="O170" s="1"/>
      <c r="P170" s="1"/>
    </row>
    <row r="171" spans="1:16" ht="15.75" customHeight="1">
      <c r="A171" s="51"/>
      <c r="B171" s="52"/>
      <c r="C171" s="52"/>
      <c r="D171" s="52"/>
      <c r="E171" s="1"/>
      <c r="F171" s="1"/>
      <c r="G171" s="1"/>
      <c r="H171" s="1"/>
      <c r="I171" s="1"/>
      <c r="J171" s="1"/>
      <c r="K171" s="1"/>
      <c r="L171" s="1"/>
      <c r="M171" s="1"/>
      <c r="N171" s="1"/>
      <c r="O171" s="1"/>
      <c r="P171" s="1"/>
    </row>
    <row r="172" spans="1:16" ht="15.75" customHeight="1">
      <c r="A172" s="51"/>
      <c r="B172" s="52"/>
      <c r="C172" s="52"/>
      <c r="D172" s="52"/>
      <c r="E172" s="1"/>
      <c r="F172" s="1"/>
      <c r="G172" s="1"/>
      <c r="H172" s="1"/>
      <c r="I172" s="1"/>
      <c r="J172" s="1"/>
      <c r="K172" s="1"/>
      <c r="L172" s="1"/>
      <c r="M172" s="1"/>
      <c r="N172" s="1"/>
      <c r="O172" s="1"/>
      <c r="P172" s="1"/>
    </row>
    <row r="173" spans="1:16" ht="15.75" customHeight="1">
      <c r="A173" s="51"/>
      <c r="B173" s="52"/>
      <c r="C173" s="52"/>
      <c r="D173" s="52"/>
      <c r="E173" s="1"/>
      <c r="F173" s="1"/>
      <c r="G173" s="1"/>
      <c r="H173" s="1"/>
      <c r="I173" s="1"/>
      <c r="J173" s="1"/>
      <c r="K173" s="1"/>
      <c r="L173" s="1"/>
      <c r="M173" s="1"/>
      <c r="N173" s="1"/>
      <c r="O173" s="1"/>
      <c r="P173" s="1"/>
    </row>
    <row r="174" spans="1:16" ht="15.75" customHeight="1">
      <c r="A174" s="51"/>
      <c r="B174" s="52"/>
      <c r="C174" s="52"/>
      <c r="D174" s="52"/>
      <c r="E174" s="1"/>
      <c r="F174" s="1"/>
      <c r="G174" s="1"/>
      <c r="H174" s="1"/>
      <c r="I174" s="1"/>
      <c r="J174" s="1"/>
      <c r="K174" s="1"/>
      <c r="L174" s="1"/>
      <c r="M174" s="1"/>
      <c r="N174" s="1"/>
      <c r="O174" s="1"/>
      <c r="P174" s="1"/>
    </row>
    <row r="175" spans="1:16" ht="15.75" customHeight="1">
      <c r="A175" s="51"/>
      <c r="B175" s="52"/>
      <c r="C175" s="52"/>
      <c r="D175" s="52"/>
      <c r="E175" s="1"/>
      <c r="F175" s="1"/>
      <c r="G175" s="1"/>
      <c r="H175" s="1"/>
      <c r="I175" s="1"/>
      <c r="J175" s="1"/>
      <c r="K175" s="1"/>
      <c r="L175" s="1"/>
      <c r="M175" s="1"/>
      <c r="N175" s="1"/>
      <c r="O175" s="1"/>
      <c r="P175" s="1"/>
    </row>
    <row r="176" spans="1:16" ht="15.75" customHeight="1">
      <c r="A176" s="51"/>
      <c r="B176" s="52"/>
      <c r="C176" s="52"/>
      <c r="D176" s="52"/>
      <c r="E176" s="1"/>
      <c r="F176" s="1"/>
      <c r="G176" s="1"/>
      <c r="H176" s="1"/>
      <c r="I176" s="1"/>
      <c r="J176" s="1"/>
      <c r="K176" s="1"/>
      <c r="L176" s="1"/>
      <c r="M176" s="1"/>
      <c r="N176" s="1"/>
      <c r="O176" s="1"/>
      <c r="P176" s="1"/>
    </row>
    <row r="177" spans="1:16" ht="15.75" customHeight="1">
      <c r="A177" s="51"/>
      <c r="B177" s="52"/>
      <c r="C177" s="52"/>
      <c r="D177" s="52"/>
      <c r="E177" s="1"/>
      <c r="F177" s="1"/>
      <c r="G177" s="1"/>
      <c r="H177" s="1"/>
      <c r="I177" s="1"/>
      <c r="J177" s="1"/>
      <c r="K177" s="1"/>
      <c r="L177" s="1"/>
      <c r="M177" s="1"/>
      <c r="N177" s="1"/>
      <c r="O177" s="1"/>
      <c r="P177" s="1"/>
    </row>
    <row r="178" spans="1:16" ht="15.75" customHeight="1">
      <c r="A178" s="51"/>
      <c r="B178" s="52"/>
      <c r="C178" s="52"/>
      <c r="D178" s="52"/>
      <c r="E178" s="1"/>
      <c r="F178" s="1"/>
      <c r="G178" s="1"/>
      <c r="H178" s="1"/>
      <c r="I178" s="1"/>
      <c r="J178" s="1"/>
      <c r="K178" s="1"/>
      <c r="L178" s="1"/>
      <c r="M178" s="1"/>
      <c r="N178" s="1"/>
      <c r="O178" s="1"/>
      <c r="P178" s="1"/>
    </row>
    <row r="179" spans="1:16" ht="15.75" customHeight="1">
      <c r="A179" s="51"/>
      <c r="B179" s="52"/>
      <c r="C179" s="52"/>
      <c r="D179" s="52"/>
      <c r="E179" s="1"/>
      <c r="F179" s="1"/>
      <c r="G179" s="1"/>
      <c r="H179" s="1"/>
      <c r="I179" s="1"/>
      <c r="J179" s="1"/>
      <c r="K179" s="1"/>
      <c r="L179" s="1"/>
      <c r="M179" s="1"/>
      <c r="N179" s="1"/>
      <c r="O179" s="1"/>
      <c r="P179" s="1"/>
    </row>
    <row r="180" spans="1:16" ht="15.75" customHeight="1">
      <c r="A180" s="51"/>
      <c r="B180" s="52"/>
      <c r="C180" s="52"/>
      <c r="D180" s="52"/>
      <c r="E180" s="1"/>
      <c r="F180" s="1"/>
      <c r="G180" s="1"/>
      <c r="H180" s="1"/>
      <c r="I180" s="1"/>
      <c r="J180" s="1"/>
      <c r="K180" s="1"/>
      <c r="L180" s="1"/>
      <c r="M180" s="1"/>
      <c r="N180" s="1"/>
      <c r="O180" s="1"/>
      <c r="P180" s="1"/>
    </row>
    <row r="181" spans="1:16" ht="15.75" customHeight="1">
      <c r="A181" s="51"/>
      <c r="B181" s="52"/>
      <c r="C181" s="52"/>
      <c r="D181" s="52"/>
      <c r="E181" s="1"/>
      <c r="F181" s="1"/>
      <c r="G181" s="1"/>
      <c r="H181" s="1"/>
      <c r="I181" s="1"/>
      <c r="J181" s="1"/>
      <c r="K181" s="1"/>
      <c r="L181" s="1"/>
      <c r="M181" s="1"/>
      <c r="N181" s="1"/>
      <c r="O181" s="1"/>
      <c r="P181" s="1"/>
    </row>
    <row r="182" spans="1:16" ht="15.75" customHeight="1">
      <c r="A182" s="51"/>
      <c r="B182" s="52"/>
      <c r="C182" s="52"/>
      <c r="D182" s="52"/>
      <c r="E182" s="1"/>
      <c r="F182" s="1"/>
      <c r="G182" s="1"/>
      <c r="H182" s="1"/>
      <c r="I182" s="1"/>
      <c r="J182" s="1"/>
      <c r="K182" s="1"/>
      <c r="L182" s="1"/>
      <c r="M182" s="1"/>
      <c r="N182" s="1"/>
      <c r="O182" s="1"/>
      <c r="P182" s="1"/>
    </row>
    <row r="183" spans="1:16" ht="15.75" customHeight="1">
      <c r="A183" s="51"/>
      <c r="B183" s="52"/>
      <c r="C183" s="52"/>
      <c r="D183" s="52"/>
      <c r="E183" s="1"/>
      <c r="F183" s="1"/>
      <c r="G183" s="1"/>
      <c r="H183" s="1"/>
      <c r="I183" s="1"/>
      <c r="J183" s="1"/>
      <c r="K183" s="1"/>
      <c r="L183" s="1"/>
      <c r="M183" s="1"/>
      <c r="N183" s="1"/>
      <c r="O183" s="1"/>
      <c r="P183" s="1"/>
    </row>
    <row r="184" spans="1:16" ht="15.75" customHeight="1">
      <c r="A184" s="51"/>
      <c r="B184" s="52"/>
      <c r="C184" s="52"/>
      <c r="D184" s="52"/>
      <c r="E184" s="1"/>
      <c r="F184" s="1"/>
      <c r="G184" s="1"/>
      <c r="H184" s="1"/>
      <c r="I184" s="1"/>
      <c r="J184" s="1"/>
      <c r="K184" s="1"/>
      <c r="L184" s="1"/>
      <c r="M184" s="1"/>
      <c r="N184" s="1"/>
      <c r="O184" s="1"/>
      <c r="P184" s="1"/>
    </row>
    <row r="185" spans="1:16" ht="15.75" customHeight="1">
      <c r="A185" s="51"/>
      <c r="B185" s="52"/>
      <c r="C185" s="52"/>
      <c r="D185" s="52"/>
      <c r="E185" s="1"/>
      <c r="F185" s="1"/>
      <c r="G185" s="1"/>
      <c r="H185" s="1"/>
      <c r="I185" s="1"/>
      <c r="J185" s="1"/>
      <c r="K185" s="1"/>
      <c r="L185" s="1"/>
      <c r="M185" s="1"/>
      <c r="N185" s="1"/>
      <c r="O185" s="1"/>
      <c r="P185" s="1"/>
    </row>
    <row r="186" spans="1:16" ht="15.75" customHeight="1">
      <c r="A186" s="51"/>
      <c r="B186" s="52"/>
      <c r="C186" s="52"/>
      <c r="D186" s="52"/>
      <c r="E186" s="1"/>
      <c r="F186" s="1"/>
      <c r="G186" s="1"/>
      <c r="H186" s="1"/>
      <c r="I186" s="1"/>
      <c r="J186" s="1"/>
      <c r="K186" s="1"/>
      <c r="L186" s="1"/>
      <c r="M186" s="1"/>
      <c r="N186" s="1"/>
      <c r="O186" s="1"/>
      <c r="P186" s="1"/>
    </row>
    <row r="187" spans="1:16" ht="15.75" customHeight="1">
      <c r="A187" s="51"/>
      <c r="B187" s="52"/>
      <c r="C187" s="52"/>
      <c r="D187" s="52"/>
      <c r="E187" s="1"/>
      <c r="F187" s="1"/>
      <c r="G187" s="1"/>
      <c r="H187" s="1"/>
      <c r="I187" s="1"/>
      <c r="J187" s="1"/>
      <c r="K187" s="1"/>
      <c r="L187" s="1"/>
      <c r="M187" s="1"/>
      <c r="N187" s="1"/>
      <c r="O187" s="1"/>
      <c r="P187" s="1"/>
    </row>
    <row r="188" spans="1:16" ht="15.75" customHeight="1">
      <c r="A188" s="51"/>
      <c r="B188" s="52"/>
      <c r="C188" s="52"/>
      <c r="D188" s="52"/>
      <c r="E188" s="1"/>
      <c r="F188" s="1"/>
      <c r="G188" s="1"/>
      <c r="H188" s="1"/>
      <c r="I188" s="1"/>
      <c r="J188" s="1"/>
      <c r="K188" s="1"/>
      <c r="L188" s="1"/>
      <c r="M188" s="1"/>
      <c r="N188" s="1"/>
      <c r="O188" s="1"/>
      <c r="P188" s="1"/>
    </row>
    <row r="189" spans="1:16" ht="15.75" customHeight="1">
      <c r="A189" s="51"/>
      <c r="B189" s="52"/>
      <c r="C189" s="52"/>
      <c r="D189" s="52"/>
      <c r="E189" s="1"/>
      <c r="F189" s="1"/>
      <c r="G189" s="1"/>
      <c r="H189" s="1"/>
      <c r="I189" s="1"/>
      <c r="J189" s="1"/>
      <c r="K189" s="1"/>
      <c r="L189" s="1"/>
      <c r="M189" s="1"/>
      <c r="N189" s="1"/>
      <c r="O189" s="1"/>
      <c r="P189" s="1"/>
    </row>
    <row r="190" spans="1:16" ht="15.75" customHeight="1">
      <c r="A190" s="51"/>
      <c r="B190" s="52"/>
      <c r="C190" s="52"/>
      <c r="D190" s="52"/>
      <c r="E190" s="1"/>
      <c r="F190" s="1"/>
      <c r="G190" s="1"/>
      <c r="H190" s="1"/>
      <c r="I190" s="1"/>
      <c r="J190" s="1"/>
      <c r="K190" s="1"/>
      <c r="L190" s="1"/>
      <c r="M190" s="1"/>
      <c r="N190" s="1"/>
      <c r="O190" s="1"/>
      <c r="P190" s="1"/>
    </row>
    <row r="191" spans="1:16" ht="15.75" customHeight="1">
      <c r="A191" s="51"/>
      <c r="B191" s="52"/>
      <c r="C191" s="52"/>
      <c r="D191" s="52"/>
      <c r="E191" s="1"/>
      <c r="F191" s="1"/>
      <c r="G191" s="1"/>
      <c r="H191" s="1"/>
      <c r="I191" s="1"/>
      <c r="J191" s="1"/>
      <c r="K191" s="1"/>
      <c r="L191" s="1"/>
      <c r="M191" s="1"/>
      <c r="N191" s="1"/>
      <c r="O191" s="1"/>
      <c r="P191" s="1"/>
    </row>
    <row r="192" spans="1:16" ht="15.75" customHeight="1">
      <c r="A192" s="51"/>
      <c r="B192" s="52"/>
      <c r="C192" s="52"/>
      <c r="D192" s="52"/>
      <c r="E192" s="1"/>
      <c r="F192" s="1"/>
      <c r="G192" s="1"/>
      <c r="H192" s="1"/>
      <c r="I192" s="1"/>
      <c r="J192" s="1"/>
      <c r="K192" s="1"/>
      <c r="L192" s="1"/>
      <c r="M192" s="1"/>
      <c r="N192" s="1"/>
      <c r="O192" s="1"/>
      <c r="P192" s="1"/>
    </row>
    <row r="193" spans="1:16" ht="15.75" customHeight="1">
      <c r="A193" s="51"/>
      <c r="B193" s="52"/>
      <c r="C193" s="52"/>
      <c r="D193" s="52"/>
      <c r="E193" s="1"/>
      <c r="F193" s="1"/>
      <c r="G193" s="1"/>
      <c r="H193" s="1"/>
      <c r="I193" s="1"/>
      <c r="J193" s="1"/>
      <c r="K193" s="1"/>
      <c r="L193" s="1"/>
      <c r="M193" s="1"/>
      <c r="N193" s="1"/>
      <c r="O193" s="1"/>
      <c r="P193" s="1"/>
    </row>
    <row r="194" spans="1:16" ht="15.75" customHeight="1">
      <c r="A194" s="51"/>
      <c r="B194" s="52"/>
      <c r="C194" s="52"/>
      <c r="D194" s="52"/>
      <c r="E194" s="1"/>
      <c r="F194" s="1"/>
      <c r="G194" s="1"/>
      <c r="H194" s="1"/>
      <c r="I194" s="1"/>
      <c r="J194" s="1"/>
      <c r="K194" s="1"/>
      <c r="L194" s="1"/>
      <c r="M194" s="1"/>
      <c r="N194" s="1"/>
      <c r="O194" s="1"/>
      <c r="P194" s="1"/>
    </row>
    <row r="195" spans="1:16" ht="15.75" customHeight="1">
      <c r="A195" s="51"/>
      <c r="B195" s="52"/>
      <c r="C195" s="52"/>
      <c r="D195" s="52"/>
      <c r="E195" s="1"/>
      <c r="F195" s="1"/>
      <c r="G195" s="1"/>
      <c r="H195" s="1"/>
      <c r="I195" s="1"/>
      <c r="J195" s="1"/>
      <c r="K195" s="1"/>
      <c r="L195" s="1"/>
      <c r="M195" s="1"/>
      <c r="N195" s="1"/>
      <c r="O195" s="1"/>
      <c r="P195" s="1"/>
    </row>
    <row r="196" spans="1:16" ht="15.75" customHeight="1">
      <c r="A196" s="51"/>
      <c r="B196" s="52"/>
      <c r="C196" s="52"/>
      <c r="D196" s="52"/>
      <c r="E196" s="1"/>
      <c r="F196" s="1"/>
      <c r="G196" s="1"/>
      <c r="H196" s="1"/>
      <c r="I196" s="1"/>
      <c r="J196" s="1"/>
      <c r="K196" s="1"/>
      <c r="L196" s="1"/>
      <c r="M196" s="1"/>
      <c r="N196" s="1"/>
      <c r="O196" s="1"/>
      <c r="P196" s="1"/>
    </row>
    <row r="197" spans="1:16" ht="15.75" customHeight="1">
      <c r="A197" s="51"/>
      <c r="B197" s="52"/>
      <c r="C197" s="52"/>
      <c r="D197" s="52"/>
      <c r="E197" s="1"/>
      <c r="F197" s="1"/>
      <c r="G197" s="1"/>
      <c r="H197" s="1"/>
      <c r="I197" s="1"/>
      <c r="J197" s="1"/>
      <c r="K197" s="1"/>
      <c r="L197" s="1"/>
      <c r="M197" s="1"/>
      <c r="N197" s="1"/>
      <c r="O197" s="1"/>
      <c r="P197" s="1"/>
    </row>
    <row r="198" spans="1:16" ht="15.75" customHeight="1">
      <c r="A198" s="51"/>
      <c r="B198" s="52"/>
      <c r="C198" s="52"/>
      <c r="D198" s="52"/>
      <c r="E198" s="1"/>
      <c r="F198" s="1"/>
      <c r="G198" s="1"/>
      <c r="H198" s="1"/>
      <c r="I198" s="1"/>
      <c r="J198" s="1"/>
      <c r="K198" s="1"/>
      <c r="L198" s="1"/>
      <c r="M198" s="1"/>
      <c r="N198" s="1"/>
      <c r="O198" s="1"/>
      <c r="P198" s="1"/>
    </row>
    <row r="199" spans="1:16" ht="15.75" customHeight="1">
      <c r="A199" s="51"/>
      <c r="B199" s="52"/>
      <c r="C199" s="52"/>
      <c r="D199" s="52"/>
      <c r="E199" s="1"/>
      <c r="F199" s="1"/>
      <c r="G199" s="1"/>
      <c r="H199" s="1"/>
      <c r="I199" s="1"/>
      <c r="J199" s="1"/>
      <c r="K199" s="1"/>
      <c r="L199" s="1"/>
      <c r="M199" s="1"/>
      <c r="N199" s="1"/>
      <c r="O199" s="1"/>
      <c r="P199" s="1"/>
    </row>
    <row r="200" spans="1:16" ht="15.75" customHeight="1">
      <c r="A200" s="51"/>
      <c r="B200" s="52"/>
      <c r="C200" s="52"/>
      <c r="D200" s="52"/>
      <c r="E200" s="1"/>
      <c r="F200" s="1"/>
      <c r="G200" s="1"/>
      <c r="H200" s="1"/>
      <c r="I200" s="1"/>
      <c r="J200" s="1"/>
      <c r="K200" s="1"/>
      <c r="L200" s="1"/>
      <c r="M200" s="1"/>
      <c r="N200" s="1"/>
      <c r="O200" s="1"/>
      <c r="P200" s="1"/>
    </row>
    <row r="201" spans="1:16" ht="15.75" customHeight="1">
      <c r="A201" s="51"/>
      <c r="B201" s="52"/>
      <c r="C201" s="52"/>
      <c r="D201" s="52"/>
      <c r="E201" s="1"/>
      <c r="F201" s="1"/>
      <c r="G201" s="1"/>
      <c r="H201" s="1"/>
      <c r="I201" s="1"/>
      <c r="J201" s="1"/>
      <c r="K201" s="1"/>
      <c r="L201" s="1"/>
      <c r="M201" s="1"/>
      <c r="N201" s="1"/>
      <c r="O201" s="1"/>
      <c r="P201" s="1"/>
    </row>
    <row r="202" spans="1:16" ht="15.75" customHeight="1">
      <c r="A202" s="51"/>
      <c r="B202" s="52"/>
      <c r="C202" s="52"/>
      <c r="D202" s="52"/>
      <c r="E202" s="1"/>
      <c r="F202" s="1"/>
      <c r="G202" s="1"/>
      <c r="H202" s="1"/>
      <c r="I202" s="1"/>
      <c r="J202" s="1"/>
      <c r="K202" s="1"/>
      <c r="L202" s="1"/>
      <c r="M202" s="1"/>
      <c r="N202" s="1"/>
      <c r="O202" s="1"/>
      <c r="P202" s="1"/>
    </row>
    <row r="203" spans="1:16" ht="15.75" customHeight="1">
      <c r="A203" s="51"/>
      <c r="B203" s="52"/>
      <c r="C203" s="52"/>
      <c r="D203" s="52"/>
      <c r="E203" s="1"/>
      <c r="F203" s="1"/>
      <c r="G203" s="1"/>
      <c r="H203" s="1"/>
      <c r="I203" s="1"/>
      <c r="J203" s="1"/>
      <c r="K203" s="1"/>
      <c r="L203" s="1"/>
      <c r="M203" s="1"/>
      <c r="N203" s="1"/>
      <c r="O203" s="1"/>
      <c r="P203" s="1"/>
    </row>
    <row r="204" spans="1:16" ht="15.75" customHeight="1">
      <c r="A204" s="51"/>
      <c r="B204" s="52"/>
      <c r="C204" s="52"/>
      <c r="D204" s="52"/>
      <c r="E204" s="1"/>
      <c r="F204" s="1"/>
      <c r="G204" s="1"/>
      <c r="H204" s="1"/>
      <c r="I204" s="1"/>
      <c r="J204" s="1"/>
      <c r="K204" s="1"/>
      <c r="L204" s="1"/>
      <c r="M204" s="1"/>
      <c r="N204" s="1"/>
      <c r="O204" s="1"/>
      <c r="P204" s="1"/>
    </row>
    <row r="205" spans="1:16" ht="15.75" customHeight="1">
      <c r="A205" s="51"/>
      <c r="B205" s="52"/>
      <c r="C205" s="52"/>
      <c r="D205" s="52"/>
      <c r="E205" s="1"/>
      <c r="F205" s="1"/>
      <c r="G205" s="1"/>
      <c r="H205" s="1"/>
      <c r="I205" s="1"/>
      <c r="J205" s="1"/>
      <c r="K205" s="1"/>
      <c r="L205" s="1"/>
      <c r="M205" s="1"/>
      <c r="N205" s="1"/>
      <c r="O205" s="1"/>
      <c r="P205" s="1"/>
    </row>
    <row r="206" spans="1:16" ht="15.75" customHeight="1">
      <c r="A206" s="51"/>
      <c r="B206" s="52"/>
      <c r="C206" s="52"/>
      <c r="D206" s="52"/>
      <c r="E206" s="1"/>
      <c r="F206" s="1"/>
      <c r="G206" s="1"/>
      <c r="H206" s="1"/>
      <c r="I206" s="1"/>
      <c r="J206" s="1"/>
      <c r="K206" s="1"/>
      <c r="L206" s="1"/>
      <c r="M206" s="1"/>
      <c r="N206" s="1"/>
      <c r="O206" s="1"/>
      <c r="P206" s="1"/>
    </row>
    <row r="207" spans="1:16" ht="15.75" customHeight="1">
      <c r="A207" s="51"/>
      <c r="B207" s="52"/>
      <c r="C207" s="52"/>
      <c r="D207" s="52"/>
      <c r="E207" s="1"/>
      <c r="F207" s="1"/>
      <c r="G207" s="1"/>
      <c r="H207" s="1"/>
      <c r="I207" s="1"/>
      <c r="J207" s="1"/>
      <c r="K207" s="1"/>
      <c r="L207" s="1"/>
      <c r="M207" s="1"/>
      <c r="N207" s="1"/>
      <c r="O207" s="1"/>
      <c r="P207" s="1"/>
    </row>
    <row r="208" spans="1:16" ht="15.75" customHeight="1">
      <c r="A208" s="51"/>
      <c r="B208" s="52"/>
      <c r="C208" s="52"/>
      <c r="D208" s="52"/>
      <c r="E208" s="1"/>
      <c r="F208" s="1"/>
      <c r="G208" s="1"/>
      <c r="H208" s="1"/>
      <c r="I208" s="1"/>
      <c r="J208" s="1"/>
      <c r="K208" s="1"/>
      <c r="L208" s="1"/>
      <c r="M208" s="1"/>
      <c r="N208" s="1"/>
      <c r="O208" s="1"/>
      <c r="P208" s="1"/>
    </row>
    <row r="209" spans="1:16" ht="15.75" customHeight="1">
      <c r="A209" s="51"/>
      <c r="B209" s="52"/>
      <c r="C209" s="52"/>
      <c r="D209" s="52"/>
      <c r="E209" s="1"/>
      <c r="F209" s="1"/>
      <c r="G209" s="1"/>
      <c r="H209" s="1"/>
      <c r="I209" s="1"/>
      <c r="J209" s="1"/>
      <c r="K209" s="1"/>
      <c r="L209" s="1"/>
      <c r="M209" s="1"/>
      <c r="N209" s="1"/>
      <c r="O209" s="1"/>
      <c r="P209" s="1"/>
    </row>
    <row r="210" spans="1:16" ht="15.75" customHeight="1">
      <c r="A210" s="51"/>
      <c r="B210" s="52"/>
      <c r="C210" s="52"/>
      <c r="D210" s="52"/>
      <c r="E210" s="1"/>
      <c r="F210" s="1"/>
      <c r="G210" s="1"/>
      <c r="H210" s="1"/>
      <c r="I210" s="1"/>
      <c r="J210" s="1"/>
      <c r="K210" s="1"/>
      <c r="L210" s="1"/>
      <c r="M210" s="1"/>
      <c r="N210" s="1"/>
      <c r="O210" s="1"/>
      <c r="P210" s="1"/>
    </row>
    <row r="211" spans="1:16" ht="15.75" customHeight="1">
      <c r="A211" s="51"/>
      <c r="B211" s="52"/>
      <c r="C211" s="52"/>
      <c r="D211" s="52"/>
      <c r="E211" s="1"/>
      <c r="F211" s="1"/>
      <c r="G211" s="1"/>
      <c r="H211" s="1"/>
      <c r="I211" s="1"/>
      <c r="J211" s="1"/>
      <c r="K211" s="1"/>
      <c r="L211" s="1"/>
      <c r="M211" s="1"/>
      <c r="N211" s="1"/>
      <c r="O211" s="1"/>
      <c r="P211" s="1"/>
    </row>
    <row r="212" spans="1:16" ht="15.75" customHeight="1">
      <c r="A212" s="51"/>
      <c r="B212" s="52"/>
      <c r="C212" s="52"/>
      <c r="D212" s="52"/>
      <c r="E212" s="1"/>
      <c r="F212" s="1"/>
      <c r="G212" s="1"/>
      <c r="H212" s="1"/>
      <c r="I212" s="1"/>
      <c r="J212" s="1"/>
      <c r="K212" s="1"/>
      <c r="L212" s="1"/>
      <c r="M212" s="1"/>
      <c r="N212" s="1"/>
      <c r="O212" s="1"/>
      <c r="P212" s="1"/>
    </row>
    <row r="213" spans="1:16" ht="15.75" customHeight="1">
      <c r="A213" s="51"/>
      <c r="B213" s="52"/>
      <c r="C213" s="52"/>
      <c r="D213" s="52"/>
      <c r="E213" s="1"/>
      <c r="F213" s="1"/>
      <c r="G213" s="1"/>
      <c r="H213" s="1"/>
      <c r="I213" s="1"/>
      <c r="J213" s="1"/>
      <c r="K213" s="1"/>
      <c r="L213" s="1"/>
      <c r="M213" s="1"/>
      <c r="N213" s="1"/>
      <c r="O213" s="1"/>
      <c r="P213" s="1"/>
    </row>
    <row r="214" spans="1:16" ht="15.75" customHeight="1">
      <c r="A214" s="51"/>
      <c r="B214" s="52"/>
      <c r="C214" s="52"/>
      <c r="D214" s="52"/>
      <c r="E214" s="1"/>
      <c r="F214" s="1"/>
      <c r="G214" s="1"/>
      <c r="H214" s="1"/>
      <c r="I214" s="1"/>
      <c r="J214" s="1"/>
      <c r="K214" s="1"/>
      <c r="L214" s="1"/>
      <c r="M214" s="1"/>
      <c r="N214" s="1"/>
      <c r="O214" s="1"/>
      <c r="P214" s="1"/>
    </row>
    <row r="215" spans="1:16" ht="15.75" customHeight="1">
      <c r="A215" s="51"/>
      <c r="B215" s="52"/>
      <c r="C215" s="52"/>
      <c r="D215" s="52"/>
      <c r="E215" s="1"/>
      <c r="F215" s="1"/>
      <c r="G215" s="1"/>
      <c r="H215" s="1"/>
      <c r="I215" s="1"/>
      <c r="J215" s="1"/>
      <c r="K215" s="1"/>
      <c r="L215" s="1"/>
      <c r="M215" s="1"/>
      <c r="N215" s="1"/>
      <c r="O215" s="1"/>
      <c r="P215" s="1"/>
    </row>
    <row r="216" spans="1:16" ht="15.75" customHeight="1">
      <c r="A216" s="51"/>
      <c r="B216" s="52"/>
      <c r="C216" s="52"/>
      <c r="D216" s="52"/>
      <c r="E216" s="1"/>
      <c r="F216" s="1"/>
      <c r="G216" s="1"/>
      <c r="H216" s="1"/>
      <c r="I216" s="1"/>
      <c r="J216" s="1"/>
      <c r="K216" s="1"/>
      <c r="L216" s="1"/>
      <c r="M216" s="1"/>
      <c r="N216" s="1"/>
      <c r="O216" s="1"/>
      <c r="P216" s="1"/>
    </row>
    <row r="217" spans="1:16" ht="15.75" customHeight="1">
      <c r="A217" s="51"/>
      <c r="B217" s="52"/>
      <c r="C217" s="52"/>
      <c r="D217" s="52"/>
      <c r="E217" s="1"/>
      <c r="F217" s="1"/>
      <c r="G217" s="1"/>
      <c r="H217" s="1"/>
      <c r="I217" s="1"/>
      <c r="J217" s="1"/>
      <c r="K217" s="1"/>
      <c r="L217" s="1"/>
      <c r="M217" s="1"/>
      <c r="N217" s="1"/>
      <c r="O217" s="1"/>
      <c r="P217" s="1"/>
    </row>
    <row r="218" spans="1:16" ht="15.75" customHeight="1">
      <c r="A218" s="51"/>
      <c r="B218" s="52"/>
      <c r="C218" s="52"/>
      <c r="D218" s="52"/>
      <c r="E218" s="1"/>
      <c r="F218" s="1"/>
      <c r="G218" s="1"/>
      <c r="H218" s="1"/>
      <c r="I218" s="1"/>
      <c r="J218" s="1"/>
      <c r="K218" s="1"/>
      <c r="L218" s="1"/>
      <c r="M218" s="1"/>
      <c r="N218" s="1"/>
      <c r="O218" s="1"/>
      <c r="P218" s="1"/>
    </row>
    <row r="219" spans="1:16" ht="15.75" customHeight="1">
      <c r="A219" s="51"/>
      <c r="B219" s="52"/>
      <c r="C219" s="52"/>
      <c r="D219" s="52"/>
      <c r="E219" s="1"/>
      <c r="F219" s="1"/>
      <c r="G219" s="1"/>
      <c r="H219" s="1"/>
      <c r="I219" s="1"/>
      <c r="J219" s="1"/>
      <c r="K219" s="1"/>
      <c r="L219" s="1"/>
      <c r="M219" s="1"/>
      <c r="N219" s="1"/>
      <c r="O219" s="1"/>
      <c r="P219" s="1"/>
    </row>
    <row r="220" spans="1:16" ht="15.75" customHeight="1">
      <c r="A220" s="51"/>
      <c r="B220" s="52"/>
      <c r="C220" s="52"/>
      <c r="D220" s="52"/>
      <c r="E220" s="1"/>
      <c r="F220" s="1"/>
      <c r="G220" s="1"/>
      <c r="H220" s="1"/>
      <c r="I220" s="1"/>
      <c r="J220" s="1"/>
      <c r="K220" s="1"/>
      <c r="L220" s="1"/>
      <c r="M220" s="1"/>
      <c r="N220" s="1"/>
      <c r="O220" s="1"/>
      <c r="P220" s="1"/>
    </row>
    <row r="221" spans="1:16" ht="15.75" customHeight="1">
      <c r="A221" s="51"/>
      <c r="B221" s="52"/>
      <c r="C221" s="52"/>
      <c r="D221" s="52"/>
      <c r="E221" s="1"/>
      <c r="F221" s="1"/>
      <c r="G221" s="1"/>
      <c r="H221" s="1"/>
      <c r="I221" s="1"/>
      <c r="J221" s="1"/>
      <c r="K221" s="1"/>
      <c r="L221" s="1"/>
      <c r="M221" s="1"/>
      <c r="N221" s="1"/>
      <c r="O221" s="1"/>
      <c r="P221" s="1"/>
    </row>
    <row r="222" spans="1:16" ht="15.75" customHeight="1">
      <c r="A222" s="51"/>
      <c r="B222" s="52"/>
      <c r="C222" s="52"/>
      <c r="D222" s="52"/>
      <c r="E222" s="1"/>
      <c r="F222" s="1"/>
      <c r="G222" s="1"/>
      <c r="H222" s="1"/>
      <c r="I222" s="1"/>
      <c r="J222" s="1"/>
      <c r="K222" s="1"/>
      <c r="L222" s="1"/>
      <c r="M222" s="1"/>
      <c r="N222" s="1"/>
      <c r="O222" s="1"/>
      <c r="P222" s="1"/>
    </row>
    <row r="223" spans="1:16" ht="15.75" customHeight="1">
      <c r="A223" s="51"/>
      <c r="B223" s="52"/>
      <c r="C223" s="52"/>
      <c r="D223" s="52"/>
      <c r="E223" s="1"/>
      <c r="F223" s="1"/>
      <c r="G223" s="1"/>
      <c r="H223" s="1"/>
      <c r="I223" s="1"/>
      <c r="J223" s="1"/>
      <c r="K223" s="1"/>
      <c r="L223" s="1"/>
      <c r="M223" s="1"/>
      <c r="N223" s="1"/>
      <c r="O223" s="1"/>
      <c r="P223" s="1"/>
    </row>
    <row r="224" spans="1:16" ht="15.75" customHeight="1">
      <c r="A224" s="51"/>
      <c r="B224" s="52"/>
      <c r="C224" s="52"/>
      <c r="D224" s="52"/>
      <c r="E224" s="1"/>
      <c r="F224" s="1"/>
      <c r="G224" s="1"/>
      <c r="H224" s="1"/>
      <c r="I224" s="1"/>
      <c r="J224" s="1"/>
      <c r="K224" s="1"/>
      <c r="L224" s="1"/>
      <c r="M224" s="1"/>
      <c r="N224" s="1"/>
      <c r="O224" s="1"/>
      <c r="P224" s="1"/>
    </row>
    <row r="225" spans="1:16" ht="15.75" customHeight="1">
      <c r="A225" s="51"/>
      <c r="B225" s="52"/>
      <c r="C225" s="52"/>
      <c r="D225" s="52"/>
      <c r="E225" s="1"/>
      <c r="F225" s="1"/>
      <c r="G225" s="1"/>
      <c r="H225" s="1"/>
      <c r="I225" s="1"/>
      <c r="J225" s="1"/>
      <c r="K225" s="1"/>
      <c r="L225" s="1"/>
      <c r="M225" s="1"/>
      <c r="N225" s="1"/>
      <c r="O225" s="1"/>
      <c r="P225" s="1"/>
    </row>
    <row r="226" spans="1:16" ht="15.75" customHeight="1">
      <c r="A226" s="51"/>
      <c r="B226" s="52"/>
      <c r="C226" s="52"/>
      <c r="D226" s="52"/>
      <c r="E226" s="1"/>
      <c r="F226" s="1"/>
      <c r="G226" s="1"/>
      <c r="H226" s="1"/>
      <c r="I226" s="1"/>
      <c r="J226" s="1"/>
      <c r="K226" s="1"/>
      <c r="L226" s="1"/>
      <c r="M226" s="1"/>
      <c r="N226" s="1"/>
      <c r="O226" s="1"/>
      <c r="P226" s="1"/>
    </row>
    <row r="227" spans="1:16" ht="15.75" customHeight="1"/>
    <row r="228" spans="1:16" ht="15.75" customHeight="1"/>
    <row r="229" spans="1:16" ht="15.75" customHeight="1"/>
    <row r="230" spans="1:16" ht="15.75" customHeight="1"/>
    <row r="231" spans="1:16" ht="15.75" customHeight="1"/>
    <row r="232" spans="1:16" ht="15.75" customHeight="1"/>
    <row r="233" spans="1:16" ht="15.75" customHeight="1"/>
    <row r="234" spans="1:16" ht="15.75" customHeight="1"/>
    <row r="235" spans="1:16" ht="15.75" customHeight="1"/>
    <row r="236" spans="1:16" ht="15.75" customHeight="1"/>
    <row r="237" spans="1:16" ht="15.75" customHeight="1"/>
    <row r="238" spans="1:16" ht="15.75" customHeight="1"/>
    <row r="239" spans="1:16" ht="15.75" customHeight="1"/>
    <row r="240" spans="1:1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8:L8"/>
    <mergeCell ref="A9:L9"/>
    <mergeCell ref="A26:L26"/>
    <mergeCell ref="A2:L2"/>
    <mergeCell ref="A4:L4"/>
    <mergeCell ref="A5:L5"/>
    <mergeCell ref="A6:L6"/>
    <mergeCell ref="A7:L7"/>
  </mergeCell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Y1000"/>
  <sheetViews>
    <sheetView workbookViewId="0"/>
  </sheetViews>
  <sheetFormatPr defaultColWidth="14.3984375" defaultRowHeight="15" customHeight="1"/>
  <cols>
    <col min="1" max="1" width="23.73046875" customWidth="1"/>
    <col min="2" max="2" width="10.86328125" customWidth="1"/>
    <col min="3" max="3" width="30" customWidth="1"/>
    <col min="4" max="4" width="17.73046875" customWidth="1"/>
    <col min="5" max="5" width="26.265625" customWidth="1"/>
    <col min="6" max="8" width="13.73046875" customWidth="1"/>
    <col min="9" max="25" width="8" customWidth="1"/>
    <col min="26" max="26" width="14.265625" customWidth="1"/>
  </cols>
  <sheetData>
    <row r="1" spans="1:25" ht="14.25">
      <c r="A1" s="51"/>
      <c r="B1" s="51"/>
      <c r="C1" s="52"/>
      <c r="D1" s="52"/>
      <c r="E1" s="52"/>
      <c r="F1" s="1"/>
      <c r="G1" s="1"/>
      <c r="H1" s="1"/>
    </row>
    <row r="2" spans="1:25" ht="15.75" customHeight="1">
      <c r="A2" s="1153" t="s">
        <v>8446</v>
      </c>
      <c r="B2" s="1111"/>
      <c r="C2" s="1111"/>
      <c r="D2" s="1111"/>
      <c r="E2" s="1112"/>
      <c r="F2" s="927"/>
      <c r="G2" s="927"/>
      <c r="H2" s="927"/>
      <c r="I2" s="54"/>
      <c r="J2" s="54"/>
      <c r="K2" s="54"/>
      <c r="L2" s="54"/>
      <c r="M2" s="54"/>
      <c r="N2" s="54"/>
      <c r="O2" s="54"/>
      <c r="P2" s="54"/>
      <c r="Q2" s="54"/>
      <c r="R2" s="54"/>
      <c r="S2" s="54"/>
      <c r="T2" s="54"/>
      <c r="U2" s="54"/>
      <c r="V2" s="54"/>
      <c r="W2" s="54"/>
      <c r="X2" s="54"/>
      <c r="Y2" s="54"/>
    </row>
    <row r="3" spans="1:25" ht="15.75" customHeight="1">
      <c r="A3" s="288"/>
      <c r="B3" s="288"/>
      <c r="C3" s="288"/>
      <c r="D3" s="288"/>
      <c r="E3" s="928"/>
      <c r="F3" s="927"/>
      <c r="G3" s="927"/>
      <c r="H3" s="927"/>
      <c r="I3" s="54"/>
      <c r="J3" s="54"/>
      <c r="K3" s="54"/>
      <c r="L3" s="54"/>
      <c r="M3" s="54"/>
      <c r="N3" s="54"/>
      <c r="O3" s="54"/>
      <c r="P3" s="54"/>
      <c r="Q3" s="54"/>
      <c r="R3" s="54"/>
      <c r="S3" s="54"/>
      <c r="T3" s="54"/>
      <c r="U3" s="54"/>
      <c r="V3" s="54"/>
      <c r="W3" s="54"/>
      <c r="X3" s="54"/>
      <c r="Y3" s="54"/>
    </row>
    <row r="4" spans="1:25" ht="16.5" customHeight="1">
      <c r="A4" s="1137" t="s">
        <v>8447</v>
      </c>
      <c r="B4" s="1111"/>
      <c r="C4" s="1111"/>
      <c r="D4" s="1111"/>
      <c r="E4" s="1112"/>
      <c r="F4" s="927"/>
      <c r="G4" s="927"/>
      <c r="H4" s="927"/>
      <c r="I4" s="54"/>
      <c r="J4" s="54"/>
      <c r="K4" s="54"/>
      <c r="L4" s="54"/>
      <c r="M4" s="54"/>
      <c r="N4" s="54"/>
      <c r="O4" s="54"/>
      <c r="P4" s="54"/>
      <c r="Q4" s="54"/>
      <c r="R4" s="54"/>
      <c r="S4" s="54"/>
      <c r="T4" s="54"/>
      <c r="U4" s="54"/>
      <c r="V4" s="54"/>
      <c r="W4" s="54"/>
      <c r="X4" s="54"/>
      <c r="Y4" s="54"/>
    </row>
    <row r="5" spans="1:25" ht="132.75" customHeight="1">
      <c r="A5" s="1147" t="s">
        <v>8448</v>
      </c>
      <c r="B5" s="1111"/>
      <c r="C5" s="1111"/>
      <c r="D5" s="1111"/>
      <c r="E5" s="1112"/>
      <c r="F5" s="927"/>
      <c r="G5" s="927"/>
      <c r="H5" s="927"/>
      <c r="I5" s="54"/>
      <c r="J5" s="54"/>
      <c r="K5" s="54"/>
      <c r="L5" s="54"/>
      <c r="M5" s="54"/>
      <c r="N5" s="54"/>
      <c r="O5" s="54"/>
      <c r="P5" s="54"/>
      <c r="Q5" s="54"/>
      <c r="R5" s="54"/>
      <c r="S5" s="54"/>
      <c r="T5" s="54"/>
      <c r="U5" s="54"/>
      <c r="V5" s="54"/>
      <c r="W5" s="54"/>
      <c r="X5" s="54"/>
      <c r="Y5" s="54"/>
    </row>
    <row r="6" spans="1:25" ht="14.25">
      <c r="A6" s="57"/>
      <c r="B6" s="57"/>
      <c r="C6" s="58"/>
      <c r="D6" s="58"/>
      <c r="E6" s="58"/>
      <c r="F6" s="57"/>
      <c r="G6" s="57"/>
      <c r="H6" s="57"/>
      <c r="I6" s="54"/>
      <c r="J6" s="54"/>
      <c r="K6" s="54"/>
      <c r="L6" s="54"/>
      <c r="M6" s="54"/>
      <c r="N6" s="54"/>
      <c r="O6" s="54"/>
      <c r="P6" s="54"/>
      <c r="Q6" s="54"/>
      <c r="R6" s="54"/>
      <c r="S6" s="54"/>
      <c r="T6" s="54"/>
      <c r="U6" s="54"/>
      <c r="V6" s="54"/>
      <c r="W6" s="54"/>
      <c r="X6" s="54"/>
      <c r="Y6" s="54"/>
    </row>
    <row r="7" spans="1:25" ht="61.5" customHeight="1">
      <c r="A7" s="290" t="s">
        <v>2558</v>
      </c>
      <c r="B7" s="61" t="s">
        <v>6</v>
      </c>
      <c r="C7" s="61" t="s">
        <v>8449</v>
      </c>
      <c r="D7" s="258" t="s">
        <v>219</v>
      </c>
      <c r="E7" s="258" t="s">
        <v>223</v>
      </c>
      <c r="F7" s="64" t="s">
        <v>224</v>
      </c>
      <c r="I7" s="54"/>
      <c r="J7" s="54"/>
      <c r="K7" s="54"/>
      <c r="L7" s="54"/>
      <c r="M7" s="54"/>
      <c r="N7" s="54"/>
      <c r="O7" s="54"/>
      <c r="P7" s="54"/>
      <c r="Q7" s="54"/>
      <c r="R7" s="54"/>
      <c r="S7" s="54"/>
      <c r="T7" s="54"/>
      <c r="U7" s="54"/>
      <c r="V7" s="54"/>
      <c r="W7" s="54"/>
      <c r="X7" s="54"/>
      <c r="Y7" s="54"/>
    </row>
    <row r="8" spans="1:25" ht="14.25">
      <c r="A8" s="83" t="s">
        <v>49</v>
      </c>
      <c r="B8" s="203" t="s">
        <v>50</v>
      </c>
      <c r="C8" s="203" t="s">
        <v>8450</v>
      </c>
      <c r="D8" s="77">
        <v>20</v>
      </c>
      <c r="E8" s="32">
        <v>20</v>
      </c>
      <c r="F8" s="82" t="s">
        <v>49</v>
      </c>
    </row>
    <row r="9" spans="1:25" ht="14.25">
      <c r="A9" s="83" t="s">
        <v>49</v>
      </c>
      <c r="B9" s="203" t="s">
        <v>50</v>
      </c>
      <c r="C9" s="203" t="s">
        <v>8451</v>
      </c>
      <c r="D9" s="86">
        <v>30</v>
      </c>
      <c r="E9" s="32">
        <v>30</v>
      </c>
      <c r="F9" s="82" t="s">
        <v>49</v>
      </c>
    </row>
    <row r="10" spans="1:25" ht="14.25">
      <c r="A10" s="83" t="s">
        <v>49</v>
      </c>
      <c r="B10" s="203" t="s">
        <v>50</v>
      </c>
      <c r="C10" s="203" t="s">
        <v>8452</v>
      </c>
      <c r="D10" s="77">
        <v>20</v>
      </c>
      <c r="E10" s="32">
        <v>20</v>
      </c>
      <c r="F10" s="82" t="s">
        <v>49</v>
      </c>
    </row>
    <row r="11" spans="1:25" ht="14.25">
      <c r="A11" s="83" t="s">
        <v>56</v>
      </c>
      <c r="B11" s="203" t="s">
        <v>50</v>
      </c>
      <c r="C11" s="203" t="s">
        <v>8453</v>
      </c>
      <c r="D11" s="77">
        <v>60</v>
      </c>
      <c r="E11" s="32">
        <v>60</v>
      </c>
      <c r="F11" s="82" t="s">
        <v>56</v>
      </c>
    </row>
    <row r="12" spans="1:25" ht="63.75">
      <c r="A12" s="83" t="s">
        <v>56</v>
      </c>
      <c r="B12" s="203" t="s">
        <v>50</v>
      </c>
      <c r="C12" s="203" t="s">
        <v>8454</v>
      </c>
      <c r="D12" s="86">
        <v>30</v>
      </c>
      <c r="E12" s="32">
        <v>30</v>
      </c>
      <c r="F12" s="82" t="s">
        <v>56</v>
      </c>
    </row>
    <row r="13" spans="1:25" ht="14.25">
      <c r="A13" s="83" t="s">
        <v>5055</v>
      </c>
      <c r="B13" s="203" t="s">
        <v>50</v>
      </c>
      <c r="C13" s="203" t="s">
        <v>8455</v>
      </c>
      <c r="D13" s="86">
        <v>60</v>
      </c>
      <c r="E13" s="32">
        <v>60</v>
      </c>
      <c r="F13" s="82" t="s">
        <v>246</v>
      </c>
    </row>
    <row r="14" spans="1:25" ht="38.25">
      <c r="A14" s="83" t="s">
        <v>5055</v>
      </c>
      <c r="B14" s="203"/>
      <c r="C14" s="203" t="s">
        <v>8456</v>
      </c>
      <c r="D14" s="86">
        <v>20</v>
      </c>
      <c r="E14" s="32">
        <v>20</v>
      </c>
      <c r="F14" s="82" t="s">
        <v>246</v>
      </c>
    </row>
    <row r="15" spans="1:25" ht="14.25">
      <c r="A15" s="83" t="s">
        <v>59</v>
      </c>
      <c r="B15" s="76" t="s">
        <v>50</v>
      </c>
      <c r="C15" s="203" t="s">
        <v>8457</v>
      </c>
      <c r="D15" s="86">
        <v>20</v>
      </c>
      <c r="E15" s="32">
        <v>20</v>
      </c>
      <c r="F15" s="3" t="s">
        <v>59</v>
      </c>
    </row>
    <row r="16" spans="1:25" ht="14.25">
      <c r="A16" s="83" t="s">
        <v>59</v>
      </c>
      <c r="B16" s="76" t="s">
        <v>50</v>
      </c>
      <c r="C16" s="203" t="s">
        <v>8458</v>
      </c>
      <c r="D16" s="86">
        <v>20</v>
      </c>
      <c r="E16" s="32">
        <v>20</v>
      </c>
      <c r="F16" s="3" t="s">
        <v>59</v>
      </c>
    </row>
    <row r="17" spans="1:6" ht="51">
      <c r="A17" s="83" t="s">
        <v>59</v>
      </c>
      <c r="B17" s="76" t="s">
        <v>50</v>
      </c>
      <c r="C17" s="203" t="s">
        <v>8459</v>
      </c>
      <c r="D17" s="77"/>
      <c r="E17" s="32"/>
      <c r="F17" s="3" t="s">
        <v>59</v>
      </c>
    </row>
    <row r="18" spans="1:6" ht="14.25">
      <c r="A18" s="83" t="s">
        <v>61</v>
      </c>
      <c r="B18" s="203" t="s">
        <v>50</v>
      </c>
      <c r="C18" s="203" t="s">
        <v>8460</v>
      </c>
      <c r="D18" s="77">
        <v>20</v>
      </c>
      <c r="E18" s="32">
        <v>20</v>
      </c>
      <c r="F18" s="3" t="s">
        <v>61</v>
      </c>
    </row>
    <row r="19" spans="1:6" ht="25.5">
      <c r="A19" s="83" t="s">
        <v>6163</v>
      </c>
      <c r="B19" s="203" t="s">
        <v>50</v>
      </c>
      <c r="C19" s="203" t="s">
        <v>8461</v>
      </c>
      <c r="D19" s="77" t="s">
        <v>8462</v>
      </c>
      <c r="E19" s="32">
        <v>40</v>
      </c>
      <c r="F19" s="3" t="s">
        <v>6163</v>
      </c>
    </row>
    <row r="20" spans="1:6" ht="14.25">
      <c r="A20" s="83" t="s">
        <v>312</v>
      </c>
      <c r="B20" s="203" t="s">
        <v>50</v>
      </c>
      <c r="C20" s="203" t="s">
        <v>8463</v>
      </c>
      <c r="D20" s="86">
        <v>20</v>
      </c>
      <c r="E20" s="32">
        <v>20</v>
      </c>
      <c r="F20" s="3" t="s">
        <v>6009</v>
      </c>
    </row>
    <row r="21" spans="1:6" ht="15.75" customHeight="1">
      <c r="A21" s="83" t="s">
        <v>312</v>
      </c>
      <c r="B21" s="203" t="s">
        <v>50</v>
      </c>
      <c r="C21" s="203" t="s">
        <v>8464</v>
      </c>
      <c r="D21" s="86">
        <v>20</v>
      </c>
      <c r="E21" s="32">
        <v>20</v>
      </c>
      <c r="F21" s="3" t="s">
        <v>6009</v>
      </c>
    </row>
    <row r="22" spans="1:6" ht="15.75" customHeight="1">
      <c r="A22" s="83" t="s">
        <v>312</v>
      </c>
      <c r="B22" s="203" t="s">
        <v>50</v>
      </c>
      <c r="C22" s="203" t="s">
        <v>8465</v>
      </c>
      <c r="D22" s="86">
        <v>20</v>
      </c>
      <c r="E22" s="32">
        <v>20</v>
      </c>
      <c r="F22" s="3" t="s">
        <v>6009</v>
      </c>
    </row>
    <row r="23" spans="1:6" ht="15.75" customHeight="1">
      <c r="A23" s="83" t="s">
        <v>312</v>
      </c>
      <c r="B23" s="203" t="s">
        <v>50</v>
      </c>
      <c r="C23" s="203" t="s">
        <v>8466</v>
      </c>
      <c r="D23" s="86">
        <v>60</v>
      </c>
      <c r="E23" s="32">
        <v>60</v>
      </c>
      <c r="F23" s="3" t="s">
        <v>6009</v>
      </c>
    </row>
    <row r="24" spans="1:6" ht="15.75" customHeight="1">
      <c r="A24" s="83" t="s">
        <v>72</v>
      </c>
      <c r="B24" s="203" t="s">
        <v>50</v>
      </c>
      <c r="C24" s="203" t="s">
        <v>8467</v>
      </c>
      <c r="D24" s="77">
        <v>60</v>
      </c>
      <c r="E24" s="32">
        <v>60</v>
      </c>
      <c r="F24" s="3" t="s">
        <v>72</v>
      </c>
    </row>
    <row r="25" spans="1:6" ht="15.75" customHeight="1">
      <c r="A25" s="83" t="s">
        <v>72</v>
      </c>
      <c r="B25" s="203" t="s">
        <v>50</v>
      </c>
      <c r="C25" s="203" t="s">
        <v>8455</v>
      </c>
      <c r="D25" s="86">
        <v>60</v>
      </c>
      <c r="E25" s="32">
        <v>60</v>
      </c>
      <c r="F25" s="3" t="s">
        <v>72</v>
      </c>
    </row>
    <row r="26" spans="1:6" ht="15.75" customHeight="1">
      <c r="A26" s="83" t="s">
        <v>72</v>
      </c>
      <c r="B26" s="203" t="s">
        <v>50</v>
      </c>
      <c r="C26" s="203" t="s">
        <v>8468</v>
      </c>
      <c r="D26" s="77">
        <v>30</v>
      </c>
      <c r="E26" s="32">
        <v>30</v>
      </c>
      <c r="F26" s="3" t="s">
        <v>72</v>
      </c>
    </row>
    <row r="27" spans="1:6" ht="15.75" customHeight="1">
      <c r="A27" s="83" t="s">
        <v>72</v>
      </c>
      <c r="B27" s="203" t="s">
        <v>50</v>
      </c>
      <c r="C27" s="203" t="s">
        <v>8469</v>
      </c>
      <c r="D27" s="86">
        <v>30</v>
      </c>
      <c r="E27" s="32">
        <v>30</v>
      </c>
      <c r="F27" s="3" t="s">
        <v>72</v>
      </c>
    </row>
    <row r="28" spans="1:6" ht="15.75" customHeight="1">
      <c r="A28" s="83" t="s">
        <v>73</v>
      </c>
      <c r="B28" s="203" t="s">
        <v>50</v>
      </c>
      <c r="C28" s="203" t="s">
        <v>8470</v>
      </c>
      <c r="D28" s="77">
        <v>40</v>
      </c>
      <c r="E28" s="32">
        <v>40</v>
      </c>
      <c r="F28" s="3" t="s">
        <v>73</v>
      </c>
    </row>
    <row r="29" spans="1:6" ht="15.75" customHeight="1">
      <c r="A29" s="83" t="s">
        <v>73</v>
      </c>
      <c r="B29" s="203" t="s">
        <v>50</v>
      </c>
      <c r="C29" s="203" t="s">
        <v>8466</v>
      </c>
      <c r="D29" s="86">
        <v>60</v>
      </c>
      <c r="E29" s="32">
        <v>60</v>
      </c>
      <c r="F29" s="3" t="s">
        <v>73</v>
      </c>
    </row>
    <row r="30" spans="1:6" ht="15.75" customHeight="1">
      <c r="A30" s="83" t="s">
        <v>73</v>
      </c>
      <c r="B30" s="203" t="s">
        <v>50</v>
      </c>
      <c r="C30" s="203" t="s">
        <v>8471</v>
      </c>
      <c r="D30" s="77">
        <v>60</v>
      </c>
      <c r="E30" s="32">
        <v>60</v>
      </c>
      <c r="F30" s="3" t="s">
        <v>73</v>
      </c>
    </row>
    <row r="31" spans="1:6" ht="15.75" customHeight="1">
      <c r="A31" s="83" t="s">
        <v>73</v>
      </c>
      <c r="B31" s="203" t="s">
        <v>50</v>
      </c>
      <c r="C31" s="203" t="s">
        <v>8472</v>
      </c>
      <c r="D31" s="86">
        <v>100</v>
      </c>
      <c r="E31" s="32">
        <v>100</v>
      </c>
      <c r="F31" s="3" t="s">
        <v>73</v>
      </c>
    </row>
    <row r="32" spans="1:6" ht="15.75" customHeight="1">
      <c r="A32" s="83" t="s">
        <v>74</v>
      </c>
      <c r="B32" s="203" t="s">
        <v>50</v>
      </c>
      <c r="C32" s="203" t="s">
        <v>8473</v>
      </c>
      <c r="D32" s="77">
        <v>20</v>
      </c>
      <c r="E32" s="32">
        <v>20</v>
      </c>
      <c r="F32" s="3" t="s">
        <v>74</v>
      </c>
    </row>
    <row r="33" spans="1:6" ht="15.75" customHeight="1">
      <c r="A33" s="83" t="s">
        <v>75</v>
      </c>
      <c r="B33" s="203" t="s">
        <v>50</v>
      </c>
      <c r="C33" s="203" t="s">
        <v>8474</v>
      </c>
      <c r="D33" s="77">
        <v>40</v>
      </c>
      <c r="E33" s="32">
        <v>40</v>
      </c>
      <c r="F33" s="3" t="s">
        <v>75</v>
      </c>
    </row>
    <row r="34" spans="1:6" ht="15.75" customHeight="1">
      <c r="A34" s="83" t="s">
        <v>75</v>
      </c>
      <c r="B34" s="203" t="s">
        <v>50</v>
      </c>
      <c r="C34" s="203" t="s">
        <v>8475</v>
      </c>
      <c r="D34" s="86">
        <v>40</v>
      </c>
      <c r="E34" s="32">
        <v>40</v>
      </c>
      <c r="F34" s="3" t="s">
        <v>75</v>
      </c>
    </row>
    <row r="35" spans="1:6" ht="15.75" customHeight="1">
      <c r="A35" s="83" t="s">
        <v>1151</v>
      </c>
      <c r="B35" s="203" t="s">
        <v>50</v>
      </c>
      <c r="C35" s="203" t="s">
        <v>8476</v>
      </c>
      <c r="D35" s="77">
        <v>80</v>
      </c>
      <c r="E35" s="32">
        <v>80</v>
      </c>
      <c r="F35" s="3" t="s">
        <v>77</v>
      </c>
    </row>
    <row r="36" spans="1:6" ht="15.75" customHeight="1">
      <c r="A36" s="83" t="s">
        <v>339</v>
      </c>
      <c r="B36" s="203" t="s">
        <v>50</v>
      </c>
      <c r="C36" s="203" t="s">
        <v>8477</v>
      </c>
      <c r="D36" s="77">
        <v>20</v>
      </c>
      <c r="E36" s="32">
        <v>20</v>
      </c>
      <c r="F36" s="3" t="s">
        <v>78</v>
      </c>
    </row>
    <row r="37" spans="1:6" ht="15.75" customHeight="1">
      <c r="A37" s="83" t="s">
        <v>79</v>
      </c>
      <c r="B37" s="203" t="s">
        <v>50</v>
      </c>
      <c r="C37" s="203" t="s">
        <v>8478</v>
      </c>
      <c r="D37" s="86">
        <v>20</v>
      </c>
      <c r="E37" s="32">
        <v>20</v>
      </c>
      <c r="F37" s="3" t="s">
        <v>79</v>
      </c>
    </row>
    <row r="38" spans="1:6" ht="15.75" customHeight="1">
      <c r="A38" s="83" t="s">
        <v>79</v>
      </c>
      <c r="B38" s="203" t="s">
        <v>50</v>
      </c>
      <c r="C38" s="203" t="s">
        <v>8479</v>
      </c>
      <c r="D38" s="86">
        <v>20</v>
      </c>
      <c r="E38" s="32">
        <v>20</v>
      </c>
      <c r="F38" s="3" t="s">
        <v>79</v>
      </c>
    </row>
    <row r="39" spans="1:6" ht="15.75" customHeight="1">
      <c r="A39" s="83" t="s">
        <v>79</v>
      </c>
      <c r="B39" s="203" t="s">
        <v>50</v>
      </c>
      <c r="C39" s="203" t="s">
        <v>8480</v>
      </c>
      <c r="D39" s="86">
        <v>60</v>
      </c>
      <c r="E39" s="32">
        <v>60</v>
      </c>
      <c r="F39" s="3" t="s">
        <v>79</v>
      </c>
    </row>
    <row r="40" spans="1:6" ht="15.75" customHeight="1">
      <c r="A40" s="81" t="s">
        <v>3201</v>
      </c>
      <c r="B40" s="135" t="s">
        <v>81</v>
      </c>
      <c r="C40" s="81" t="s">
        <v>8481</v>
      </c>
      <c r="D40" s="139">
        <v>40</v>
      </c>
      <c r="E40" s="835">
        <v>40</v>
      </c>
      <c r="F40" s="132" t="s">
        <v>3201</v>
      </c>
    </row>
    <row r="41" spans="1:6" ht="15.75" customHeight="1">
      <c r="A41" s="81" t="s">
        <v>3201</v>
      </c>
      <c r="B41" s="135" t="s">
        <v>81</v>
      </c>
      <c r="C41" s="1101" t="s">
        <v>8482</v>
      </c>
      <c r="D41" s="139">
        <v>20</v>
      </c>
      <c r="E41" s="835">
        <v>40</v>
      </c>
      <c r="F41" s="132" t="s">
        <v>3201</v>
      </c>
    </row>
    <row r="42" spans="1:6" ht="15.75" customHeight="1">
      <c r="A42" s="81" t="s">
        <v>6171</v>
      </c>
      <c r="B42" s="135" t="s">
        <v>81</v>
      </c>
      <c r="C42" s="81" t="s">
        <v>8483</v>
      </c>
      <c r="D42" s="139">
        <v>20</v>
      </c>
      <c r="E42" s="835">
        <v>20</v>
      </c>
      <c r="F42" s="132" t="s">
        <v>5257</v>
      </c>
    </row>
    <row r="43" spans="1:6" ht="15.75" customHeight="1">
      <c r="A43" s="81" t="s">
        <v>6171</v>
      </c>
      <c r="B43" s="135" t="s">
        <v>81</v>
      </c>
      <c r="C43" s="81" t="s">
        <v>8484</v>
      </c>
      <c r="D43" s="139">
        <v>20</v>
      </c>
      <c r="E43" s="835">
        <v>20</v>
      </c>
      <c r="F43" s="132" t="s">
        <v>5257</v>
      </c>
    </row>
    <row r="44" spans="1:6" ht="15.75" customHeight="1">
      <c r="A44" s="81" t="s">
        <v>6172</v>
      </c>
      <c r="B44" s="135" t="s">
        <v>81</v>
      </c>
      <c r="C44" s="81" t="s">
        <v>8485</v>
      </c>
      <c r="D44" s="139">
        <v>20</v>
      </c>
      <c r="E44" s="835">
        <v>20</v>
      </c>
      <c r="F44" s="132" t="s">
        <v>6172</v>
      </c>
    </row>
    <row r="45" spans="1:6" ht="15.75" customHeight="1">
      <c r="A45" s="81" t="s">
        <v>6172</v>
      </c>
      <c r="B45" s="135" t="s">
        <v>81</v>
      </c>
      <c r="C45" s="81" t="s">
        <v>8486</v>
      </c>
      <c r="D45" s="139">
        <v>20</v>
      </c>
      <c r="E45" s="835">
        <v>20</v>
      </c>
      <c r="F45" s="132" t="s">
        <v>6172</v>
      </c>
    </row>
    <row r="46" spans="1:6" ht="15.75" customHeight="1">
      <c r="A46" s="81" t="s">
        <v>85</v>
      </c>
      <c r="B46" s="135" t="s">
        <v>81</v>
      </c>
      <c r="C46" s="81" t="s">
        <v>8487</v>
      </c>
      <c r="D46" s="139">
        <v>20</v>
      </c>
      <c r="E46" s="835">
        <v>20</v>
      </c>
      <c r="F46" s="132" t="s">
        <v>85</v>
      </c>
    </row>
    <row r="47" spans="1:6" ht="15.75" customHeight="1">
      <c r="A47" s="81" t="s">
        <v>85</v>
      </c>
      <c r="B47" s="135" t="s">
        <v>81</v>
      </c>
      <c r="C47" s="81" t="s">
        <v>8488</v>
      </c>
      <c r="D47" s="139">
        <v>20</v>
      </c>
      <c r="E47" s="835">
        <v>20</v>
      </c>
      <c r="F47" s="132" t="s">
        <v>85</v>
      </c>
    </row>
    <row r="48" spans="1:6" ht="15.75" customHeight="1">
      <c r="A48" s="81" t="s">
        <v>4552</v>
      </c>
      <c r="B48" s="135" t="s">
        <v>81</v>
      </c>
      <c r="C48" s="81" t="s">
        <v>8489</v>
      </c>
      <c r="D48" s="139">
        <v>40</v>
      </c>
      <c r="E48" s="835">
        <v>40</v>
      </c>
      <c r="F48" s="132" t="s">
        <v>4552</v>
      </c>
    </row>
    <row r="49" spans="1:6" ht="15.75" customHeight="1">
      <c r="A49" s="81" t="s">
        <v>4552</v>
      </c>
      <c r="B49" s="135" t="s">
        <v>81</v>
      </c>
      <c r="C49" s="81" t="s">
        <v>8490</v>
      </c>
      <c r="D49" s="139">
        <v>20</v>
      </c>
      <c r="E49" s="835">
        <v>20</v>
      </c>
      <c r="F49" s="132" t="s">
        <v>4552</v>
      </c>
    </row>
    <row r="50" spans="1:6" ht="15.75" customHeight="1">
      <c r="A50" s="81" t="s">
        <v>4552</v>
      </c>
      <c r="B50" s="135" t="s">
        <v>81</v>
      </c>
      <c r="C50" s="81" t="s">
        <v>8491</v>
      </c>
      <c r="D50" s="139">
        <v>20</v>
      </c>
      <c r="E50" s="835">
        <v>20</v>
      </c>
      <c r="F50" s="132" t="s">
        <v>4552</v>
      </c>
    </row>
    <row r="51" spans="1:6" ht="15.75" customHeight="1">
      <c r="A51" s="81" t="s">
        <v>88</v>
      </c>
      <c r="B51" s="135" t="s">
        <v>81</v>
      </c>
      <c r="C51" s="81" t="s">
        <v>8492</v>
      </c>
      <c r="D51" s="139">
        <v>20</v>
      </c>
      <c r="E51" s="835">
        <v>20</v>
      </c>
      <c r="F51" s="132" t="s">
        <v>88</v>
      </c>
    </row>
    <row r="52" spans="1:6" ht="15.75" customHeight="1">
      <c r="A52" s="81" t="s">
        <v>88</v>
      </c>
      <c r="B52" s="135" t="s">
        <v>81</v>
      </c>
      <c r="C52" s="81" t="s">
        <v>8493</v>
      </c>
      <c r="D52" s="139">
        <v>20</v>
      </c>
      <c r="E52" s="835">
        <v>20</v>
      </c>
      <c r="F52" s="132" t="s">
        <v>88</v>
      </c>
    </row>
    <row r="53" spans="1:6" ht="15.75" customHeight="1">
      <c r="A53" s="81" t="s">
        <v>3215</v>
      </c>
      <c r="B53" s="135" t="s">
        <v>81</v>
      </c>
      <c r="C53" s="81" t="s">
        <v>8494</v>
      </c>
      <c r="D53" s="139">
        <v>20</v>
      </c>
      <c r="E53" s="835">
        <v>20</v>
      </c>
      <c r="F53" s="132" t="s">
        <v>3215</v>
      </c>
    </row>
    <row r="54" spans="1:6" ht="15.75" customHeight="1">
      <c r="A54" s="81" t="s">
        <v>3215</v>
      </c>
      <c r="B54" s="135" t="s">
        <v>81</v>
      </c>
      <c r="C54" s="81" t="s">
        <v>8494</v>
      </c>
      <c r="D54" s="139">
        <v>20</v>
      </c>
      <c r="E54" s="835">
        <v>20</v>
      </c>
      <c r="F54" s="132" t="s">
        <v>3215</v>
      </c>
    </row>
    <row r="55" spans="1:6" ht="15.75" customHeight="1">
      <c r="A55" s="81" t="s">
        <v>3215</v>
      </c>
      <c r="B55" s="135" t="s">
        <v>81</v>
      </c>
      <c r="C55" s="81" t="s">
        <v>8495</v>
      </c>
      <c r="D55" s="139">
        <v>60</v>
      </c>
      <c r="E55" s="835">
        <v>60</v>
      </c>
      <c r="F55" s="132" t="s">
        <v>3215</v>
      </c>
    </row>
    <row r="56" spans="1:6" ht="15.75" customHeight="1">
      <c r="A56" s="81" t="s">
        <v>3215</v>
      </c>
      <c r="B56" s="135" t="s">
        <v>81</v>
      </c>
      <c r="C56" s="81" t="s">
        <v>8496</v>
      </c>
      <c r="D56" s="139">
        <v>60</v>
      </c>
      <c r="E56" s="835">
        <v>60</v>
      </c>
      <c r="F56" s="132" t="s">
        <v>3215</v>
      </c>
    </row>
    <row r="57" spans="1:6" ht="15.75" customHeight="1">
      <c r="A57" s="81" t="s">
        <v>95</v>
      </c>
      <c r="B57" s="135" t="s">
        <v>81</v>
      </c>
      <c r="C57" s="81" t="s">
        <v>8497</v>
      </c>
      <c r="D57" s="139">
        <v>60</v>
      </c>
      <c r="E57" s="835">
        <v>60</v>
      </c>
      <c r="F57" s="132" t="s">
        <v>95</v>
      </c>
    </row>
    <row r="58" spans="1:6" ht="15.75" customHeight="1">
      <c r="A58" s="81" t="s">
        <v>95</v>
      </c>
      <c r="B58" s="135" t="s">
        <v>81</v>
      </c>
      <c r="C58" s="81" t="s">
        <v>8466</v>
      </c>
      <c r="D58" s="139">
        <v>60</v>
      </c>
      <c r="E58" s="835">
        <v>60</v>
      </c>
      <c r="F58" s="132" t="s">
        <v>95</v>
      </c>
    </row>
    <row r="59" spans="1:6" ht="15.75" customHeight="1">
      <c r="A59" s="81" t="s">
        <v>95</v>
      </c>
      <c r="B59" s="135" t="s">
        <v>81</v>
      </c>
      <c r="C59" s="81" t="s">
        <v>8471</v>
      </c>
      <c r="D59" s="139">
        <v>80</v>
      </c>
      <c r="E59" s="835">
        <v>80</v>
      </c>
      <c r="F59" s="132" t="s">
        <v>95</v>
      </c>
    </row>
    <row r="60" spans="1:6" ht="15.75" customHeight="1">
      <c r="A60" s="81" t="s">
        <v>95</v>
      </c>
      <c r="B60" s="135" t="s">
        <v>81</v>
      </c>
      <c r="C60" s="81" t="s">
        <v>8498</v>
      </c>
      <c r="D60" s="139">
        <v>100</v>
      </c>
      <c r="E60" s="835">
        <v>100</v>
      </c>
      <c r="F60" s="132" t="s">
        <v>95</v>
      </c>
    </row>
    <row r="61" spans="1:6" ht="15.75" customHeight="1">
      <c r="A61" s="81" t="s">
        <v>95</v>
      </c>
      <c r="B61" s="135" t="s">
        <v>81</v>
      </c>
      <c r="C61" s="81" t="s">
        <v>8494</v>
      </c>
      <c r="D61" s="139">
        <v>20</v>
      </c>
      <c r="E61" s="835">
        <v>20</v>
      </c>
      <c r="F61" s="132" t="s">
        <v>95</v>
      </c>
    </row>
    <row r="62" spans="1:6" ht="15.75" customHeight="1">
      <c r="A62" s="81" t="s">
        <v>95</v>
      </c>
      <c r="B62" s="135" t="s">
        <v>81</v>
      </c>
      <c r="C62" s="81" t="s">
        <v>8499</v>
      </c>
      <c r="D62" s="139">
        <v>20</v>
      </c>
      <c r="E62" s="835">
        <v>20</v>
      </c>
      <c r="F62" s="132" t="s">
        <v>95</v>
      </c>
    </row>
    <row r="63" spans="1:6" ht="15.75" customHeight="1">
      <c r="A63" s="81" t="s">
        <v>4587</v>
      </c>
      <c r="B63" s="135" t="s">
        <v>81</v>
      </c>
      <c r="C63" s="81" t="s">
        <v>8500</v>
      </c>
      <c r="D63" s="139">
        <v>40</v>
      </c>
      <c r="E63" s="135">
        <v>40</v>
      </c>
      <c r="F63" s="132" t="s">
        <v>96</v>
      </c>
    </row>
    <row r="64" spans="1:6" ht="15.75" customHeight="1">
      <c r="A64" s="81" t="s">
        <v>4587</v>
      </c>
      <c r="B64" s="135" t="s">
        <v>81</v>
      </c>
      <c r="C64" s="81" t="s">
        <v>8501</v>
      </c>
      <c r="D64" s="139">
        <v>60</v>
      </c>
      <c r="E64" s="135">
        <v>60</v>
      </c>
      <c r="F64" s="132" t="s">
        <v>96</v>
      </c>
    </row>
    <row r="65" spans="1:6" ht="15.75" customHeight="1">
      <c r="A65" s="81" t="s">
        <v>4587</v>
      </c>
      <c r="B65" s="135" t="s">
        <v>81</v>
      </c>
      <c r="C65" s="81" t="s">
        <v>8502</v>
      </c>
      <c r="D65" s="139">
        <v>60</v>
      </c>
      <c r="E65" s="135">
        <v>60</v>
      </c>
      <c r="F65" s="132" t="s">
        <v>96</v>
      </c>
    </row>
    <row r="66" spans="1:6" ht="15.75" customHeight="1">
      <c r="A66" s="81" t="s">
        <v>4587</v>
      </c>
      <c r="B66" s="135" t="s">
        <v>81</v>
      </c>
      <c r="C66" s="81" t="s">
        <v>8503</v>
      </c>
      <c r="D66" s="139">
        <v>30</v>
      </c>
      <c r="E66" s="135">
        <v>30</v>
      </c>
      <c r="F66" s="132" t="s">
        <v>96</v>
      </c>
    </row>
    <row r="67" spans="1:6" ht="15.75" customHeight="1">
      <c r="A67" s="81" t="s">
        <v>4587</v>
      </c>
      <c r="B67" s="135" t="s">
        <v>81</v>
      </c>
      <c r="C67" s="81" t="s">
        <v>8504</v>
      </c>
      <c r="D67" s="139">
        <v>20</v>
      </c>
      <c r="E67" s="135">
        <v>20</v>
      </c>
      <c r="F67" s="132" t="s">
        <v>96</v>
      </c>
    </row>
    <row r="68" spans="1:6" ht="15.75" customHeight="1">
      <c r="A68" s="81" t="s">
        <v>97</v>
      </c>
      <c r="B68" s="135" t="s">
        <v>81</v>
      </c>
      <c r="C68" s="81" t="s">
        <v>8505</v>
      </c>
      <c r="D68" s="139">
        <v>20</v>
      </c>
      <c r="E68" s="135">
        <v>20</v>
      </c>
      <c r="F68" s="132" t="s">
        <v>97</v>
      </c>
    </row>
    <row r="69" spans="1:6" ht="15.75" customHeight="1">
      <c r="A69" s="81" t="s">
        <v>97</v>
      </c>
      <c r="B69" s="135" t="s">
        <v>81</v>
      </c>
      <c r="C69" s="81" t="s">
        <v>8506</v>
      </c>
      <c r="D69" s="139">
        <v>20</v>
      </c>
      <c r="E69" s="135">
        <v>20</v>
      </c>
      <c r="F69" s="132" t="s">
        <v>97</v>
      </c>
    </row>
    <row r="70" spans="1:6" ht="15.75" customHeight="1">
      <c r="A70" s="196" t="s">
        <v>91</v>
      </c>
      <c r="B70" s="196" t="s">
        <v>81</v>
      </c>
      <c r="C70" s="196" t="s">
        <v>8507</v>
      </c>
      <c r="D70" s="196">
        <v>60</v>
      </c>
      <c r="E70" s="196">
        <v>60</v>
      </c>
      <c r="F70" s="196" t="s">
        <v>91</v>
      </c>
    </row>
    <row r="71" spans="1:6" ht="15.75" customHeight="1">
      <c r="A71" s="196" t="s">
        <v>91</v>
      </c>
      <c r="B71" s="196" t="s">
        <v>81</v>
      </c>
      <c r="C71" s="196" t="s">
        <v>8508</v>
      </c>
      <c r="D71" s="196">
        <v>20</v>
      </c>
      <c r="E71" s="196">
        <v>20</v>
      </c>
      <c r="F71" s="196" t="s">
        <v>91</v>
      </c>
    </row>
    <row r="72" spans="1:6" ht="15.75" customHeight="1">
      <c r="A72" s="196" t="s">
        <v>91</v>
      </c>
      <c r="B72" s="196" t="s">
        <v>81</v>
      </c>
      <c r="C72" s="196" t="s">
        <v>8509</v>
      </c>
      <c r="D72" s="196">
        <v>20</v>
      </c>
      <c r="E72" s="196">
        <v>20</v>
      </c>
      <c r="F72" s="196" t="s">
        <v>91</v>
      </c>
    </row>
    <row r="73" spans="1:6" ht="15.75" customHeight="1">
      <c r="A73" s="196" t="s">
        <v>92</v>
      </c>
      <c r="B73" s="196" t="s">
        <v>81</v>
      </c>
      <c r="C73" s="196" t="s">
        <v>8510</v>
      </c>
      <c r="D73" s="349">
        <v>20</v>
      </c>
      <c r="E73" s="196">
        <v>20</v>
      </c>
      <c r="F73" s="196" t="s">
        <v>92</v>
      </c>
    </row>
    <row r="74" spans="1:6" ht="15.75" customHeight="1">
      <c r="A74" s="196" t="s">
        <v>92</v>
      </c>
      <c r="B74" s="196" t="s">
        <v>81</v>
      </c>
      <c r="C74" s="196" t="s">
        <v>8511</v>
      </c>
      <c r="D74" s="196">
        <v>20</v>
      </c>
      <c r="E74" s="196">
        <v>20</v>
      </c>
      <c r="F74" s="196" t="s">
        <v>92</v>
      </c>
    </row>
    <row r="75" spans="1:6" ht="15.75" customHeight="1">
      <c r="A75" s="196" t="s">
        <v>5362</v>
      </c>
      <c r="B75" s="196" t="s">
        <v>81</v>
      </c>
      <c r="C75" s="196" t="s">
        <v>8512</v>
      </c>
      <c r="D75" s="196">
        <v>80</v>
      </c>
      <c r="E75" s="196">
        <v>80</v>
      </c>
      <c r="F75" s="196" t="s">
        <v>5362</v>
      </c>
    </row>
    <row r="76" spans="1:6" ht="15.75" customHeight="1">
      <c r="A76" s="196" t="s">
        <v>5362</v>
      </c>
      <c r="B76" s="196" t="s">
        <v>81</v>
      </c>
      <c r="C76" s="342" t="s">
        <v>8513</v>
      </c>
      <c r="D76" s="196">
        <v>40</v>
      </c>
      <c r="E76" s="196">
        <v>40</v>
      </c>
      <c r="F76" s="196" t="s">
        <v>5362</v>
      </c>
    </row>
    <row r="77" spans="1:6" ht="15.75" customHeight="1">
      <c r="A77" s="184" t="s">
        <v>463</v>
      </c>
      <c r="B77" s="158" t="s">
        <v>101</v>
      </c>
      <c r="C77" s="158" t="s">
        <v>8514</v>
      </c>
      <c r="D77" s="159">
        <v>60</v>
      </c>
      <c r="E77" s="155">
        <v>60</v>
      </c>
      <c r="F77" s="355" t="s">
        <v>471</v>
      </c>
    </row>
    <row r="78" spans="1:6" ht="15.75" customHeight="1">
      <c r="A78" s="184" t="s">
        <v>3437</v>
      </c>
      <c r="B78" s="158" t="s">
        <v>101</v>
      </c>
      <c r="C78" s="158" t="s">
        <v>8515</v>
      </c>
      <c r="D78" s="159">
        <v>20</v>
      </c>
      <c r="E78" s="155">
        <v>20</v>
      </c>
      <c r="F78" s="355" t="s">
        <v>3439</v>
      </c>
    </row>
    <row r="79" spans="1:6" ht="15.75" customHeight="1">
      <c r="A79" s="184" t="s">
        <v>103</v>
      </c>
      <c r="B79" s="158" t="s">
        <v>101</v>
      </c>
      <c r="C79" s="158" t="s">
        <v>8516</v>
      </c>
      <c r="D79" s="159">
        <v>20</v>
      </c>
      <c r="E79" s="155">
        <v>20</v>
      </c>
      <c r="F79" s="355" t="s">
        <v>5391</v>
      </c>
    </row>
    <row r="80" spans="1:6" ht="15.75" customHeight="1">
      <c r="A80" s="184" t="s">
        <v>104</v>
      </c>
      <c r="B80" s="158" t="s">
        <v>101</v>
      </c>
      <c r="C80" s="158" t="s">
        <v>8517</v>
      </c>
      <c r="D80" s="159">
        <v>20</v>
      </c>
      <c r="E80" s="155">
        <v>20</v>
      </c>
      <c r="F80" s="355" t="s">
        <v>1580</v>
      </c>
    </row>
    <row r="81" spans="1:6" ht="15.75" customHeight="1">
      <c r="A81" s="194" t="s">
        <v>104</v>
      </c>
      <c r="B81" s="152" t="s">
        <v>101</v>
      </c>
      <c r="C81" s="152" t="s">
        <v>8518</v>
      </c>
      <c r="D81" s="191">
        <v>20</v>
      </c>
      <c r="E81" s="191">
        <v>20</v>
      </c>
      <c r="F81" s="355" t="s">
        <v>1580</v>
      </c>
    </row>
    <row r="82" spans="1:6" ht="15.75" customHeight="1">
      <c r="A82" s="184" t="s">
        <v>6034</v>
      </c>
      <c r="B82" s="158" t="s">
        <v>452</v>
      </c>
      <c r="C82" s="158" t="s">
        <v>8497</v>
      </c>
      <c r="D82" s="155">
        <v>60</v>
      </c>
      <c r="E82" s="155">
        <v>60</v>
      </c>
      <c r="F82" s="196" t="s">
        <v>8519</v>
      </c>
    </row>
    <row r="83" spans="1:6" ht="15.75" customHeight="1">
      <c r="A83" s="194" t="s">
        <v>6034</v>
      </c>
      <c r="B83" s="152" t="s">
        <v>452</v>
      </c>
      <c r="C83" s="152" t="s">
        <v>8466</v>
      </c>
      <c r="D83" s="191">
        <v>60</v>
      </c>
      <c r="E83" s="191">
        <v>60</v>
      </c>
      <c r="F83" s="196" t="s">
        <v>8519</v>
      </c>
    </row>
    <row r="84" spans="1:6" ht="15.75" customHeight="1">
      <c r="A84" s="194" t="s">
        <v>6034</v>
      </c>
      <c r="B84" s="152" t="s">
        <v>452</v>
      </c>
      <c r="C84" s="152" t="s">
        <v>8471</v>
      </c>
      <c r="D84" s="191">
        <v>80</v>
      </c>
      <c r="E84" s="191">
        <v>80</v>
      </c>
      <c r="F84" s="196" t="s">
        <v>8519</v>
      </c>
    </row>
    <row r="85" spans="1:6" ht="15.75" customHeight="1">
      <c r="A85" s="184" t="s">
        <v>116</v>
      </c>
      <c r="B85" s="158" t="s">
        <v>101</v>
      </c>
      <c r="C85" s="158" t="s">
        <v>8520</v>
      </c>
      <c r="D85" s="159">
        <v>20</v>
      </c>
      <c r="E85" s="155">
        <v>20</v>
      </c>
      <c r="F85" s="3" t="s">
        <v>1653</v>
      </c>
    </row>
    <row r="86" spans="1:6" ht="15.75" customHeight="1">
      <c r="A86" s="194" t="s">
        <v>116</v>
      </c>
      <c r="B86" s="152" t="s">
        <v>101</v>
      </c>
      <c r="C86" s="152" t="s">
        <v>8521</v>
      </c>
      <c r="D86" s="191">
        <v>20</v>
      </c>
      <c r="E86" s="191">
        <v>20</v>
      </c>
      <c r="F86" s="3" t="s">
        <v>1653</v>
      </c>
    </row>
    <row r="87" spans="1:6" ht="15.75" customHeight="1">
      <c r="A87" s="194" t="s">
        <v>116</v>
      </c>
      <c r="B87" s="152" t="s">
        <v>101</v>
      </c>
      <c r="C87" s="152" t="s">
        <v>8522</v>
      </c>
      <c r="D87" s="193">
        <v>30</v>
      </c>
      <c r="E87" s="191">
        <v>30</v>
      </c>
      <c r="F87" s="3" t="s">
        <v>1653</v>
      </c>
    </row>
    <row r="88" spans="1:6" ht="15.75" customHeight="1">
      <c r="A88" s="184" t="s">
        <v>4691</v>
      </c>
      <c r="B88" s="158" t="s">
        <v>101</v>
      </c>
      <c r="C88" s="158" t="s">
        <v>8497</v>
      </c>
      <c r="D88" s="168"/>
      <c r="E88" s="155">
        <v>60</v>
      </c>
      <c r="F88" s="3" t="s">
        <v>872</v>
      </c>
    </row>
    <row r="89" spans="1:6" ht="15.75" customHeight="1">
      <c r="A89" s="194" t="s">
        <v>4691</v>
      </c>
      <c r="B89" s="152" t="s">
        <v>101</v>
      </c>
      <c r="C89" s="152" t="s">
        <v>8523</v>
      </c>
      <c r="D89" s="506"/>
      <c r="E89" s="191">
        <v>60</v>
      </c>
      <c r="F89" s="3" t="s">
        <v>872</v>
      </c>
    </row>
    <row r="90" spans="1:6" ht="15.75" customHeight="1">
      <c r="A90" s="184" t="s">
        <v>4691</v>
      </c>
      <c r="B90" s="158" t="s">
        <v>101</v>
      </c>
      <c r="C90" s="152" t="s">
        <v>8524</v>
      </c>
      <c r="D90" s="168"/>
      <c r="E90" s="155">
        <v>20</v>
      </c>
      <c r="F90" s="3" t="s">
        <v>872</v>
      </c>
    </row>
    <row r="91" spans="1:6" ht="15.75" customHeight="1">
      <c r="A91" s="194" t="s">
        <v>4691</v>
      </c>
      <c r="B91" s="152" t="s">
        <v>101</v>
      </c>
      <c r="C91" s="152" t="s">
        <v>8525</v>
      </c>
      <c r="D91" s="506"/>
      <c r="E91" s="191">
        <v>50</v>
      </c>
      <c r="F91" s="3" t="s">
        <v>872</v>
      </c>
    </row>
    <row r="92" spans="1:6" ht="15.75" customHeight="1">
      <c r="A92" s="184" t="s">
        <v>1687</v>
      </c>
      <c r="B92" s="158" t="s">
        <v>101</v>
      </c>
      <c r="C92" s="158" t="s">
        <v>8526</v>
      </c>
      <c r="D92" s="159">
        <v>40</v>
      </c>
      <c r="E92" s="155">
        <v>40</v>
      </c>
      <c r="F92" s="3" t="s">
        <v>2828</v>
      </c>
    </row>
    <row r="93" spans="1:6" ht="15.75" customHeight="1">
      <c r="A93" s="194" t="s">
        <v>1687</v>
      </c>
      <c r="B93" s="152" t="s">
        <v>101</v>
      </c>
      <c r="C93" s="152" t="s">
        <v>8527</v>
      </c>
      <c r="D93" s="193">
        <v>40</v>
      </c>
      <c r="E93" s="191">
        <v>40</v>
      </c>
      <c r="F93" s="3" t="s">
        <v>2828</v>
      </c>
    </row>
    <row r="94" spans="1:6" ht="15.75" customHeight="1">
      <c r="A94" s="194" t="s">
        <v>1687</v>
      </c>
      <c r="B94" s="152" t="s">
        <v>101</v>
      </c>
      <c r="C94" s="152" t="s">
        <v>8528</v>
      </c>
      <c r="D94" s="191">
        <v>60</v>
      </c>
      <c r="E94" s="191">
        <v>60</v>
      </c>
      <c r="F94" s="3" t="s">
        <v>2828</v>
      </c>
    </row>
    <row r="95" spans="1:6" ht="15.75" customHeight="1">
      <c r="A95" s="194" t="s">
        <v>1687</v>
      </c>
      <c r="B95" s="152" t="s">
        <v>101</v>
      </c>
      <c r="C95" s="152" t="s">
        <v>8529</v>
      </c>
      <c r="D95" s="193">
        <v>60</v>
      </c>
      <c r="E95" s="191">
        <v>60</v>
      </c>
      <c r="F95" s="3" t="s">
        <v>2828</v>
      </c>
    </row>
    <row r="96" spans="1:6" ht="15.75" customHeight="1">
      <c r="A96" s="184" t="s">
        <v>122</v>
      </c>
      <c r="B96" s="158" t="s">
        <v>101</v>
      </c>
      <c r="C96" s="158" t="s">
        <v>8497</v>
      </c>
      <c r="D96" s="159">
        <v>60</v>
      </c>
      <c r="E96" s="155">
        <v>60</v>
      </c>
      <c r="F96" s="3" t="s">
        <v>521</v>
      </c>
    </row>
    <row r="97" spans="1:6" ht="15.75" customHeight="1">
      <c r="A97" s="194" t="s">
        <v>122</v>
      </c>
      <c r="B97" s="152" t="s">
        <v>101</v>
      </c>
      <c r="C97" s="152" t="s">
        <v>8466</v>
      </c>
      <c r="D97" s="191">
        <v>60</v>
      </c>
      <c r="E97" s="191">
        <v>60</v>
      </c>
      <c r="F97" s="3" t="s">
        <v>521</v>
      </c>
    </row>
    <row r="98" spans="1:6" ht="15.75" customHeight="1">
      <c r="A98" s="194" t="s">
        <v>122</v>
      </c>
      <c r="B98" s="152" t="s">
        <v>101</v>
      </c>
      <c r="C98" s="152" t="s">
        <v>8530</v>
      </c>
      <c r="D98" s="193">
        <v>80</v>
      </c>
      <c r="E98" s="191">
        <v>80</v>
      </c>
      <c r="F98" s="3" t="s">
        <v>521</v>
      </c>
    </row>
    <row r="99" spans="1:6" ht="15.75" customHeight="1">
      <c r="A99" s="194" t="s">
        <v>122</v>
      </c>
      <c r="B99" s="152" t="s">
        <v>101</v>
      </c>
      <c r="C99" s="152" t="s">
        <v>8472</v>
      </c>
      <c r="D99" s="191">
        <v>100</v>
      </c>
      <c r="E99" s="191">
        <v>100</v>
      </c>
      <c r="F99" s="3" t="s">
        <v>521</v>
      </c>
    </row>
    <row r="100" spans="1:6" ht="15.75" customHeight="1">
      <c r="A100" s="184" t="s">
        <v>5526</v>
      </c>
      <c r="B100" s="158" t="s">
        <v>101</v>
      </c>
      <c r="C100" s="158" t="s">
        <v>8516</v>
      </c>
      <c r="D100" s="159">
        <v>20</v>
      </c>
      <c r="E100" s="155">
        <v>20</v>
      </c>
      <c r="F100" s="3" t="s">
        <v>2834</v>
      </c>
    </row>
    <row r="101" spans="1:6" ht="15.75" customHeight="1">
      <c r="A101" s="184" t="s">
        <v>127</v>
      </c>
      <c r="B101" s="158" t="s">
        <v>101</v>
      </c>
      <c r="C101" s="158" t="s">
        <v>8466</v>
      </c>
      <c r="D101" s="159">
        <v>60</v>
      </c>
      <c r="E101" s="155">
        <v>60</v>
      </c>
      <c r="F101" s="3" t="s">
        <v>1697</v>
      </c>
    </row>
    <row r="102" spans="1:6" ht="15.75" customHeight="1">
      <c r="A102" s="184" t="s">
        <v>129</v>
      </c>
      <c r="B102" s="158" t="s">
        <v>101</v>
      </c>
      <c r="C102" s="158" t="s">
        <v>8497</v>
      </c>
      <c r="D102" s="560">
        <v>60</v>
      </c>
      <c r="E102" s="560">
        <v>60</v>
      </c>
      <c r="F102" s="3" t="s">
        <v>3293</v>
      </c>
    </row>
    <row r="103" spans="1:6" ht="15.75" customHeight="1">
      <c r="A103" s="194" t="s">
        <v>129</v>
      </c>
      <c r="B103" s="152"/>
      <c r="C103" s="152" t="s">
        <v>8531</v>
      </c>
      <c r="D103" s="1102">
        <v>30</v>
      </c>
      <c r="E103" s="1102">
        <v>30</v>
      </c>
      <c r="F103" s="3" t="s">
        <v>3293</v>
      </c>
    </row>
    <row r="104" spans="1:6" ht="15.75" customHeight="1">
      <c r="A104" s="194" t="s">
        <v>129</v>
      </c>
      <c r="B104" s="152"/>
      <c r="C104" s="152" t="s">
        <v>8532</v>
      </c>
      <c r="D104" s="1102">
        <v>20</v>
      </c>
      <c r="E104" s="1102">
        <v>20</v>
      </c>
      <c r="F104" s="3" t="s">
        <v>3293</v>
      </c>
    </row>
    <row r="105" spans="1:6" ht="15.75" customHeight="1">
      <c r="A105" s="184" t="s">
        <v>1702</v>
      </c>
      <c r="B105" s="158" t="s">
        <v>101</v>
      </c>
      <c r="C105" s="158" t="s">
        <v>8533</v>
      </c>
      <c r="D105" s="159">
        <v>20</v>
      </c>
      <c r="E105" s="155">
        <v>20</v>
      </c>
      <c r="F105" s="3" t="s">
        <v>1706</v>
      </c>
    </row>
    <row r="106" spans="1:6" ht="15.75" customHeight="1">
      <c r="A106" s="83" t="s">
        <v>879</v>
      </c>
      <c r="B106" s="203" t="s">
        <v>134</v>
      </c>
      <c r="C106" s="203" t="s">
        <v>8534</v>
      </c>
      <c r="D106" s="77">
        <v>60</v>
      </c>
      <c r="E106" s="32">
        <v>60</v>
      </c>
    </row>
    <row r="107" spans="1:6" ht="15.75" customHeight="1">
      <c r="A107" s="83" t="s">
        <v>136</v>
      </c>
      <c r="B107" s="203" t="s">
        <v>134</v>
      </c>
      <c r="C107" s="203" t="s">
        <v>8535</v>
      </c>
      <c r="D107" s="77">
        <v>60</v>
      </c>
      <c r="E107" s="32">
        <v>60</v>
      </c>
    </row>
    <row r="108" spans="1:6" ht="15.75" customHeight="1">
      <c r="A108" s="83" t="s">
        <v>136</v>
      </c>
      <c r="B108" s="203" t="s">
        <v>134</v>
      </c>
      <c r="C108" s="203" t="s">
        <v>8536</v>
      </c>
      <c r="D108" s="86">
        <v>60</v>
      </c>
      <c r="E108" s="32">
        <v>60</v>
      </c>
    </row>
    <row r="109" spans="1:6" ht="15.75" customHeight="1">
      <c r="A109" s="83" t="s">
        <v>4763</v>
      </c>
      <c r="B109" s="203" t="s">
        <v>134</v>
      </c>
      <c r="C109" s="203" t="s">
        <v>8535</v>
      </c>
      <c r="D109" s="77">
        <v>60</v>
      </c>
      <c r="E109" s="32">
        <v>60</v>
      </c>
    </row>
    <row r="110" spans="1:6" ht="15.75" customHeight="1">
      <c r="A110" s="83" t="s">
        <v>4763</v>
      </c>
      <c r="B110" s="203" t="s">
        <v>134</v>
      </c>
      <c r="C110" s="203" t="s">
        <v>8536</v>
      </c>
      <c r="D110" s="86">
        <v>60</v>
      </c>
      <c r="E110" s="32">
        <v>60</v>
      </c>
    </row>
    <row r="111" spans="1:6" ht="15.75" customHeight="1">
      <c r="A111" s="83" t="s">
        <v>4763</v>
      </c>
      <c r="B111" s="203" t="s">
        <v>134</v>
      </c>
      <c r="C111" s="203" t="s">
        <v>8537</v>
      </c>
      <c r="D111" s="77">
        <v>40</v>
      </c>
      <c r="E111" s="32">
        <v>40</v>
      </c>
    </row>
    <row r="112" spans="1:6" ht="15.75" customHeight="1">
      <c r="A112" s="401" t="s">
        <v>140</v>
      </c>
      <c r="B112" s="402" t="s">
        <v>134</v>
      </c>
      <c r="C112" s="402" t="s">
        <v>8497</v>
      </c>
      <c r="D112" s="562">
        <v>60</v>
      </c>
      <c r="E112" s="565">
        <v>60</v>
      </c>
    </row>
    <row r="113" spans="1:6" ht="15.75" customHeight="1">
      <c r="A113" s="401" t="s">
        <v>140</v>
      </c>
      <c r="B113" s="402" t="s">
        <v>134</v>
      </c>
      <c r="C113" s="402" t="s">
        <v>8538</v>
      </c>
      <c r="D113" s="562">
        <v>20</v>
      </c>
      <c r="E113" s="565">
        <v>20</v>
      </c>
    </row>
    <row r="114" spans="1:6" ht="15.75" customHeight="1">
      <c r="A114" s="83" t="s">
        <v>884</v>
      </c>
      <c r="B114" s="203" t="s">
        <v>134</v>
      </c>
      <c r="C114" s="203" t="s">
        <v>8497</v>
      </c>
      <c r="D114" s="77">
        <v>60</v>
      </c>
      <c r="E114" s="32">
        <v>60</v>
      </c>
    </row>
    <row r="115" spans="1:6" ht="15.75" customHeight="1">
      <c r="A115" s="83" t="s">
        <v>8539</v>
      </c>
      <c r="B115" s="203" t="s">
        <v>4090</v>
      </c>
      <c r="C115" s="203" t="s">
        <v>8540</v>
      </c>
      <c r="D115" s="77">
        <v>20</v>
      </c>
      <c r="E115" s="32">
        <v>20</v>
      </c>
    </row>
    <row r="116" spans="1:6" ht="15.75" customHeight="1">
      <c r="A116" s="83" t="s">
        <v>142</v>
      </c>
      <c r="B116" s="203" t="s">
        <v>134</v>
      </c>
      <c r="C116" s="203" t="s">
        <v>8541</v>
      </c>
      <c r="D116" s="86">
        <v>80</v>
      </c>
      <c r="E116" s="32">
        <v>80</v>
      </c>
    </row>
    <row r="117" spans="1:6" ht="15.75" customHeight="1">
      <c r="A117" s="83" t="s">
        <v>142</v>
      </c>
      <c r="B117" s="203" t="s">
        <v>134</v>
      </c>
      <c r="C117" s="203" t="s">
        <v>8542</v>
      </c>
      <c r="D117" s="86">
        <v>20</v>
      </c>
      <c r="E117" s="32">
        <v>20</v>
      </c>
    </row>
    <row r="118" spans="1:6" ht="15.75" customHeight="1">
      <c r="A118" s="83" t="s">
        <v>7005</v>
      </c>
      <c r="B118" s="203" t="s">
        <v>134</v>
      </c>
      <c r="C118" s="203" t="s">
        <v>8543</v>
      </c>
      <c r="D118" s="77" t="s">
        <v>8544</v>
      </c>
      <c r="E118" s="32">
        <v>20</v>
      </c>
    </row>
    <row r="119" spans="1:6" ht="15.75" customHeight="1">
      <c r="A119" s="83" t="s">
        <v>940</v>
      </c>
      <c r="B119" s="203" t="s">
        <v>134</v>
      </c>
      <c r="C119" s="203" t="s">
        <v>8497</v>
      </c>
      <c r="D119" s="77">
        <v>60</v>
      </c>
      <c r="E119" s="32">
        <v>60</v>
      </c>
    </row>
    <row r="120" spans="1:6" ht="15.75" customHeight="1">
      <c r="A120" s="83" t="s">
        <v>940</v>
      </c>
      <c r="B120" s="203" t="s">
        <v>134</v>
      </c>
      <c r="C120" s="203" t="s">
        <v>8466</v>
      </c>
      <c r="D120" s="86">
        <v>60</v>
      </c>
      <c r="E120" s="32">
        <v>60</v>
      </c>
    </row>
    <row r="121" spans="1:6" ht="15.75" customHeight="1">
      <c r="A121" s="83" t="s">
        <v>940</v>
      </c>
      <c r="B121" s="203" t="s">
        <v>134</v>
      </c>
      <c r="C121" s="203" t="s">
        <v>8545</v>
      </c>
      <c r="D121" s="77">
        <v>30</v>
      </c>
      <c r="E121" s="32">
        <v>30</v>
      </c>
    </row>
    <row r="122" spans="1:6" ht="15.75" customHeight="1">
      <c r="A122" s="83" t="s">
        <v>556</v>
      </c>
      <c r="B122" s="203" t="s">
        <v>134</v>
      </c>
      <c r="C122" s="203" t="s">
        <v>8471</v>
      </c>
      <c r="D122" s="77">
        <v>80</v>
      </c>
      <c r="E122" s="32">
        <v>80</v>
      </c>
    </row>
    <row r="123" spans="1:6" ht="15.75" customHeight="1">
      <c r="A123" s="83" t="s">
        <v>932</v>
      </c>
      <c r="B123" s="203" t="s">
        <v>134</v>
      </c>
      <c r="C123" s="203" t="s">
        <v>8546</v>
      </c>
      <c r="D123" s="86">
        <v>50</v>
      </c>
      <c r="E123" s="32">
        <v>50</v>
      </c>
    </row>
    <row r="124" spans="1:6" ht="15.75" customHeight="1">
      <c r="A124" s="83" t="s">
        <v>150</v>
      </c>
      <c r="B124" s="203" t="s">
        <v>134</v>
      </c>
      <c r="C124" s="203" t="s">
        <v>8547</v>
      </c>
      <c r="D124" s="77">
        <v>20</v>
      </c>
      <c r="E124" s="32">
        <v>20</v>
      </c>
    </row>
    <row r="125" spans="1:6" ht="15.75" customHeight="1">
      <c r="A125" s="83" t="s">
        <v>5705</v>
      </c>
      <c r="B125" s="203" t="s">
        <v>153</v>
      </c>
      <c r="C125" s="203" t="s">
        <v>8548</v>
      </c>
      <c r="D125" s="77">
        <v>60</v>
      </c>
      <c r="E125" s="32">
        <v>60</v>
      </c>
      <c r="F125" s="82" t="s">
        <v>152</v>
      </c>
    </row>
    <row r="126" spans="1:6" ht="15.75" customHeight="1">
      <c r="A126" s="83" t="s">
        <v>2063</v>
      </c>
      <c r="B126" s="203" t="s">
        <v>153</v>
      </c>
      <c r="C126" s="203" t="s">
        <v>8549</v>
      </c>
      <c r="D126" s="77">
        <v>20</v>
      </c>
      <c r="E126" s="32">
        <v>20</v>
      </c>
      <c r="F126" s="3" t="s">
        <v>2063</v>
      </c>
    </row>
    <row r="127" spans="1:6" ht="15.75" customHeight="1">
      <c r="A127" s="83" t="s">
        <v>156</v>
      </c>
      <c r="B127" s="203" t="s">
        <v>153</v>
      </c>
      <c r="C127" s="203" t="s">
        <v>8550</v>
      </c>
      <c r="D127" s="77">
        <v>20</v>
      </c>
      <c r="E127" s="32">
        <v>20</v>
      </c>
      <c r="F127" s="82" t="s">
        <v>2077</v>
      </c>
    </row>
    <row r="128" spans="1:6" ht="15.75" customHeight="1">
      <c r="A128" s="83" t="s">
        <v>2965</v>
      </c>
      <c r="B128" s="203" t="s">
        <v>620</v>
      </c>
      <c r="C128" s="203" t="s">
        <v>8551</v>
      </c>
      <c r="D128" s="86">
        <v>40</v>
      </c>
      <c r="E128" s="32">
        <v>40</v>
      </c>
      <c r="F128" s="82" t="s">
        <v>2965</v>
      </c>
    </row>
    <row r="129" spans="1:6" ht="15.75" customHeight="1">
      <c r="A129" s="83" t="s">
        <v>2965</v>
      </c>
      <c r="B129" s="203" t="s">
        <v>620</v>
      </c>
      <c r="C129" s="203" t="s">
        <v>8552</v>
      </c>
      <c r="D129" s="86">
        <v>40</v>
      </c>
      <c r="E129" s="32">
        <v>40</v>
      </c>
      <c r="F129" s="82" t="s">
        <v>2965</v>
      </c>
    </row>
    <row r="130" spans="1:6" ht="15.75" customHeight="1">
      <c r="A130" s="83" t="s">
        <v>2965</v>
      </c>
      <c r="B130" s="203" t="s">
        <v>620</v>
      </c>
      <c r="C130" s="203" t="s">
        <v>8535</v>
      </c>
      <c r="D130" s="86">
        <v>60</v>
      </c>
      <c r="E130" s="32">
        <v>60</v>
      </c>
      <c r="F130" s="82" t="s">
        <v>2965</v>
      </c>
    </row>
    <row r="131" spans="1:6" ht="15.75" customHeight="1">
      <c r="A131" s="83" t="s">
        <v>2965</v>
      </c>
      <c r="B131" s="203" t="s">
        <v>620</v>
      </c>
      <c r="C131" s="203" t="s">
        <v>8553</v>
      </c>
      <c r="D131" s="86">
        <v>20</v>
      </c>
      <c r="E131" s="32">
        <v>20</v>
      </c>
      <c r="F131" s="82" t="s">
        <v>2965</v>
      </c>
    </row>
    <row r="132" spans="1:6" ht="15.75" customHeight="1">
      <c r="A132" s="83" t="s">
        <v>2965</v>
      </c>
      <c r="B132" s="203" t="s">
        <v>620</v>
      </c>
      <c r="C132" s="203" t="s">
        <v>8554</v>
      </c>
      <c r="D132" s="86">
        <v>20</v>
      </c>
      <c r="E132" s="32">
        <v>20</v>
      </c>
      <c r="F132" s="82" t="s">
        <v>2965</v>
      </c>
    </row>
    <row r="133" spans="1:6" ht="15.75" customHeight="1">
      <c r="A133" s="83" t="s">
        <v>2965</v>
      </c>
      <c r="B133" s="203" t="s">
        <v>620</v>
      </c>
      <c r="C133" s="203" t="s">
        <v>8555</v>
      </c>
      <c r="D133" s="86">
        <v>20</v>
      </c>
      <c r="E133" s="32">
        <v>20</v>
      </c>
      <c r="F133" s="82" t="s">
        <v>2965</v>
      </c>
    </row>
    <row r="134" spans="1:6" ht="15.75" customHeight="1">
      <c r="A134" s="83" t="s">
        <v>159</v>
      </c>
      <c r="B134" s="203" t="s">
        <v>153</v>
      </c>
      <c r="C134" s="203" t="s">
        <v>8466</v>
      </c>
      <c r="D134" s="77">
        <v>60</v>
      </c>
      <c r="E134" s="32">
        <v>60</v>
      </c>
      <c r="F134" s="82" t="s">
        <v>2977</v>
      </c>
    </row>
    <row r="135" spans="1:6" ht="15.75" customHeight="1">
      <c r="A135" s="83" t="s">
        <v>159</v>
      </c>
      <c r="B135" s="203" t="s">
        <v>153</v>
      </c>
      <c r="C135" s="203" t="s">
        <v>8556</v>
      </c>
      <c r="D135" s="86">
        <v>50</v>
      </c>
      <c r="E135" s="32">
        <v>50</v>
      </c>
      <c r="F135" s="82" t="s">
        <v>2977</v>
      </c>
    </row>
    <row r="136" spans="1:6" ht="15.75" customHeight="1">
      <c r="A136" s="83" t="s">
        <v>159</v>
      </c>
      <c r="B136" s="203" t="s">
        <v>153</v>
      </c>
      <c r="C136" s="203" t="s">
        <v>8557</v>
      </c>
      <c r="D136" s="77">
        <v>50</v>
      </c>
      <c r="E136" s="32">
        <v>50</v>
      </c>
      <c r="F136" s="82" t="s">
        <v>2977</v>
      </c>
    </row>
    <row r="137" spans="1:6" ht="15.75" customHeight="1">
      <c r="A137" s="83" t="s">
        <v>159</v>
      </c>
      <c r="B137" s="203" t="s">
        <v>153</v>
      </c>
      <c r="C137" s="203" t="s">
        <v>8558</v>
      </c>
      <c r="D137" s="86">
        <v>30</v>
      </c>
      <c r="E137" s="32">
        <v>30</v>
      </c>
      <c r="F137" s="82" t="s">
        <v>2977</v>
      </c>
    </row>
    <row r="138" spans="1:6" ht="15.75" customHeight="1">
      <c r="A138" s="83" t="s">
        <v>160</v>
      </c>
      <c r="B138" s="203" t="s">
        <v>620</v>
      </c>
      <c r="C138" s="203" t="s">
        <v>8559</v>
      </c>
      <c r="D138" s="86">
        <v>20</v>
      </c>
      <c r="E138" s="32">
        <f t="shared" ref="E138:E139" si="0">D138</f>
        <v>20</v>
      </c>
      <c r="F138" s="82" t="s">
        <v>160</v>
      </c>
    </row>
    <row r="139" spans="1:6" ht="15.75" customHeight="1">
      <c r="A139" s="83" t="s">
        <v>160</v>
      </c>
      <c r="B139" s="203" t="s">
        <v>620</v>
      </c>
      <c r="C139" s="203" t="s">
        <v>8560</v>
      </c>
      <c r="D139" s="86">
        <v>20</v>
      </c>
      <c r="E139" s="32">
        <f t="shared" si="0"/>
        <v>20</v>
      </c>
      <c r="F139" s="82" t="s">
        <v>160</v>
      </c>
    </row>
    <row r="140" spans="1:6" ht="15.75" customHeight="1">
      <c r="A140" s="83" t="s">
        <v>161</v>
      </c>
      <c r="B140" s="203" t="s">
        <v>764</v>
      </c>
      <c r="C140" s="203" t="s">
        <v>8507</v>
      </c>
      <c r="D140" s="77">
        <v>60</v>
      </c>
      <c r="E140" s="32">
        <v>60</v>
      </c>
      <c r="F140" s="82" t="s">
        <v>2990</v>
      </c>
    </row>
    <row r="141" spans="1:6" ht="15.75" customHeight="1">
      <c r="A141" s="83" t="s">
        <v>164</v>
      </c>
      <c r="B141" s="203" t="s">
        <v>153</v>
      </c>
      <c r="C141" s="203" t="s">
        <v>8561</v>
      </c>
      <c r="D141" s="77">
        <v>60</v>
      </c>
      <c r="E141" s="32">
        <v>60</v>
      </c>
      <c r="F141" s="83" t="s">
        <v>164</v>
      </c>
    </row>
    <row r="142" spans="1:6" ht="15.75" customHeight="1">
      <c r="A142" s="83" t="s">
        <v>164</v>
      </c>
      <c r="B142" s="203" t="s">
        <v>153</v>
      </c>
      <c r="C142" s="203" t="s">
        <v>8562</v>
      </c>
      <c r="D142" s="86">
        <v>60</v>
      </c>
      <c r="E142" s="32">
        <v>60</v>
      </c>
      <c r="F142" s="83" t="s">
        <v>164</v>
      </c>
    </row>
    <row r="143" spans="1:6" ht="15.75" customHeight="1">
      <c r="A143" s="83" t="s">
        <v>164</v>
      </c>
      <c r="B143" s="203" t="s">
        <v>153</v>
      </c>
      <c r="C143" s="203" t="s">
        <v>8563</v>
      </c>
      <c r="D143" s="77">
        <v>80</v>
      </c>
      <c r="E143" s="32">
        <v>80</v>
      </c>
      <c r="F143" s="83" t="s">
        <v>164</v>
      </c>
    </row>
    <row r="144" spans="1:6" ht="15.75" customHeight="1">
      <c r="A144" s="83" t="s">
        <v>164</v>
      </c>
      <c r="B144" s="203" t="s">
        <v>153</v>
      </c>
      <c r="C144" s="203" t="s">
        <v>8564</v>
      </c>
      <c r="D144" s="86">
        <v>20</v>
      </c>
      <c r="E144" s="32">
        <v>20</v>
      </c>
      <c r="F144" s="83" t="s">
        <v>164</v>
      </c>
    </row>
    <row r="145" spans="1:6" ht="15.75" customHeight="1">
      <c r="A145" s="83" t="s">
        <v>164</v>
      </c>
      <c r="B145" s="203" t="s">
        <v>153</v>
      </c>
      <c r="C145" s="203" t="s">
        <v>8565</v>
      </c>
      <c r="D145" s="86">
        <v>20</v>
      </c>
      <c r="E145" s="32">
        <v>20</v>
      </c>
      <c r="F145" s="83" t="s">
        <v>164</v>
      </c>
    </row>
    <row r="146" spans="1:6" ht="15.75" customHeight="1">
      <c r="A146" s="83" t="s">
        <v>5796</v>
      </c>
      <c r="B146" s="203" t="s">
        <v>153</v>
      </c>
      <c r="C146" s="203" t="s">
        <v>8497</v>
      </c>
      <c r="D146" s="77">
        <v>60</v>
      </c>
      <c r="E146" s="32">
        <v>60</v>
      </c>
      <c r="F146" s="1012" t="s">
        <v>165</v>
      </c>
    </row>
    <row r="147" spans="1:6" ht="15.75" customHeight="1">
      <c r="A147" s="83" t="s">
        <v>5796</v>
      </c>
      <c r="B147" s="203" t="s">
        <v>153</v>
      </c>
      <c r="C147" s="203" t="s">
        <v>8466</v>
      </c>
      <c r="D147" s="86">
        <v>60</v>
      </c>
      <c r="E147" s="32">
        <v>60</v>
      </c>
      <c r="F147" s="1012" t="s">
        <v>165</v>
      </c>
    </row>
    <row r="148" spans="1:6" ht="15.75" customHeight="1">
      <c r="A148" s="83" t="s">
        <v>167</v>
      </c>
      <c r="B148" s="203" t="s">
        <v>153</v>
      </c>
      <c r="C148" s="203" t="s">
        <v>8530</v>
      </c>
      <c r="D148" s="86">
        <v>80</v>
      </c>
      <c r="E148" s="32">
        <v>80</v>
      </c>
      <c r="F148" s="83" t="s">
        <v>167</v>
      </c>
    </row>
    <row r="149" spans="1:6" ht="15.75" customHeight="1">
      <c r="A149" s="83" t="s">
        <v>167</v>
      </c>
      <c r="B149" s="203" t="s">
        <v>153</v>
      </c>
      <c r="C149" s="203" t="s">
        <v>8497</v>
      </c>
      <c r="D149" s="86">
        <v>60</v>
      </c>
      <c r="E149" s="32">
        <v>60</v>
      </c>
      <c r="F149" s="83" t="s">
        <v>167</v>
      </c>
    </row>
    <row r="150" spans="1:6" ht="15.75" customHeight="1">
      <c r="A150" s="83" t="s">
        <v>3396</v>
      </c>
      <c r="B150" s="203" t="s">
        <v>153</v>
      </c>
      <c r="C150" s="203" t="s">
        <v>8566</v>
      </c>
      <c r="D150" s="86">
        <v>40</v>
      </c>
      <c r="E150" s="32">
        <v>40</v>
      </c>
      <c r="F150" s="83" t="s">
        <v>705</v>
      </c>
    </row>
    <row r="151" spans="1:6" ht="15.75" customHeight="1">
      <c r="A151" s="83" t="s">
        <v>3396</v>
      </c>
      <c r="B151" s="203" t="s">
        <v>153</v>
      </c>
      <c r="C151" s="203" t="s">
        <v>8466</v>
      </c>
      <c r="D151" s="86">
        <v>60</v>
      </c>
      <c r="E151" s="32">
        <v>60</v>
      </c>
      <c r="F151" s="83" t="s">
        <v>705</v>
      </c>
    </row>
    <row r="152" spans="1:6" ht="15.75" customHeight="1">
      <c r="A152" s="83" t="s">
        <v>3396</v>
      </c>
      <c r="B152" s="203" t="s">
        <v>153</v>
      </c>
      <c r="C152" s="203" t="s">
        <v>8567</v>
      </c>
      <c r="D152" s="86">
        <v>20</v>
      </c>
      <c r="E152" s="32">
        <v>20</v>
      </c>
      <c r="F152" s="83" t="s">
        <v>705</v>
      </c>
    </row>
    <row r="153" spans="1:6" ht="15.75" customHeight="1">
      <c r="A153" s="83" t="s">
        <v>728</v>
      </c>
      <c r="B153" s="203" t="s">
        <v>153</v>
      </c>
      <c r="C153" s="203" t="s">
        <v>8568</v>
      </c>
      <c r="D153" s="77">
        <v>80</v>
      </c>
      <c r="E153" s="32">
        <v>80</v>
      </c>
      <c r="F153" s="82" t="s">
        <v>728</v>
      </c>
    </row>
    <row r="154" spans="1:6" ht="15.75" customHeight="1">
      <c r="A154" s="83" t="s">
        <v>728</v>
      </c>
      <c r="B154" s="203" t="s">
        <v>153</v>
      </c>
      <c r="C154" s="203" t="s">
        <v>8569</v>
      </c>
      <c r="D154" s="86">
        <v>40</v>
      </c>
      <c r="E154" s="32">
        <v>40</v>
      </c>
      <c r="F154" s="82" t="s">
        <v>728</v>
      </c>
    </row>
    <row r="155" spans="1:6" ht="15.75" customHeight="1">
      <c r="A155" s="83" t="s">
        <v>728</v>
      </c>
      <c r="B155" s="203" t="s">
        <v>153</v>
      </c>
      <c r="C155" s="203" t="s">
        <v>8570</v>
      </c>
      <c r="D155" s="77">
        <v>20</v>
      </c>
      <c r="E155" s="32">
        <v>20</v>
      </c>
      <c r="F155" s="82" t="s">
        <v>728</v>
      </c>
    </row>
    <row r="156" spans="1:6" ht="15.75" customHeight="1">
      <c r="A156" s="83" t="s">
        <v>752</v>
      </c>
      <c r="B156" s="203" t="s">
        <v>153</v>
      </c>
      <c r="C156" s="203" t="s">
        <v>8571</v>
      </c>
      <c r="D156" s="77">
        <v>20</v>
      </c>
      <c r="E156" s="32">
        <v>20</v>
      </c>
      <c r="F156" s="82" t="s">
        <v>752</v>
      </c>
    </row>
    <row r="157" spans="1:6" ht="15.75" customHeight="1">
      <c r="A157" s="83" t="s">
        <v>752</v>
      </c>
      <c r="B157" s="203" t="s">
        <v>153</v>
      </c>
      <c r="C157" s="203" t="s">
        <v>8572</v>
      </c>
      <c r="D157" s="86">
        <v>20</v>
      </c>
      <c r="E157" s="32">
        <v>20</v>
      </c>
      <c r="F157" s="82" t="s">
        <v>752</v>
      </c>
    </row>
    <row r="158" spans="1:6" ht="15.75" customHeight="1">
      <c r="A158" s="83" t="s">
        <v>752</v>
      </c>
      <c r="B158" s="203" t="s">
        <v>153</v>
      </c>
      <c r="C158" s="203" t="s">
        <v>8573</v>
      </c>
      <c r="D158" s="86">
        <v>40</v>
      </c>
      <c r="E158" s="32">
        <v>40</v>
      </c>
      <c r="F158" s="82" t="s">
        <v>752</v>
      </c>
    </row>
    <row r="159" spans="1:6" ht="15.75" customHeight="1">
      <c r="A159" s="83" t="s">
        <v>3075</v>
      </c>
      <c r="B159" s="76" t="s">
        <v>153</v>
      </c>
      <c r="C159" s="76" t="s">
        <v>8574</v>
      </c>
      <c r="D159" s="77">
        <v>20</v>
      </c>
      <c r="E159" s="32">
        <v>20</v>
      </c>
      <c r="F159" s="82" t="s">
        <v>2336</v>
      </c>
    </row>
    <row r="160" spans="1:6" ht="15.75" customHeight="1">
      <c r="A160" s="83" t="s">
        <v>3075</v>
      </c>
      <c r="B160" s="76" t="s">
        <v>153</v>
      </c>
      <c r="C160" s="76" t="s">
        <v>8575</v>
      </c>
      <c r="D160" s="77">
        <v>20</v>
      </c>
      <c r="E160" s="32">
        <v>20</v>
      </c>
      <c r="F160" s="82" t="s">
        <v>2336</v>
      </c>
    </row>
    <row r="161" spans="1:6" ht="15.75" customHeight="1">
      <c r="A161" s="83" t="s">
        <v>3075</v>
      </c>
      <c r="B161" s="76" t="s">
        <v>153</v>
      </c>
      <c r="C161" s="203" t="s">
        <v>8576</v>
      </c>
      <c r="D161" s="77">
        <v>20</v>
      </c>
      <c r="E161" s="32">
        <v>20</v>
      </c>
      <c r="F161" s="82" t="s">
        <v>2336</v>
      </c>
    </row>
    <row r="162" spans="1:6" ht="15.75" customHeight="1">
      <c r="A162" s="83" t="s">
        <v>6069</v>
      </c>
      <c r="B162" s="203" t="s">
        <v>153</v>
      </c>
      <c r="C162" s="203" t="s">
        <v>8577</v>
      </c>
      <c r="D162" s="77">
        <v>60</v>
      </c>
      <c r="E162" s="32">
        <f t="shared" ref="E162:E164" si="1">D162</f>
        <v>60</v>
      </c>
      <c r="F162" s="82" t="s">
        <v>6069</v>
      </c>
    </row>
    <row r="163" spans="1:6" ht="15.75" customHeight="1">
      <c r="A163" s="83" t="s">
        <v>6069</v>
      </c>
      <c r="B163" s="203" t="s">
        <v>153</v>
      </c>
      <c r="C163" s="203" t="s">
        <v>8578</v>
      </c>
      <c r="D163" s="86">
        <v>60</v>
      </c>
      <c r="E163" s="32">
        <f t="shared" si="1"/>
        <v>60</v>
      </c>
      <c r="F163" s="82" t="s">
        <v>6069</v>
      </c>
    </row>
    <row r="164" spans="1:6" ht="15.75" customHeight="1">
      <c r="A164" s="83" t="s">
        <v>6069</v>
      </c>
      <c r="B164" s="203" t="s">
        <v>153</v>
      </c>
      <c r="C164" s="203" t="s">
        <v>8471</v>
      </c>
      <c r="D164" s="86">
        <v>80</v>
      </c>
      <c r="E164" s="32">
        <f t="shared" si="1"/>
        <v>80</v>
      </c>
      <c r="F164" s="82" t="s">
        <v>6069</v>
      </c>
    </row>
    <row r="165" spans="1:6" ht="15.75" customHeight="1">
      <c r="A165" s="83" t="s">
        <v>6069</v>
      </c>
      <c r="B165" s="203" t="s">
        <v>153</v>
      </c>
      <c r="C165" s="203" t="s">
        <v>8579</v>
      </c>
      <c r="D165" s="86">
        <v>30</v>
      </c>
      <c r="E165" s="32">
        <v>30</v>
      </c>
      <c r="F165" s="82" t="s">
        <v>6069</v>
      </c>
    </row>
    <row r="166" spans="1:6" ht="15.75" customHeight="1">
      <c r="A166" s="83" t="s">
        <v>6069</v>
      </c>
      <c r="B166" s="203" t="s">
        <v>153</v>
      </c>
      <c r="C166" s="203" t="s">
        <v>8580</v>
      </c>
      <c r="D166" s="86">
        <v>30</v>
      </c>
      <c r="E166" s="32">
        <v>30</v>
      </c>
      <c r="F166" s="82" t="s">
        <v>6069</v>
      </c>
    </row>
    <row r="167" spans="1:6" ht="15.75" customHeight="1">
      <c r="A167" s="83" t="s">
        <v>6069</v>
      </c>
      <c r="B167" s="203" t="s">
        <v>153</v>
      </c>
      <c r="C167" s="203" t="s">
        <v>8581</v>
      </c>
      <c r="D167" s="86">
        <v>30</v>
      </c>
      <c r="E167" s="32">
        <v>30</v>
      </c>
      <c r="F167" s="82" t="s">
        <v>6069</v>
      </c>
    </row>
    <row r="168" spans="1:6" ht="15.75" customHeight="1">
      <c r="A168" s="83" t="s">
        <v>6069</v>
      </c>
      <c r="B168" s="203" t="s">
        <v>153</v>
      </c>
      <c r="C168" s="203" t="s">
        <v>8582</v>
      </c>
      <c r="D168" s="86">
        <v>20</v>
      </c>
      <c r="E168" s="32">
        <v>20</v>
      </c>
      <c r="F168" s="82" t="s">
        <v>6069</v>
      </c>
    </row>
    <row r="169" spans="1:6" ht="15.75" customHeight="1">
      <c r="A169" s="83" t="s">
        <v>6069</v>
      </c>
      <c r="B169" s="203" t="s">
        <v>153</v>
      </c>
      <c r="C169" s="203" t="s">
        <v>8583</v>
      </c>
      <c r="D169" s="86">
        <v>20</v>
      </c>
      <c r="E169" s="32">
        <v>20</v>
      </c>
      <c r="F169" s="82" t="s">
        <v>6069</v>
      </c>
    </row>
    <row r="170" spans="1:6" ht="15.75" customHeight="1">
      <c r="A170" s="83" t="s">
        <v>6069</v>
      </c>
      <c r="B170" s="203" t="s">
        <v>153</v>
      </c>
      <c r="C170" s="203" t="s">
        <v>8584</v>
      </c>
      <c r="D170" s="86">
        <v>20</v>
      </c>
      <c r="E170" s="32">
        <v>20</v>
      </c>
      <c r="F170" s="82" t="s">
        <v>6069</v>
      </c>
    </row>
    <row r="171" spans="1:6" ht="15.75" customHeight="1">
      <c r="A171" s="83" t="s">
        <v>6069</v>
      </c>
      <c r="B171" s="203" t="s">
        <v>153</v>
      </c>
      <c r="C171" s="203" t="s">
        <v>8585</v>
      </c>
      <c r="D171" s="86">
        <v>20</v>
      </c>
      <c r="E171" s="32">
        <v>20</v>
      </c>
      <c r="F171" s="82" t="s">
        <v>6069</v>
      </c>
    </row>
    <row r="172" spans="1:6" ht="15.75" customHeight="1">
      <c r="A172" s="83" t="s">
        <v>6069</v>
      </c>
      <c r="B172" s="203" t="s">
        <v>153</v>
      </c>
      <c r="C172" s="203" t="s">
        <v>8586</v>
      </c>
      <c r="D172" s="86">
        <v>20</v>
      </c>
      <c r="E172" s="32">
        <v>20</v>
      </c>
      <c r="F172" s="82" t="s">
        <v>6069</v>
      </c>
    </row>
    <row r="173" spans="1:6" ht="15.75" customHeight="1">
      <c r="A173" s="83" t="s">
        <v>6069</v>
      </c>
      <c r="B173" s="203" t="s">
        <v>153</v>
      </c>
      <c r="C173" s="203" t="s">
        <v>8587</v>
      </c>
      <c r="D173" s="86"/>
      <c r="E173" s="32"/>
      <c r="F173" s="82" t="s">
        <v>6069</v>
      </c>
    </row>
    <row r="174" spans="1:6" ht="15.75" customHeight="1">
      <c r="A174" s="83" t="s">
        <v>6069</v>
      </c>
      <c r="B174" s="203" t="s">
        <v>153</v>
      </c>
      <c r="C174" s="273" t="s">
        <v>8588</v>
      </c>
      <c r="D174" s="86">
        <v>20</v>
      </c>
      <c r="E174" s="32">
        <v>20</v>
      </c>
      <c r="F174" s="82" t="s">
        <v>6069</v>
      </c>
    </row>
    <row r="175" spans="1:6" ht="15.75" customHeight="1">
      <c r="A175" s="83" t="s">
        <v>6069</v>
      </c>
      <c r="B175" s="203" t="s">
        <v>1570</v>
      </c>
      <c r="C175" s="949" t="s">
        <v>8589</v>
      </c>
      <c r="D175" s="957">
        <v>20</v>
      </c>
      <c r="E175" s="32">
        <v>20</v>
      </c>
      <c r="F175" s="82" t="s">
        <v>6069</v>
      </c>
    </row>
    <row r="176" spans="1:6" ht="15.75" customHeight="1">
      <c r="A176" s="83" t="s">
        <v>4967</v>
      </c>
      <c r="B176" s="203" t="s">
        <v>153</v>
      </c>
      <c r="C176" s="203" t="s">
        <v>8590</v>
      </c>
      <c r="D176" s="86">
        <v>20</v>
      </c>
      <c r="E176" s="32">
        <v>20</v>
      </c>
      <c r="F176" s="3" t="s">
        <v>774</v>
      </c>
    </row>
    <row r="177" spans="1:25" ht="15.75" customHeight="1">
      <c r="A177" s="83" t="s">
        <v>4967</v>
      </c>
      <c r="B177" s="203" t="s">
        <v>153</v>
      </c>
      <c r="C177" s="203" t="s">
        <v>8591</v>
      </c>
      <c r="D177" s="86">
        <v>20</v>
      </c>
      <c r="E177" s="32">
        <v>20</v>
      </c>
      <c r="F177" s="3" t="s">
        <v>774</v>
      </c>
    </row>
    <row r="178" spans="1:25" ht="15.75" customHeight="1">
      <c r="A178" s="83" t="s">
        <v>4967</v>
      </c>
      <c r="B178" s="203" t="s">
        <v>153</v>
      </c>
      <c r="C178" s="203" t="s">
        <v>8592</v>
      </c>
      <c r="D178" s="86">
        <v>20</v>
      </c>
      <c r="E178" s="32">
        <v>20</v>
      </c>
      <c r="F178" s="3" t="s">
        <v>774</v>
      </c>
    </row>
    <row r="179" spans="1:25" ht="15.75" customHeight="1">
      <c r="A179" s="83" t="s">
        <v>178</v>
      </c>
      <c r="B179" s="203" t="s">
        <v>153</v>
      </c>
      <c r="C179" s="203" t="s">
        <v>8593</v>
      </c>
      <c r="D179" s="77">
        <v>40</v>
      </c>
      <c r="E179" s="32">
        <v>40</v>
      </c>
      <c r="F179" s="82" t="s">
        <v>178</v>
      </c>
    </row>
    <row r="180" spans="1:25" ht="15.75" customHeight="1">
      <c r="A180" s="83" t="s">
        <v>178</v>
      </c>
      <c r="B180" s="203" t="s">
        <v>153</v>
      </c>
      <c r="C180" s="203" t="s">
        <v>8594</v>
      </c>
      <c r="D180" s="86">
        <v>40</v>
      </c>
      <c r="E180" s="32">
        <v>40</v>
      </c>
      <c r="F180" s="82" t="s">
        <v>178</v>
      </c>
    </row>
    <row r="181" spans="1:25" ht="15.75" customHeight="1">
      <c r="A181" s="83"/>
      <c r="B181" s="203"/>
      <c r="C181" s="203"/>
      <c r="D181" s="86"/>
      <c r="E181" s="32"/>
    </row>
    <row r="182" spans="1:25" ht="15.75" customHeight="1">
      <c r="A182" s="83"/>
      <c r="B182" s="203"/>
      <c r="C182" s="203"/>
      <c r="D182" s="86"/>
      <c r="E182" s="32"/>
    </row>
    <row r="183" spans="1:25" ht="15.75" customHeight="1">
      <c r="A183" s="58"/>
      <c r="B183" s="895"/>
      <c r="C183" s="895"/>
      <c r="D183" s="896"/>
      <c r="E183" s="896">
        <f>SUM(E8:E181)</f>
        <v>6820</v>
      </c>
    </row>
    <row r="184" spans="1:25" ht="15.75" customHeight="1">
      <c r="A184" s="51"/>
      <c r="B184" s="51"/>
      <c r="C184" s="52"/>
      <c r="D184" s="52"/>
      <c r="E184" s="52"/>
      <c r="F184" s="1"/>
      <c r="G184" s="1"/>
      <c r="H184" s="1"/>
    </row>
    <row r="185" spans="1:25" ht="15.75" customHeight="1">
      <c r="A185" s="1114" t="s">
        <v>842</v>
      </c>
      <c r="B185" s="1115"/>
      <c r="C185" s="1115"/>
      <c r="D185" s="1115"/>
      <c r="E185" s="1115"/>
      <c r="F185" s="1115"/>
      <c r="G185" s="1115"/>
      <c r="H185" s="1116"/>
      <c r="I185" s="51"/>
      <c r="J185" s="51"/>
      <c r="K185" s="51"/>
      <c r="L185" s="51"/>
      <c r="M185" s="51"/>
      <c r="N185" s="51"/>
      <c r="O185" s="51"/>
      <c r="P185" s="51"/>
      <c r="Q185" s="51"/>
      <c r="R185" s="51"/>
      <c r="S185" s="51"/>
      <c r="T185" s="51"/>
      <c r="U185" s="51"/>
      <c r="V185" s="51"/>
      <c r="W185" s="51"/>
      <c r="X185" s="51"/>
      <c r="Y185" s="51"/>
    </row>
    <row r="186" spans="1:25" ht="15.75" customHeight="1">
      <c r="A186" s="51"/>
      <c r="B186" s="51"/>
      <c r="C186" s="52"/>
      <c r="D186" s="52"/>
      <c r="E186" s="1"/>
      <c r="F186" s="1"/>
      <c r="G186" s="1"/>
      <c r="H186" s="1"/>
    </row>
    <row r="187" spans="1:25" ht="15.75" customHeight="1">
      <c r="A187" s="51"/>
      <c r="B187" s="51"/>
      <c r="C187" s="52"/>
      <c r="D187" s="52"/>
      <c r="E187" s="52"/>
      <c r="F187" s="1"/>
      <c r="G187" s="1"/>
      <c r="H187" s="1"/>
    </row>
    <row r="188" spans="1:25" ht="15.75" customHeight="1">
      <c r="A188" s="51"/>
      <c r="B188" s="51"/>
      <c r="C188" s="52"/>
      <c r="D188" s="52"/>
      <c r="E188" s="1"/>
      <c r="F188" s="1"/>
      <c r="G188" s="1"/>
      <c r="H188" s="1"/>
    </row>
    <row r="189" spans="1:25" ht="15.75" customHeight="1">
      <c r="A189" s="51"/>
      <c r="B189" s="51"/>
      <c r="C189" s="52"/>
      <c r="D189" s="52"/>
      <c r="E189" s="52"/>
      <c r="F189" s="1"/>
      <c r="G189" s="1"/>
      <c r="H189" s="1"/>
    </row>
    <row r="190" spans="1:25" ht="15.75" customHeight="1">
      <c r="A190" s="51"/>
      <c r="B190" s="51"/>
      <c r="C190" s="52"/>
      <c r="D190" s="52"/>
      <c r="E190" s="52"/>
      <c r="F190" s="1"/>
      <c r="G190" s="1"/>
      <c r="H190" s="1"/>
    </row>
    <row r="191" spans="1:25" ht="15.75" customHeight="1">
      <c r="A191" s="51"/>
      <c r="B191" s="51"/>
      <c r="C191" s="52"/>
      <c r="D191" s="52"/>
      <c r="E191" s="52"/>
      <c r="F191" s="1"/>
      <c r="G191" s="1"/>
      <c r="H191" s="1"/>
    </row>
    <row r="192" spans="1:25" ht="15.75" customHeight="1">
      <c r="A192" s="51"/>
      <c r="B192" s="51"/>
      <c r="C192" s="52"/>
      <c r="D192" s="52"/>
      <c r="E192" s="52"/>
      <c r="F192" s="1"/>
      <c r="G192" s="1"/>
      <c r="H192" s="1"/>
    </row>
    <row r="193" spans="1:8" ht="15.75" customHeight="1">
      <c r="A193" s="51"/>
      <c r="B193" s="51"/>
      <c r="C193" s="52"/>
      <c r="D193" s="52"/>
      <c r="E193" s="52"/>
      <c r="F193" s="1"/>
      <c r="G193" s="1"/>
      <c r="H193" s="1"/>
    </row>
    <row r="194" spans="1:8" ht="15.75" customHeight="1">
      <c r="A194" s="51"/>
      <c r="B194" s="51"/>
      <c r="C194" s="52"/>
      <c r="D194" s="52"/>
      <c r="E194" s="52"/>
      <c r="F194" s="1"/>
      <c r="G194" s="1"/>
      <c r="H194" s="1"/>
    </row>
    <row r="195" spans="1:8" ht="15.75" customHeight="1">
      <c r="A195" s="51"/>
      <c r="B195" s="51"/>
      <c r="C195" s="52"/>
      <c r="D195" s="52"/>
      <c r="E195" s="52"/>
      <c r="F195" s="1"/>
      <c r="G195" s="1"/>
      <c r="H195" s="1"/>
    </row>
    <row r="196" spans="1:8" ht="15.75" customHeight="1">
      <c r="A196" s="51"/>
      <c r="B196" s="51"/>
      <c r="C196" s="52"/>
      <c r="D196" s="52"/>
      <c r="E196" s="52"/>
      <c r="F196" s="1"/>
      <c r="G196" s="1"/>
      <c r="H196" s="1"/>
    </row>
    <row r="197" spans="1:8" ht="15.75" customHeight="1">
      <c r="A197" s="51"/>
      <c r="B197" s="51"/>
      <c r="C197" s="52"/>
      <c r="D197" s="52"/>
      <c r="E197" s="52"/>
      <c r="F197" s="1"/>
      <c r="G197" s="1"/>
      <c r="H197" s="1"/>
    </row>
    <row r="198" spans="1:8" ht="15.75" customHeight="1">
      <c r="A198" s="51"/>
      <c r="B198" s="51"/>
      <c r="C198" s="52"/>
      <c r="D198" s="52"/>
      <c r="E198" s="52"/>
      <c r="F198" s="1"/>
      <c r="G198" s="1"/>
      <c r="H198" s="1"/>
    </row>
    <row r="199" spans="1:8" ht="15.75" customHeight="1">
      <c r="A199" s="51"/>
      <c r="B199" s="51"/>
      <c r="C199" s="52"/>
      <c r="D199" s="52"/>
      <c r="E199" s="52"/>
      <c r="F199" s="1"/>
      <c r="G199" s="1"/>
      <c r="H199" s="1"/>
    </row>
    <row r="200" spans="1:8" ht="15.75" customHeight="1">
      <c r="A200" s="51"/>
      <c r="B200" s="51"/>
      <c r="C200" s="52"/>
      <c r="D200" s="52"/>
      <c r="E200" s="52"/>
      <c r="F200" s="1"/>
      <c r="G200" s="1"/>
      <c r="H200" s="1"/>
    </row>
    <row r="201" spans="1:8" ht="15.75" customHeight="1">
      <c r="A201" s="51"/>
      <c r="B201" s="51"/>
      <c r="C201" s="52"/>
      <c r="D201" s="52"/>
      <c r="E201" s="52"/>
      <c r="F201" s="1"/>
      <c r="G201" s="1"/>
      <c r="H201" s="1"/>
    </row>
    <row r="202" spans="1:8" ht="15.75" customHeight="1">
      <c r="A202" s="51"/>
      <c r="B202" s="51"/>
      <c r="C202" s="52"/>
      <c r="D202" s="52"/>
      <c r="E202" s="52"/>
      <c r="F202" s="1"/>
      <c r="G202" s="1"/>
      <c r="H202" s="1"/>
    </row>
    <row r="203" spans="1:8" ht="15.75" customHeight="1">
      <c r="A203" s="51"/>
      <c r="B203" s="51"/>
      <c r="C203" s="52"/>
      <c r="D203" s="52"/>
      <c r="E203" s="52"/>
      <c r="F203" s="1"/>
      <c r="G203" s="1"/>
      <c r="H203" s="1"/>
    </row>
    <row r="204" spans="1:8" ht="15.75" customHeight="1">
      <c r="A204" s="51"/>
      <c r="B204" s="51"/>
      <c r="C204" s="52"/>
      <c r="D204" s="52"/>
      <c r="E204" s="52"/>
      <c r="F204" s="1"/>
      <c r="G204" s="1"/>
      <c r="H204" s="1"/>
    </row>
    <row r="205" spans="1:8" ht="15.75" customHeight="1">
      <c r="A205" s="51"/>
      <c r="B205" s="51"/>
      <c r="C205" s="52"/>
      <c r="D205" s="52"/>
      <c r="E205" s="52"/>
      <c r="F205" s="1"/>
      <c r="G205" s="1"/>
      <c r="H205" s="1"/>
    </row>
    <row r="206" spans="1:8" ht="15.75" customHeight="1">
      <c r="A206" s="51"/>
      <c r="B206" s="51"/>
      <c r="C206" s="52"/>
      <c r="D206" s="52"/>
      <c r="E206" s="52"/>
      <c r="F206" s="1"/>
      <c r="G206" s="1"/>
      <c r="H206" s="1"/>
    </row>
    <row r="207" spans="1:8" ht="15.75" customHeight="1">
      <c r="A207" s="51"/>
      <c r="B207" s="51"/>
      <c r="C207" s="52"/>
      <c r="D207" s="52"/>
      <c r="E207" s="52"/>
      <c r="F207" s="1"/>
      <c r="G207" s="1"/>
      <c r="H207" s="1"/>
    </row>
    <row r="208" spans="1:8" ht="15.75" customHeight="1">
      <c r="A208" s="51"/>
      <c r="B208" s="51"/>
      <c r="C208" s="52"/>
      <c r="D208" s="52"/>
      <c r="E208" s="52"/>
      <c r="F208" s="1"/>
      <c r="G208" s="1"/>
      <c r="H208" s="1"/>
    </row>
    <row r="209" spans="1:8" ht="15.75" customHeight="1">
      <c r="A209" s="51"/>
      <c r="B209" s="51"/>
      <c r="C209" s="52"/>
      <c r="D209" s="52"/>
      <c r="E209" s="52"/>
      <c r="F209" s="1"/>
      <c r="G209" s="1"/>
      <c r="H209" s="1"/>
    </row>
    <row r="210" spans="1:8" ht="15.75" customHeight="1">
      <c r="A210" s="51"/>
      <c r="B210" s="51"/>
      <c r="C210" s="52"/>
      <c r="D210" s="52"/>
      <c r="E210" s="52"/>
      <c r="F210" s="1"/>
      <c r="G210" s="1"/>
      <c r="H210" s="1"/>
    </row>
    <row r="211" spans="1:8" ht="15.75" customHeight="1">
      <c r="A211" s="51"/>
      <c r="B211" s="51"/>
      <c r="C211" s="52"/>
      <c r="D211" s="52"/>
      <c r="E211" s="52"/>
      <c r="F211" s="1"/>
      <c r="G211" s="1"/>
      <c r="H211" s="1"/>
    </row>
    <row r="212" spans="1:8" ht="15.75" customHeight="1">
      <c r="A212" s="51"/>
      <c r="B212" s="51"/>
      <c r="C212" s="52"/>
      <c r="D212" s="52"/>
      <c r="E212" s="52"/>
      <c r="F212" s="1"/>
      <c r="G212" s="1"/>
      <c r="H212" s="1"/>
    </row>
    <row r="213" spans="1:8" ht="15.75" customHeight="1">
      <c r="A213" s="51"/>
      <c r="B213" s="51"/>
      <c r="C213" s="52"/>
      <c r="D213" s="52"/>
      <c r="E213" s="52"/>
      <c r="F213" s="1"/>
      <c r="G213" s="1"/>
      <c r="H213" s="1"/>
    </row>
    <row r="214" spans="1:8" ht="15.75" customHeight="1">
      <c r="A214" s="51"/>
      <c r="B214" s="51"/>
      <c r="C214" s="52"/>
      <c r="D214" s="52"/>
      <c r="E214" s="52"/>
      <c r="F214" s="1"/>
      <c r="G214" s="1"/>
      <c r="H214" s="1"/>
    </row>
    <row r="215" spans="1:8" ht="15.75" customHeight="1">
      <c r="A215" s="51"/>
      <c r="B215" s="51"/>
      <c r="C215" s="52"/>
      <c r="D215" s="52"/>
      <c r="E215" s="52"/>
      <c r="F215" s="1"/>
      <c r="G215" s="1"/>
      <c r="H215" s="1"/>
    </row>
    <row r="216" spans="1:8" ht="15.75" customHeight="1">
      <c r="A216" s="51"/>
      <c r="B216" s="51"/>
      <c r="C216" s="52"/>
      <c r="D216" s="52"/>
      <c r="E216" s="52"/>
      <c r="F216" s="1"/>
      <c r="G216" s="1"/>
      <c r="H216" s="1"/>
    </row>
    <row r="217" spans="1:8" ht="15.75" customHeight="1">
      <c r="A217" s="51"/>
      <c r="B217" s="51"/>
      <c r="C217" s="52"/>
      <c r="D217" s="52"/>
      <c r="E217" s="52"/>
      <c r="F217" s="1"/>
      <c r="G217" s="1"/>
      <c r="H217" s="1"/>
    </row>
    <row r="218" spans="1:8" ht="15.75" customHeight="1">
      <c r="A218" s="51"/>
      <c r="B218" s="51"/>
      <c r="C218" s="52"/>
      <c r="D218" s="52"/>
      <c r="E218" s="52"/>
      <c r="F218" s="1"/>
      <c r="G218" s="1"/>
      <c r="H218" s="1"/>
    </row>
    <row r="219" spans="1:8" ht="15.75" customHeight="1">
      <c r="A219" s="51"/>
      <c r="B219" s="51"/>
      <c r="C219" s="52"/>
      <c r="D219" s="52"/>
      <c r="E219" s="52"/>
      <c r="F219" s="1"/>
      <c r="G219" s="1"/>
      <c r="H219" s="1"/>
    </row>
    <row r="220" spans="1:8" ht="15.75" customHeight="1">
      <c r="A220" s="51"/>
      <c r="B220" s="51"/>
      <c r="C220" s="52"/>
      <c r="D220" s="52"/>
      <c r="E220" s="52"/>
      <c r="F220" s="1"/>
      <c r="G220" s="1"/>
      <c r="H220" s="1"/>
    </row>
    <row r="221" spans="1:8" ht="15.75" customHeight="1">
      <c r="A221" s="51"/>
      <c r="B221" s="51"/>
      <c r="C221" s="52"/>
      <c r="D221" s="52"/>
      <c r="E221" s="52"/>
      <c r="F221" s="1"/>
      <c r="G221" s="1"/>
      <c r="H221" s="1"/>
    </row>
    <row r="222" spans="1:8" ht="15.75" customHeight="1">
      <c r="A222" s="51"/>
      <c r="B222" s="51"/>
      <c r="C222" s="52"/>
      <c r="D222" s="52"/>
      <c r="E222" s="52"/>
      <c r="F222" s="1"/>
      <c r="G222" s="1"/>
      <c r="H222" s="1"/>
    </row>
    <row r="223" spans="1:8" ht="15.75" customHeight="1">
      <c r="A223" s="51"/>
      <c r="B223" s="51"/>
      <c r="C223" s="52"/>
      <c r="D223" s="52"/>
      <c r="E223" s="52"/>
      <c r="F223" s="1"/>
      <c r="G223" s="1"/>
      <c r="H223" s="1"/>
    </row>
    <row r="224" spans="1:8" ht="15.75" customHeight="1">
      <c r="A224" s="51"/>
      <c r="B224" s="51"/>
      <c r="C224" s="52"/>
      <c r="D224" s="52"/>
      <c r="E224" s="52"/>
      <c r="F224" s="1"/>
      <c r="G224" s="1"/>
      <c r="H224" s="1"/>
    </row>
    <row r="225" spans="1:8" ht="15.75" customHeight="1">
      <c r="A225" s="51"/>
      <c r="B225" s="51"/>
      <c r="C225" s="52"/>
      <c r="D225" s="52"/>
      <c r="E225" s="52"/>
      <c r="F225" s="1"/>
      <c r="G225" s="1"/>
      <c r="H225" s="1"/>
    </row>
    <row r="226" spans="1:8" ht="15.75" customHeight="1">
      <c r="A226" s="51"/>
      <c r="B226" s="51"/>
      <c r="C226" s="52"/>
      <c r="D226" s="52"/>
      <c r="E226" s="52"/>
      <c r="F226" s="1"/>
      <c r="G226" s="1"/>
      <c r="H226" s="1"/>
    </row>
    <row r="227" spans="1:8" ht="15.75" customHeight="1">
      <c r="A227" s="51"/>
      <c r="B227" s="51"/>
      <c r="C227" s="52"/>
      <c r="D227" s="52"/>
      <c r="E227" s="52"/>
      <c r="F227" s="1"/>
      <c r="G227" s="1"/>
      <c r="H227" s="1"/>
    </row>
    <row r="228" spans="1:8" ht="15.75" customHeight="1">
      <c r="A228" s="51"/>
      <c r="B228" s="51"/>
      <c r="C228" s="52"/>
      <c r="D228" s="52"/>
      <c r="E228" s="52"/>
      <c r="F228" s="1"/>
      <c r="G228" s="1"/>
      <c r="H228" s="1"/>
    </row>
    <row r="229" spans="1:8" ht="15.75" customHeight="1">
      <c r="A229" s="51"/>
      <c r="B229" s="51"/>
      <c r="C229" s="52"/>
      <c r="D229" s="52"/>
      <c r="E229" s="52"/>
      <c r="F229" s="1"/>
      <c r="G229" s="1"/>
      <c r="H229" s="1"/>
    </row>
    <row r="230" spans="1:8" ht="15.75" customHeight="1">
      <c r="A230" s="51"/>
      <c r="B230" s="51"/>
      <c r="C230" s="52"/>
      <c r="D230" s="52"/>
      <c r="E230" s="52"/>
      <c r="F230" s="1"/>
      <c r="G230" s="1"/>
      <c r="H230" s="1"/>
    </row>
    <row r="231" spans="1:8" ht="15.75" customHeight="1">
      <c r="A231" s="51"/>
      <c r="B231" s="51"/>
      <c r="C231" s="52"/>
      <c r="D231" s="52"/>
      <c r="E231" s="52"/>
      <c r="F231" s="1"/>
      <c r="G231" s="1"/>
      <c r="H231" s="1"/>
    </row>
    <row r="232" spans="1:8" ht="15.75" customHeight="1">
      <c r="A232" s="51"/>
      <c r="B232" s="51"/>
      <c r="C232" s="52"/>
      <c r="D232" s="52"/>
      <c r="E232" s="52"/>
      <c r="F232" s="1"/>
      <c r="G232" s="1"/>
      <c r="H232" s="1"/>
    </row>
    <row r="233" spans="1:8" ht="15.75" customHeight="1">
      <c r="A233" s="51"/>
      <c r="B233" s="51"/>
      <c r="C233" s="52"/>
      <c r="D233" s="52"/>
      <c r="E233" s="52"/>
      <c r="F233" s="1"/>
      <c r="G233" s="1"/>
      <c r="H233" s="1"/>
    </row>
    <row r="234" spans="1:8" ht="15.75" customHeight="1">
      <c r="A234" s="51"/>
      <c r="B234" s="51"/>
      <c r="C234" s="52"/>
      <c r="D234" s="52"/>
      <c r="E234" s="52"/>
      <c r="F234" s="1"/>
      <c r="G234" s="1"/>
      <c r="H234" s="1"/>
    </row>
    <row r="235" spans="1:8" ht="15.75" customHeight="1">
      <c r="A235" s="51"/>
      <c r="B235" s="51"/>
      <c r="C235" s="52"/>
      <c r="D235" s="52"/>
      <c r="E235" s="52"/>
      <c r="F235" s="1"/>
      <c r="G235" s="1"/>
      <c r="H235" s="1"/>
    </row>
    <row r="236" spans="1:8" ht="15.75" customHeight="1">
      <c r="A236" s="51"/>
      <c r="B236" s="51"/>
      <c r="C236" s="52"/>
      <c r="D236" s="52"/>
      <c r="E236" s="52"/>
      <c r="F236" s="1"/>
      <c r="G236" s="1"/>
      <c r="H236" s="1"/>
    </row>
    <row r="237" spans="1:8" ht="15.75" customHeight="1">
      <c r="A237" s="51"/>
      <c r="B237" s="51"/>
      <c r="C237" s="52"/>
      <c r="D237" s="52"/>
      <c r="E237" s="52"/>
      <c r="F237" s="1"/>
      <c r="G237" s="1"/>
      <c r="H237" s="1"/>
    </row>
    <row r="238" spans="1:8" ht="15.75" customHeight="1">
      <c r="A238" s="51"/>
      <c r="B238" s="51"/>
      <c r="C238" s="52"/>
      <c r="D238" s="52"/>
      <c r="E238" s="52"/>
      <c r="F238" s="1"/>
      <c r="G238" s="1"/>
      <c r="H238" s="1"/>
    </row>
    <row r="239" spans="1:8" ht="15.75" customHeight="1">
      <c r="A239" s="51"/>
      <c r="B239" s="51"/>
      <c r="C239" s="52"/>
      <c r="D239" s="52"/>
      <c r="E239" s="52"/>
      <c r="F239" s="1"/>
      <c r="G239" s="1"/>
      <c r="H239" s="1"/>
    </row>
    <row r="240" spans="1:8" ht="15.75" customHeight="1">
      <c r="A240" s="51"/>
      <c r="B240" s="51"/>
      <c r="C240" s="52"/>
      <c r="D240" s="52"/>
      <c r="E240" s="52"/>
      <c r="F240" s="1"/>
      <c r="G240" s="1"/>
      <c r="H240" s="1"/>
    </row>
    <row r="241" spans="1:8" ht="15.75" customHeight="1">
      <c r="A241" s="51"/>
      <c r="B241" s="51"/>
      <c r="C241" s="52"/>
      <c r="D241" s="52"/>
      <c r="E241" s="52"/>
      <c r="F241" s="1"/>
      <c r="G241" s="1"/>
      <c r="H241" s="1"/>
    </row>
    <row r="242" spans="1:8" ht="15.75" customHeight="1">
      <c r="A242" s="51"/>
      <c r="B242" s="51"/>
      <c r="C242" s="52"/>
      <c r="D242" s="52"/>
      <c r="E242" s="52"/>
      <c r="F242" s="1"/>
      <c r="G242" s="1"/>
      <c r="H242" s="1"/>
    </row>
    <row r="243" spans="1:8" ht="15.75" customHeight="1">
      <c r="A243" s="51"/>
      <c r="B243" s="51"/>
      <c r="C243" s="52"/>
      <c r="D243" s="52"/>
      <c r="E243" s="52"/>
      <c r="F243" s="1"/>
      <c r="G243" s="1"/>
      <c r="H243" s="1"/>
    </row>
    <row r="244" spans="1:8" ht="15.75" customHeight="1">
      <c r="A244" s="51"/>
      <c r="B244" s="51"/>
      <c r="C244" s="52"/>
      <c r="D244" s="52"/>
      <c r="E244" s="52"/>
      <c r="F244" s="1"/>
      <c r="G244" s="1"/>
      <c r="H244" s="1"/>
    </row>
    <row r="245" spans="1:8" ht="15.75" customHeight="1">
      <c r="A245" s="51"/>
      <c r="B245" s="51"/>
      <c r="C245" s="52"/>
      <c r="D245" s="52"/>
      <c r="E245" s="52"/>
      <c r="F245" s="1"/>
      <c r="G245" s="1"/>
      <c r="H245" s="1"/>
    </row>
    <row r="246" spans="1:8" ht="15.75" customHeight="1">
      <c r="A246" s="51"/>
      <c r="B246" s="51"/>
      <c r="C246" s="52"/>
      <c r="D246" s="52"/>
      <c r="E246" s="52"/>
      <c r="F246" s="1"/>
      <c r="G246" s="1"/>
      <c r="H246" s="1"/>
    </row>
    <row r="247" spans="1:8" ht="15.75" customHeight="1">
      <c r="A247" s="51"/>
      <c r="B247" s="51"/>
      <c r="C247" s="52"/>
      <c r="D247" s="52"/>
      <c r="E247" s="52"/>
      <c r="F247" s="1"/>
      <c r="G247" s="1"/>
      <c r="H247" s="1"/>
    </row>
    <row r="248" spans="1:8" ht="15.75" customHeight="1">
      <c r="A248" s="51"/>
      <c r="B248" s="51"/>
      <c r="C248" s="52"/>
      <c r="D248" s="52"/>
      <c r="E248" s="52"/>
      <c r="F248" s="1"/>
      <c r="G248" s="1"/>
      <c r="H248" s="1"/>
    </row>
    <row r="249" spans="1:8" ht="15.75" customHeight="1">
      <c r="A249" s="51"/>
      <c r="B249" s="51"/>
      <c r="C249" s="52"/>
      <c r="D249" s="52"/>
      <c r="E249" s="52"/>
      <c r="F249" s="1"/>
      <c r="G249" s="1"/>
      <c r="H249" s="1"/>
    </row>
    <row r="250" spans="1:8" ht="15.75" customHeight="1">
      <c r="A250" s="51"/>
      <c r="B250" s="51"/>
      <c r="C250" s="52"/>
      <c r="D250" s="52"/>
      <c r="E250" s="52"/>
      <c r="F250" s="1"/>
      <c r="G250" s="1"/>
      <c r="H250" s="1"/>
    </row>
    <row r="251" spans="1:8" ht="15.75" customHeight="1">
      <c r="A251" s="51"/>
      <c r="B251" s="51"/>
      <c r="C251" s="52"/>
      <c r="D251" s="52"/>
      <c r="E251" s="52"/>
      <c r="F251" s="1"/>
      <c r="G251" s="1"/>
      <c r="H251" s="1"/>
    </row>
    <row r="252" spans="1:8" ht="15.75" customHeight="1">
      <c r="A252" s="51"/>
      <c r="B252" s="51"/>
      <c r="C252" s="52"/>
      <c r="D252" s="52"/>
      <c r="E252" s="52"/>
      <c r="F252" s="1"/>
      <c r="G252" s="1"/>
      <c r="H252" s="1"/>
    </row>
    <row r="253" spans="1:8" ht="15.75" customHeight="1">
      <c r="A253" s="51"/>
      <c r="B253" s="51"/>
      <c r="C253" s="52"/>
      <c r="D253" s="52"/>
      <c r="E253" s="52"/>
      <c r="F253" s="1"/>
      <c r="G253" s="1"/>
      <c r="H253" s="1"/>
    </row>
    <row r="254" spans="1:8" ht="15.75" customHeight="1">
      <c r="A254" s="51"/>
      <c r="B254" s="51"/>
      <c r="C254" s="52"/>
      <c r="D254" s="52"/>
      <c r="E254" s="52"/>
      <c r="F254" s="1"/>
      <c r="G254" s="1"/>
      <c r="H254" s="1"/>
    </row>
    <row r="255" spans="1:8" ht="15.75" customHeight="1">
      <c r="A255" s="51"/>
      <c r="B255" s="51"/>
      <c r="C255" s="52"/>
      <c r="D255" s="52"/>
      <c r="E255" s="52"/>
      <c r="F255" s="1"/>
      <c r="G255" s="1"/>
      <c r="H255" s="1"/>
    </row>
    <row r="256" spans="1:8" ht="15.75" customHeight="1">
      <c r="A256" s="51"/>
      <c r="B256" s="51"/>
      <c r="C256" s="52"/>
      <c r="D256" s="52"/>
      <c r="E256" s="52"/>
      <c r="F256" s="1"/>
      <c r="G256" s="1"/>
      <c r="H256" s="1"/>
    </row>
    <row r="257" spans="1:8" ht="15.75" customHeight="1">
      <c r="A257" s="51"/>
      <c r="B257" s="51"/>
      <c r="C257" s="52"/>
      <c r="D257" s="52"/>
      <c r="E257" s="52"/>
      <c r="F257" s="1"/>
      <c r="G257" s="1"/>
      <c r="H257" s="1"/>
    </row>
    <row r="258" spans="1:8" ht="15.75" customHeight="1">
      <c r="A258" s="51"/>
      <c r="B258" s="51"/>
      <c r="C258" s="52"/>
      <c r="D258" s="52"/>
      <c r="E258" s="52"/>
      <c r="F258" s="1"/>
      <c r="G258" s="1"/>
      <c r="H258" s="1"/>
    </row>
    <row r="259" spans="1:8" ht="15.75" customHeight="1">
      <c r="A259" s="51"/>
      <c r="B259" s="51"/>
      <c r="C259" s="52"/>
      <c r="D259" s="52"/>
      <c r="E259" s="52"/>
      <c r="F259" s="1"/>
      <c r="G259" s="1"/>
      <c r="H259" s="1"/>
    </row>
    <row r="260" spans="1:8" ht="15.75" customHeight="1">
      <c r="A260" s="51"/>
      <c r="B260" s="51"/>
      <c r="C260" s="52"/>
      <c r="D260" s="52"/>
      <c r="E260" s="52"/>
      <c r="F260" s="1"/>
      <c r="G260" s="1"/>
      <c r="H260" s="1"/>
    </row>
    <row r="261" spans="1:8" ht="15.75" customHeight="1">
      <c r="A261" s="51"/>
      <c r="B261" s="51"/>
      <c r="C261" s="52"/>
      <c r="D261" s="52"/>
      <c r="E261" s="52"/>
      <c r="F261" s="1"/>
      <c r="G261" s="1"/>
      <c r="H261" s="1"/>
    </row>
    <row r="262" spans="1:8" ht="15.75" customHeight="1">
      <c r="A262" s="51"/>
      <c r="B262" s="51"/>
      <c r="C262" s="52"/>
      <c r="D262" s="52"/>
      <c r="E262" s="52"/>
      <c r="F262" s="1"/>
      <c r="G262" s="1"/>
      <c r="H262" s="1"/>
    </row>
    <row r="263" spans="1:8" ht="15.75" customHeight="1">
      <c r="A263" s="51"/>
      <c r="B263" s="51"/>
      <c r="C263" s="52"/>
      <c r="D263" s="52"/>
      <c r="E263" s="52"/>
      <c r="F263" s="1"/>
      <c r="G263" s="1"/>
      <c r="H263" s="1"/>
    </row>
    <row r="264" spans="1:8" ht="15.75" customHeight="1">
      <c r="A264" s="51"/>
      <c r="B264" s="51"/>
      <c r="C264" s="52"/>
      <c r="D264" s="52"/>
      <c r="E264" s="52"/>
      <c r="F264" s="1"/>
      <c r="G264" s="1"/>
      <c r="H264" s="1"/>
    </row>
    <row r="265" spans="1:8" ht="15.75" customHeight="1">
      <c r="A265" s="51"/>
      <c r="B265" s="51"/>
      <c r="C265" s="52"/>
      <c r="D265" s="52"/>
      <c r="E265" s="52"/>
      <c r="F265" s="1"/>
      <c r="G265" s="1"/>
      <c r="H265" s="1"/>
    </row>
    <row r="266" spans="1:8" ht="15.75" customHeight="1">
      <c r="A266" s="51"/>
      <c r="B266" s="51"/>
      <c r="C266" s="52"/>
      <c r="D266" s="52"/>
      <c r="E266" s="52"/>
      <c r="F266" s="1"/>
      <c r="G266" s="1"/>
      <c r="H266" s="1"/>
    </row>
    <row r="267" spans="1:8" ht="15.75" customHeight="1">
      <c r="A267" s="51"/>
      <c r="B267" s="51"/>
      <c r="C267" s="52"/>
      <c r="D267" s="52"/>
      <c r="E267" s="52"/>
      <c r="F267" s="1"/>
      <c r="G267" s="1"/>
      <c r="H267" s="1"/>
    </row>
    <row r="268" spans="1:8" ht="15.75" customHeight="1">
      <c r="A268" s="51"/>
      <c r="B268" s="51"/>
      <c r="C268" s="52"/>
      <c r="D268" s="52"/>
      <c r="E268" s="52"/>
      <c r="F268" s="1"/>
      <c r="G268" s="1"/>
      <c r="H268" s="1"/>
    </row>
    <row r="269" spans="1:8" ht="15.75" customHeight="1">
      <c r="A269" s="51"/>
      <c r="B269" s="51"/>
      <c r="C269" s="52"/>
      <c r="D269" s="52"/>
      <c r="E269" s="52"/>
      <c r="F269" s="1"/>
      <c r="G269" s="1"/>
      <c r="H269" s="1"/>
    </row>
    <row r="270" spans="1:8" ht="15.75" customHeight="1">
      <c r="A270" s="51"/>
      <c r="B270" s="51"/>
      <c r="C270" s="52"/>
      <c r="D270" s="52"/>
      <c r="E270" s="52"/>
      <c r="F270" s="1"/>
      <c r="G270" s="1"/>
      <c r="H270" s="1"/>
    </row>
    <row r="271" spans="1:8" ht="15.75" customHeight="1">
      <c r="A271" s="51"/>
      <c r="B271" s="51"/>
      <c r="C271" s="52"/>
      <c r="D271" s="52"/>
      <c r="E271" s="52"/>
      <c r="F271" s="1"/>
      <c r="G271" s="1"/>
      <c r="H271" s="1"/>
    </row>
    <row r="272" spans="1:8" ht="15.75" customHeight="1">
      <c r="A272" s="51"/>
      <c r="B272" s="51"/>
      <c r="C272" s="52"/>
      <c r="D272" s="52"/>
      <c r="E272" s="52"/>
      <c r="F272" s="1"/>
      <c r="G272" s="1"/>
      <c r="H272" s="1"/>
    </row>
    <row r="273" spans="1:8" ht="15.75" customHeight="1">
      <c r="A273" s="51"/>
      <c r="B273" s="51"/>
      <c r="C273" s="52"/>
      <c r="D273" s="52"/>
      <c r="E273" s="52"/>
      <c r="F273" s="1"/>
      <c r="G273" s="1"/>
      <c r="H273" s="1"/>
    </row>
    <row r="274" spans="1:8" ht="15.75" customHeight="1">
      <c r="A274" s="51"/>
      <c r="B274" s="51"/>
      <c r="C274" s="52"/>
      <c r="D274" s="52"/>
      <c r="E274" s="52"/>
      <c r="F274" s="1"/>
      <c r="G274" s="1"/>
      <c r="H274" s="1"/>
    </row>
    <row r="275" spans="1:8" ht="15.75" customHeight="1">
      <c r="A275" s="51"/>
      <c r="B275" s="51"/>
      <c r="C275" s="52"/>
      <c r="D275" s="52"/>
      <c r="E275" s="52"/>
      <c r="F275" s="1"/>
      <c r="G275" s="1"/>
      <c r="H275" s="1"/>
    </row>
    <row r="276" spans="1:8" ht="15.75" customHeight="1">
      <c r="A276" s="51"/>
      <c r="B276" s="51"/>
      <c r="C276" s="52"/>
      <c r="D276" s="52"/>
      <c r="E276" s="52"/>
      <c r="F276" s="1"/>
      <c r="G276" s="1"/>
      <c r="H276" s="1"/>
    </row>
    <row r="277" spans="1:8" ht="15.75" customHeight="1">
      <c r="A277" s="51"/>
      <c r="B277" s="51"/>
      <c r="C277" s="52"/>
      <c r="D277" s="52"/>
      <c r="E277" s="52"/>
      <c r="F277" s="1"/>
      <c r="G277" s="1"/>
      <c r="H277" s="1"/>
    </row>
    <row r="278" spans="1:8" ht="15.75" customHeight="1">
      <c r="A278" s="51"/>
      <c r="B278" s="51"/>
      <c r="C278" s="52"/>
      <c r="D278" s="52"/>
      <c r="E278" s="52"/>
      <c r="F278" s="1"/>
      <c r="G278" s="1"/>
      <c r="H278" s="1"/>
    </row>
    <row r="279" spans="1:8" ht="15.75" customHeight="1">
      <c r="A279" s="51"/>
      <c r="B279" s="51"/>
      <c r="C279" s="52"/>
      <c r="D279" s="52"/>
      <c r="E279" s="52"/>
      <c r="F279" s="1"/>
      <c r="G279" s="1"/>
      <c r="H279" s="1"/>
    </row>
    <row r="280" spans="1:8" ht="15.75" customHeight="1">
      <c r="A280" s="51"/>
      <c r="B280" s="51"/>
      <c r="C280" s="52"/>
      <c r="D280" s="52"/>
      <c r="E280" s="52"/>
      <c r="F280" s="1"/>
      <c r="G280" s="1"/>
      <c r="H280" s="1"/>
    </row>
    <row r="281" spans="1:8" ht="15.75" customHeight="1">
      <c r="A281" s="51"/>
      <c r="B281" s="51"/>
      <c r="C281" s="52"/>
      <c r="D281" s="52"/>
      <c r="E281" s="52"/>
      <c r="F281" s="1"/>
      <c r="G281" s="1"/>
      <c r="H281" s="1"/>
    </row>
    <row r="282" spans="1:8" ht="15.75" customHeight="1">
      <c r="A282" s="51"/>
      <c r="B282" s="51"/>
      <c r="C282" s="52"/>
      <c r="D282" s="52"/>
      <c r="E282" s="52"/>
      <c r="F282" s="1"/>
      <c r="G282" s="1"/>
      <c r="H282" s="1"/>
    </row>
    <row r="283" spans="1:8" ht="15.75" customHeight="1">
      <c r="A283" s="51"/>
      <c r="B283" s="51"/>
      <c r="C283" s="52"/>
      <c r="D283" s="52"/>
      <c r="E283" s="52"/>
      <c r="F283" s="1"/>
      <c r="G283" s="1"/>
      <c r="H283" s="1"/>
    </row>
    <row r="284" spans="1:8" ht="15.75" customHeight="1">
      <c r="A284" s="51"/>
      <c r="B284" s="51"/>
      <c r="C284" s="52"/>
      <c r="D284" s="52"/>
      <c r="E284" s="52"/>
      <c r="F284" s="1"/>
      <c r="G284" s="1"/>
      <c r="H284" s="1"/>
    </row>
    <row r="285" spans="1:8" ht="15.75" customHeight="1">
      <c r="A285" s="51"/>
      <c r="B285" s="51"/>
      <c r="C285" s="52"/>
      <c r="D285" s="52"/>
      <c r="E285" s="52"/>
      <c r="F285" s="1"/>
      <c r="G285" s="1"/>
      <c r="H285" s="1"/>
    </row>
    <row r="286" spans="1:8" ht="15.75" customHeight="1">
      <c r="A286" s="51"/>
      <c r="B286" s="51"/>
      <c r="C286" s="52"/>
      <c r="D286" s="52"/>
      <c r="E286" s="52"/>
      <c r="F286" s="1"/>
      <c r="G286" s="1"/>
      <c r="H286" s="1"/>
    </row>
    <row r="287" spans="1:8" ht="15.75" customHeight="1">
      <c r="A287" s="51"/>
      <c r="B287" s="51"/>
      <c r="C287" s="52"/>
      <c r="D287" s="52"/>
      <c r="E287" s="52"/>
      <c r="F287" s="1"/>
      <c r="G287" s="1"/>
      <c r="H287" s="1"/>
    </row>
    <row r="288" spans="1:8" ht="15.75" customHeight="1">
      <c r="A288" s="51"/>
      <c r="B288" s="51"/>
      <c r="C288" s="52"/>
      <c r="D288" s="52"/>
      <c r="E288" s="52"/>
      <c r="F288" s="1"/>
      <c r="G288" s="1"/>
      <c r="H288" s="1"/>
    </row>
    <row r="289" spans="1:8" ht="15.75" customHeight="1">
      <c r="A289" s="51"/>
      <c r="B289" s="51"/>
      <c r="C289" s="52"/>
      <c r="D289" s="52"/>
      <c r="E289" s="52"/>
      <c r="F289" s="1"/>
      <c r="G289" s="1"/>
      <c r="H289" s="1"/>
    </row>
    <row r="290" spans="1:8" ht="15.75" customHeight="1">
      <c r="A290" s="51"/>
      <c r="B290" s="51"/>
      <c r="C290" s="52"/>
      <c r="D290" s="52"/>
      <c r="E290" s="52"/>
      <c r="F290" s="1"/>
      <c r="G290" s="1"/>
      <c r="H290" s="1"/>
    </row>
    <row r="291" spans="1:8" ht="15.75" customHeight="1">
      <c r="A291" s="51"/>
      <c r="B291" s="51"/>
      <c r="C291" s="52"/>
      <c r="D291" s="52"/>
      <c r="E291" s="52"/>
      <c r="F291" s="1"/>
      <c r="G291" s="1"/>
      <c r="H291" s="1"/>
    </row>
    <row r="292" spans="1:8" ht="15.75" customHeight="1">
      <c r="A292" s="51"/>
      <c r="B292" s="51"/>
      <c r="C292" s="52"/>
      <c r="D292" s="52"/>
      <c r="E292" s="52"/>
      <c r="F292" s="1"/>
      <c r="G292" s="1"/>
      <c r="H292" s="1"/>
    </row>
    <row r="293" spans="1:8" ht="15.75" customHeight="1">
      <c r="A293" s="51"/>
      <c r="B293" s="51"/>
      <c r="C293" s="52"/>
      <c r="D293" s="52"/>
      <c r="E293" s="52"/>
      <c r="F293" s="1"/>
      <c r="G293" s="1"/>
      <c r="H293" s="1"/>
    </row>
    <row r="294" spans="1:8" ht="15.75" customHeight="1">
      <c r="A294" s="51"/>
      <c r="B294" s="51"/>
      <c r="C294" s="52"/>
      <c r="D294" s="52"/>
      <c r="E294" s="52"/>
      <c r="F294" s="1"/>
      <c r="G294" s="1"/>
      <c r="H294" s="1"/>
    </row>
    <row r="295" spans="1:8" ht="15.75" customHeight="1">
      <c r="A295" s="51"/>
      <c r="B295" s="51"/>
      <c r="C295" s="52"/>
      <c r="D295" s="52"/>
      <c r="E295" s="52"/>
      <c r="F295" s="1"/>
      <c r="G295" s="1"/>
      <c r="H295" s="1"/>
    </row>
    <row r="296" spans="1:8" ht="15.75" customHeight="1">
      <c r="A296" s="51"/>
      <c r="B296" s="51"/>
      <c r="C296" s="52"/>
      <c r="D296" s="52"/>
      <c r="E296" s="52"/>
      <c r="F296" s="1"/>
      <c r="G296" s="1"/>
      <c r="H296" s="1"/>
    </row>
    <row r="297" spans="1:8" ht="15.75" customHeight="1">
      <c r="A297" s="51"/>
      <c r="B297" s="51"/>
      <c r="C297" s="52"/>
      <c r="D297" s="52"/>
      <c r="E297" s="52"/>
      <c r="F297" s="1"/>
      <c r="G297" s="1"/>
      <c r="H297" s="1"/>
    </row>
    <row r="298" spans="1:8" ht="15.75" customHeight="1">
      <c r="A298" s="51"/>
      <c r="B298" s="51"/>
      <c r="C298" s="52"/>
      <c r="D298" s="52"/>
      <c r="E298" s="52"/>
      <c r="F298" s="1"/>
      <c r="G298" s="1"/>
      <c r="H298" s="1"/>
    </row>
    <row r="299" spans="1:8" ht="15.75" customHeight="1">
      <c r="A299" s="51"/>
      <c r="B299" s="51"/>
      <c r="C299" s="52"/>
      <c r="D299" s="52"/>
      <c r="E299" s="52"/>
      <c r="F299" s="1"/>
      <c r="G299" s="1"/>
      <c r="H299" s="1"/>
    </row>
    <row r="300" spans="1:8" ht="15.75" customHeight="1">
      <c r="A300" s="51"/>
      <c r="B300" s="51"/>
      <c r="C300" s="52"/>
      <c r="D300" s="52"/>
      <c r="E300" s="52"/>
      <c r="F300" s="1"/>
      <c r="G300" s="1"/>
      <c r="H300" s="1"/>
    </row>
    <row r="301" spans="1:8" ht="15.75" customHeight="1">
      <c r="A301" s="51"/>
      <c r="B301" s="51"/>
      <c r="C301" s="52"/>
      <c r="D301" s="52"/>
      <c r="E301" s="52"/>
      <c r="F301" s="1"/>
      <c r="G301" s="1"/>
      <c r="H301" s="1"/>
    </row>
    <row r="302" spans="1:8" ht="15.75" customHeight="1">
      <c r="A302" s="51"/>
      <c r="B302" s="51"/>
      <c r="C302" s="52"/>
      <c r="D302" s="52"/>
      <c r="E302" s="52"/>
      <c r="F302" s="1"/>
      <c r="G302" s="1"/>
      <c r="H302" s="1"/>
    </row>
    <row r="303" spans="1:8" ht="15.75" customHeight="1">
      <c r="A303" s="51"/>
      <c r="B303" s="51"/>
      <c r="C303" s="52"/>
      <c r="D303" s="52"/>
      <c r="E303" s="52"/>
      <c r="F303" s="1"/>
      <c r="G303" s="1"/>
      <c r="H303" s="1"/>
    </row>
    <row r="304" spans="1:8" ht="15.75" customHeight="1">
      <c r="A304" s="51"/>
      <c r="B304" s="51"/>
      <c r="C304" s="52"/>
      <c r="D304" s="52"/>
      <c r="E304" s="52"/>
      <c r="F304" s="1"/>
      <c r="G304" s="1"/>
      <c r="H304" s="1"/>
    </row>
    <row r="305" spans="1:8" ht="15.75" customHeight="1">
      <c r="A305" s="51"/>
      <c r="B305" s="51"/>
      <c r="C305" s="52"/>
      <c r="D305" s="52"/>
      <c r="E305" s="52"/>
      <c r="F305" s="1"/>
      <c r="G305" s="1"/>
      <c r="H305" s="1"/>
    </row>
    <row r="306" spans="1:8" ht="15.75" customHeight="1">
      <c r="A306" s="51"/>
      <c r="B306" s="51"/>
      <c r="C306" s="52"/>
      <c r="D306" s="52"/>
      <c r="E306" s="52"/>
      <c r="F306" s="1"/>
      <c r="G306" s="1"/>
      <c r="H306" s="1"/>
    </row>
    <row r="307" spans="1:8" ht="15.75" customHeight="1">
      <c r="A307" s="51"/>
      <c r="B307" s="51"/>
      <c r="C307" s="52"/>
      <c r="D307" s="52"/>
      <c r="E307" s="52"/>
      <c r="F307" s="1"/>
      <c r="G307" s="1"/>
      <c r="H307" s="1"/>
    </row>
    <row r="308" spans="1:8" ht="15.75" customHeight="1">
      <c r="A308" s="51"/>
      <c r="B308" s="51"/>
      <c r="C308" s="52"/>
      <c r="D308" s="52"/>
      <c r="E308" s="52"/>
      <c r="F308" s="1"/>
      <c r="G308" s="1"/>
      <c r="H308" s="1"/>
    </row>
    <row r="309" spans="1:8" ht="15.75" customHeight="1">
      <c r="A309" s="51"/>
      <c r="B309" s="51"/>
      <c r="C309" s="52"/>
      <c r="D309" s="52"/>
      <c r="E309" s="52"/>
      <c r="F309" s="1"/>
      <c r="G309" s="1"/>
      <c r="H309" s="1"/>
    </row>
    <row r="310" spans="1:8" ht="15.75" customHeight="1">
      <c r="A310" s="51"/>
      <c r="B310" s="51"/>
      <c r="C310" s="52"/>
      <c r="D310" s="52"/>
      <c r="E310" s="52"/>
      <c r="F310" s="1"/>
      <c r="G310" s="1"/>
      <c r="H310" s="1"/>
    </row>
    <row r="311" spans="1:8" ht="15.75" customHeight="1">
      <c r="A311" s="51"/>
      <c r="B311" s="51"/>
      <c r="C311" s="52"/>
      <c r="D311" s="52"/>
      <c r="E311" s="52"/>
      <c r="F311" s="1"/>
      <c r="G311" s="1"/>
      <c r="H311" s="1"/>
    </row>
    <row r="312" spans="1:8" ht="15.75" customHeight="1">
      <c r="A312" s="51"/>
      <c r="B312" s="51"/>
      <c r="C312" s="52"/>
      <c r="D312" s="52"/>
      <c r="E312" s="52"/>
      <c r="F312" s="1"/>
      <c r="G312" s="1"/>
      <c r="H312" s="1"/>
    </row>
    <row r="313" spans="1:8" ht="15.75" customHeight="1">
      <c r="A313" s="51"/>
      <c r="B313" s="51"/>
      <c r="C313" s="52"/>
      <c r="D313" s="52"/>
      <c r="E313" s="52"/>
      <c r="F313" s="1"/>
      <c r="G313" s="1"/>
      <c r="H313" s="1"/>
    </row>
    <row r="314" spans="1:8" ht="15.75" customHeight="1">
      <c r="A314" s="51"/>
      <c r="B314" s="51"/>
      <c r="C314" s="52"/>
      <c r="D314" s="52"/>
      <c r="E314" s="52"/>
      <c r="F314" s="1"/>
      <c r="G314" s="1"/>
      <c r="H314" s="1"/>
    </row>
    <row r="315" spans="1:8" ht="15.75" customHeight="1">
      <c r="A315" s="51"/>
      <c r="B315" s="51"/>
      <c r="C315" s="52"/>
      <c r="D315" s="52"/>
      <c r="E315" s="52"/>
      <c r="F315" s="1"/>
      <c r="G315" s="1"/>
      <c r="H315" s="1"/>
    </row>
    <row r="316" spans="1:8" ht="15.75" customHeight="1">
      <c r="A316" s="51"/>
      <c r="B316" s="51"/>
      <c r="C316" s="52"/>
      <c r="D316" s="52"/>
      <c r="E316" s="52"/>
      <c r="F316" s="1"/>
      <c r="G316" s="1"/>
      <c r="H316" s="1"/>
    </row>
    <row r="317" spans="1:8" ht="15.75" customHeight="1">
      <c r="A317" s="51"/>
      <c r="B317" s="51"/>
      <c r="C317" s="52"/>
      <c r="D317" s="52"/>
      <c r="E317" s="52"/>
      <c r="F317" s="1"/>
      <c r="G317" s="1"/>
      <c r="H317" s="1"/>
    </row>
    <row r="318" spans="1:8" ht="15.75" customHeight="1">
      <c r="A318" s="51"/>
      <c r="B318" s="51"/>
      <c r="C318" s="52"/>
      <c r="D318" s="52"/>
      <c r="E318" s="52"/>
      <c r="F318" s="1"/>
      <c r="G318" s="1"/>
      <c r="H318" s="1"/>
    </row>
    <row r="319" spans="1:8" ht="15.75" customHeight="1">
      <c r="A319" s="51"/>
      <c r="B319" s="51"/>
      <c r="C319" s="52"/>
      <c r="D319" s="52"/>
      <c r="E319" s="52"/>
      <c r="F319" s="1"/>
      <c r="G319" s="1"/>
      <c r="H319" s="1"/>
    </row>
    <row r="320" spans="1:8" ht="15.75" customHeight="1">
      <c r="A320" s="51"/>
      <c r="B320" s="51"/>
      <c r="C320" s="52"/>
      <c r="D320" s="52"/>
      <c r="E320" s="52"/>
      <c r="F320" s="1"/>
      <c r="G320" s="1"/>
      <c r="H320" s="1"/>
    </row>
    <row r="321" spans="1:8" ht="15.75" customHeight="1">
      <c r="A321" s="51"/>
      <c r="B321" s="51"/>
      <c r="C321" s="52"/>
      <c r="D321" s="52"/>
      <c r="E321" s="52"/>
      <c r="F321" s="1"/>
      <c r="G321" s="1"/>
      <c r="H321" s="1"/>
    </row>
    <row r="322" spans="1:8" ht="15.75" customHeight="1">
      <c r="A322" s="51"/>
      <c r="B322" s="51"/>
      <c r="C322" s="52"/>
      <c r="D322" s="52"/>
      <c r="E322" s="52"/>
      <c r="F322" s="1"/>
      <c r="G322" s="1"/>
      <c r="H322" s="1"/>
    </row>
    <row r="323" spans="1:8" ht="15.75" customHeight="1">
      <c r="A323" s="51"/>
      <c r="B323" s="51"/>
      <c r="C323" s="52"/>
      <c r="D323" s="52"/>
      <c r="E323" s="52"/>
      <c r="F323" s="1"/>
      <c r="G323" s="1"/>
      <c r="H323" s="1"/>
    </row>
    <row r="324" spans="1:8" ht="15.75" customHeight="1">
      <c r="A324" s="51"/>
      <c r="B324" s="51"/>
      <c r="C324" s="52"/>
      <c r="D324" s="52"/>
      <c r="E324" s="52"/>
      <c r="F324" s="1"/>
      <c r="G324" s="1"/>
      <c r="H324" s="1"/>
    </row>
    <row r="325" spans="1:8" ht="15.75" customHeight="1">
      <c r="A325" s="51"/>
      <c r="B325" s="51"/>
      <c r="C325" s="52"/>
      <c r="D325" s="52"/>
      <c r="E325" s="52"/>
      <c r="F325" s="1"/>
      <c r="G325" s="1"/>
      <c r="H325" s="1"/>
    </row>
    <row r="326" spans="1:8" ht="15.75" customHeight="1">
      <c r="A326" s="51"/>
      <c r="B326" s="51"/>
      <c r="C326" s="52"/>
      <c r="D326" s="52"/>
      <c r="E326" s="52"/>
      <c r="F326" s="1"/>
      <c r="G326" s="1"/>
      <c r="H326" s="1"/>
    </row>
    <row r="327" spans="1:8" ht="15.75" customHeight="1">
      <c r="A327" s="51"/>
      <c r="B327" s="51"/>
      <c r="C327" s="52"/>
      <c r="D327" s="52"/>
      <c r="E327" s="52"/>
      <c r="F327" s="1"/>
      <c r="G327" s="1"/>
      <c r="H327" s="1"/>
    </row>
    <row r="328" spans="1:8" ht="15.75" customHeight="1">
      <c r="A328" s="51"/>
      <c r="B328" s="51"/>
      <c r="C328" s="52"/>
      <c r="D328" s="52"/>
      <c r="E328" s="52"/>
      <c r="F328" s="1"/>
      <c r="G328" s="1"/>
      <c r="H328" s="1"/>
    </row>
    <row r="329" spans="1:8" ht="15.75" customHeight="1">
      <c r="A329" s="51"/>
      <c r="B329" s="51"/>
      <c r="C329" s="52"/>
      <c r="D329" s="52"/>
      <c r="E329" s="52"/>
      <c r="F329" s="1"/>
      <c r="G329" s="1"/>
      <c r="H329" s="1"/>
    </row>
    <row r="330" spans="1:8" ht="15.75" customHeight="1">
      <c r="A330" s="51"/>
      <c r="B330" s="51"/>
      <c r="C330" s="52"/>
      <c r="D330" s="52"/>
      <c r="E330" s="52"/>
      <c r="F330" s="1"/>
      <c r="G330" s="1"/>
      <c r="H330" s="1"/>
    </row>
    <row r="331" spans="1:8" ht="15.75" customHeight="1">
      <c r="A331" s="51"/>
      <c r="B331" s="51"/>
      <c r="C331" s="52"/>
      <c r="D331" s="52"/>
      <c r="E331" s="52"/>
      <c r="F331" s="1"/>
      <c r="G331" s="1"/>
      <c r="H331" s="1"/>
    </row>
    <row r="332" spans="1:8" ht="15.75" customHeight="1">
      <c r="A332" s="51"/>
      <c r="B332" s="51"/>
      <c r="C332" s="52"/>
      <c r="D332" s="52"/>
      <c r="E332" s="52"/>
      <c r="F332" s="1"/>
      <c r="G332" s="1"/>
      <c r="H332" s="1"/>
    </row>
    <row r="333" spans="1:8" ht="15.75" customHeight="1">
      <c r="A333" s="51"/>
      <c r="B333" s="51"/>
      <c r="C333" s="52"/>
      <c r="D333" s="52"/>
      <c r="E333" s="52"/>
      <c r="F333" s="1"/>
      <c r="G333" s="1"/>
      <c r="H333" s="1"/>
    </row>
    <row r="334" spans="1:8" ht="15.75" customHeight="1">
      <c r="A334" s="51"/>
      <c r="B334" s="51"/>
      <c r="C334" s="52"/>
      <c r="D334" s="52"/>
      <c r="E334" s="52"/>
      <c r="F334" s="1"/>
      <c r="G334" s="1"/>
      <c r="H334" s="1"/>
    </row>
    <row r="335" spans="1:8" ht="15.75" customHeight="1">
      <c r="A335" s="51"/>
      <c r="B335" s="51"/>
      <c r="C335" s="52"/>
      <c r="D335" s="52"/>
      <c r="E335" s="52"/>
      <c r="F335" s="1"/>
      <c r="G335" s="1"/>
      <c r="H335" s="1"/>
    </row>
    <row r="336" spans="1:8" ht="15.75" customHeight="1">
      <c r="A336" s="51"/>
      <c r="B336" s="51"/>
      <c r="C336" s="52"/>
      <c r="D336" s="52"/>
      <c r="E336" s="52"/>
      <c r="F336" s="1"/>
      <c r="G336" s="1"/>
      <c r="H336" s="1"/>
    </row>
    <row r="337" spans="1:8" ht="15.75" customHeight="1">
      <c r="A337" s="51"/>
      <c r="B337" s="51"/>
      <c r="C337" s="52"/>
      <c r="D337" s="52"/>
      <c r="E337" s="52"/>
      <c r="F337" s="1"/>
      <c r="G337" s="1"/>
      <c r="H337" s="1"/>
    </row>
    <row r="338" spans="1:8" ht="15.75" customHeight="1">
      <c r="A338" s="51"/>
      <c r="B338" s="51"/>
      <c r="C338" s="52"/>
      <c r="D338" s="52"/>
      <c r="E338" s="52"/>
      <c r="F338" s="1"/>
      <c r="G338" s="1"/>
      <c r="H338" s="1"/>
    </row>
    <row r="339" spans="1:8" ht="15.75" customHeight="1">
      <c r="A339" s="51"/>
      <c r="B339" s="51"/>
      <c r="C339" s="52"/>
      <c r="D339" s="52"/>
      <c r="E339" s="52"/>
      <c r="F339" s="1"/>
      <c r="G339" s="1"/>
      <c r="H339" s="1"/>
    </row>
    <row r="340" spans="1:8" ht="15.75" customHeight="1">
      <c r="A340" s="51"/>
      <c r="B340" s="51"/>
      <c r="C340" s="52"/>
      <c r="D340" s="52"/>
      <c r="E340" s="52"/>
      <c r="F340" s="1"/>
      <c r="G340" s="1"/>
      <c r="H340" s="1"/>
    </row>
    <row r="341" spans="1:8" ht="15.75" customHeight="1">
      <c r="A341" s="51"/>
      <c r="B341" s="51"/>
      <c r="C341" s="52"/>
      <c r="D341" s="52"/>
      <c r="E341" s="52"/>
      <c r="F341" s="1"/>
      <c r="G341" s="1"/>
      <c r="H341" s="1"/>
    </row>
    <row r="342" spans="1:8" ht="15.75" customHeight="1">
      <c r="A342" s="51"/>
      <c r="B342" s="51"/>
      <c r="C342" s="52"/>
      <c r="D342" s="52"/>
      <c r="E342" s="52"/>
      <c r="F342" s="1"/>
      <c r="G342" s="1"/>
      <c r="H342" s="1"/>
    </row>
    <row r="343" spans="1:8" ht="15.75" customHeight="1">
      <c r="A343" s="51"/>
      <c r="B343" s="51"/>
      <c r="C343" s="52"/>
      <c r="D343" s="52"/>
      <c r="E343" s="52"/>
      <c r="F343" s="1"/>
      <c r="G343" s="1"/>
      <c r="H343" s="1"/>
    </row>
    <row r="344" spans="1:8" ht="15.75" customHeight="1">
      <c r="A344" s="51"/>
      <c r="B344" s="51"/>
      <c r="C344" s="52"/>
      <c r="D344" s="52"/>
      <c r="E344" s="52"/>
      <c r="F344" s="1"/>
      <c r="G344" s="1"/>
      <c r="H344" s="1"/>
    </row>
    <row r="345" spans="1:8" ht="15.75" customHeight="1">
      <c r="A345" s="51"/>
      <c r="B345" s="51"/>
      <c r="C345" s="52"/>
      <c r="D345" s="52"/>
      <c r="E345" s="52"/>
      <c r="F345" s="1"/>
      <c r="G345" s="1"/>
      <c r="H345" s="1"/>
    </row>
    <row r="346" spans="1:8" ht="15.75" customHeight="1">
      <c r="A346" s="51"/>
      <c r="B346" s="51"/>
      <c r="C346" s="52"/>
      <c r="D346" s="52"/>
      <c r="E346" s="52"/>
      <c r="F346" s="1"/>
      <c r="G346" s="1"/>
      <c r="H346" s="1"/>
    </row>
    <row r="347" spans="1:8" ht="15.75" customHeight="1">
      <c r="A347" s="51"/>
      <c r="B347" s="51"/>
      <c r="C347" s="52"/>
      <c r="D347" s="52"/>
      <c r="E347" s="52"/>
      <c r="F347" s="1"/>
      <c r="G347" s="1"/>
      <c r="H347" s="1"/>
    </row>
    <row r="348" spans="1:8" ht="15.75" customHeight="1">
      <c r="A348" s="51"/>
      <c r="B348" s="51"/>
      <c r="C348" s="52"/>
      <c r="D348" s="52"/>
      <c r="E348" s="52"/>
      <c r="F348" s="1"/>
      <c r="G348" s="1"/>
      <c r="H348" s="1"/>
    </row>
    <row r="349" spans="1:8" ht="15.75" customHeight="1">
      <c r="A349" s="51"/>
      <c r="B349" s="51"/>
      <c r="C349" s="52"/>
      <c r="D349" s="52"/>
      <c r="E349" s="52"/>
      <c r="F349" s="1"/>
      <c r="G349" s="1"/>
      <c r="H349" s="1"/>
    </row>
    <row r="350" spans="1:8" ht="15.75" customHeight="1">
      <c r="A350" s="51"/>
      <c r="B350" s="51"/>
      <c r="C350" s="52"/>
      <c r="D350" s="52"/>
      <c r="E350" s="52"/>
      <c r="F350" s="1"/>
      <c r="G350" s="1"/>
      <c r="H350" s="1"/>
    </row>
    <row r="351" spans="1:8" ht="15.75" customHeight="1">
      <c r="A351" s="51"/>
      <c r="B351" s="51"/>
      <c r="C351" s="52"/>
      <c r="D351" s="52"/>
      <c r="E351" s="52"/>
      <c r="F351" s="1"/>
      <c r="G351" s="1"/>
      <c r="H351" s="1"/>
    </row>
    <row r="352" spans="1:8" ht="15.75" customHeight="1">
      <c r="A352" s="51"/>
      <c r="B352" s="51"/>
      <c r="C352" s="52"/>
      <c r="D352" s="52"/>
      <c r="E352" s="52"/>
      <c r="F352" s="1"/>
      <c r="G352" s="1"/>
      <c r="H352" s="1"/>
    </row>
    <row r="353" spans="1:8" ht="15.75" customHeight="1">
      <c r="A353" s="51"/>
      <c r="B353" s="51"/>
      <c r="C353" s="52"/>
      <c r="D353" s="52"/>
      <c r="E353" s="52"/>
      <c r="F353" s="1"/>
      <c r="G353" s="1"/>
      <c r="H353" s="1"/>
    </row>
    <row r="354" spans="1:8" ht="15.75" customHeight="1">
      <c r="A354" s="51"/>
      <c r="B354" s="51"/>
      <c r="C354" s="52"/>
      <c r="D354" s="52"/>
      <c r="E354" s="52"/>
      <c r="F354" s="1"/>
      <c r="G354" s="1"/>
      <c r="H354" s="1"/>
    </row>
    <row r="355" spans="1:8" ht="15.75" customHeight="1">
      <c r="A355" s="51"/>
      <c r="B355" s="51"/>
      <c r="C355" s="52"/>
      <c r="D355" s="52"/>
      <c r="E355" s="52"/>
      <c r="F355" s="1"/>
      <c r="G355" s="1"/>
      <c r="H355" s="1"/>
    </row>
    <row r="356" spans="1:8" ht="15.75" customHeight="1">
      <c r="A356" s="51"/>
      <c r="B356" s="51"/>
      <c r="C356" s="52"/>
      <c r="D356" s="52"/>
      <c r="E356" s="52"/>
      <c r="F356" s="1"/>
      <c r="G356" s="1"/>
      <c r="H356" s="1"/>
    </row>
    <row r="357" spans="1:8" ht="15.75" customHeight="1">
      <c r="A357" s="51"/>
      <c r="B357" s="51"/>
      <c r="C357" s="52"/>
      <c r="D357" s="52"/>
      <c r="E357" s="52"/>
      <c r="F357" s="1"/>
      <c r="G357" s="1"/>
      <c r="H357" s="1"/>
    </row>
    <row r="358" spans="1:8" ht="15.75" customHeight="1">
      <c r="A358" s="51"/>
      <c r="B358" s="51"/>
      <c r="C358" s="52"/>
      <c r="D358" s="52"/>
      <c r="E358" s="52"/>
      <c r="F358" s="1"/>
      <c r="G358" s="1"/>
      <c r="H358" s="1"/>
    </row>
    <row r="359" spans="1:8" ht="15.75" customHeight="1">
      <c r="A359" s="51"/>
      <c r="B359" s="51"/>
      <c r="C359" s="52"/>
      <c r="D359" s="52"/>
      <c r="E359" s="52"/>
      <c r="F359" s="1"/>
      <c r="G359" s="1"/>
      <c r="H359" s="1"/>
    </row>
    <row r="360" spans="1:8" ht="15.75" customHeight="1">
      <c r="A360" s="51"/>
      <c r="B360" s="51"/>
      <c r="C360" s="52"/>
      <c r="D360" s="52"/>
      <c r="E360" s="52"/>
      <c r="F360" s="1"/>
      <c r="G360" s="1"/>
      <c r="H360" s="1"/>
    </row>
    <row r="361" spans="1:8" ht="15.75" customHeight="1">
      <c r="A361" s="51"/>
      <c r="B361" s="51"/>
      <c r="C361" s="52"/>
      <c r="D361" s="52"/>
      <c r="E361" s="52"/>
      <c r="F361" s="1"/>
      <c r="G361" s="1"/>
      <c r="H361" s="1"/>
    </row>
    <row r="362" spans="1:8" ht="15.75" customHeight="1">
      <c r="A362" s="51"/>
      <c r="B362" s="51"/>
      <c r="C362" s="52"/>
      <c r="D362" s="52"/>
      <c r="E362" s="52"/>
      <c r="F362" s="1"/>
      <c r="G362" s="1"/>
      <c r="H362" s="1"/>
    </row>
    <row r="363" spans="1:8" ht="15.75" customHeight="1">
      <c r="A363" s="51"/>
      <c r="B363" s="51"/>
      <c r="C363" s="52"/>
      <c r="D363" s="52"/>
      <c r="E363" s="52"/>
      <c r="F363" s="1"/>
      <c r="G363" s="1"/>
      <c r="H363" s="1"/>
    </row>
    <row r="364" spans="1:8" ht="15.75" customHeight="1">
      <c r="A364" s="51"/>
      <c r="B364" s="51"/>
      <c r="C364" s="52"/>
      <c r="D364" s="52"/>
      <c r="E364" s="52"/>
      <c r="F364" s="1"/>
      <c r="G364" s="1"/>
      <c r="H364" s="1"/>
    </row>
    <row r="365" spans="1:8" ht="15.75" customHeight="1">
      <c r="A365" s="51"/>
      <c r="B365" s="51"/>
      <c r="C365" s="52"/>
      <c r="D365" s="52"/>
      <c r="E365" s="52"/>
      <c r="F365" s="1"/>
      <c r="G365" s="1"/>
      <c r="H365" s="1"/>
    </row>
    <row r="366" spans="1:8" ht="15.75" customHeight="1">
      <c r="A366" s="51"/>
      <c r="B366" s="51"/>
      <c r="C366" s="52"/>
      <c r="D366" s="52"/>
      <c r="E366" s="52"/>
      <c r="F366" s="1"/>
      <c r="G366" s="1"/>
      <c r="H366" s="1"/>
    </row>
    <row r="367" spans="1:8" ht="15.75" customHeight="1">
      <c r="A367" s="51"/>
      <c r="B367" s="51"/>
      <c r="C367" s="52"/>
      <c r="D367" s="52"/>
      <c r="E367" s="52"/>
      <c r="F367" s="1"/>
      <c r="G367" s="1"/>
      <c r="H367" s="1"/>
    </row>
    <row r="368" spans="1:8" ht="15.75" customHeight="1">
      <c r="A368" s="51"/>
      <c r="B368" s="51"/>
      <c r="C368" s="52"/>
      <c r="D368" s="52"/>
      <c r="E368" s="52"/>
      <c r="F368" s="1"/>
      <c r="G368" s="1"/>
      <c r="H368" s="1"/>
    </row>
    <row r="369" spans="1:8" ht="15.75" customHeight="1">
      <c r="A369" s="51"/>
      <c r="B369" s="51"/>
      <c r="C369" s="52"/>
      <c r="D369" s="52"/>
      <c r="E369" s="52"/>
      <c r="F369" s="1"/>
      <c r="G369" s="1"/>
      <c r="H369" s="1"/>
    </row>
    <row r="370" spans="1:8" ht="15.75" customHeight="1">
      <c r="A370" s="51"/>
      <c r="B370" s="51"/>
      <c r="C370" s="52"/>
      <c r="D370" s="52"/>
      <c r="E370" s="52"/>
      <c r="F370" s="1"/>
      <c r="G370" s="1"/>
      <c r="H370" s="1"/>
    </row>
    <row r="371" spans="1:8" ht="15.75" customHeight="1">
      <c r="A371" s="51"/>
      <c r="B371" s="51"/>
      <c r="C371" s="52"/>
      <c r="D371" s="52"/>
      <c r="E371" s="52"/>
      <c r="F371" s="1"/>
      <c r="G371" s="1"/>
      <c r="H371" s="1"/>
    </row>
    <row r="372" spans="1:8" ht="15.75" customHeight="1">
      <c r="A372" s="51"/>
      <c r="B372" s="51"/>
      <c r="C372" s="52"/>
      <c r="D372" s="52"/>
      <c r="E372" s="52"/>
      <c r="F372" s="1"/>
      <c r="G372" s="1"/>
      <c r="H372" s="1"/>
    </row>
    <row r="373" spans="1:8" ht="15.75" customHeight="1">
      <c r="A373" s="51"/>
      <c r="B373" s="51"/>
      <c r="C373" s="52"/>
      <c r="D373" s="52"/>
      <c r="E373" s="52"/>
      <c r="F373" s="1"/>
      <c r="G373" s="1"/>
      <c r="H373" s="1"/>
    </row>
    <row r="374" spans="1:8" ht="15.75" customHeight="1">
      <c r="A374" s="51"/>
      <c r="B374" s="51"/>
      <c r="C374" s="52"/>
      <c r="D374" s="52"/>
      <c r="E374" s="52"/>
      <c r="F374" s="1"/>
      <c r="G374" s="1"/>
      <c r="H374" s="1"/>
    </row>
    <row r="375" spans="1:8" ht="15.75" customHeight="1">
      <c r="A375" s="51"/>
      <c r="B375" s="51"/>
      <c r="C375" s="52"/>
      <c r="D375" s="52"/>
      <c r="E375" s="52"/>
      <c r="F375" s="1"/>
      <c r="G375" s="1"/>
      <c r="H375" s="1"/>
    </row>
    <row r="376" spans="1:8" ht="15.75" customHeight="1">
      <c r="A376" s="51"/>
      <c r="B376" s="51"/>
      <c r="C376" s="52"/>
      <c r="D376" s="52"/>
      <c r="E376" s="52"/>
      <c r="F376" s="1"/>
      <c r="G376" s="1"/>
      <c r="H376" s="1"/>
    </row>
    <row r="377" spans="1:8" ht="15.75" customHeight="1">
      <c r="A377" s="51"/>
      <c r="B377" s="51"/>
      <c r="C377" s="52"/>
      <c r="D377" s="52"/>
      <c r="E377" s="52"/>
      <c r="F377" s="1"/>
      <c r="G377" s="1"/>
      <c r="H377" s="1"/>
    </row>
    <row r="378" spans="1:8" ht="15.75" customHeight="1">
      <c r="A378" s="51"/>
      <c r="B378" s="51"/>
      <c r="C378" s="52"/>
      <c r="D378" s="52"/>
      <c r="E378" s="52"/>
      <c r="F378" s="1"/>
      <c r="G378" s="1"/>
      <c r="H378" s="1"/>
    </row>
    <row r="379" spans="1:8" ht="15.75" customHeight="1">
      <c r="A379" s="51"/>
      <c r="B379" s="51"/>
      <c r="C379" s="52"/>
      <c r="D379" s="52"/>
      <c r="E379" s="52"/>
      <c r="F379" s="1"/>
      <c r="G379" s="1"/>
      <c r="H379" s="1"/>
    </row>
    <row r="380" spans="1:8" ht="15.75" customHeight="1">
      <c r="A380" s="51"/>
      <c r="B380" s="51"/>
      <c r="C380" s="52"/>
      <c r="D380" s="52"/>
      <c r="E380" s="52"/>
      <c r="F380" s="1"/>
      <c r="G380" s="1"/>
      <c r="H380" s="1"/>
    </row>
    <row r="381" spans="1:8" ht="15.75" customHeight="1">
      <c r="A381" s="51"/>
      <c r="B381" s="51"/>
      <c r="C381" s="52"/>
      <c r="D381" s="52"/>
      <c r="E381" s="52"/>
      <c r="F381" s="1"/>
      <c r="G381" s="1"/>
      <c r="H381" s="1"/>
    </row>
    <row r="382" spans="1:8" ht="15.75" customHeight="1">
      <c r="A382" s="51"/>
      <c r="B382" s="51"/>
      <c r="C382" s="52"/>
      <c r="D382" s="52"/>
      <c r="E382" s="52"/>
      <c r="F382" s="1"/>
      <c r="G382" s="1"/>
      <c r="H382" s="1"/>
    </row>
    <row r="383" spans="1:8" ht="15.75" customHeight="1">
      <c r="A383" s="51"/>
      <c r="B383" s="51"/>
      <c r="C383" s="52"/>
      <c r="D383" s="52"/>
      <c r="E383" s="52"/>
      <c r="F383" s="1"/>
      <c r="G383" s="1"/>
      <c r="H383" s="1"/>
    </row>
    <row r="384" spans="1:8" ht="15.75" customHeight="1">
      <c r="A384" s="51"/>
      <c r="B384" s="51"/>
      <c r="C384" s="52"/>
      <c r="D384" s="52"/>
      <c r="E384" s="52"/>
      <c r="F384" s="1"/>
      <c r="G384" s="1"/>
      <c r="H384" s="1"/>
    </row>
    <row r="385" spans="1:8" ht="15.75" customHeight="1">
      <c r="A385" s="51"/>
      <c r="B385" s="51"/>
      <c r="C385" s="52"/>
      <c r="D385" s="52"/>
      <c r="E385" s="52"/>
      <c r="F385" s="1"/>
      <c r="G385" s="1"/>
      <c r="H385" s="1"/>
    </row>
    <row r="386" spans="1:8" ht="15.75" customHeight="1"/>
    <row r="387" spans="1:8" ht="15.75" customHeight="1"/>
    <row r="388" spans="1:8" ht="15.75" customHeight="1"/>
    <row r="389" spans="1:8" ht="15.75" customHeight="1"/>
    <row r="390" spans="1:8" ht="15.75" customHeight="1"/>
    <row r="391" spans="1:8" ht="15.75" customHeight="1"/>
    <row r="392" spans="1:8" ht="15.75" customHeight="1"/>
    <row r="393" spans="1:8" ht="15.75" customHeight="1"/>
    <row r="394" spans="1:8" ht="15.75" customHeight="1"/>
    <row r="395" spans="1:8" ht="15.75" customHeight="1"/>
    <row r="396" spans="1:8" ht="15.75" customHeight="1"/>
    <row r="397" spans="1:8" ht="15.75" customHeight="1"/>
    <row r="398" spans="1:8" ht="15.75" customHeight="1"/>
    <row r="399" spans="1:8" ht="15.75" customHeight="1"/>
    <row r="400" spans="1:8"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2:E2"/>
    <mergeCell ref="A4:E4"/>
    <mergeCell ref="A5:E5"/>
    <mergeCell ref="A185:H185"/>
  </mergeCells>
  <hyperlinks>
    <hyperlink ref="C41" r:id="rId1" xr:uid="{00000000-0004-0000-1D00-000000000000}"/>
    <hyperlink ref="C76" r:id="rId2" xr:uid="{00000000-0004-0000-1D00-000001000000}"/>
  </hyperlink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Y1000"/>
  <sheetViews>
    <sheetView workbookViewId="0"/>
  </sheetViews>
  <sheetFormatPr defaultColWidth="14.3984375" defaultRowHeight="15" customHeight="1"/>
  <cols>
    <col min="1" max="1" width="23.73046875" customWidth="1"/>
    <col min="2" max="2" width="10.86328125" customWidth="1"/>
    <col min="3" max="3" width="30" customWidth="1"/>
    <col min="4" max="4" width="17.73046875" customWidth="1"/>
    <col min="5" max="5" width="26.265625" customWidth="1"/>
    <col min="6" max="8" width="13.73046875" customWidth="1"/>
    <col min="9" max="25" width="8" customWidth="1"/>
    <col min="26" max="26" width="14.265625" customWidth="1"/>
  </cols>
  <sheetData>
    <row r="1" spans="1:25" ht="14.25">
      <c r="A1" s="51"/>
      <c r="B1" s="51"/>
      <c r="C1" s="52"/>
      <c r="D1" s="52"/>
      <c r="E1" s="52"/>
      <c r="F1" s="1"/>
      <c r="G1" s="1"/>
      <c r="H1" s="1"/>
    </row>
    <row r="2" spans="1:25" ht="15.75" customHeight="1">
      <c r="A2" s="1117" t="s">
        <v>8595</v>
      </c>
      <c r="B2" s="1111"/>
      <c r="C2" s="1111"/>
      <c r="D2" s="1111"/>
      <c r="E2" s="1112"/>
      <c r="F2" s="927"/>
      <c r="G2" s="927"/>
      <c r="H2" s="927"/>
      <c r="I2" s="54"/>
      <c r="J2" s="54"/>
      <c r="K2" s="54"/>
      <c r="L2" s="54"/>
      <c r="M2" s="54"/>
      <c r="N2" s="54"/>
      <c r="O2" s="54"/>
      <c r="P2" s="54"/>
      <c r="Q2" s="54"/>
      <c r="R2" s="54"/>
      <c r="S2" s="54"/>
      <c r="T2" s="54"/>
      <c r="U2" s="54"/>
      <c r="V2" s="54"/>
      <c r="W2" s="54"/>
      <c r="X2" s="54"/>
      <c r="Y2" s="54"/>
    </row>
    <row r="3" spans="1:25" ht="15.75" customHeight="1">
      <c r="A3" s="288"/>
      <c r="B3" s="288"/>
      <c r="C3" s="288"/>
      <c r="D3" s="288"/>
      <c r="E3" s="928"/>
      <c r="F3" s="927"/>
      <c r="G3" s="927"/>
      <c r="H3" s="927"/>
      <c r="I3" s="54"/>
      <c r="J3" s="54"/>
      <c r="K3" s="54"/>
      <c r="L3" s="54"/>
      <c r="M3" s="54"/>
      <c r="N3" s="54"/>
      <c r="O3" s="54"/>
      <c r="P3" s="54"/>
      <c r="Q3" s="54"/>
      <c r="R3" s="54"/>
      <c r="S3" s="54"/>
      <c r="T3" s="54"/>
      <c r="U3" s="54"/>
      <c r="V3" s="54"/>
      <c r="W3" s="54"/>
      <c r="X3" s="54"/>
      <c r="Y3" s="54"/>
    </row>
    <row r="4" spans="1:25" ht="14.25" customHeight="1">
      <c r="A4" s="1120" t="s">
        <v>8596</v>
      </c>
      <c r="B4" s="1111"/>
      <c r="C4" s="1111"/>
      <c r="D4" s="1111"/>
      <c r="E4" s="1112"/>
      <c r="F4" s="927"/>
      <c r="G4" s="927"/>
      <c r="H4" s="927"/>
      <c r="I4" s="54"/>
      <c r="J4" s="54"/>
      <c r="K4" s="54"/>
      <c r="L4" s="54"/>
      <c r="M4" s="54"/>
      <c r="N4" s="54"/>
      <c r="O4" s="54"/>
      <c r="P4" s="54"/>
      <c r="Q4" s="54"/>
      <c r="R4" s="54"/>
      <c r="S4" s="54"/>
      <c r="T4" s="54"/>
      <c r="U4" s="54"/>
      <c r="V4" s="54"/>
      <c r="W4" s="54"/>
      <c r="X4" s="54"/>
      <c r="Y4" s="54"/>
    </row>
    <row r="5" spans="1:25" ht="25.5" customHeight="1">
      <c r="A5" s="1137" t="s">
        <v>8597</v>
      </c>
      <c r="B5" s="1111"/>
      <c r="C5" s="1111"/>
      <c r="D5" s="1111"/>
      <c r="E5" s="1112"/>
      <c r="F5" s="927"/>
      <c r="G5" s="927"/>
      <c r="H5" s="927"/>
      <c r="I5" s="54"/>
      <c r="J5" s="54"/>
      <c r="K5" s="54"/>
      <c r="L5" s="54"/>
      <c r="M5" s="54"/>
      <c r="N5" s="54"/>
      <c r="O5" s="54"/>
      <c r="P5" s="54"/>
      <c r="Q5" s="54"/>
      <c r="R5" s="54"/>
      <c r="S5" s="54"/>
      <c r="T5" s="54"/>
      <c r="U5" s="54"/>
      <c r="V5" s="54"/>
      <c r="W5" s="54"/>
      <c r="X5" s="54"/>
      <c r="Y5" s="54"/>
    </row>
    <row r="6" spans="1:25" ht="39.75" customHeight="1">
      <c r="A6" s="1137" t="s">
        <v>8598</v>
      </c>
      <c r="B6" s="1111"/>
      <c r="C6" s="1111"/>
      <c r="D6" s="1111"/>
      <c r="E6" s="1112"/>
      <c r="F6" s="927"/>
      <c r="G6" s="927"/>
      <c r="H6" s="927"/>
      <c r="I6" s="54"/>
      <c r="J6" s="54"/>
      <c r="K6" s="54"/>
      <c r="L6" s="54"/>
      <c r="M6" s="54"/>
      <c r="N6" s="54"/>
      <c r="O6" s="54"/>
      <c r="P6" s="54"/>
      <c r="Q6" s="54"/>
      <c r="R6" s="54"/>
      <c r="S6" s="54"/>
      <c r="T6" s="54"/>
      <c r="U6" s="54"/>
      <c r="V6" s="54"/>
      <c r="W6" s="54"/>
      <c r="X6" s="54"/>
      <c r="Y6" s="54"/>
    </row>
    <row r="7" spans="1:25" ht="26.25" customHeight="1">
      <c r="A7" s="1137" t="s">
        <v>8599</v>
      </c>
      <c r="B7" s="1111"/>
      <c r="C7" s="1111"/>
      <c r="D7" s="1111"/>
      <c r="E7" s="1112"/>
      <c r="F7" s="927"/>
      <c r="G7" s="927"/>
      <c r="H7" s="927"/>
      <c r="I7" s="54"/>
      <c r="J7" s="54"/>
      <c r="K7" s="54"/>
      <c r="L7" s="54"/>
      <c r="M7" s="54"/>
      <c r="N7" s="54"/>
      <c r="O7" s="54"/>
      <c r="P7" s="54"/>
      <c r="Q7" s="54"/>
      <c r="R7" s="54"/>
      <c r="S7" s="54"/>
      <c r="T7" s="54"/>
      <c r="U7" s="54"/>
      <c r="V7" s="54"/>
      <c r="W7" s="54"/>
      <c r="X7" s="54"/>
      <c r="Y7" s="54"/>
    </row>
    <row r="8" spans="1:25" ht="59.25" customHeight="1">
      <c r="A8" s="1147" t="s">
        <v>8600</v>
      </c>
      <c r="B8" s="1111"/>
      <c r="C8" s="1111"/>
      <c r="D8" s="1111"/>
      <c r="E8" s="1112"/>
      <c r="F8" s="927"/>
      <c r="G8" s="927"/>
      <c r="H8" s="927"/>
      <c r="I8" s="54"/>
      <c r="J8" s="54"/>
      <c r="K8" s="54"/>
      <c r="L8" s="54"/>
      <c r="M8" s="54"/>
      <c r="N8" s="54"/>
      <c r="O8" s="54"/>
      <c r="P8" s="54"/>
      <c r="Q8" s="54"/>
      <c r="R8" s="54"/>
      <c r="S8" s="54"/>
      <c r="T8" s="54"/>
      <c r="U8" s="54"/>
      <c r="V8" s="54"/>
      <c r="W8" s="54"/>
      <c r="X8" s="54"/>
      <c r="Y8" s="54"/>
    </row>
    <row r="9" spans="1:25" ht="14.25">
      <c r="A9" s="57"/>
      <c r="B9" s="57"/>
      <c r="C9" s="58"/>
      <c r="D9" s="58"/>
      <c r="E9" s="58"/>
      <c r="F9" s="57"/>
      <c r="G9" s="57"/>
      <c r="H9" s="57"/>
      <c r="I9" s="54"/>
      <c r="J9" s="54"/>
      <c r="K9" s="54"/>
      <c r="L9" s="54"/>
      <c r="M9" s="54"/>
      <c r="N9" s="54"/>
      <c r="O9" s="54"/>
      <c r="P9" s="54"/>
      <c r="Q9" s="54"/>
      <c r="R9" s="54"/>
      <c r="S9" s="54"/>
      <c r="T9" s="54"/>
      <c r="U9" s="54"/>
      <c r="V9" s="54"/>
      <c r="W9" s="54"/>
      <c r="X9" s="54"/>
      <c r="Y9" s="54"/>
    </row>
    <row r="10" spans="1:25" ht="61.5" customHeight="1">
      <c r="A10" s="290" t="s">
        <v>2558</v>
      </c>
      <c r="B10" s="61" t="s">
        <v>6</v>
      </c>
      <c r="C10" s="61" t="s">
        <v>8601</v>
      </c>
      <c r="D10" s="258" t="s">
        <v>219</v>
      </c>
      <c r="E10" s="258" t="s">
        <v>223</v>
      </c>
      <c r="F10" s="64" t="s">
        <v>224</v>
      </c>
      <c r="I10" s="54"/>
      <c r="J10" s="54"/>
      <c r="K10" s="54"/>
      <c r="L10" s="54"/>
      <c r="M10" s="54"/>
      <c r="N10" s="54"/>
      <c r="O10" s="54"/>
      <c r="P10" s="54"/>
      <c r="Q10" s="54"/>
      <c r="R10" s="54"/>
      <c r="S10" s="54"/>
      <c r="T10" s="54"/>
      <c r="U10" s="54"/>
      <c r="V10" s="54"/>
      <c r="W10" s="54"/>
      <c r="X10" s="54"/>
      <c r="Y10" s="54"/>
    </row>
    <row r="11" spans="1:25" ht="14.25">
      <c r="A11" s="83" t="s">
        <v>49</v>
      </c>
      <c r="B11" s="203" t="s">
        <v>50</v>
      </c>
      <c r="C11" s="203" t="s">
        <v>8602</v>
      </c>
      <c r="D11" s="77">
        <v>56</v>
      </c>
      <c r="E11" s="32">
        <v>56</v>
      </c>
      <c r="F11" s="82" t="s">
        <v>49</v>
      </c>
    </row>
    <row r="12" spans="1:25" ht="14.25">
      <c r="A12" s="83" t="s">
        <v>52</v>
      </c>
      <c r="B12" s="203" t="s">
        <v>50</v>
      </c>
      <c r="C12" s="203" t="s">
        <v>8603</v>
      </c>
      <c r="D12" s="77">
        <v>200</v>
      </c>
      <c r="E12" s="536">
        <v>200</v>
      </c>
      <c r="F12" s="82" t="s">
        <v>52</v>
      </c>
    </row>
    <row r="13" spans="1:25" ht="14.25">
      <c r="A13" s="83" t="s">
        <v>52</v>
      </c>
      <c r="B13" s="203" t="s">
        <v>50</v>
      </c>
      <c r="C13" s="203" t="s">
        <v>8604</v>
      </c>
      <c r="D13" s="77">
        <v>200</v>
      </c>
      <c r="E13" s="536">
        <v>200</v>
      </c>
      <c r="F13" s="82" t="s">
        <v>52</v>
      </c>
    </row>
    <row r="14" spans="1:25" ht="14.25">
      <c r="A14" s="83" t="s">
        <v>52</v>
      </c>
      <c r="B14" s="203" t="s">
        <v>50</v>
      </c>
      <c r="C14" s="203" t="s">
        <v>8605</v>
      </c>
      <c r="D14" s="77">
        <v>3</v>
      </c>
      <c r="E14" s="536">
        <v>3</v>
      </c>
      <c r="F14" s="82" t="s">
        <v>52</v>
      </c>
    </row>
    <row r="15" spans="1:25" ht="14.25">
      <c r="A15" s="83" t="s">
        <v>52</v>
      </c>
      <c r="B15" s="203" t="s">
        <v>50</v>
      </c>
      <c r="C15" s="203" t="s">
        <v>8606</v>
      </c>
      <c r="D15" s="77">
        <v>3</v>
      </c>
      <c r="E15" s="536">
        <v>3</v>
      </c>
      <c r="F15" s="82" t="s">
        <v>52</v>
      </c>
    </row>
    <row r="16" spans="1:25" ht="14.25">
      <c r="A16" s="83" t="s">
        <v>52</v>
      </c>
      <c r="B16" s="203" t="s">
        <v>50</v>
      </c>
      <c r="C16" s="203" t="s">
        <v>8607</v>
      </c>
      <c r="D16" s="77">
        <v>3</v>
      </c>
      <c r="E16" s="536">
        <v>3</v>
      </c>
      <c r="F16" s="82" t="s">
        <v>52</v>
      </c>
    </row>
    <row r="17" spans="1:6" ht="14.25">
      <c r="A17" s="83" t="s">
        <v>2563</v>
      </c>
      <c r="B17" s="203" t="s">
        <v>50</v>
      </c>
      <c r="C17" s="203" t="s">
        <v>8608</v>
      </c>
      <c r="D17" s="77">
        <v>256</v>
      </c>
      <c r="E17" s="32">
        <v>256</v>
      </c>
      <c r="F17" s="82" t="s">
        <v>54</v>
      </c>
    </row>
    <row r="18" spans="1:6" ht="14.25">
      <c r="A18" s="83" t="s">
        <v>56</v>
      </c>
      <c r="B18" s="203" t="s">
        <v>50</v>
      </c>
      <c r="C18" s="203" t="s">
        <v>8609</v>
      </c>
      <c r="D18" s="77">
        <v>56</v>
      </c>
      <c r="E18" s="32">
        <v>56</v>
      </c>
      <c r="F18" s="82" t="s">
        <v>56</v>
      </c>
    </row>
    <row r="19" spans="1:6" ht="14.25">
      <c r="A19" s="83" t="s">
        <v>5055</v>
      </c>
      <c r="B19" s="203" t="s">
        <v>50</v>
      </c>
      <c r="C19" s="203" t="s">
        <v>8610</v>
      </c>
      <c r="D19" s="77">
        <v>56</v>
      </c>
      <c r="E19" s="32">
        <v>56</v>
      </c>
      <c r="F19" s="82" t="s">
        <v>246</v>
      </c>
    </row>
    <row r="20" spans="1:6" ht="14.25">
      <c r="A20" s="83" t="s">
        <v>5055</v>
      </c>
      <c r="B20" s="203" t="s">
        <v>50</v>
      </c>
      <c r="C20" s="203" t="s">
        <v>8611</v>
      </c>
      <c r="D20" s="86">
        <v>200</v>
      </c>
      <c r="E20" s="32">
        <v>200</v>
      </c>
      <c r="F20" s="82" t="s">
        <v>246</v>
      </c>
    </row>
    <row r="21" spans="1:6" ht="15.75" customHeight="1">
      <c r="A21" s="83" t="s">
        <v>6158</v>
      </c>
      <c r="B21" s="203" t="s">
        <v>8612</v>
      </c>
      <c r="C21" s="203" t="s">
        <v>8613</v>
      </c>
      <c r="D21" s="77">
        <v>56</v>
      </c>
      <c r="E21" s="32">
        <v>56</v>
      </c>
      <c r="F21" s="3" t="s">
        <v>58</v>
      </c>
    </row>
    <row r="22" spans="1:6" ht="15.75" customHeight="1">
      <c r="A22" s="83" t="s">
        <v>6158</v>
      </c>
      <c r="B22" s="203" t="s">
        <v>8612</v>
      </c>
      <c r="C22" s="203" t="s">
        <v>8614</v>
      </c>
      <c r="D22" s="86">
        <v>200</v>
      </c>
      <c r="E22" s="32">
        <v>200</v>
      </c>
      <c r="F22" s="3" t="s">
        <v>58</v>
      </c>
    </row>
    <row r="23" spans="1:6" ht="15.75" customHeight="1">
      <c r="A23" s="83" t="s">
        <v>59</v>
      </c>
      <c r="B23" s="76" t="s">
        <v>50</v>
      </c>
      <c r="C23" s="76" t="s">
        <v>8610</v>
      </c>
      <c r="D23" s="77">
        <v>56</v>
      </c>
      <c r="E23" s="32">
        <v>56</v>
      </c>
      <c r="F23" s="3" t="s">
        <v>59</v>
      </c>
    </row>
    <row r="24" spans="1:6" ht="15.75" customHeight="1">
      <c r="A24" s="83" t="s">
        <v>6161</v>
      </c>
      <c r="B24" s="203" t="s">
        <v>50</v>
      </c>
      <c r="C24" s="203" t="s">
        <v>8615</v>
      </c>
      <c r="D24" s="77">
        <v>200</v>
      </c>
      <c r="E24" s="32">
        <v>200</v>
      </c>
      <c r="F24" s="3" t="s">
        <v>62</v>
      </c>
    </row>
    <row r="25" spans="1:6" ht="15.75" customHeight="1">
      <c r="A25" s="83" t="s">
        <v>6161</v>
      </c>
      <c r="B25" s="203" t="s">
        <v>50</v>
      </c>
      <c r="C25" s="203" t="s">
        <v>8602</v>
      </c>
      <c r="D25" s="86">
        <v>56</v>
      </c>
      <c r="E25" s="32">
        <v>56</v>
      </c>
      <c r="F25" s="3" t="s">
        <v>62</v>
      </c>
    </row>
    <row r="26" spans="1:6" ht="15.75" customHeight="1">
      <c r="A26" s="83" t="s">
        <v>63</v>
      </c>
      <c r="B26" s="203" t="s">
        <v>50</v>
      </c>
      <c r="C26" s="203" t="s">
        <v>8609</v>
      </c>
      <c r="D26" s="77">
        <v>56</v>
      </c>
      <c r="E26" s="32">
        <v>56</v>
      </c>
      <c r="F26" s="3" t="s">
        <v>8616</v>
      </c>
    </row>
    <row r="27" spans="1:6" ht="15.75" customHeight="1">
      <c r="A27" s="83" t="s">
        <v>63</v>
      </c>
      <c r="B27" s="203" t="s">
        <v>50</v>
      </c>
      <c r="C27" s="203" t="s">
        <v>8617</v>
      </c>
      <c r="D27" s="86">
        <v>200</v>
      </c>
      <c r="E27" s="32">
        <v>200</v>
      </c>
      <c r="F27" s="3" t="s">
        <v>8616</v>
      </c>
    </row>
    <row r="28" spans="1:6" ht="15.75" customHeight="1">
      <c r="A28" s="83" t="s">
        <v>68</v>
      </c>
      <c r="B28" s="203" t="s">
        <v>50</v>
      </c>
      <c r="C28" s="203" t="s">
        <v>8610</v>
      </c>
      <c r="D28" s="77">
        <v>56</v>
      </c>
      <c r="E28" s="32">
        <v>56</v>
      </c>
      <c r="F28" s="3" t="s">
        <v>68</v>
      </c>
    </row>
    <row r="29" spans="1:6" ht="15.75" customHeight="1">
      <c r="A29" s="83" t="s">
        <v>68</v>
      </c>
      <c r="B29" s="203" t="s">
        <v>50</v>
      </c>
      <c r="C29" s="203" t="s">
        <v>8618</v>
      </c>
      <c r="D29" s="77">
        <v>90</v>
      </c>
      <c r="E29" s="32">
        <v>45</v>
      </c>
      <c r="F29" s="3" t="s">
        <v>68</v>
      </c>
    </row>
    <row r="30" spans="1:6" ht="15.75" customHeight="1">
      <c r="A30" s="83" t="s">
        <v>6163</v>
      </c>
      <c r="B30" s="203" t="s">
        <v>50</v>
      </c>
      <c r="C30" s="203" t="s">
        <v>8610</v>
      </c>
      <c r="D30" s="77">
        <v>56</v>
      </c>
      <c r="E30" s="32">
        <v>56</v>
      </c>
      <c r="F30" s="3" t="s">
        <v>6163</v>
      </c>
    </row>
    <row r="31" spans="1:6" ht="15.75" customHeight="1">
      <c r="A31" s="83" t="s">
        <v>6163</v>
      </c>
      <c r="B31" s="203" t="s">
        <v>50</v>
      </c>
      <c r="C31" s="203" t="s">
        <v>8619</v>
      </c>
      <c r="D31" s="86" t="s">
        <v>8620</v>
      </c>
      <c r="E31" s="32">
        <v>180</v>
      </c>
      <c r="F31" s="3" t="s">
        <v>6163</v>
      </c>
    </row>
    <row r="32" spans="1:6" ht="15.75" customHeight="1">
      <c r="A32" s="83" t="s">
        <v>312</v>
      </c>
      <c r="B32" s="203" t="s">
        <v>50</v>
      </c>
      <c r="C32" s="203" t="s">
        <v>8611</v>
      </c>
      <c r="D32" s="86">
        <v>200</v>
      </c>
      <c r="E32" s="32">
        <v>200</v>
      </c>
      <c r="F32" s="3" t="s">
        <v>6009</v>
      </c>
    </row>
    <row r="33" spans="1:6" ht="15.75" customHeight="1">
      <c r="A33" s="83" t="s">
        <v>312</v>
      </c>
      <c r="B33" s="203" t="s">
        <v>50</v>
      </c>
      <c r="C33" s="203" t="s">
        <v>8621</v>
      </c>
      <c r="D33" s="86">
        <v>90</v>
      </c>
      <c r="E33" s="32">
        <v>90</v>
      </c>
      <c r="F33" s="3" t="s">
        <v>6009</v>
      </c>
    </row>
    <row r="34" spans="1:6" ht="15.75" customHeight="1">
      <c r="A34" s="83" t="s">
        <v>72</v>
      </c>
      <c r="B34" s="203" t="s">
        <v>50</v>
      </c>
      <c r="C34" s="203" t="s">
        <v>8610</v>
      </c>
      <c r="D34" s="77">
        <v>56</v>
      </c>
      <c r="E34" s="32">
        <v>56</v>
      </c>
      <c r="F34" s="3" t="s">
        <v>72</v>
      </c>
    </row>
    <row r="35" spans="1:6" ht="15.75" customHeight="1">
      <c r="A35" s="83" t="s">
        <v>6012</v>
      </c>
      <c r="B35" s="203" t="s">
        <v>50</v>
      </c>
      <c r="C35" s="203" t="s">
        <v>8610</v>
      </c>
      <c r="D35" s="77">
        <v>56</v>
      </c>
      <c r="E35" s="32">
        <v>56</v>
      </c>
      <c r="F35" s="3" t="s">
        <v>73</v>
      </c>
    </row>
    <row r="36" spans="1:6" ht="15.75" customHeight="1">
      <c r="A36" s="83" t="s">
        <v>8622</v>
      </c>
      <c r="B36" s="203" t="s">
        <v>50</v>
      </c>
      <c r="C36" s="203" t="s">
        <v>8610</v>
      </c>
      <c r="D36" s="77">
        <v>56</v>
      </c>
      <c r="E36" s="32">
        <v>56</v>
      </c>
      <c r="F36" s="3" t="s">
        <v>74</v>
      </c>
    </row>
    <row r="37" spans="1:6" ht="15.75" customHeight="1">
      <c r="A37" s="83" t="s">
        <v>75</v>
      </c>
      <c r="B37" s="203" t="s">
        <v>50</v>
      </c>
      <c r="C37" s="203" t="s">
        <v>8602</v>
      </c>
      <c r="D37" s="77">
        <v>56</v>
      </c>
      <c r="E37" s="32">
        <v>56</v>
      </c>
      <c r="F37" s="3" t="s">
        <v>75</v>
      </c>
    </row>
    <row r="38" spans="1:6" ht="15.75" customHeight="1">
      <c r="A38" s="83" t="s">
        <v>75</v>
      </c>
      <c r="B38" s="203" t="s">
        <v>50</v>
      </c>
      <c r="C38" s="203" t="s">
        <v>8623</v>
      </c>
      <c r="D38" s="86">
        <v>90</v>
      </c>
      <c r="E38" s="32">
        <v>90</v>
      </c>
      <c r="F38" s="3" t="s">
        <v>75</v>
      </c>
    </row>
    <row r="39" spans="1:6" ht="15.75" customHeight="1">
      <c r="A39" s="83" t="s">
        <v>860</v>
      </c>
      <c r="B39" s="203" t="s">
        <v>50</v>
      </c>
      <c r="C39" s="203" t="s">
        <v>8617</v>
      </c>
      <c r="D39" s="77" t="s">
        <v>8624</v>
      </c>
      <c r="E39" s="32">
        <v>200</v>
      </c>
      <c r="F39" s="3" t="s">
        <v>76</v>
      </c>
    </row>
    <row r="40" spans="1:6" ht="15.75" customHeight="1">
      <c r="A40" s="83" t="s">
        <v>860</v>
      </c>
      <c r="B40" s="203" t="s">
        <v>50</v>
      </c>
      <c r="C40" s="203" t="s">
        <v>8625</v>
      </c>
      <c r="D40" s="86" t="s">
        <v>8626</v>
      </c>
      <c r="E40" s="32">
        <v>45</v>
      </c>
      <c r="F40" s="3" t="s">
        <v>76</v>
      </c>
    </row>
    <row r="41" spans="1:6" ht="15.75" customHeight="1">
      <c r="A41" s="83" t="s">
        <v>1151</v>
      </c>
      <c r="B41" s="203" t="s">
        <v>50</v>
      </c>
      <c r="C41" s="203" t="s">
        <v>8602</v>
      </c>
      <c r="D41" s="77">
        <v>56</v>
      </c>
      <c r="E41" s="32">
        <v>56</v>
      </c>
      <c r="F41" s="3" t="s">
        <v>77</v>
      </c>
    </row>
    <row r="42" spans="1:6" ht="15.75" customHeight="1">
      <c r="A42" s="83" t="s">
        <v>1151</v>
      </c>
      <c r="B42" s="203" t="s">
        <v>50</v>
      </c>
      <c r="C42" s="203" t="s">
        <v>8627</v>
      </c>
      <c r="D42" s="86">
        <v>90</v>
      </c>
      <c r="E42" s="32">
        <v>90</v>
      </c>
      <c r="F42" s="3" t="s">
        <v>77</v>
      </c>
    </row>
    <row r="43" spans="1:6" ht="15.75" customHeight="1">
      <c r="A43" s="83" t="s">
        <v>79</v>
      </c>
      <c r="B43" s="203" t="s">
        <v>50</v>
      </c>
      <c r="C43" s="203" t="s">
        <v>8610</v>
      </c>
      <c r="D43" s="77">
        <v>56</v>
      </c>
      <c r="E43" s="32">
        <v>56</v>
      </c>
      <c r="F43" s="3" t="s">
        <v>79</v>
      </c>
    </row>
    <row r="44" spans="1:6" ht="15.75" customHeight="1">
      <c r="A44" s="83" t="s">
        <v>79</v>
      </c>
      <c r="B44" s="203" t="s">
        <v>50</v>
      </c>
      <c r="C44" s="203" t="s">
        <v>8617</v>
      </c>
      <c r="D44" s="86">
        <v>200</v>
      </c>
      <c r="E44" s="32">
        <v>600</v>
      </c>
      <c r="F44" s="3" t="s">
        <v>79</v>
      </c>
    </row>
    <row r="45" spans="1:6" ht="15.75" customHeight="1">
      <c r="A45" s="83" t="s">
        <v>79</v>
      </c>
      <c r="B45" s="203" t="s">
        <v>50</v>
      </c>
      <c r="C45" s="203" t="s">
        <v>8618</v>
      </c>
      <c r="D45" s="77">
        <v>90</v>
      </c>
      <c r="E45" s="32">
        <v>45</v>
      </c>
      <c r="F45" s="3" t="s">
        <v>79</v>
      </c>
    </row>
    <row r="46" spans="1:6" ht="15.75" customHeight="1">
      <c r="A46" s="81" t="s">
        <v>3201</v>
      </c>
      <c r="B46" s="81" t="s">
        <v>81</v>
      </c>
      <c r="C46" s="81" t="s">
        <v>8628</v>
      </c>
      <c r="D46" s="498">
        <v>200</v>
      </c>
      <c r="E46" s="835">
        <v>200</v>
      </c>
      <c r="F46" s="132" t="s">
        <v>3201</v>
      </c>
    </row>
    <row r="47" spans="1:6" ht="15.75" customHeight="1">
      <c r="A47" s="81" t="s">
        <v>3201</v>
      </c>
      <c r="B47" s="81" t="s">
        <v>81</v>
      </c>
      <c r="C47" s="81" t="s">
        <v>8610</v>
      </c>
      <c r="D47" s="498">
        <v>56</v>
      </c>
      <c r="E47" s="835">
        <v>56</v>
      </c>
      <c r="F47" s="132" t="s">
        <v>3201</v>
      </c>
    </row>
    <row r="48" spans="1:6" ht="15.75" customHeight="1">
      <c r="A48" s="81" t="s">
        <v>8629</v>
      </c>
      <c r="B48" s="81" t="s">
        <v>81</v>
      </c>
      <c r="C48" s="81" t="s">
        <v>8630</v>
      </c>
      <c r="D48" s="498">
        <v>200</v>
      </c>
      <c r="E48" s="835">
        <v>200</v>
      </c>
      <c r="F48" s="132" t="s">
        <v>8629</v>
      </c>
    </row>
    <row r="49" spans="1:6" ht="15.75" customHeight="1">
      <c r="A49" s="81" t="s">
        <v>8629</v>
      </c>
      <c r="B49" s="81" t="s">
        <v>81</v>
      </c>
      <c r="C49" s="81" t="s">
        <v>8631</v>
      </c>
      <c r="D49" s="498">
        <v>56</v>
      </c>
      <c r="E49" s="835">
        <v>56</v>
      </c>
      <c r="F49" s="132" t="s">
        <v>8629</v>
      </c>
    </row>
    <row r="50" spans="1:6" ht="15.75" customHeight="1">
      <c r="A50" s="81" t="s">
        <v>6171</v>
      </c>
      <c r="B50" s="81" t="s">
        <v>81</v>
      </c>
      <c r="C50" s="81" t="s">
        <v>8632</v>
      </c>
      <c r="D50" s="498">
        <v>200</v>
      </c>
      <c r="E50" s="835">
        <v>200</v>
      </c>
      <c r="F50" s="132" t="s">
        <v>5257</v>
      </c>
    </row>
    <row r="51" spans="1:6" ht="15.75" customHeight="1">
      <c r="A51" s="81" t="s">
        <v>6171</v>
      </c>
      <c r="B51" s="81" t="s">
        <v>81</v>
      </c>
      <c r="C51" s="81" t="s">
        <v>8633</v>
      </c>
      <c r="D51" s="498">
        <v>56</v>
      </c>
      <c r="E51" s="835">
        <v>56</v>
      </c>
      <c r="F51" s="132" t="s">
        <v>5257</v>
      </c>
    </row>
    <row r="52" spans="1:6" ht="15.75" customHeight="1">
      <c r="A52" s="81" t="s">
        <v>6172</v>
      </c>
      <c r="B52" s="81" t="s">
        <v>81</v>
      </c>
      <c r="C52" s="81" t="s">
        <v>8611</v>
      </c>
      <c r="D52" s="498">
        <v>200</v>
      </c>
      <c r="E52" s="835">
        <v>200</v>
      </c>
      <c r="F52" s="132" t="s">
        <v>6172</v>
      </c>
    </row>
    <row r="53" spans="1:6" ht="15.75" customHeight="1">
      <c r="A53" s="81" t="s">
        <v>6172</v>
      </c>
      <c r="B53" s="81" t="s">
        <v>81</v>
      </c>
      <c r="C53" s="81" t="s">
        <v>8610</v>
      </c>
      <c r="D53" s="498">
        <v>56</v>
      </c>
      <c r="E53" s="835">
        <v>56</v>
      </c>
      <c r="F53" s="132" t="s">
        <v>6172</v>
      </c>
    </row>
    <row r="54" spans="1:6" ht="15.75" customHeight="1">
      <c r="A54" s="81" t="s">
        <v>85</v>
      </c>
      <c r="B54" s="81" t="s">
        <v>81</v>
      </c>
      <c r="C54" s="81" t="s">
        <v>8613</v>
      </c>
      <c r="D54" s="498">
        <v>56</v>
      </c>
      <c r="E54" s="835">
        <v>56</v>
      </c>
      <c r="F54" s="132" t="s">
        <v>85</v>
      </c>
    </row>
    <row r="55" spans="1:6" ht="15.75" customHeight="1">
      <c r="A55" s="81" t="s">
        <v>4552</v>
      </c>
      <c r="B55" s="81" t="s">
        <v>81</v>
      </c>
      <c r="C55" s="81" t="s">
        <v>8633</v>
      </c>
      <c r="D55" s="498">
        <v>56</v>
      </c>
      <c r="E55" s="835">
        <v>56</v>
      </c>
      <c r="F55" s="132" t="s">
        <v>4552</v>
      </c>
    </row>
    <row r="56" spans="1:6" ht="15.75" customHeight="1">
      <c r="A56" s="81" t="s">
        <v>8634</v>
      </c>
      <c r="B56" s="81" t="s">
        <v>81</v>
      </c>
      <c r="C56" s="81" t="s">
        <v>8611</v>
      </c>
      <c r="D56" s="498">
        <v>200</v>
      </c>
      <c r="E56" s="835">
        <v>200</v>
      </c>
      <c r="F56" s="132" t="s">
        <v>87</v>
      </c>
    </row>
    <row r="57" spans="1:6" ht="15.75" customHeight="1">
      <c r="A57" s="81" t="s">
        <v>87</v>
      </c>
      <c r="B57" s="81" t="s">
        <v>81</v>
      </c>
      <c r="C57" s="81" t="s">
        <v>8633</v>
      </c>
      <c r="D57" s="498">
        <v>56</v>
      </c>
      <c r="E57" s="835">
        <v>56</v>
      </c>
      <c r="F57" s="132" t="s">
        <v>87</v>
      </c>
    </row>
    <row r="58" spans="1:6" ht="15.75" customHeight="1">
      <c r="A58" s="81" t="s">
        <v>88</v>
      </c>
      <c r="B58" s="81" t="s">
        <v>81</v>
      </c>
      <c r="C58" s="81" t="s">
        <v>8633</v>
      </c>
      <c r="D58" s="498">
        <v>56</v>
      </c>
      <c r="E58" s="835">
        <v>56</v>
      </c>
      <c r="F58" s="132" t="s">
        <v>88</v>
      </c>
    </row>
    <row r="59" spans="1:6" ht="15.75" customHeight="1">
      <c r="A59" s="81" t="s">
        <v>5295</v>
      </c>
      <c r="B59" s="81" t="s">
        <v>81</v>
      </c>
      <c r="C59" s="81" t="s">
        <v>8617</v>
      </c>
      <c r="D59" s="498">
        <v>200</v>
      </c>
      <c r="E59" s="835">
        <v>200</v>
      </c>
      <c r="F59" s="132" t="s">
        <v>5295</v>
      </c>
    </row>
    <row r="60" spans="1:6" ht="15.75" customHeight="1">
      <c r="A60" s="81" t="s">
        <v>5295</v>
      </c>
      <c r="B60" s="81" t="s">
        <v>81</v>
      </c>
      <c r="C60" s="81" t="s">
        <v>8635</v>
      </c>
      <c r="D60" s="498">
        <v>56</v>
      </c>
      <c r="E60" s="835">
        <v>56</v>
      </c>
      <c r="F60" s="132" t="s">
        <v>5295</v>
      </c>
    </row>
    <row r="61" spans="1:6" ht="15.75" customHeight="1">
      <c r="A61" s="81" t="s">
        <v>94</v>
      </c>
      <c r="B61" s="81" t="s">
        <v>81</v>
      </c>
      <c r="C61" s="81" t="s">
        <v>8636</v>
      </c>
      <c r="D61" s="498">
        <v>200</v>
      </c>
      <c r="E61" s="835">
        <v>200</v>
      </c>
      <c r="F61" s="132" t="s">
        <v>94</v>
      </c>
    </row>
    <row r="62" spans="1:6" ht="15.75" customHeight="1">
      <c r="A62" s="81" t="s">
        <v>94</v>
      </c>
      <c r="B62" s="81" t="s">
        <v>81</v>
      </c>
      <c r="C62" s="81" t="s">
        <v>8610</v>
      </c>
      <c r="D62" s="498">
        <v>56</v>
      </c>
      <c r="E62" s="835">
        <v>56</v>
      </c>
      <c r="F62" s="132" t="s">
        <v>94</v>
      </c>
    </row>
    <row r="63" spans="1:6" ht="15.75" customHeight="1">
      <c r="A63" s="81" t="s">
        <v>95</v>
      </c>
      <c r="B63" s="81" t="s">
        <v>81</v>
      </c>
      <c r="C63" s="81" t="s">
        <v>8637</v>
      </c>
      <c r="D63" s="498">
        <v>56</v>
      </c>
      <c r="E63" s="835">
        <v>56</v>
      </c>
      <c r="F63" s="132" t="s">
        <v>95</v>
      </c>
    </row>
    <row r="64" spans="1:6" ht="15.75" customHeight="1">
      <c r="A64" s="81" t="s">
        <v>4587</v>
      </c>
      <c r="B64" s="81" t="s">
        <v>81</v>
      </c>
      <c r="C64" s="81" t="s">
        <v>8610</v>
      </c>
      <c r="D64" s="498">
        <v>56</v>
      </c>
      <c r="E64" s="135">
        <v>56</v>
      </c>
      <c r="F64" s="132" t="s">
        <v>96</v>
      </c>
    </row>
    <row r="65" spans="1:6" ht="15.75" customHeight="1">
      <c r="A65" s="81" t="s">
        <v>7832</v>
      </c>
      <c r="B65" s="81" t="s">
        <v>81</v>
      </c>
      <c r="C65" s="81" t="s">
        <v>8638</v>
      </c>
      <c r="D65" s="498">
        <v>56</v>
      </c>
      <c r="E65" s="135">
        <v>56</v>
      </c>
      <c r="F65" s="132" t="s">
        <v>97</v>
      </c>
    </row>
    <row r="66" spans="1:6" ht="15.75" customHeight="1">
      <c r="A66" s="81" t="s">
        <v>5337</v>
      </c>
      <c r="B66" s="81" t="s">
        <v>81</v>
      </c>
      <c r="C66" s="81" t="s">
        <v>8617</v>
      </c>
      <c r="D66" s="498">
        <v>200</v>
      </c>
      <c r="E66" s="135">
        <v>200</v>
      </c>
      <c r="F66" s="132" t="s">
        <v>99</v>
      </c>
    </row>
    <row r="67" spans="1:6" ht="15.75" customHeight="1">
      <c r="A67" s="81" t="s">
        <v>5337</v>
      </c>
      <c r="B67" s="81" t="s">
        <v>81</v>
      </c>
      <c r="C67" s="81" t="s">
        <v>8613</v>
      </c>
      <c r="D67" s="498">
        <v>56</v>
      </c>
      <c r="E67" s="135">
        <v>56</v>
      </c>
      <c r="F67" s="132" t="s">
        <v>99</v>
      </c>
    </row>
    <row r="68" spans="1:6" ht="15.75" customHeight="1">
      <c r="A68" s="196" t="s">
        <v>92</v>
      </c>
      <c r="B68" s="196" t="s">
        <v>81</v>
      </c>
      <c r="C68" s="196" t="s">
        <v>8610</v>
      </c>
      <c r="D68" s="349">
        <v>56</v>
      </c>
      <c r="E68" s="196">
        <v>56</v>
      </c>
      <c r="F68" s="196" t="s">
        <v>92</v>
      </c>
    </row>
    <row r="69" spans="1:6" ht="15.75" customHeight="1">
      <c r="A69" s="196" t="s">
        <v>5362</v>
      </c>
      <c r="B69" s="196" t="s">
        <v>81</v>
      </c>
      <c r="C69" s="196" t="s">
        <v>8613</v>
      </c>
      <c r="D69" s="196">
        <v>56</v>
      </c>
      <c r="E69" s="196">
        <v>56</v>
      </c>
      <c r="F69" s="196" t="s">
        <v>5362</v>
      </c>
    </row>
    <row r="70" spans="1:6" ht="15.75" customHeight="1">
      <c r="A70" s="196" t="s">
        <v>5362</v>
      </c>
      <c r="B70" s="196" t="s">
        <v>81</v>
      </c>
      <c r="C70" s="196" t="s">
        <v>8639</v>
      </c>
      <c r="D70" s="196">
        <v>200</v>
      </c>
      <c r="E70" s="196">
        <v>200</v>
      </c>
      <c r="F70" s="196" t="s">
        <v>5362</v>
      </c>
    </row>
    <row r="71" spans="1:6" ht="15.75" customHeight="1">
      <c r="A71" s="196" t="s">
        <v>5362</v>
      </c>
      <c r="B71" s="196" t="s">
        <v>81</v>
      </c>
      <c r="C71" s="196" t="s">
        <v>8640</v>
      </c>
      <c r="D71" s="196">
        <v>168</v>
      </c>
      <c r="E71" s="196">
        <v>168</v>
      </c>
      <c r="F71" s="196" t="s">
        <v>5362</v>
      </c>
    </row>
    <row r="72" spans="1:6" ht="15.75" customHeight="1">
      <c r="A72" s="196" t="s">
        <v>91</v>
      </c>
      <c r="B72" s="196" t="s">
        <v>81</v>
      </c>
      <c r="C72" s="196" t="s">
        <v>8641</v>
      </c>
      <c r="D72" s="196">
        <v>200</v>
      </c>
      <c r="E72" s="196">
        <v>200</v>
      </c>
      <c r="F72" s="196" t="s">
        <v>91</v>
      </c>
    </row>
    <row r="73" spans="1:6" ht="15.75" customHeight="1">
      <c r="A73" s="196" t="s">
        <v>91</v>
      </c>
      <c r="B73" s="196" t="s">
        <v>81</v>
      </c>
      <c r="C73" s="196" t="s">
        <v>8610</v>
      </c>
      <c r="D73" s="196">
        <v>56</v>
      </c>
      <c r="E73" s="196">
        <v>56</v>
      </c>
      <c r="F73" s="196" t="s">
        <v>91</v>
      </c>
    </row>
    <row r="74" spans="1:6" ht="15.75" customHeight="1">
      <c r="A74" s="184" t="s">
        <v>3437</v>
      </c>
      <c r="B74" s="158" t="s">
        <v>101</v>
      </c>
      <c r="C74" s="158" t="s">
        <v>8642</v>
      </c>
      <c r="D74" s="155">
        <v>200</v>
      </c>
      <c r="E74" s="155">
        <v>200</v>
      </c>
      <c r="F74" s="1103" t="s">
        <v>3439</v>
      </c>
    </row>
    <row r="75" spans="1:6" ht="15.75" customHeight="1">
      <c r="A75" s="184" t="s">
        <v>103</v>
      </c>
      <c r="B75" s="158" t="s">
        <v>101</v>
      </c>
      <c r="C75" s="158" t="s">
        <v>8613</v>
      </c>
      <c r="D75" s="155">
        <v>56</v>
      </c>
      <c r="E75" s="155">
        <v>56</v>
      </c>
      <c r="F75" s="237" t="s">
        <v>103</v>
      </c>
    </row>
    <row r="76" spans="1:6" ht="15.75" customHeight="1">
      <c r="A76" s="194" t="s">
        <v>103</v>
      </c>
      <c r="B76" s="152" t="s">
        <v>101</v>
      </c>
      <c r="C76" s="152" t="s">
        <v>8643</v>
      </c>
      <c r="D76" s="191">
        <v>200</v>
      </c>
      <c r="E76" s="191">
        <v>200</v>
      </c>
      <c r="F76" s="237" t="s">
        <v>103</v>
      </c>
    </row>
    <row r="77" spans="1:6" ht="15.75" customHeight="1">
      <c r="A77" s="184" t="s">
        <v>104</v>
      </c>
      <c r="B77" s="158" t="s">
        <v>101</v>
      </c>
      <c r="C77" s="158" t="s">
        <v>8610</v>
      </c>
      <c r="D77" s="159">
        <v>56</v>
      </c>
      <c r="E77" s="155">
        <v>56</v>
      </c>
      <c r="F77" s="237" t="s">
        <v>1580</v>
      </c>
    </row>
    <row r="78" spans="1:6" ht="15.75" customHeight="1">
      <c r="A78" s="184" t="s">
        <v>107</v>
      </c>
      <c r="B78" s="158" t="s">
        <v>101</v>
      </c>
      <c r="C78" s="158" t="s">
        <v>8611</v>
      </c>
      <c r="D78" s="159">
        <v>200</v>
      </c>
      <c r="E78" s="155">
        <v>200</v>
      </c>
      <c r="F78" s="237" t="s">
        <v>461</v>
      </c>
    </row>
    <row r="79" spans="1:6" ht="15.75" customHeight="1">
      <c r="A79" s="184" t="s">
        <v>105</v>
      </c>
      <c r="B79" s="168"/>
      <c r="C79" s="168" t="s">
        <v>8613</v>
      </c>
      <c r="D79" s="159">
        <v>56</v>
      </c>
      <c r="E79" s="155">
        <v>56</v>
      </c>
      <c r="F79" s="237" t="s">
        <v>2773</v>
      </c>
    </row>
    <row r="80" spans="1:6" ht="15.75" customHeight="1">
      <c r="A80" s="194" t="s">
        <v>105</v>
      </c>
      <c r="B80" s="506"/>
      <c r="C80" s="506" t="s">
        <v>8617</v>
      </c>
      <c r="D80" s="191">
        <v>200</v>
      </c>
      <c r="E80" s="191">
        <v>200</v>
      </c>
      <c r="F80" s="237" t="s">
        <v>2773</v>
      </c>
    </row>
    <row r="81" spans="1:6" ht="15.75" customHeight="1">
      <c r="A81" s="184" t="s">
        <v>6186</v>
      </c>
      <c r="B81" s="158" t="s">
        <v>101</v>
      </c>
      <c r="C81" s="158" t="s">
        <v>8633</v>
      </c>
      <c r="D81" s="159">
        <v>56</v>
      </c>
      <c r="E81" s="155">
        <v>56</v>
      </c>
      <c r="F81" s="237" t="s">
        <v>5403</v>
      </c>
    </row>
    <row r="82" spans="1:6" ht="15.75" customHeight="1">
      <c r="A82" s="184" t="s">
        <v>112</v>
      </c>
      <c r="B82" s="158" t="s">
        <v>452</v>
      </c>
      <c r="C82" s="158" t="s">
        <v>8602</v>
      </c>
      <c r="D82" s="155">
        <v>56</v>
      </c>
      <c r="E82" s="155">
        <v>56</v>
      </c>
      <c r="F82" s="3" t="s">
        <v>8644</v>
      </c>
    </row>
    <row r="83" spans="1:6" ht="15.75" customHeight="1">
      <c r="A83" s="194" t="s">
        <v>112</v>
      </c>
      <c r="B83" s="152" t="s">
        <v>452</v>
      </c>
      <c r="C83" s="152" t="s">
        <v>8645</v>
      </c>
      <c r="D83" s="191">
        <v>200</v>
      </c>
      <c r="E83" s="191">
        <v>200</v>
      </c>
      <c r="F83" s="3" t="s">
        <v>8644</v>
      </c>
    </row>
    <row r="84" spans="1:6" ht="15.75" customHeight="1">
      <c r="A84" s="184" t="s">
        <v>3910</v>
      </c>
      <c r="B84" s="158" t="s">
        <v>8646</v>
      </c>
      <c r="C84" s="158" t="s">
        <v>8613</v>
      </c>
      <c r="D84" s="159">
        <v>56</v>
      </c>
      <c r="E84" s="155">
        <v>56</v>
      </c>
      <c r="F84" s="3" t="s">
        <v>1649</v>
      </c>
    </row>
    <row r="85" spans="1:6" ht="15.75" customHeight="1">
      <c r="A85" s="184" t="s">
        <v>116</v>
      </c>
      <c r="B85" s="158" t="s">
        <v>101</v>
      </c>
      <c r="C85" s="158" t="s">
        <v>8610</v>
      </c>
      <c r="D85" s="159">
        <v>56</v>
      </c>
      <c r="E85" s="155">
        <v>56</v>
      </c>
      <c r="F85" s="3" t="s">
        <v>1653</v>
      </c>
    </row>
    <row r="86" spans="1:6" ht="15.75" customHeight="1">
      <c r="A86" s="184" t="s">
        <v>8647</v>
      </c>
      <c r="B86" s="158" t="s">
        <v>101</v>
      </c>
      <c r="C86" s="158" t="s">
        <v>8613</v>
      </c>
      <c r="D86" s="168"/>
      <c r="E86" s="155">
        <v>56</v>
      </c>
      <c r="F86" s="3" t="s">
        <v>6043</v>
      </c>
    </row>
    <row r="87" spans="1:6" ht="15.75" customHeight="1">
      <c r="A87" s="184" t="s">
        <v>5482</v>
      </c>
      <c r="B87" s="158" t="s">
        <v>101</v>
      </c>
      <c r="C87" s="158" t="s">
        <v>8648</v>
      </c>
      <c r="D87" s="155">
        <v>56</v>
      </c>
      <c r="E87" s="155">
        <v>56</v>
      </c>
      <c r="F87" s="3" t="s">
        <v>1656</v>
      </c>
    </row>
    <row r="88" spans="1:6" ht="15.75" customHeight="1">
      <c r="A88" s="194" t="s">
        <v>6864</v>
      </c>
      <c r="B88" s="152" t="s">
        <v>101</v>
      </c>
      <c r="C88" s="152" t="s">
        <v>8649</v>
      </c>
      <c r="D88" s="191">
        <v>56</v>
      </c>
      <c r="E88" s="191">
        <v>56</v>
      </c>
      <c r="F88" s="3" t="s">
        <v>1656</v>
      </c>
    </row>
    <row r="89" spans="1:6" ht="15.75" customHeight="1">
      <c r="A89" s="194" t="s">
        <v>5482</v>
      </c>
      <c r="B89" s="152" t="s">
        <v>101</v>
      </c>
      <c r="C89" s="152" t="s">
        <v>8650</v>
      </c>
      <c r="D89" s="191">
        <v>56</v>
      </c>
      <c r="E89" s="191">
        <v>56</v>
      </c>
      <c r="F89" s="3" t="s">
        <v>1656</v>
      </c>
    </row>
    <row r="90" spans="1:6" ht="15.75" customHeight="1">
      <c r="A90" s="184" t="s">
        <v>2535</v>
      </c>
      <c r="B90" s="158" t="s">
        <v>101</v>
      </c>
      <c r="C90" s="158" t="s">
        <v>8617</v>
      </c>
      <c r="D90" s="159">
        <v>200</v>
      </c>
      <c r="E90" s="155">
        <v>200</v>
      </c>
      <c r="F90" s="3" t="s">
        <v>2542</v>
      </c>
    </row>
    <row r="91" spans="1:6" ht="15.75" customHeight="1">
      <c r="A91" s="184" t="s">
        <v>1687</v>
      </c>
      <c r="B91" s="158" t="s">
        <v>101</v>
      </c>
      <c r="C91" s="158" t="s">
        <v>8651</v>
      </c>
      <c r="D91" s="159">
        <v>200</v>
      </c>
      <c r="E91" s="155">
        <v>200</v>
      </c>
      <c r="F91" s="3" t="s">
        <v>2828</v>
      </c>
    </row>
    <row r="92" spans="1:6" ht="15.75" customHeight="1">
      <c r="A92" s="194" t="s">
        <v>1687</v>
      </c>
      <c r="B92" s="152" t="s">
        <v>101</v>
      </c>
      <c r="C92" s="152" t="s">
        <v>8652</v>
      </c>
      <c r="D92" s="191">
        <v>56</v>
      </c>
      <c r="E92" s="191">
        <v>56</v>
      </c>
      <c r="F92" s="3" t="s">
        <v>2828</v>
      </c>
    </row>
    <row r="93" spans="1:6" ht="15.75" customHeight="1">
      <c r="A93" s="184" t="s">
        <v>122</v>
      </c>
      <c r="B93" s="158" t="s">
        <v>101</v>
      </c>
      <c r="C93" s="158" t="s">
        <v>8653</v>
      </c>
      <c r="D93" s="159">
        <v>56</v>
      </c>
      <c r="E93" s="155">
        <v>56</v>
      </c>
      <c r="F93" s="3" t="s">
        <v>521</v>
      </c>
    </row>
    <row r="94" spans="1:6" ht="15.75" customHeight="1">
      <c r="A94" s="184" t="s">
        <v>123</v>
      </c>
      <c r="B94" s="168" t="s">
        <v>101</v>
      </c>
      <c r="C94" s="158" t="s">
        <v>8613</v>
      </c>
      <c r="D94" s="159">
        <v>56</v>
      </c>
      <c r="E94" s="155">
        <v>56</v>
      </c>
      <c r="F94" s="3" t="s">
        <v>3289</v>
      </c>
    </row>
    <row r="95" spans="1:6" ht="15.75" customHeight="1">
      <c r="A95" s="184" t="s">
        <v>5526</v>
      </c>
      <c r="B95" s="158" t="s">
        <v>101</v>
      </c>
      <c r="C95" s="158" t="s">
        <v>8635</v>
      </c>
      <c r="D95" s="159">
        <v>56</v>
      </c>
      <c r="E95" s="155">
        <v>56</v>
      </c>
      <c r="F95" s="3" t="s">
        <v>2834</v>
      </c>
    </row>
    <row r="96" spans="1:6" ht="15.75" customHeight="1">
      <c r="A96" s="194" t="s">
        <v>5526</v>
      </c>
      <c r="B96" s="152" t="s">
        <v>101</v>
      </c>
      <c r="C96" s="152" t="s">
        <v>8654</v>
      </c>
      <c r="D96" s="191">
        <v>200</v>
      </c>
      <c r="E96" s="191">
        <v>200</v>
      </c>
      <c r="F96" s="3" t="s">
        <v>2834</v>
      </c>
    </row>
    <row r="97" spans="1:6" ht="15.75" customHeight="1">
      <c r="A97" s="184" t="s">
        <v>127</v>
      </c>
      <c r="B97" s="158" t="s">
        <v>101</v>
      </c>
      <c r="C97" s="158" t="s">
        <v>8602</v>
      </c>
      <c r="D97" s="159">
        <v>56</v>
      </c>
      <c r="E97" s="155">
        <v>56</v>
      </c>
      <c r="F97" s="3" t="s">
        <v>1697</v>
      </c>
    </row>
    <row r="98" spans="1:6" ht="15.75" customHeight="1">
      <c r="A98" s="184" t="s">
        <v>129</v>
      </c>
      <c r="B98" s="158" t="s">
        <v>101</v>
      </c>
      <c r="C98" s="158" t="s">
        <v>8602</v>
      </c>
      <c r="D98" s="159">
        <v>56</v>
      </c>
      <c r="E98" s="159">
        <v>56</v>
      </c>
      <c r="F98" s="3" t="s">
        <v>3293</v>
      </c>
    </row>
    <row r="99" spans="1:6" ht="15.75" customHeight="1">
      <c r="A99" s="184" t="s">
        <v>6194</v>
      </c>
      <c r="B99" s="158" t="s">
        <v>101</v>
      </c>
      <c r="C99" s="158" t="s">
        <v>8655</v>
      </c>
      <c r="D99" s="159">
        <v>200</v>
      </c>
      <c r="E99" s="155">
        <v>200</v>
      </c>
      <c r="F99" s="3" t="s">
        <v>2847</v>
      </c>
    </row>
    <row r="100" spans="1:6" ht="15.75" customHeight="1">
      <c r="A100" s="194" t="s">
        <v>6194</v>
      </c>
      <c r="B100" s="152" t="s">
        <v>101</v>
      </c>
      <c r="C100" s="152" t="s">
        <v>8610</v>
      </c>
      <c r="D100" s="193">
        <v>56</v>
      </c>
      <c r="E100" s="191">
        <v>56</v>
      </c>
      <c r="F100" s="3" t="s">
        <v>2847</v>
      </c>
    </row>
    <row r="101" spans="1:6" ht="15.75" customHeight="1">
      <c r="A101" s="184" t="s">
        <v>1702</v>
      </c>
      <c r="B101" s="155" t="s">
        <v>101</v>
      </c>
      <c r="C101" s="158" t="s">
        <v>8611</v>
      </c>
      <c r="D101" s="159">
        <v>200</v>
      </c>
      <c r="E101" s="155">
        <v>200</v>
      </c>
      <c r="F101" s="3" t="s">
        <v>1706</v>
      </c>
    </row>
    <row r="102" spans="1:6" ht="15.75" customHeight="1">
      <c r="A102" s="194" t="s">
        <v>1702</v>
      </c>
      <c r="B102" s="191" t="s">
        <v>101</v>
      </c>
      <c r="C102" s="152" t="s">
        <v>8610</v>
      </c>
      <c r="D102" s="191">
        <v>56</v>
      </c>
      <c r="E102" s="191">
        <v>56</v>
      </c>
      <c r="F102" s="3" t="s">
        <v>1706</v>
      </c>
    </row>
    <row r="103" spans="1:6" ht="15.75" customHeight="1">
      <c r="A103" s="184" t="s">
        <v>878</v>
      </c>
      <c r="B103" s="158" t="s">
        <v>101</v>
      </c>
      <c r="C103" s="158" t="s">
        <v>8611</v>
      </c>
      <c r="D103" s="159">
        <v>200</v>
      </c>
      <c r="E103" s="155">
        <v>200</v>
      </c>
      <c r="F103" s="3" t="s">
        <v>877</v>
      </c>
    </row>
    <row r="104" spans="1:6" ht="15.75" customHeight="1">
      <c r="A104" s="83" t="s">
        <v>133</v>
      </c>
      <c r="B104" s="203" t="s">
        <v>134</v>
      </c>
      <c r="C104" s="203" t="s">
        <v>8610</v>
      </c>
      <c r="D104" s="77">
        <v>56</v>
      </c>
      <c r="E104" s="32">
        <v>56</v>
      </c>
      <c r="F104" s="3" t="s">
        <v>133</v>
      </c>
    </row>
    <row r="105" spans="1:6" ht="15.75" customHeight="1">
      <c r="A105" s="83" t="s">
        <v>136</v>
      </c>
      <c r="B105" s="203" t="s">
        <v>134</v>
      </c>
      <c r="C105" s="203" t="s">
        <v>8610</v>
      </c>
      <c r="D105" s="77">
        <v>56</v>
      </c>
      <c r="E105" s="32">
        <v>56</v>
      </c>
      <c r="F105" s="3" t="s">
        <v>136</v>
      </c>
    </row>
    <row r="106" spans="1:6" ht="15.75" customHeight="1">
      <c r="A106" s="83" t="s">
        <v>4763</v>
      </c>
      <c r="B106" s="203" t="s">
        <v>134</v>
      </c>
      <c r="C106" s="203" t="s">
        <v>8610</v>
      </c>
      <c r="D106" s="77">
        <v>56</v>
      </c>
      <c r="E106" s="32">
        <v>56</v>
      </c>
      <c r="F106" s="3" t="s">
        <v>8656</v>
      </c>
    </row>
    <row r="107" spans="1:6" ht="15.75" customHeight="1">
      <c r="A107" s="83" t="s">
        <v>4763</v>
      </c>
      <c r="B107" s="203" t="s">
        <v>134</v>
      </c>
      <c r="C107" s="203" t="s">
        <v>8611</v>
      </c>
      <c r="D107" s="86">
        <v>200</v>
      </c>
      <c r="E107" s="32">
        <v>200</v>
      </c>
      <c r="F107" s="3" t="s">
        <v>8656</v>
      </c>
    </row>
    <row r="108" spans="1:6" ht="15.75" customHeight="1">
      <c r="A108" s="83" t="s">
        <v>139</v>
      </c>
      <c r="B108" s="203" t="s">
        <v>134</v>
      </c>
      <c r="C108" s="203" t="s">
        <v>8611</v>
      </c>
      <c r="D108" s="77">
        <v>200</v>
      </c>
      <c r="E108" s="32">
        <v>200</v>
      </c>
      <c r="F108" s="3" t="s">
        <v>139</v>
      </c>
    </row>
    <row r="109" spans="1:6" ht="15.75" customHeight="1">
      <c r="A109" s="401" t="s">
        <v>140</v>
      </c>
      <c r="B109" s="402" t="s">
        <v>134</v>
      </c>
      <c r="C109" s="402" t="s">
        <v>8610</v>
      </c>
      <c r="D109" s="563">
        <v>56</v>
      </c>
      <c r="E109" s="565">
        <v>56</v>
      </c>
      <c r="F109" s="3" t="s">
        <v>140</v>
      </c>
    </row>
    <row r="110" spans="1:6" ht="15.75" customHeight="1">
      <c r="A110" s="83" t="s">
        <v>884</v>
      </c>
      <c r="B110" s="203" t="s">
        <v>134</v>
      </c>
      <c r="C110" s="203" t="s">
        <v>8657</v>
      </c>
      <c r="D110" s="77">
        <v>200</v>
      </c>
      <c r="E110" s="32">
        <v>200</v>
      </c>
      <c r="F110" s="3" t="s">
        <v>2904</v>
      </c>
    </row>
    <row r="111" spans="1:6" ht="15.75" customHeight="1">
      <c r="A111" s="83" t="s">
        <v>884</v>
      </c>
      <c r="B111" s="203" t="s">
        <v>134</v>
      </c>
      <c r="C111" s="203" t="s">
        <v>8610</v>
      </c>
      <c r="D111" s="77">
        <v>56</v>
      </c>
      <c r="E111" s="32">
        <v>56</v>
      </c>
      <c r="F111" s="3" t="s">
        <v>2904</v>
      </c>
    </row>
    <row r="112" spans="1:6" ht="15.75" customHeight="1">
      <c r="A112" s="83" t="s">
        <v>142</v>
      </c>
      <c r="B112" s="203" t="s">
        <v>134</v>
      </c>
      <c r="C112" s="203" t="s">
        <v>8610</v>
      </c>
      <c r="D112" s="77">
        <v>56</v>
      </c>
      <c r="E112" s="32">
        <v>56</v>
      </c>
      <c r="F112" s="3" t="s">
        <v>142</v>
      </c>
    </row>
    <row r="113" spans="1:6" ht="15.75" customHeight="1">
      <c r="A113" s="83" t="s">
        <v>142</v>
      </c>
      <c r="B113" s="203" t="s">
        <v>134</v>
      </c>
      <c r="C113" s="203" t="s">
        <v>8658</v>
      </c>
      <c r="D113" s="77">
        <v>200</v>
      </c>
      <c r="E113" s="32">
        <v>200</v>
      </c>
      <c r="F113" s="3" t="s">
        <v>142</v>
      </c>
    </row>
    <row r="114" spans="1:6" ht="15.75" customHeight="1">
      <c r="A114" s="292" t="s">
        <v>143</v>
      </c>
      <c r="B114" s="273" t="s">
        <v>134</v>
      </c>
      <c r="C114" s="273" t="s">
        <v>8610</v>
      </c>
      <c r="D114" s="244">
        <v>56</v>
      </c>
      <c r="E114" s="35">
        <v>56</v>
      </c>
      <c r="F114" s="3" t="s">
        <v>143</v>
      </c>
    </row>
    <row r="115" spans="1:6" ht="15.75" customHeight="1">
      <c r="A115" s="83" t="s">
        <v>940</v>
      </c>
      <c r="B115" s="203" t="s">
        <v>134</v>
      </c>
      <c r="C115" s="203" t="s">
        <v>8610</v>
      </c>
      <c r="D115" s="77">
        <v>56</v>
      </c>
      <c r="E115" s="32">
        <v>56</v>
      </c>
      <c r="F115" s="3" t="s">
        <v>940</v>
      </c>
    </row>
    <row r="116" spans="1:6" ht="15.75" customHeight="1">
      <c r="A116" s="83" t="s">
        <v>4809</v>
      </c>
      <c r="B116" s="203" t="s">
        <v>134</v>
      </c>
      <c r="C116" s="203" t="s">
        <v>8611</v>
      </c>
      <c r="D116" s="77">
        <v>200</v>
      </c>
      <c r="E116" s="32">
        <v>200</v>
      </c>
      <c r="F116" s="3" t="s">
        <v>146</v>
      </c>
    </row>
    <row r="117" spans="1:6" ht="15.75" customHeight="1">
      <c r="A117" s="83" t="s">
        <v>4809</v>
      </c>
      <c r="B117" s="203" t="s">
        <v>134</v>
      </c>
      <c r="C117" s="203" t="s">
        <v>8610</v>
      </c>
      <c r="D117" s="86">
        <v>56</v>
      </c>
      <c r="E117" s="32">
        <v>56</v>
      </c>
      <c r="F117" s="3" t="s">
        <v>146</v>
      </c>
    </row>
    <row r="118" spans="1:6" ht="15.75" customHeight="1">
      <c r="A118" s="83" t="s">
        <v>556</v>
      </c>
      <c r="B118" s="203" t="s">
        <v>134</v>
      </c>
      <c r="C118" s="203" t="s">
        <v>8610</v>
      </c>
      <c r="D118" s="77">
        <v>56</v>
      </c>
      <c r="E118" s="32">
        <v>56</v>
      </c>
      <c r="F118" s="3" t="s">
        <v>562</v>
      </c>
    </row>
    <row r="119" spans="1:6" ht="15.75" customHeight="1">
      <c r="A119" s="203" t="s">
        <v>932</v>
      </c>
      <c r="B119" s="203" t="s">
        <v>134</v>
      </c>
      <c r="C119" s="203" t="s">
        <v>8659</v>
      </c>
      <c r="D119" s="577">
        <v>200</v>
      </c>
      <c r="E119" s="867">
        <v>200</v>
      </c>
      <c r="F119" s="3" t="s">
        <v>148</v>
      </c>
    </row>
    <row r="120" spans="1:6" ht="15.75" customHeight="1">
      <c r="A120" s="203" t="s">
        <v>932</v>
      </c>
      <c r="B120" s="203" t="s">
        <v>134</v>
      </c>
      <c r="C120" s="203" t="s">
        <v>8660</v>
      </c>
      <c r="D120" s="415">
        <v>56</v>
      </c>
      <c r="E120" s="867">
        <v>56</v>
      </c>
      <c r="F120" s="3" t="s">
        <v>148</v>
      </c>
    </row>
    <row r="121" spans="1:6" ht="15.75" customHeight="1">
      <c r="A121" s="83" t="s">
        <v>3344</v>
      </c>
      <c r="B121" s="203" t="s">
        <v>134</v>
      </c>
      <c r="C121" s="203" t="s">
        <v>8610</v>
      </c>
      <c r="D121" s="77">
        <v>56</v>
      </c>
      <c r="E121" s="32">
        <v>56</v>
      </c>
      <c r="F121" s="3" t="s">
        <v>149</v>
      </c>
    </row>
    <row r="122" spans="1:6" ht="15.75" customHeight="1">
      <c r="A122" s="83" t="s">
        <v>3344</v>
      </c>
      <c r="B122" s="203" t="s">
        <v>134</v>
      </c>
      <c r="C122" s="203" t="s">
        <v>8611</v>
      </c>
      <c r="D122" s="86">
        <v>200</v>
      </c>
      <c r="E122" s="32">
        <v>200</v>
      </c>
      <c r="F122" s="3" t="s">
        <v>149</v>
      </c>
    </row>
    <row r="123" spans="1:6" ht="15.75" customHeight="1">
      <c r="A123" s="83" t="s">
        <v>3344</v>
      </c>
      <c r="B123" s="203" t="s">
        <v>134</v>
      </c>
      <c r="C123" s="203" t="s">
        <v>8618</v>
      </c>
      <c r="D123" s="77">
        <v>70</v>
      </c>
      <c r="E123" s="32">
        <v>70</v>
      </c>
      <c r="F123" s="3" t="s">
        <v>149</v>
      </c>
    </row>
    <row r="124" spans="1:6" ht="15.75" customHeight="1">
      <c r="A124" s="83" t="s">
        <v>150</v>
      </c>
      <c r="B124" s="203" t="s">
        <v>1570</v>
      </c>
      <c r="C124" s="203" t="s">
        <v>8602</v>
      </c>
      <c r="D124" s="77">
        <v>56</v>
      </c>
      <c r="E124" s="32">
        <v>56</v>
      </c>
      <c r="F124" s="3" t="s">
        <v>150</v>
      </c>
    </row>
    <row r="125" spans="1:6" ht="15.75" customHeight="1">
      <c r="A125" s="83" t="s">
        <v>5705</v>
      </c>
      <c r="B125" s="203" t="s">
        <v>153</v>
      </c>
      <c r="C125" s="203" t="s">
        <v>8661</v>
      </c>
      <c r="D125" s="86">
        <v>200</v>
      </c>
      <c r="E125" s="32">
        <v>200</v>
      </c>
      <c r="F125" s="82" t="s">
        <v>152</v>
      </c>
    </row>
    <row r="126" spans="1:6" ht="15.75" customHeight="1">
      <c r="A126" s="83" t="s">
        <v>5705</v>
      </c>
      <c r="B126" s="203" t="s">
        <v>153</v>
      </c>
      <c r="C126" s="203" t="s">
        <v>8610</v>
      </c>
      <c r="D126" s="86">
        <v>56</v>
      </c>
      <c r="E126" s="32">
        <v>56</v>
      </c>
      <c r="F126" s="82" t="s">
        <v>152</v>
      </c>
    </row>
    <row r="127" spans="1:6" ht="15.75" customHeight="1">
      <c r="A127" s="83" t="s">
        <v>2063</v>
      </c>
      <c r="B127" s="203" t="s">
        <v>153</v>
      </c>
      <c r="C127" s="203" t="s">
        <v>8610</v>
      </c>
      <c r="D127" s="86">
        <v>56</v>
      </c>
      <c r="E127" s="32">
        <v>56</v>
      </c>
      <c r="F127" s="3" t="s">
        <v>2063</v>
      </c>
    </row>
    <row r="128" spans="1:6" ht="15.75" customHeight="1">
      <c r="A128" s="83" t="s">
        <v>155</v>
      </c>
      <c r="B128" s="203" t="s">
        <v>153</v>
      </c>
      <c r="C128" s="203" t="s">
        <v>8662</v>
      </c>
      <c r="D128" s="86">
        <v>56</v>
      </c>
      <c r="E128" s="32">
        <v>56</v>
      </c>
      <c r="F128" s="3" t="s">
        <v>155</v>
      </c>
    </row>
    <row r="129" spans="1:6" ht="15.75" customHeight="1">
      <c r="A129" s="83" t="s">
        <v>155</v>
      </c>
      <c r="B129" s="203" t="s">
        <v>153</v>
      </c>
      <c r="C129" s="203" t="s">
        <v>8630</v>
      </c>
      <c r="D129" s="86">
        <v>200</v>
      </c>
      <c r="E129" s="32">
        <v>200</v>
      </c>
      <c r="F129" s="3" t="s">
        <v>155</v>
      </c>
    </row>
    <row r="130" spans="1:6" ht="15.75" customHeight="1">
      <c r="A130" s="83" t="s">
        <v>156</v>
      </c>
      <c r="B130" s="203" t="s">
        <v>153</v>
      </c>
      <c r="C130" s="203" t="s">
        <v>8610</v>
      </c>
      <c r="D130" s="86">
        <v>56</v>
      </c>
      <c r="E130" s="32">
        <v>56</v>
      </c>
      <c r="F130" s="3" t="s">
        <v>2077</v>
      </c>
    </row>
    <row r="131" spans="1:6" ht="15.75" customHeight="1">
      <c r="A131" s="83" t="s">
        <v>156</v>
      </c>
      <c r="B131" s="203" t="s">
        <v>153</v>
      </c>
      <c r="C131" s="203" t="s">
        <v>8611</v>
      </c>
      <c r="D131" s="86">
        <v>200</v>
      </c>
      <c r="E131" s="32">
        <v>200</v>
      </c>
      <c r="F131" s="3" t="s">
        <v>2077</v>
      </c>
    </row>
    <row r="132" spans="1:6" ht="15.75" customHeight="1">
      <c r="A132" s="83" t="s">
        <v>2965</v>
      </c>
      <c r="B132" s="203" t="s">
        <v>620</v>
      </c>
      <c r="C132" s="203" t="s">
        <v>8610</v>
      </c>
      <c r="D132" s="86">
        <v>56</v>
      </c>
      <c r="E132" s="32">
        <v>56</v>
      </c>
      <c r="F132" s="3" t="s">
        <v>2965</v>
      </c>
    </row>
    <row r="133" spans="1:6" ht="15.75" customHeight="1">
      <c r="A133" s="83" t="s">
        <v>4858</v>
      </c>
      <c r="B133" s="68" t="s">
        <v>153</v>
      </c>
      <c r="C133" s="203" t="s">
        <v>8613</v>
      </c>
      <c r="D133" s="86">
        <v>56</v>
      </c>
      <c r="E133" s="32">
        <v>56</v>
      </c>
      <c r="F133" s="3" t="s">
        <v>158</v>
      </c>
    </row>
    <row r="134" spans="1:6" ht="15.75" customHeight="1">
      <c r="A134" s="83" t="s">
        <v>4858</v>
      </c>
      <c r="B134" s="68" t="s">
        <v>153</v>
      </c>
      <c r="C134" s="203" t="s">
        <v>8617</v>
      </c>
      <c r="D134" s="86">
        <v>200</v>
      </c>
      <c r="E134" s="32">
        <v>200</v>
      </c>
      <c r="F134" s="3" t="s">
        <v>158</v>
      </c>
    </row>
    <row r="135" spans="1:6" ht="15.75" customHeight="1">
      <c r="A135" s="83" t="s">
        <v>159</v>
      </c>
      <c r="B135" s="203" t="s">
        <v>153</v>
      </c>
      <c r="C135" s="203" t="s">
        <v>8610</v>
      </c>
      <c r="D135" s="86">
        <v>56</v>
      </c>
      <c r="E135" s="32">
        <v>56</v>
      </c>
      <c r="F135" s="3" t="s">
        <v>2977</v>
      </c>
    </row>
    <row r="136" spans="1:6" ht="15.75" customHeight="1">
      <c r="A136" s="83" t="s">
        <v>159</v>
      </c>
      <c r="B136" s="203" t="s">
        <v>153</v>
      </c>
      <c r="C136" s="203" t="s">
        <v>8611</v>
      </c>
      <c r="D136" s="86">
        <v>200</v>
      </c>
      <c r="E136" s="32">
        <v>200</v>
      </c>
      <c r="F136" s="3" t="s">
        <v>2977</v>
      </c>
    </row>
    <row r="137" spans="1:6" ht="15.75" customHeight="1">
      <c r="A137" s="83" t="s">
        <v>160</v>
      </c>
      <c r="B137" s="203" t="s">
        <v>620</v>
      </c>
      <c r="C137" s="203" t="s">
        <v>8617</v>
      </c>
      <c r="D137" s="86">
        <v>200</v>
      </c>
      <c r="E137" s="32">
        <f t="shared" ref="E137:E138" si="0">D137</f>
        <v>200</v>
      </c>
      <c r="F137" s="3" t="s">
        <v>160</v>
      </c>
    </row>
    <row r="138" spans="1:6" ht="15.75" customHeight="1">
      <c r="A138" s="83" t="s">
        <v>160</v>
      </c>
      <c r="B138" s="203" t="s">
        <v>620</v>
      </c>
      <c r="C138" s="203" t="s">
        <v>8613</v>
      </c>
      <c r="D138" s="86">
        <v>56</v>
      </c>
      <c r="E138" s="32">
        <f t="shared" si="0"/>
        <v>56</v>
      </c>
      <c r="F138" s="3" t="s">
        <v>160</v>
      </c>
    </row>
    <row r="139" spans="1:6" ht="15.75" customHeight="1">
      <c r="A139" s="83" t="s">
        <v>161</v>
      </c>
      <c r="B139" s="203" t="s">
        <v>764</v>
      </c>
      <c r="C139" s="203" t="s">
        <v>8663</v>
      </c>
      <c r="D139" s="86">
        <v>200</v>
      </c>
      <c r="E139" s="32">
        <v>200</v>
      </c>
      <c r="F139" s="3" t="s">
        <v>2990</v>
      </c>
    </row>
    <row r="140" spans="1:6" ht="15.75" customHeight="1">
      <c r="A140" s="83" t="s">
        <v>162</v>
      </c>
      <c r="B140" s="203" t="s">
        <v>8664</v>
      </c>
      <c r="C140" s="203" t="s">
        <v>8602</v>
      </c>
      <c r="D140" s="86">
        <v>56</v>
      </c>
      <c r="E140" s="32">
        <v>56</v>
      </c>
      <c r="F140" s="3" t="s">
        <v>651</v>
      </c>
    </row>
    <row r="141" spans="1:6" ht="15.75" customHeight="1">
      <c r="A141" s="83" t="s">
        <v>164</v>
      </c>
      <c r="B141" s="203" t="s">
        <v>153</v>
      </c>
      <c r="C141" s="203" t="s">
        <v>8610</v>
      </c>
      <c r="D141" s="86">
        <v>56</v>
      </c>
      <c r="E141" s="32">
        <v>56</v>
      </c>
      <c r="F141" s="83" t="s">
        <v>164</v>
      </c>
    </row>
    <row r="142" spans="1:6" ht="15.75" customHeight="1">
      <c r="A142" s="83" t="s">
        <v>164</v>
      </c>
      <c r="B142" s="203" t="s">
        <v>153</v>
      </c>
      <c r="C142" s="203" t="s">
        <v>8665</v>
      </c>
      <c r="D142" s="86">
        <v>200</v>
      </c>
      <c r="E142" s="32">
        <v>200</v>
      </c>
      <c r="F142" s="83" t="s">
        <v>164</v>
      </c>
    </row>
    <row r="143" spans="1:6" ht="15.75" customHeight="1">
      <c r="A143" s="83" t="s">
        <v>5796</v>
      </c>
      <c r="B143" s="203" t="s">
        <v>153</v>
      </c>
      <c r="C143" s="203" t="s">
        <v>8610</v>
      </c>
      <c r="D143" s="86">
        <v>56</v>
      </c>
      <c r="E143" s="32">
        <v>56</v>
      </c>
      <c r="F143" s="3" t="s">
        <v>165</v>
      </c>
    </row>
    <row r="144" spans="1:6" ht="15.75" customHeight="1">
      <c r="A144" s="83" t="s">
        <v>166</v>
      </c>
      <c r="B144" s="203" t="s">
        <v>153</v>
      </c>
      <c r="C144" s="203" t="s">
        <v>8666</v>
      </c>
      <c r="D144" s="86">
        <v>200</v>
      </c>
      <c r="E144" s="32">
        <v>200</v>
      </c>
      <c r="F144" s="3" t="s">
        <v>3015</v>
      </c>
    </row>
    <row r="145" spans="1:6" ht="15.75" customHeight="1">
      <c r="A145" s="83" t="s">
        <v>166</v>
      </c>
      <c r="B145" s="203" t="s">
        <v>153</v>
      </c>
      <c r="C145" s="203" t="s">
        <v>8610</v>
      </c>
      <c r="D145" s="86">
        <v>56</v>
      </c>
      <c r="E145" s="32">
        <v>56</v>
      </c>
      <c r="F145" s="3" t="s">
        <v>3015</v>
      </c>
    </row>
    <row r="146" spans="1:6" ht="15.75" customHeight="1">
      <c r="A146" s="83" t="s">
        <v>167</v>
      </c>
      <c r="B146" s="203" t="s">
        <v>153</v>
      </c>
      <c r="C146" s="203" t="s">
        <v>8610</v>
      </c>
      <c r="D146" s="86">
        <v>56</v>
      </c>
      <c r="E146" s="32">
        <v>56</v>
      </c>
      <c r="F146" s="83" t="s">
        <v>167</v>
      </c>
    </row>
    <row r="147" spans="1:6" ht="15.75" customHeight="1">
      <c r="A147" s="83" t="s">
        <v>167</v>
      </c>
      <c r="B147" s="203" t="s">
        <v>153</v>
      </c>
      <c r="C147" s="203" t="s">
        <v>8611</v>
      </c>
      <c r="D147" s="86">
        <v>200</v>
      </c>
      <c r="E147" s="32">
        <v>200</v>
      </c>
      <c r="F147" s="83" t="s">
        <v>167</v>
      </c>
    </row>
    <row r="148" spans="1:6" ht="15.75" customHeight="1">
      <c r="A148" s="83" t="s">
        <v>4367</v>
      </c>
      <c r="B148" s="203" t="s">
        <v>153</v>
      </c>
      <c r="C148" s="203" t="s">
        <v>8660</v>
      </c>
      <c r="D148" s="86">
        <v>56</v>
      </c>
      <c r="E148" s="32">
        <v>56</v>
      </c>
      <c r="F148" s="1" t="s">
        <v>168</v>
      </c>
    </row>
    <row r="149" spans="1:6" ht="15.75" customHeight="1">
      <c r="A149" s="83" t="s">
        <v>4367</v>
      </c>
      <c r="B149" s="203" t="s">
        <v>153</v>
      </c>
      <c r="C149" s="203" t="s">
        <v>8657</v>
      </c>
      <c r="D149" s="86">
        <v>200</v>
      </c>
      <c r="E149" s="32">
        <v>200</v>
      </c>
      <c r="F149" s="1" t="s">
        <v>168</v>
      </c>
    </row>
    <row r="150" spans="1:6" ht="15.75" customHeight="1">
      <c r="A150" s="83" t="s">
        <v>3396</v>
      </c>
      <c r="B150" s="203" t="s">
        <v>153</v>
      </c>
      <c r="C150" s="203" t="s">
        <v>8610</v>
      </c>
      <c r="D150" s="86">
        <v>56</v>
      </c>
      <c r="E150" s="32">
        <v>56</v>
      </c>
      <c r="F150" s="83" t="s">
        <v>705</v>
      </c>
    </row>
    <row r="151" spans="1:6" ht="15.75" customHeight="1">
      <c r="A151" s="83" t="s">
        <v>3396</v>
      </c>
      <c r="B151" s="203" t="s">
        <v>153</v>
      </c>
      <c r="C151" s="203" t="s">
        <v>8611</v>
      </c>
      <c r="D151" s="86">
        <v>200</v>
      </c>
      <c r="E151" s="32">
        <v>200</v>
      </c>
      <c r="F151" s="83" t="s">
        <v>705</v>
      </c>
    </row>
    <row r="152" spans="1:6" ht="15.75" customHeight="1">
      <c r="A152" s="83" t="s">
        <v>728</v>
      </c>
      <c r="B152" s="203" t="s">
        <v>153</v>
      </c>
      <c r="C152" s="203" t="s">
        <v>8602</v>
      </c>
      <c r="D152" s="86">
        <v>56</v>
      </c>
      <c r="E152" s="32">
        <v>56</v>
      </c>
      <c r="F152" s="234" t="s">
        <v>728</v>
      </c>
    </row>
    <row r="153" spans="1:6" ht="15.75" customHeight="1">
      <c r="A153" s="83" t="s">
        <v>728</v>
      </c>
      <c r="B153" s="203" t="s">
        <v>153</v>
      </c>
      <c r="C153" s="203" t="s">
        <v>8667</v>
      </c>
      <c r="D153" s="86">
        <v>200</v>
      </c>
      <c r="E153" s="32">
        <v>200</v>
      </c>
      <c r="F153" s="234" t="s">
        <v>728</v>
      </c>
    </row>
    <row r="154" spans="1:6" ht="15.75" customHeight="1">
      <c r="A154" s="83" t="s">
        <v>6213</v>
      </c>
      <c r="B154" s="203" t="s">
        <v>153</v>
      </c>
      <c r="C154" s="203" t="s">
        <v>8610</v>
      </c>
      <c r="D154" s="86">
        <v>56</v>
      </c>
      <c r="E154" s="32">
        <v>56</v>
      </c>
      <c r="F154" s="234" t="s">
        <v>171</v>
      </c>
    </row>
    <row r="155" spans="1:6" ht="15.75" customHeight="1">
      <c r="A155" s="83" t="s">
        <v>172</v>
      </c>
      <c r="B155" s="203" t="s">
        <v>153</v>
      </c>
      <c r="C155" s="203" t="s">
        <v>8610</v>
      </c>
      <c r="D155" s="86">
        <v>56</v>
      </c>
      <c r="E155" s="32">
        <v>56</v>
      </c>
      <c r="F155" s="234" t="s">
        <v>741</v>
      </c>
    </row>
    <row r="156" spans="1:6" ht="15.75" customHeight="1">
      <c r="A156" s="83" t="s">
        <v>172</v>
      </c>
      <c r="B156" s="203" t="s">
        <v>153</v>
      </c>
      <c r="C156" s="203" t="s">
        <v>8611</v>
      </c>
      <c r="D156" s="86">
        <v>200</v>
      </c>
      <c r="E156" s="32">
        <v>200</v>
      </c>
      <c r="F156" s="234" t="s">
        <v>741</v>
      </c>
    </row>
    <row r="157" spans="1:6" ht="15.75" customHeight="1">
      <c r="A157" s="83" t="s">
        <v>752</v>
      </c>
      <c r="B157" s="203" t="s">
        <v>153</v>
      </c>
      <c r="C157" s="203" t="s">
        <v>8668</v>
      </c>
      <c r="D157" s="86">
        <v>200</v>
      </c>
      <c r="E157" s="32">
        <v>200</v>
      </c>
      <c r="F157" s="234" t="s">
        <v>752</v>
      </c>
    </row>
    <row r="158" spans="1:6" ht="15.75" customHeight="1">
      <c r="A158" s="83" t="s">
        <v>752</v>
      </c>
      <c r="B158" s="203" t="s">
        <v>153</v>
      </c>
      <c r="C158" s="203" t="s">
        <v>8610</v>
      </c>
      <c r="D158" s="86">
        <v>56</v>
      </c>
      <c r="E158" s="32">
        <v>56</v>
      </c>
      <c r="F158" s="234" t="s">
        <v>752</v>
      </c>
    </row>
    <row r="159" spans="1:6" ht="15.75" customHeight="1">
      <c r="A159" s="83" t="s">
        <v>3075</v>
      </c>
      <c r="B159" s="203" t="s">
        <v>153</v>
      </c>
      <c r="C159" s="203" t="s">
        <v>8669</v>
      </c>
      <c r="D159" s="86">
        <v>56</v>
      </c>
      <c r="E159" s="32">
        <v>56</v>
      </c>
      <c r="F159" s="82" t="s">
        <v>2336</v>
      </c>
    </row>
    <row r="160" spans="1:6" ht="15.75" customHeight="1">
      <c r="A160" s="83" t="s">
        <v>3075</v>
      </c>
      <c r="B160" s="203" t="s">
        <v>153</v>
      </c>
      <c r="C160" s="203" t="s">
        <v>8670</v>
      </c>
      <c r="D160" s="86">
        <v>200</v>
      </c>
      <c r="E160" s="32">
        <v>200</v>
      </c>
      <c r="F160" s="82" t="s">
        <v>2336</v>
      </c>
    </row>
    <row r="161" spans="1:25" ht="15.75" customHeight="1">
      <c r="A161" s="83" t="s">
        <v>175</v>
      </c>
      <c r="B161" s="203" t="s">
        <v>153</v>
      </c>
      <c r="C161" s="203" t="s">
        <v>8610</v>
      </c>
      <c r="D161" s="86">
        <v>56</v>
      </c>
      <c r="E161" s="32">
        <v>56</v>
      </c>
      <c r="F161" s="82" t="s">
        <v>3083</v>
      </c>
    </row>
    <row r="162" spans="1:25" ht="15.75" customHeight="1">
      <c r="A162" s="83" t="s">
        <v>175</v>
      </c>
      <c r="B162" s="203" t="s">
        <v>153</v>
      </c>
      <c r="C162" s="203" t="s">
        <v>8611</v>
      </c>
      <c r="D162" s="86">
        <v>200</v>
      </c>
      <c r="E162" s="32">
        <v>200</v>
      </c>
      <c r="F162" s="82" t="s">
        <v>3083</v>
      </c>
    </row>
    <row r="163" spans="1:25" ht="15.75" customHeight="1">
      <c r="A163" s="83" t="s">
        <v>6069</v>
      </c>
      <c r="B163" s="203" t="s">
        <v>153</v>
      </c>
      <c r="C163" s="203" t="s">
        <v>8671</v>
      </c>
      <c r="D163" s="86">
        <v>200</v>
      </c>
      <c r="E163" s="32">
        <v>200</v>
      </c>
      <c r="F163" s="82" t="s">
        <v>6069</v>
      </c>
    </row>
    <row r="164" spans="1:25" ht="15.75" customHeight="1">
      <c r="A164" s="83" t="s">
        <v>6069</v>
      </c>
      <c r="B164" s="203" t="s">
        <v>153</v>
      </c>
      <c r="C164" s="203" t="s">
        <v>8672</v>
      </c>
      <c r="D164" s="86">
        <v>56</v>
      </c>
      <c r="E164" s="32">
        <v>56</v>
      </c>
      <c r="F164" s="82" t="s">
        <v>6069</v>
      </c>
    </row>
    <row r="165" spans="1:25" ht="15.75" customHeight="1">
      <c r="A165" s="83" t="s">
        <v>4967</v>
      </c>
      <c r="B165" s="203" t="s">
        <v>153</v>
      </c>
      <c r="C165" s="203" t="s">
        <v>8610</v>
      </c>
      <c r="D165" s="86">
        <v>56</v>
      </c>
      <c r="E165" s="32">
        <v>56</v>
      </c>
      <c r="F165" s="3" t="s">
        <v>774</v>
      </c>
    </row>
    <row r="166" spans="1:25" ht="15.75" customHeight="1">
      <c r="A166" s="83" t="s">
        <v>4967</v>
      </c>
      <c r="B166" s="203" t="s">
        <v>153</v>
      </c>
      <c r="C166" s="203" t="s">
        <v>8611</v>
      </c>
      <c r="D166" s="86">
        <v>200</v>
      </c>
      <c r="E166" s="32">
        <v>200</v>
      </c>
      <c r="F166" s="3" t="s">
        <v>774</v>
      </c>
    </row>
    <row r="167" spans="1:25" ht="15.75" customHeight="1">
      <c r="A167" s="83" t="s">
        <v>178</v>
      </c>
      <c r="B167" s="203" t="s">
        <v>153</v>
      </c>
      <c r="C167" s="203" t="s">
        <v>8617</v>
      </c>
      <c r="D167" s="86">
        <v>200</v>
      </c>
      <c r="E167" s="32">
        <v>200</v>
      </c>
      <c r="F167" s="3" t="s">
        <v>178</v>
      </c>
    </row>
    <row r="168" spans="1:25" ht="15.75" customHeight="1">
      <c r="A168" s="83" t="s">
        <v>178</v>
      </c>
      <c r="B168" s="203" t="s">
        <v>153</v>
      </c>
      <c r="C168" s="203" t="s">
        <v>8602</v>
      </c>
      <c r="D168" s="86">
        <v>56</v>
      </c>
      <c r="E168" s="32">
        <v>56</v>
      </c>
      <c r="F168" s="3" t="s">
        <v>178</v>
      </c>
    </row>
    <row r="169" spans="1:25" ht="15.75" customHeight="1">
      <c r="A169" s="83" t="s">
        <v>181</v>
      </c>
      <c r="B169" s="203" t="s">
        <v>153</v>
      </c>
      <c r="C169" s="203" t="s">
        <v>8602</v>
      </c>
      <c r="D169" s="86">
        <v>56</v>
      </c>
      <c r="E169" s="32">
        <v>56</v>
      </c>
      <c r="F169" s="3" t="s">
        <v>181</v>
      </c>
    </row>
    <row r="170" spans="1:25" ht="15.75" customHeight="1">
      <c r="A170" s="83" t="s">
        <v>181</v>
      </c>
      <c r="B170" s="203" t="s">
        <v>153</v>
      </c>
      <c r="C170" s="203" t="s">
        <v>8617</v>
      </c>
      <c r="D170" s="86">
        <v>200</v>
      </c>
      <c r="E170" s="32">
        <v>200</v>
      </c>
      <c r="F170" s="3" t="s">
        <v>181</v>
      </c>
    </row>
    <row r="171" spans="1:25" ht="15.75" customHeight="1">
      <c r="A171" s="83" t="s">
        <v>179</v>
      </c>
      <c r="B171" s="203" t="s">
        <v>153</v>
      </c>
      <c r="C171" s="203" t="s">
        <v>8602</v>
      </c>
      <c r="D171" s="86">
        <v>56</v>
      </c>
      <c r="E171" s="32">
        <v>56</v>
      </c>
      <c r="F171" s="3" t="s">
        <v>179</v>
      </c>
    </row>
    <row r="172" spans="1:25" ht="15.75" customHeight="1">
      <c r="A172" s="83"/>
      <c r="B172" s="203"/>
      <c r="C172" s="203"/>
      <c r="D172" s="86"/>
      <c r="E172" s="32"/>
    </row>
    <row r="173" spans="1:25" ht="15.75" customHeight="1">
      <c r="A173" s="83"/>
      <c r="B173" s="203"/>
      <c r="C173" s="203"/>
      <c r="D173" s="86"/>
      <c r="E173" s="32"/>
    </row>
    <row r="174" spans="1:25" ht="15.75" customHeight="1">
      <c r="A174" s="58"/>
      <c r="B174" s="895"/>
      <c r="C174" s="895"/>
      <c r="D174" s="896"/>
      <c r="E174" s="896">
        <f>SUM(E11:E172)</f>
        <v>18128</v>
      </c>
    </row>
    <row r="175" spans="1:25" ht="15.75" customHeight="1">
      <c r="A175" s="51"/>
      <c r="B175" s="51"/>
      <c r="C175" s="52"/>
      <c r="D175" s="52"/>
      <c r="E175" s="52"/>
      <c r="F175" s="1"/>
      <c r="G175" s="1"/>
      <c r="H175" s="1"/>
    </row>
    <row r="176" spans="1:25" ht="15.75" customHeight="1">
      <c r="A176" s="1114" t="s">
        <v>842</v>
      </c>
      <c r="B176" s="1115"/>
      <c r="C176" s="1115"/>
      <c r="D176" s="1115"/>
      <c r="E176" s="1115"/>
      <c r="F176" s="1115"/>
      <c r="G176" s="1115"/>
      <c r="H176" s="1116"/>
      <c r="I176" s="51"/>
      <c r="J176" s="51"/>
      <c r="K176" s="51"/>
      <c r="L176" s="51"/>
      <c r="M176" s="51"/>
      <c r="N176" s="51"/>
      <c r="O176" s="51"/>
      <c r="P176" s="51"/>
      <c r="Q176" s="51"/>
      <c r="R176" s="51"/>
      <c r="S176" s="51"/>
      <c r="T176" s="51"/>
      <c r="U176" s="51"/>
      <c r="V176" s="51"/>
      <c r="W176" s="51"/>
      <c r="X176" s="51"/>
      <c r="Y176" s="51"/>
    </row>
    <row r="177" spans="1:8" ht="15.75" customHeight="1">
      <c r="A177" s="51"/>
      <c r="B177" s="51"/>
      <c r="C177" s="52"/>
      <c r="D177" s="52"/>
      <c r="E177" s="1"/>
      <c r="F177" s="1"/>
      <c r="G177" s="1"/>
      <c r="H177" s="1"/>
    </row>
    <row r="178" spans="1:8" ht="15.75" customHeight="1">
      <c r="A178" s="51"/>
      <c r="B178" s="51"/>
      <c r="C178" s="52"/>
      <c r="D178" s="52"/>
      <c r="E178" s="52"/>
      <c r="F178" s="1"/>
      <c r="G178" s="1"/>
      <c r="H178" s="1"/>
    </row>
    <row r="179" spans="1:8" ht="15.75" customHeight="1">
      <c r="A179" s="51"/>
      <c r="B179" s="51"/>
      <c r="C179" s="52"/>
      <c r="D179" s="52"/>
      <c r="E179" s="1"/>
      <c r="F179" s="1"/>
      <c r="G179" s="1"/>
      <c r="H179" s="1"/>
    </row>
    <row r="180" spans="1:8" ht="15.75" customHeight="1">
      <c r="A180" s="51"/>
      <c r="B180" s="51"/>
      <c r="C180" s="52"/>
      <c r="D180" s="52"/>
      <c r="E180" s="52"/>
      <c r="F180" s="1"/>
      <c r="G180" s="1"/>
      <c r="H180" s="1"/>
    </row>
    <row r="181" spans="1:8" ht="15.75" customHeight="1">
      <c r="A181" s="51"/>
      <c r="B181" s="51"/>
      <c r="C181" s="52"/>
      <c r="D181" s="52"/>
      <c r="E181" s="52"/>
      <c r="F181" s="1"/>
      <c r="G181" s="1"/>
      <c r="H181" s="1"/>
    </row>
    <row r="182" spans="1:8" ht="15.75" customHeight="1">
      <c r="A182" s="51"/>
      <c r="B182" s="51"/>
      <c r="C182" s="52"/>
      <c r="D182" s="52"/>
      <c r="E182" s="52"/>
      <c r="F182" s="1"/>
      <c r="G182" s="1"/>
      <c r="H182" s="1"/>
    </row>
    <row r="183" spans="1:8" ht="15.75" customHeight="1">
      <c r="A183" s="51"/>
      <c r="B183" s="51"/>
      <c r="C183" s="52"/>
      <c r="D183" s="52"/>
      <c r="E183" s="52"/>
      <c r="F183" s="1"/>
      <c r="G183" s="1"/>
      <c r="H183" s="1"/>
    </row>
    <row r="184" spans="1:8" ht="15.75" customHeight="1">
      <c r="A184" s="51"/>
      <c r="B184" s="51"/>
      <c r="C184" s="52"/>
      <c r="D184" s="52"/>
      <c r="E184" s="52"/>
      <c r="F184" s="1"/>
      <c r="G184" s="1"/>
      <c r="H184" s="1"/>
    </row>
    <row r="185" spans="1:8" ht="15.75" customHeight="1">
      <c r="A185" s="51"/>
      <c r="B185" s="51"/>
      <c r="C185" s="52"/>
      <c r="D185" s="52"/>
      <c r="E185" s="52"/>
      <c r="F185" s="1"/>
      <c r="G185" s="1"/>
      <c r="H185" s="1"/>
    </row>
    <row r="186" spans="1:8" ht="15.75" customHeight="1">
      <c r="A186" s="51"/>
      <c r="B186" s="51"/>
      <c r="C186" s="52"/>
      <c r="D186" s="52"/>
      <c r="E186" s="52"/>
      <c r="F186" s="1"/>
      <c r="G186" s="1"/>
      <c r="H186" s="1"/>
    </row>
    <row r="187" spans="1:8" ht="15.75" customHeight="1">
      <c r="A187" s="51"/>
      <c r="B187" s="51"/>
      <c r="C187" s="52"/>
      <c r="D187" s="52"/>
      <c r="E187" s="52"/>
      <c r="F187" s="1"/>
      <c r="G187" s="1"/>
      <c r="H187" s="1"/>
    </row>
    <row r="188" spans="1:8" ht="15.75" customHeight="1">
      <c r="A188" s="51"/>
      <c r="B188" s="51"/>
      <c r="C188" s="52"/>
      <c r="D188" s="52"/>
      <c r="E188" s="52"/>
      <c r="F188" s="1"/>
      <c r="G188" s="1"/>
      <c r="H188" s="1"/>
    </row>
    <row r="189" spans="1:8" ht="15.75" customHeight="1">
      <c r="A189" s="51"/>
      <c r="B189" s="51"/>
      <c r="C189" s="52"/>
      <c r="D189" s="52"/>
      <c r="E189" s="52"/>
      <c r="F189" s="1"/>
      <c r="G189" s="1"/>
      <c r="H189" s="1"/>
    </row>
    <row r="190" spans="1:8" ht="15.75" customHeight="1">
      <c r="A190" s="51"/>
      <c r="B190" s="51"/>
      <c r="C190" s="52"/>
      <c r="D190" s="52"/>
      <c r="E190" s="52"/>
      <c r="F190" s="1"/>
      <c r="G190" s="1"/>
      <c r="H190" s="1"/>
    </row>
    <row r="191" spans="1:8" ht="15.75" customHeight="1">
      <c r="A191" s="51"/>
      <c r="B191" s="51"/>
      <c r="C191" s="52"/>
      <c r="D191" s="52"/>
      <c r="E191" s="52"/>
      <c r="F191" s="1"/>
      <c r="G191" s="1"/>
      <c r="H191" s="1"/>
    </row>
    <row r="192" spans="1:8" ht="15.75" customHeight="1">
      <c r="A192" s="51"/>
      <c r="B192" s="51"/>
      <c r="C192" s="52"/>
      <c r="D192" s="52"/>
      <c r="E192" s="52"/>
      <c r="F192" s="1"/>
      <c r="G192" s="1"/>
      <c r="H192" s="1"/>
    </row>
    <row r="193" spans="1:8" ht="15.75" customHeight="1">
      <c r="A193" s="51"/>
      <c r="B193" s="51"/>
      <c r="C193" s="52"/>
      <c r="D193" s="52"/>
      <c r="E193" s="52"/>
      <c r="F193" s="1"/>
      <c r="G193" s="1"/>
      <c r="H193" s="1"/>
    </row>
    <row r="194" spans="1:8" ht="15.75" customHeight="1">
      <c r="A194" s="51"/>
      <c r="B194" s="51"/>
      <c r="C194" s="52"/>
      <c r="D194" s="52"/>
      <c r="E194" s="52"/>
      <c r="F194" s="1"/>
      <c r="G194" s="1"/>
      <c r="H194" s="1"/>
    </row>
    <row r="195" spans="1:8" ht="15.75" customHeight="1">
      <c r="A195" s="51"/>
      <c r="B195" s="51"/>
      <c r="C195" s="52"/>
      <c r="D195" s="52"/>
      <c r="E195" s="52"/>
      <c r="F195" s="1"/>
      <c r="G195" s="1"/>
      <c r="H195" s="1"/>
    </row>
    <row r="196" spans="1:8" ht="15.75" customHeight="1">
      <c r="A196" s="51"/>
      <c r="B196" s="51"/>
      <c r="C196" s="52"/>
      <c r="D196" s="52"/>
      <c r="E196" s="52"/>
      <c r="F196" s="1"/>
      <c r="G196" s="1"/>
      <c r="H196" s="1"/>
    </row>
    <row r="197" spans="1:8" ht="15.75" customHeight="1">
      <c r="A197" s="51"/>
      <c r="B197" s="51"/>
      <c r="C197" s="52"/>
      <c r="D197" s="52"/>
      <c r="E197" s="52"/>
      <c r="F197" s="1"/>
      <c r="G197" s="1"/>
      <c r="H197" s="1"/>
    </row>
    <row r="198" spans="1:8" ht="15.75" customHeight="1">
      <c r="A198" s="51"/>
      <c r="B198" s="51"/>
      <c r="C198" s="52"/>
      <c r="D198" s="52"/>
      <c r="E198" s="52"/>
      <c r="F198" s="1"/>
      <c r="G198" s="1"/>
      <c r="H198" s="1"/>
    </row>
    <row r="199" spans="1:8" ht="15.75" customHeight="1">
      <c r="A199" s="51"/>
      <c r="B199" s="51"/>
      <c r="C199" s="52"/>
      <c r="D199" s="52"/>
      <c r="E199" s="52"/>
      <c r="F199" s="1"/>
      <c r="G199" s="1"/>
      <c r="H199" s="1"/>
    </row>
    <row r="200" spans="1:8" ht="15.75" customHeight="1">
      <c r="A200" s="51"/>
      <c r="B200" s="51"/>
      <c r="C200" s="52"/>
      <c r="D200" s="52"/>
      <c r="E200" s="52"/>
      <c r="F200" s="1"/>
      <c r="G200" s="1"/>
      <c r="H200" s="1"/>
    </row>
    <row r="201" spans="1:8" ht="15.75" customHeight="1">
      <c r="A201" s="51"/>
      <c r="B201" s="51"/>
      <c r="C201" s="52"/>
      <c r="D201" s="52"/>
      <c r="E201" s="52"/>
      <c r="F201" s="1"/>
      <c r="G201" s="1"/>
      <c r="H201" s="1"/>
    </row>
    <row r="202" spans="1:8" ht="15.75" customHeight="1">
      <c r="A202" s="51"/>
      <c r="B202" s="51"/>
      <c r="C202" s="52"/>
      <c r="D202" s="52"/>
      <c r="E202" s="52"/>
      <c r="F202" s="1"/>
      <c r="G202" s="1"/>
      <c r="H202" s="1"/>
    </row>
    <row r="203" spans="1:8" ht="15.75" customHeight="1">
      <c r="A203" s="51"/>
      <c r="B203" s="51"/>
      <c r="C203" s="52"/>
      <c r="D203" s="52"/>
      <c r="E203" s="52"/>
      <c r="F203" s="1"/>
      <c r="G203" s="1"/>
      <c r="H203" s="1"/>
    </row>
    <row r="204" spans="1:8" ht="15.75" customHeight="1">
      <c r="A204" s="51"/>
      <c r="B204" s="51"/>
      <c r="C204" s="52"/>
      <c r="D204" s="52"/>
      <c r="E204" s="52"/>
      <c r="F204" s="1"/>
      <c r="G204" s="1"/>
      <c r="H204" s="1"/>
    </row>
    <row r="205" spans="1:8" ht="15.75" customHeight="1">
      <c r="A205" s="51"/>
      <c r="B205" s="51"/>
      <c r="C205" s="52"/>
      <c r="D205" s="52"/>
      <c r="E205" s="52"/>
      <c r="F205" s="1"/>
      <c r="G205" s="1"/>
      <c r="H205" s="1"/>
    </row>
    <row r="206" spans="1:8" ht="15.75" customHeight="1">
      <c r="A206" s="51"/>
      <c r="B206" s="51"/>
      <c r="C206" s="52"/>
      <c r="D206" s="52"/>
      <c r="E206" s="52"/>
      <c r="F206" s="1"/>
      <c r="G206" s="1"/>
      <c r="H206" s="1"/>
    </row>
    <row r="207" spans="1:8" ht="15.75" customHeight="1">
      <c r="A207" s="51"/>
      <c r="B207" s="51"/>
      <c r="C207" s="52"/>
      <c r="D207" s="52"/>
      <c r="E207" s="52"/>
      <c r="F207" s="1"/>
      <c r="G207" s="1"/>
      <c r="H207" s="1"/>
    </row>
    <row r="208" spans="1:8" ht="15.75" customHeight="1">
      <c r="A208" s="51"/>
      <c r="B208" s="51"/>
      <c r="C208" s="52"/>
      <c r="D208" s="52"/>
      <c r="E208" s="52"/>
      <c r="F208" s="1"/>
      <c r="G208" s="1"/>
      <c r="H208" s="1"/>
    </row>
    <row r="209" spans="1:8" ht="15.75" customHeight="1">
      <c r="A209" s="51"/>
      <c r="B209" s="51"/>
      <c r="C209" s="52"/>
      <c r="D209" s="52"/>
      <c r="E209" s="52"/>
      <c r="F209" s="1"/>
      <c r="G209" s="1"/>
      <c r="H209" s="1"/>
    </row>
    <row r="210" spans="1:8" ht="15.75" customHeight="1">
      <c r="A210" s="51"/>
      <c r="B210" s="51"/>
      <c r="C210" s="52"/>
      <c r="D210" s="52"/>
      <c r="E210" s="52"/>
      <c r="F210" s="1"/>
      <c r="G210" s="1"/>
      <c r="H210" s="1"/>
    </row>
    <row r="211" spans="1:8" ht="15.75" customHeight="1">
      <c r="A211" s="51"/>
      <c r="B211" s="51"/>
      <c r="C211" s="52"/>
      <c r="D211" s="52"/>
      <c r="E211" s="52"/>
      <c r="F211" s="1"/>
      <c r="G211" s="1"/>
      <c r="H211" s="1"/>
    </row>
    <row r="212" spans="1:8" ht="15.75" customHeight="1">
      <c r="A212" s="51"/>
      <c r="B212" s="51"/>
      <c r="C212" s="52"/>
      <c r="D212" s="52"/>
      <c r="E212" s="52"/>
      <c r="F212" s="1"/>
      <c r="G212" s="1"/>
      <c r="H212" s="1"/>
    </row>
    <row r="213" spans="1:8" ht="15.75" customHeight="1">
      <c r="A213" s="51"/>
      <c r="B213" s="51"/>
      <c r="C213" s="52"/>
      <c r="D213" s="52"/>
      <c r="E213" s="52"/>
      <c r="F213" s="1"/>
      <c r="G213" s="1"/>
      <c r="H213" s="1"/>
    </row>
    <row r="214" spans="1:8" ht="15.75" customHeight="1">
      <c r="A214" s="51"/>
      <c r="B214" s="51"/>
      <c r="C214" s="52"/>
      <c r="D214" s="52"/>
      <c r="E214" s="52"/>
      <c r="F214" s="1"/>
      <c r="G214" s="1"/>
      <c r="H214" s="1"/>
    </row>
    <row r="215" spans="1:8" ht="15.75" customHeight="1">
      <c r="A215" s="51"/>
      <c r="B215" s="51"/>
      <c r="C215" s="52"/>
      <c r="D215" s="52"/>
      <c r="E215" s="52"/>
      <c r="F215" s="1"/>
      <c r="G215" s="1"/>
      <c r="H215" s="1"/>
    </row>
    <row r="216" spans="1:8" ht="15.75" customHeight="1">
      <c r="A216" s="51"/>
      <c r="B216" s="51"/>
      <c r="C216" s="52"/>
      <c r="D216" s="52"/>
      <c r="E216" s="52"/>
      <c r="F216" s="1"/>
      <c r="G216" s="1"/>
      <c r="H216" s="1"/>
    </row>
    <row r="217" spans="1:8" ht="15.75" customHeight="1">
      <c r="A217" s="51"/>
      <c r="B217" s="51"/>
      <c r="C217" s="52"/>
      <c r="D217" s="52"/>
      <c r="E217" s="52"/>
      <c r="F217" s="1"/>
      <c r="G217" s="1"/>
      <c r="H217" s="1"/>
    </row>
    <row r="218" spans="1:8" ht="15.75" customHeight="1">
      <c r="A218" s="51"/>
      <c r="B218" s="51"/>
      <c r="C218" s="52"/>
      <c r="D218" s="52"/>
      <c r="E218" s="52"/>
      <c r="F218" s="1"/>
      <c r="G218" s="1"/>
      <c r="H218" s="1"/>
    </row>
    <row r="219" spans="1:8" ht="15.75" customHeight="1">
      <c r="A219" s="51"/>
      <c r="B219" s="51"/>
      <c r="C219" s="52"/>
      <c r="D219" s="52"/>
      <c r="E219" s="52"/>
      <c r="F219" s="1"/>
      <c r="G219" s="1"/>
      <c r="H219" s="1"/>
    </row>
    <row r="220" spans="1:8" ht="15.75" customHeight="1">
      <c r="A220" s="51"/>
      <c r="B220" s="51"/>
      <c r="C220" s="52"/>
      <c r="D220" s="52"/>
      <c r="E220" s="52"/>
      <c r="F220" s="1"/>
      <c r="G220" s="1"/>
      <c r="H220" s="1"/>
    </row>
    <row r="221" spans="1:8" ht="15.75" customHeight="1">
      <c r="A221" s="51"/>
      <c r="B221" s="51"/>
      <c r="C221" s="52"/>
      <c r="D221" s="52"/>
      <c r="E221" s="52"/>
      <c r="F221" s="1"/>
      <c r="G221" s="1"/>
      <c r="H221" s="1"/>
    </row>
    <row r="222" spans="1:8" ht="15.75" customHeight="1">
      <c r="A222" s="51"/>
      <c r="B222" s="51"/>
      <c r="C222" s="52"/>
      <c r="D222" s="52"/>
      <c r="E222" s="52"/>
      <c r="F222" s="1"/>
      <c r="G222" s="1"/>
      <c r="H222" s="1"/>
    </row>
    <row r="223" spans="1:8" ht="15.75" customHeight="1">
      <c r="A223" s="51"/>
      <c r="B223" s="51"/>
      <c r="C223" s="52"/>
      <c r="D223" s="52"/>
      <c r="E223" s="52"/>
      <c r="F223" s="1"/>
      <c r="G223" s="1"/>
      <c r="H223" s="1"/>
    </row>
    <row r="224" spans="1:8" ht="15.75" customHeight="1">
      <c r="A224" s="51"/>
      <c r="B224" s="51"/>
      <c r="C224" s="52"/>
      <c r="D224" s="52"/>
      <c r="E224" s="52"/>
      <c r="F224" s="1"/>
      <c r="G224" s="1"/>
      <c r="H224" s="1"/>
    </row>
    <row r="225" spans="1:8" ht="15.75" customHeight="1">
      <c r="A225" s="51"/>
      <c r="B225" s="51"/>
      <c r="C225" s="52"/>
      <c r="D225" s="52"/>
      <c r="E225" s="52"/>
      <c r="F225" s="1"/>
      <c r="G225" s="1"/>
      <c r="H225" s="1"/>
    </row>
    <row r="226" spans="1:8" ht="15.75" customHeight="1">
      <c r="A226" s="51"/>
      <c r="B226" s="51"/>
      <c r="C226" s="52"/>
      <c r="D226" s="52"/>
      <c r="E226" s="52"/>
      <c r="F226" s="1"/>
      <c r="G226" s="1"/>
      <c r="H226" s="1"/>
    </row>
    <row r="227" spans="1:8" ht="15.75" customHeight="1">
      <c r="A227" s="51"/>
      <c r="B227" s="51"/>
      <c r="C227" s="52"/>
      <c r="D227" s="52"/>
      <c r="E227" s="52"/>
      <c r="F227" s="1"/>
      <c r="G227" s="1"/>
      <c r="H227" s="1"/>
    </row>
    <row r="228" spans="1:8" ht="15.75" customHeight="1">
      <c r="A228" s="51"/>
      <c r="B228" s="51"/>
      <c r="C228" s="52"/>
      <c r="D228" s="52"/>
      <c r="E228" s="52"/>
      <c r="F228" s="1"/>
      <c r="G228" s="1"/>
      <c r="H228" s="1"/>
    </row>
    <row r="229" spans="1:8" ht="15.75" customHeight="1">
      <c r="A229" s="51"/>
      <c r="B229" s="51"/>
      <c r="C229" s="52"/>
      <c r="D229" s="52"/>
      <c r="E229" s="52"/>
      <c r="F229" s="1"/>
      <c r="G229" s="1"/>
      <c r="H229" s="1"/>
    </row>
    <row r="230" spans="1:8" ht="15.75" customHeight="1">
      <c r="A230" s="51"/>
      <c r="B230" s="51"/>
      <c r="C230" s="52"/>
      <c r="D230" s="52"/>
      <c r="E230" s="52"/>
      <c r="F230" s="1"/>
      <c r="G230" s="1"/>
      <c r="H230" s="1"/>
    </row>
    <row r="231" spans="1:8" ht="15.75" customHeight="1">
      <c r="A231" s="51"/>
      <c r="B231" s="51"/>
      <c r="C231" s="52"/>
      <c r="D231" s="52"/>
      <c r="E231" s="52"/>
      <c r="F231" s="1"/>
      <c r="G231" s="1"/>
      <c r="H231" s="1"/>
    </row>
    <row r="232" spans="1:8" ht="15.75" customHeight="1">
      <c r="A232" s="51"/>
      <c r="B232" s="51"/>
      <c r="C232" s="52"/>
      <c r="D232" s="52"/>
      <c r="E232" s="52"/>
      <c r="F232" s="1"/>
      <c r="G232" s="1"/>
      <c r="H232" s="1"/>
    </row>
    <row r="233" spans="1:8" ht="15.75" customHeight="1">
      <c r="A233" s="51"/>
      <c r="B233" s="51"/>
      <c r="C233" s="52"/>
      <c r="D233" s="52"/>
      <c r="E233" s="52"/>
      <c r="F233" s="1"/>
      <c r="G233" s="1"/>
      <c r="H233" s="1"/>
    </row>
    <row r="234" spans="1:8" ht="15.75" customHeight="1">
      <c r="A234" s="51"/>
      <c r="B234" s="51"/>
      <c r="C234" s="52"/>
      <c r="D234" s="52"/>
      <c r="E234" s="52"/>
      <c r="F234" s="1"/>
      <c r="G234" s="1"/>
      <c r="H234" s="1"/>
    </row>
    <row r="235" spans="1:8" ht="15.75" customHeight="1">
      <c r="A235" s="51"/>
      <c r="B235" s="51"/>
      <c r="C235" s="52"/>
      <c r="D235" s="52"/>
      <c r="E235" s="52"/>
      <c r="F235" s="1"/>
      <c r="G235" s="1"/>
      <c r="H235" s="1"/>
    </row>
    <row r="236" spans="1:8" ht="15.75" customHeight="1">
      <c r="A236" s="51"/>
      <c r="B236" s="51"/>
      <c r="C236" s="52"/>
      <c r="D236" s="52"/>
      <c r="E236" s="52"/>
      <c r="F236" s="1"/>
      <c r="G236" s="1"/>
      <c r="H236" s="1"/>
    </row>
    <row r="237" spans="1:8" ht="15.75" customHeight="1">
      <c r="A237" s="51"/>
      <c r="B237" s="51"/>
      <c r="C237" s="52"/>
      <c r="D237" s="52"/>
      <c r="E237" s="52"/>
      <c r="F237" s="1"/>
      <c r="G237" s="1"/>
      <c r="H237" s="1"/>
    </row>
    <row r="238" spans="1:8" ht="15.75" customHeight="1">
      <c r="A238" s="51"/>
      <c r="B238" s="51"/>
      <c r="C238" s="52"/>
      <c r="D238" s="52"/>
      <c r="E238" s="52"/>
      <c r="F238" s="1"/>
      <c r="G238" s="1"/>
      <c r="H238" s="1"/>
    </row>
    <row r="239" spans="1:8" ht="15.75" customHeight="1">
      <c r="A239" s="51"/>
      <c r="B239" s="51"/>
      <c r="C239" s="52"/>
      <c r="D239" s="52"/>
      <c r="E239" s="52"/>
      <c r="F239" s="1"/>
      <c r="G239" s="1"/>
      <c r="H239" s="1"/>
    </row>
    <row r="240" spans="1:8" ht="15.75" customHeight="1">
      <c r="A240" s="51"/>
      <c r="B240" s="51"/>
      <c r="C240" s="52"/>
      <c r="D240" s="52"/>
      <c r="E240" s="52"/>
      <c r="F240" s="1"/>
      <c r="G240" s="1"/>
      <c r="H240" s="1"/>
    </row>
    <row r="241" spans="1:8" ht="15.75" customHeight="1">
      <c r="A241" s="51"/>
      <c r="B241" s="51"/>
      <c r="C241" s="52"/>
      <c r="D241" s="52"/>
      <c r="E241" s="52"/>
      <c r="F241" s="1"/>
      <c r="G241" s="1"/>
      <c r="H241" s="1"/>
    </row>
    <row r="242" spans="1:8" ht="15.75" customHeight="1">
      <c r="A242" s="51"/>
      <c r="B242" s="51"/>
      <c r="C242" s="52"/>
      <c r="D242" s="52"/>
      <c r="E242" s="52"/>
      <c r="F242" s="1"/>
      <c r="G242" s="1"/>
      <c r="H242" s="1"/>
    </row>
    <row r="243" spans="1:8" ht="15.75" customHeight="1">
      <c r="A243" s="51"/>
      <c r="B243" s="51"/>
      <c r="C243" s="52"/>
      <c r="D243" s="52"/>
      <c r="E243" s="52"/>
      <c r="F243" s="1"/>
      <c r="G243" s="1"/>
      <c r="H243" s="1"/>
    </row>
    <row r="244" spans="1:8" ht="15.75" customHeight="1">
      <c r="A244" s="51"/>
      <c r="B244" s="51"/>
      <c r="C244" s="52"/>
      <c r="D244" s="52"/>
      <c r="E244" s="52"/>
      <c r="F244" s="1"/>
      <c r="G244" s="1"/>
      <c r="H244" s="1"/>
    </row>
    <row r="245" spans="1:8" ht="15.75" customHeight="1">
      <c r="A245" s="51"/>
      <c r="B245" s="51"/>
      <c r="C245" s="52"/>
      <c r="D245" s="52"/>
      <c r="E245" s="52"/>
      <c r="F245" s="1"/>
      <c r="G245" s="1"/>
      <c r="H245" s="1"/>
    </row>
    <row r="246" spans="1:8" ht="15.75" customHeight="1">
      <c r="A246" s="51"/>
      <c r="B246" s="51"/>
      <c r="C246" s="52"/>
      <c r="D246" s="52"/>
      <c r="E246" s="52"/>
      <c r="F246" s="1"/>
      <c r="G246" s="1"/>
      <c r="H246" s="1"/>
    </row>
    <row r="247" spans="1:8" ht="15.75" customHeight="1">
      <c r="A247" s="51"/>
      <c r="B247" s="51"/>
      <c r="C247" s="52"/>
      <c r="D247" s="52"/>
      <c r="E247" s="52"/>
      <c r="F247" s="1"/>
      <c r="G247" s="1"/>
      <c r="H247" s="1"/>
    </row>
    <row r="248" spans="1:8" ht="15.75" customHeight="1">
      <c r="A248" s="51"/>
      <c r="B248" s="51"/>
      <c r="C248" s="52"/>
      <c r="D248" s="52"/>
      <c r="E248" s="52"/>
      <c r="F248" s="1"/>
      <c r="G248" s="1"/>
      <c r="H248" s="1"/>
    </row>
    <row r="249" spans="1:8" ht="15.75" customHeight="1">
      <c r="A249" s="51"/>
      <c r="B249" s="51"/>
      <c r="C249" s="52"/>
      <c r="D249" s="52"/>
      <c r="E249" s="52"/>
      <c r="F249" s="1"/>
      <c r="G249" s="1"/>
      <c r="H249" s="1"/>
    </row>
    <row r="250" spans="1:8" ht="15.75" customHeight="1">
      <c r="A250" s="51"/>
      <c r="B250" s="51"/>
      <c r="C250" s="52"/>
      <c r="D250" s="52"/>
      <c r="E250" s="52"/>
      <c r="F250" s="1"/>
      <c r="G250" s="1"/>
      <c r="H250" s="1"/>
    </row>
    <row r="251" spans="1:8" ht="15.75" customHeight="1">
      <c r="A251" s="51"/>
      <c r="B251" s="51"/>
      <c r="C251" s="52"/>
      <c r="D251" s="52"/>
      <c r="E251" s="52"/>
      <c r="F251" s="1"/>
      <c r="G251" s="1"/>
      <c r="H251" s="1"/>
    </row>
    <row r="252" spans="1:8" ht="15.75" customHeight="1">
      <c r="A252" s="51"/>
      <c r="B252" s="51"/>
      <c r="C252" s="52"/>
      <c r="D252" s="52"/>
      <c r="E252" s="52"/>
      <c r="F252" s="1"/>
      <c r="G252" s="1"/>
      <c r="H252" s="1"/>
    </row>
    <row r="253" spans="1:8" ht="15.75" customHeight="1">
      <c r="A253" s="51"/>
      <c r="B253" s="51"/>
      <c r="C253" s="52"/>
      <c r="D253" s="52"/>
      <c r="E253" s="52"/>
      <c r="F253" s="1"/>
      <c r="G253" s="1"/>
      <c r="H253" s="1"/>
    </row>
    <row r="254" spans="1:8" ht="15.75" customHeight="1">
      <c r="A254" s="51"/>
      <c r="B254" s="51"/>
      <c r="C254" s="52"/>
      <c r="D254" s="52"/>
      <c r="E254" s="52"/>
      <c r="F254" s="1"/>
      <c r="G254" s="1"/>
      <c r="H254" s="1"/>
    </row>
    <row r="255" spans="1:8" ht="15.75" customHeight="1">
      <c r="A255" s="51"/>
      <c r="B255" s="51"/>
      <c r="C255" s="52"/>
      <c r="D255" s="52"/>
      <c r="E255" s="52"/>
      <c r="F255" s="1"/>
      <c r="G255" s="1"/>
      <c r="H255" s="1"/>
    </row>
    <row r="256" spans="1:8" ht="15.75" customHeight="1">
      <c r="A256" s="51"/>
      <c r="B256" s="51"/>
      <c r="C256" s="52"/>
      <c r="D256" s="52"/>
      <c r="E256" s="52"/>
      <c r="F256" s="1"/>
      <c r="G256" s="1"/>
      <c r="H256" s="1"/>
    </row>
    <row r="257" spans="1:8" ht="15.75" customHeight="1">
      <c r="A257" s="51"/>
      <c r="B257" s="51"/>
      <c r="C257" s="52"/>
      <c r="D257" s="52"/>
      <c r="E257" s="52"/>
      <c r="F257" s="1"/>
      <c r="G257" s="1"/>
      <c r="H257" s="1"/>
    </row>
    <row r="258" spans="1:8" ht="15.75" customHeight="1">
      <c r="A258" s="51"/>
      <c r="B258" s="51"/>
      <c r="C258" s="52"/>
      <c r="D258" s="52"/>
      <c r="E258" s="52"/>
      <c r="F258" s="1"/>
      <c r="G258" s="1"/>
      <c r="H258" s="1"/>
    </row>
    <row r="259" spans="1:8" ht="15.75" customHeight="1">
      <c r="A259" s="51"/>
      <c r="B259" s="51"/>
      <c r="C259" s="52"/>
      <c r="D259" s="52"/>
      <c r="E259" s="52"/>
      <c r="F259" s="1"/>
      <c r="G259" s="1"/>
      <c r="H259" s="1"/>
    </row>
    <row r="260" spans="1:8" ht="15.75" customHeight="1">
      <c r="A260" s="51"/>
      <c r="B260" s="51"/>
      <c r="C260" s="52"/>
      <c r="D260" s="52"/>
      <c r="E260" s="52"/>
      <c r="F260" s="1"/>
      <c r="G260" s="1"/>
      <c r="H260" s="1"/>
    </row>
    <row r="261" spans="1:8" ht="15.75" customHeight="1">
      <c r="A261" s="51"/>
      <c r="B261" s="51"/>
      <c r="C261" s="52"/>
      <c r="D261" s="52"/>
      <c r="E261" s="52"/>
      <c r="F261" s="1"/>
      <c r="G261" s="1"/>
      <c r="H261" s="1"/>
    </row>
    <row r="262" spans="1:8" ht="15.75" customHeight="1">
      <c r="A262" s="51"/>
      <c r="B262" s="51"/>
      <c r="C262" s="52"/>
      <c r="D262" s="52"/>
      <c r="E262" s="52"/>
      <c r="F262" s="1"/>
      <c r="G262" s="1"/>
      <c r="H262" s="1"/>
    </row>
    <row r="263" spans="1:8" ht="15.75" customHeight="1">
      <c r="A263" s="51"/>
      <c r="B263" s="51"/>
      <c r="C263" s="52"/>
      <c r="D263" s="52"/>
      <c r="E263" s="52"/>
      <c r="F263" s="1"/>
      <c r="G263" s="1"/>
      <c r="H263" s="1"/>
    </row>
    <row r="264" spans="1:8" ht="15.75" customHeight="1">
      <c r="A264" s="51"/>
      <c r="B264" s="51"/>
      <c r="C264" s="52"/>
      <c r="D264" s="52"/>
      <c r="E264" s="52"/>
      <c r="F264" s="1"/>
      <c r="G264" s="1"/>
      <c r="H264" s="1"/>
    </row>
    <row r="265" spans="1:8" ht="15.75" customHeight="1">
      <c r="A265" s="51"/>
      <c r="B265" s="51"/>
      <c r="C265" s="52"/>
      <c r="D265" s="52"/>
      <c r="E265" s="52"/>
      <c r="F265" s="1"/>
      <c r="G265" s="1"/>
      <c r="H265" s="1"/>
    </row>
    <row r="266" spans="1:8" ht="15.75" customHeight="1">
      <c r="A266" s="51"/>
      <c r="B266" s="51"/>
      <c r="C266" s="52"/>
      <c r="D266" s="52"/>
      <c r="E266" s="52"/>
      <c r="F266" s="1"/>
      <c r="G266" s="1"/>
      <c r="H266" s="1"/>
    </row>
    <row r="267" spans="1:8" ht="15.75" customHeight="1">
      <c r="A267" s="51"/>
      <c r="B267" s="51"/>
      <c r="C267" s="52"/>
      <c r="D267" s="52"/>
      <c r="E267" s="52"/>
      <c r="F267" s="1"/>
      <c r="G267" s="1"/>
      <c r="H267" s="1"/>
    </row>
    <row r="268" spans="1:8" ht="15.75" customHeight="1">
      <c r="A268" s="51"/>
      <c r="B268" s="51"/>
      <c r="C268" s="52"/>
      <c r="D268" s="52"/>
      <c r="E268" s="52"/>
      <c r="F268" s="1"/>
      <c r="G268" s="1"/>
      <c r="H268" s="1"/>
    </row>
    <row r="269" spans="1:8" ht="15.75" customHeight="1">
      <c r="A269" s="51"/>
      <c r="B269" s="51"/>
      <c r="C269" s="52"/>
      <c r="D269" s="52"/>
      <c r="E269" s="52"/>
      <c r="F269" s="1"/>
      <c r="G269" s="1"/>
      <c r="H269" s="1"/>
    </row>
    <row r="270" spans="1:8" ht="15.75" customHeight="1">
      <c r="A270" s="51"/>
      <c r="B270" s="51"/>
      <c r="C270" s="52"/>
      <c r="D270" s="52"/>
      <c r="E270" s="52"/>
      <c r="F270" s="1"/>
      <c r="G270" s="1"/>
      <c r="H270" s="1"/>
    </row>
    <row r="271" spans="1:8" ht="15.75" customHeight="1">
      <c r="A271" s="51"/>
      <c r="B271" s="51"/>
      <c r="C271" s="52"/>
      <c r="D271" s="52"/>
      <c r="E271" s="52"/>
      <c r="F271" s="1"/>
      <c r="G271" s="1"/>
      <c r="H271" s="1"/>
    </row>
    <row r="272" spans="1:8" ht="15.75" customHeight="1">
      <c r="A272" s="51"/>
      <c r="B272" s="51"/>
      <c r="C272" s="52"/>
      <c r="D272" s="52"/>
      <c r="E272" s="52"/>
      <c r="F272" s="1"/>
      <c r="G272" s="1"/>
      <c r="H272" s="1"/>
    </row>
    <row r="273" spans="1:8" ht="15.75" customHeight="1">
      <c r="A273" s="51"/>
      <c r="B273" s="51"/>
      <c r="C273" s="52"/>
      <c r="D273" s="52"/>
      <c r="E273" s="52"/>
      <c r="F273" s="1"/>
      <c r="G273" s="1"/>
      <c r="H273" s="1"/>
    </row>
    <row r="274" spans="1:8" ht="15.75" customHeight="1">
      <c r="A274" s="51"/>
      <c r="B274" s="51"/>
      <c r="C274" s="52"/>
      <c r="D274" s="52"/>
      <c r="E274" s="52"/>
      <c r="F274" s="1"/>
      <c r="G274" s="1"/>
      <c r="H274" s="1"/>
    </row>
    <row r="275" spans="1:8" ht="15.75" customHeight="1">
      <c r="A275" s="51"/>
      <c r="B275" s="51"/>
      <c r="C275" s="52"/>
      <c r="D275" s="52"/>
      <c r="E275" s="52"/>
      <c r="F275" s="1"/>
      <c r="G275" s="1"/>
      <c r="H275" s="1"/>
    </row>
    <row r="276" spans="1:8" ht="15.75" customHeight="1">
      <c r="A276" s="51"/>
      <c r="B276" s="51"/>
      <c r="C276" s="52"/>
      <c r="D276" s="52"/>
      <c r="E276" s="52"/>
      <c r="F276" s="1"/>
      <c r="G276" s="1"/>
      <c r="H276" s="1"/>
    </row>
    <row r="277" spans="1:8" ht="15.75" customHeight="1">
      <c r="A277" s="51"/>
      <c r="B277" s="51"/>
      <c r="C277" s="52"/>
      <c r="D277" s="52"/>
      <c r="E277" s="52"/>
      <c r="F277" s="1"/>
      <c r="G277" s="1"/>
      <c r="H277" s="1"/>
    </row>
    <row r="278" spans="1:8" ht="15.75" customHeight="1">
      <c r="A278" s="51"/>
      <c r="B278" s="51"/>
      <c r="C278" s="52"/>
      <c r="D278" s="52"/>
      <c r="E278" s="52"/>
      <c r="F278" s="1"/>
      <c r="G278" s="1"/>
      <c r="H278" s="1"/>
    </row>
    <row r="279" spans="1:8" ht="15.75" customHeight="1">
      <c r="A279" s="51"/>
      <c r="B279" s="51"/>
      <c r="C279" s="52"/>
      <c r="D279" s="52"/>
      <c r="E279" s="52"/>
      <c r="F279" s="1"/>
      <c r="G279" s="1"/>
      <c r="H279" s="1"/>
    </row>
    <row r="280" spans="1:8" ht="15.75" customHeight="1">
      <c r="A280" s="51"/>
      <c r="B280" s="51"/>
      <c r="C280" s="52"/>
      <c r="D280" s="52"/>
      <c r="E280" s="52"/>
      <c r="F280" s="1"/>
      <c r="G280" s="1"/>
      <c r="H280" s="1"/>
    </row>
    <row r="281" spans="1:8" ht="15.75" customHeight="1">
      <c r="A281" s="51"/>
      <c r="B281" s="51"/>
      <c r="C281" s="52"/>
      <c r="D281" s="52"/>
      <c r="E281" s="52"/>
      <c r="F281" s="1"/>
      <c r="G281" s="1"/>
      <c r="H281" s="1"/>
    </row>
    <row r="282" spans="1:8" ht="15.75" customHeight="1">
      <c r="A282" s="51"/>
      <c r="B282" s="51"/>
      <c r="C282" s="52"/>
      <c r="D282" s="52"/>
      <c r="E282" s="52"/>
      <c r="F282" s="1"/>
      <c r="G282" s="1"/>
      <c r="H282" s="1"/>
    </row>
    <row r="283" spans="1:8" ht="15.75" customHeight="1">
      <c r="A283" s="51"/>
      <c r="B283" s="51"/>
      <c r="C283" s="52"/>
      <c r="D283" s="52"/>
      <c r="E283" s="52"/>
      <c r="F283" s="1"/>
      <c r="G283" s="1"/>
      <c r="H283" s="1"/>
    </row>
    <row r="284" spans="1:8" ht="15.75" customHeight="1">
      <c r="A284" s="51"/>
      <c r="B284" s="51"/>
      <c r="C284" s="52"/>
      <c r="D284" s="52"/>
      <c r="E284" s="52"/>
      <c r="F284" s="1"/>
      <c r="G284" s="1"/>
      <c r="H284" s="1"/>
    </row>
    <row r="285" spans="1:8" ht="15.75" customHeight="1">
      <c r="A285" s="51"/>
      <c r="B285" s="51"/>
      <c r="C285" s="52"/>
      <c r="D285" s="52"/>
      <c r="E285" s="52"/>
      <c r="F285" s="1"/>
      <c r="G285" s="1"/>
      <c r="H285" s="1"/>
    </row>
    <row r="286" spans="1:8" ht="15.75" customHeight="1">
      <c r="A286" s="51"/>
      <c r="B286" s="51"/>
      <c r="C286" s="52"/>
      <c r="D286" s="52"/>
      <c r="E286" s="52"/>
      <c r="F286" s="1"/>
      <c r="G286" s="1"/>
      <c r="H286" s="1"/>
    </row>
    <row r="287" spans="1:8" ht="15.75" customHeight="1">
      <c r="A287" s="51"/>
      <c r="B287" s="51"/>
      <c r="C287" s="52"/>
      <c r="D287" s="52"/>
      <c r="E287" s="52"/>
      <c r="F287" s="1"/>
      <c r="G287" s="1"/>
      <c r="H287" s="1"/>
    </row>
    <row r="288" spans="1:8" ht="15.75" customHeight="1">
      <c r="A288" s="51"/>
      <c r="B288" s="51"/>
      <c r="C288" s="52"/>
      <c r="D288" s="52"/>
      <c r="E288" s="52"/>
      <c r="F288" s="1"/>
      <c r="G288" s="1"/>
      <c r="H288" s="1"/>
    </row>
    <row r="289" spans="1:8" ht="15.75" customHeight="1">
      <c r="A289" s="51"/>
      <c r="B289" s="51"/>
      <c r="C289" s="52"/>
      <c r="D289" s="52"/>
      <c r="E289" s="52"/>
      <c r="F289" s="1"/>
      <c r="G289" s="1"/>
      <c r="H289" s="1"/>
    </row>
    <row r="290" spans="1:8" ht="15.75" customHeight="1">
      <c r="A290" s="51"/>
      <c r="B290" s="51"/>
      <c r="C290" s="52"/>
      <c r="D290" s="52"/>
      <c r="E290" s="52"/>
      <c r="F290" s="1"/>
      <c r="G290" s="1"/>
      <c r="H290" s="1"/>
    </row>
    <row r="291" spans="1:8" ht="15.75" customHeight="1">
      <c r="A291" s="51"/>
      <c r="B291" s="51"/>
      <c r="C291" s="52"/>
      <c r="D291" s="52"/>
      <c r="E291" s="52"/>
      <c r="F291" s="1"/>
      <c r="G291" s="1"/>
      <c r="H291" s="1"/>
    </row>
    <row r="292" spans="1:8" ht="15.75" customHeight="1">
      <c r="A292" s="51"/>
      <c r="B292" s="51"/>
      <c r="C292" s="52"/>
      <c r="D292" s="52"/>
      <c r="E292" s="52"/>
      <c r="F292" s="1"/>
      <c r="G292" s="1"/>
      <c r="H292" s="1"/>
    </row>
    <row r="293" spans="1:8" ht="15.75" customHeight="1">
      <c r="A293" s="51"/>
      <c r="B293" s="51"/>
      <c r="C293" s="52"/>
      <c r="D293" s="52"/>
      <c r="E293" s="52"/>
      <c r="F293" s="1"/>
      <c r="G293" s="1"/>
      <c r="H293" s="1"/>
    </row>
    <row r="294" spans="1:8" ht="15.75" customHeight="1">
      <c r="A294" s="51"/>
      <c r="B294" s="51"/>
      <c r="C294" s="52"/>
      <c r="D294" s="52"/>
      <c r="E294" s="52"/>
      <c r="F294" s="1"/>
      <c r="G294" s="1"/>
      <c r="H294" s="1"/>
    </row>
    <row r="295" spans="1:8" ht="15.75" customHeight="1">
      <c r="A295" s="51"/>
      <c r="B295" s="51"/>
      <c r="C295" s="52"/>
      <c r="D295" s="52"/>
      <c r="E295" s="52"/>
      <c r="F295" s="1"/>
      <c r="G295" s="1"/>
      <c r="H295" s="1"/>
    </row>
    <row r="296" spans="1:8" ht="15.75" customHeight="1">
      <c r="A296" s="51"/>
      <c r="B296" s="51"/>
      <c r="C296" s="52"/>
      <c r="D296" s="52"/>
      <c r="E296" s="52"/>
      <c r="F296" s="1"/>
      <c r="G296" s="1"/>
      <c r="H296" s="1"/>
    </row>
    <row r="297" spans="1:8" ht="15.75" customHeight="1">
      <c r="A297" s="51"/>
      <c r="B297" s="51"/>
      <c r="C297" s="52"/>
      <c r="D297" s="52"/>
      <c r="E297" s="52"/>
      <c r="F297" s="1"/>
      <c r="G297" s="1"/>
      <c r="H297" s="1"/>
    </row>
    <row r="298" spans="1:8" ht="15.75" customHeight="1">
      <c r="A298" s="51"/>
      <c r="B298" s="51"/>
      <c r="C298" s="52"/>
      <c r="D298" s="52"/>
      <c r="E298" s="52"/>
      <c r="F298" s="1"/>
      <c r="G298" s="1"/>
      <c r="H298" s="1"/>
    </row>
    <row r="299" spans="1:8" ht="15.75" customHeight="1">
      <c r="A299" s="51"/>
      <c r="B299" s="51"/>
      <c r="C299" s="52"/>
      <c r="D299" s="52"/>
      <c r="E299" s="52"/>
      <c r="F299" s="1"/>
      <c r="G299" s="1"/>
      <c r="H299" s="1"/>
    </row>
    <row r="300" spans="1:8" ht="15.75" customHeight="1">
      <c r="A300" s="51"/>
      <c r="B300" s="51"/>
      <c r="C300" s="52"/>
      <c r="D300" s="52"/>
      <c r="E300" s="52"/>
      <c r="F300" s="1"/>
      <c r="G300" s="1"/>
      <c r="H300" s="1"/>
    </row>
    <row r="301" spans="1:8" ht="15.75" customHeight="1">
      <c r="A301" s="51"/>
      <c r="B301" s="51"/>
      <c r="C301" s="52"/>
      <c r="D301" s="52"/>
      <c r="E301" s="52"/>
      <c r="F301" s="1"/>
      <c r="G301" s="1"/>
      <c r="H301" s="1"/>
    </row>
    <row r="302" spans="1:8" ht="15.75" customHeight="1">
      <c r="A302" s="51"/>
      <c r="B302" s="51"/>
      <c r="C302" s="52"/>
      <c r="D302" s="52"/>
      <c r="E302" s="52"/>
      <c r="F302" s="1"/>
      <c r="G302" s="1"/>
      <c r="H302" s="1"/>
    </row>
    <row r="303" spans="1:8" ht="15.75" customHeight="1">
      <c r="A303" s="51"/>
      <c r="B303" s="51"/>
      <c r="C303" s="52"/>
      <c r="D303" s="52"/>
      <c r="E303" s="52"/>
      <c r="F303" s="1"/>
      <c r="G303" s="1"/>
      <c r="H303" s="1"/>
    </row>
    <row r="304" spans="1:8" ht="15.75" customHeight="1">
      <c r="A304" s="51"/>
      <c r="B304" s="51"/>
      <c r="C304" s="52"/>
      <c r="D304" s="52"/>
      <c r="E304" s="52"/>
      <c r="F304" s="1"/>
      <c r="G304" s="1"/>
      <c r="H304" s="1"/>
    </row>
    <row r="305" spans="1:8" ht="15.75" customHeight="1">
      <c r="A305" s="51"/>
      <c r="B305" s="51"/>
      <c r="C305" s="52"/>
      <c r="D305" s="52"/>
      <c r="E305" s="52"/>
      <c r="F305" s="1"/>
      <c r="G305" s="1"/>
      <c r="H305" s="1"/>
    </row>
    <row r="306" spans="1:8" ht="15.75" customHeight="1">
      <c r="A306" s="51"/>
      <c r="B306" s="51"/>
      <c r="C306" s="52"/>
      <c r="D306" s="52"/>
      <c r="E306" s="52"/>
      <c r="F306" s="1"/>
      <c r="G306" s="1"/>
      <c r="H306" s="1"/>
    </row>
    <row r="307" spans="1:8" ht="15.75" customHeight="1">
      <c r="A307" s="51"/>
      <c r="B307" s="51"/>
      <c r="C307" s="52"/>
      <c r="D307" s="52"/>
      <c r="E307" s="52"/>
      <c r="F307" s="1"/>
      <c r="G307" s="1"/>
      <c r="H307" s="1"/>
    </row>
    <row r="308" spans="1:8" ht="15.75" customHeight="1">
      <c r="A308" s="51"/>
      <c r="B308" s="51"/>
      <c r="C308" s="52"/>
      <c r="D308" s="52"/>
      <c r="E308" s="52"/>
      <c r="F308" s="1"/>
      <c r="G308" s="1"/>
      <c r="H308" s="1"/>
    </row>
    <row r="309" spans="1:8" ht="15.75" customHeight="1">
      <c r="A309" s="51"/>
      <c r="B309" s="51"/>
      <c r="C309" s="52"/>
      <c r="D309" s="52"/>
      <c r="E309" s="52"/>
      <c r="F309" s="1"/>
      <c r="G309" s="1"/>
      <c r="H309" s="1"/>
    </row>
    <row r="310" spans="1:8" ht="15.75" customHeight="1">
      <c r="A310" s="51"/>
      <c r="B310" s="51"/>
      <c r="C310" s="52"/>
      <c r="D310" s="52"/>
      <c r="E310" s="52"/>
      <c r="F310" s="1"/>
      <c r="G310" s="1"/>
      <c r="H310" s="1"/>
    </row>
    <row r="311" spans="1:8" ht="15.75" customHeight="1">
      <c r="A311" s="51"/>
      <c r="B311" s="51"/>
      <c r="C311" s="52"/>
      <c r="D311" s="52"/>
      <c r="E311" s="52"/>
      <c r="F311" s="1"/>
      <c r="G311" s="1"/>
      <c r="H311" s="1"/>
    </row>
    <row r="312" spans="1:8" ht="15.75" customHeight="1">
      <c r="A312" s="51"/>
      <c r="B312" s="51"/>
      <c r="C312" s="52"/>
      <c r="D312" s="52"/>
      <c r="E312" s="52"/>
      <c r="F312" s="1"/>
      <c r="G312" s="1"/>
      <c r="H312" s="1"/>
    </row>
    <row r="313" spans="1:8" ht="15.75" customHeight="1">
      <c r="A313" s="51"/>
      <c r="B313" s="51"/>
      <c r="C313" s="52"/>
      <c r="D313" s="52"/>
      <c r="E313" s="52"/>
      <c r="F313" s="1"/>
      <c r="G313" s="1"/>
      <c r="H313" s="1"/>
    </row>
    <row r="314" spans="1:8" ht="15.75" customHeight="1">
      <c r="A314" s="51"/>
      <c r="B314" s="51"/>
      <c r="C314" s="52"/>
      <c r="D314" s="52"/>
      <c r="E314" s="52"/>
      <c r="F314" s="1"/>
      <c r="G314" s="1"/>
      <c r="H314" s="1"/>
    </row>
    <row r="315" spans="1:8" ht="15.75" customHeight="1">
      <c r="A315" s="51"/>
      <c r="B315" s="51"/>
      <c r="C315" s="52"/>
      <c r="D315" s="52"/>
      <c r="E315" s="52"/>
      <c r="F315" s="1"/>
      <c r="G315" s="1"/>
      <c r="H315" s="1"/>
    </row>
    <row r="316" spans="1:8" ht="15.75" customHeight="1">
      <c r="A316" s="51"/>
      <c r="B316" s="51"/>
      <c r="C316" s="52"/>
      <c r="D316" s="52"/>
      <c r="E316" s="52"/>
      <c r="F316" s="1"/>
      <c r="G316" s="1"/>
      <c r="H316" s="1"/>
    </row>
    <row r="317" spans="1:8" ht="15.75" customHeight="1">
      <c r="A317" s="51"/>
      <c r="B317" s="51"/>
      <c r="C317" s="52"/>
      <c r="D317" s="52"/>
      <c r="E317" s="52"/>
      <c r="F317" s="1"/>
      <c r="G317" s="1"/>
      <c r="H317" s="1"/>
    </row>
    <row r="318" spans="1:8" ht="15.75" customHeight="1">
      <c r="A318" s="51"/>
      <c r="B318" s="51"/>
      <c r="C318" s="52"/>
      <c r="D318" s="52"/>
      <c r="E318" s="52"/>
      <c r="F318" s="1"/>
      <c r="G318" s="1"/>
      <c r="H318" s="1"/>
    </row>
    <row r="319" spans="1:8" ht="15.75" customHeight="1">
      <c r="A319" s="51"/>
      <c r="B319" s="51"/>
      <c r="C319" s="52"/>
      <c r="D319" s="52"/>
      <c r="E319" s="52"/>
      <c r="F319" s="1"/>
      <c r="G319" s="1"/>
      <c r="H319" s="1"/>
    </row>
    <row r="320" spans="1:8" ht="15.75" customHeight="1">
      <c r="A320" s="51"/>
      <c r="B320" s="51"/>
      <c r="C320" s="52"/>
      <c r="D320" s="52"/>
      <c r="E320" s="52"/>
      <c r="F320" s="1"/>
      <c r="G320" s="1"/>
      <c r="H320" s="1"/>
    </row>
    <row r="321" spans="1:8" ht="15.75" customHeight="1">
      <c r="A321" s="51"/>
      <c r="B321" s="51"/>
      <c r="C321" s="52"/>
      <c r="D321" s="52"/>
      <c r="E321" s="52"/>
      <c r="F321" s="1"/>
      <c r="G321" s="1"/>
      <c r="H321" s="1"/>
    </row>
    <row r="322" spans="1:8" ht="15.75" customHeight="1">
      <c r="A322" s="51"/>
      <c r="B322" s="51"/>
      <c r="C322" s="52"/>
      <c r="D322" s="52"/>
      <c r="E322" s="52"/>
      <c r="F322" s="1"/>
      <c r="G322" s="1"/>
      <c r="H322" s="1"/>
    </row>
    <row r="323" spans="1:8" ht="15.75" customHeight="1">
      <c r="A323" s="51"/>
      <c r="B323" s="51"/>
      <c r="C323" s="52"/>
      <c r="D323" s="52"/>
      <c r="E323" s="52"/>
      <c r="F323" s="1"/>
      <c r="G323" s="1"/>
      <c r="H323" s="1"/>
    </row>
    <row r="324" spans="1:8" ht="15.75" customHeight="1">
      <c r="A324" s="51"/>
      <c r="B324" s="51"/>
      <c r="C324" s="52"/>
      <c r="D324" s="52"/>
      <c r="E324" s="52"/>
      <c r="F324" s="1"/>
      <c r="G324" s="1"/>
      <c r="H324" s="1"/>
    </row>
    <row r="325" spans="1:8" ht="15.75" customHeight="1">
      <c r="A325" s="51"/>
      <c r="B325" s="51"/>
      <c r="C325" s="52"/>
      <c r="D325" s="52"/>
      <c r="E325" s="52"/>
      <c r="F325" s="1"/>
      <c r="G325" s="1"/>
      <c r="H325" s="1"/>
    </row>
    <row r="326" spans="1:8" ht="15.75" customHeight="1">
      <c r="A326" s="51"/>
      <c r="B326" s="51"/>
      <c r="C326" s="52"/>
      <c r="D326" s="52"/>
      <c r="E326" s="52"/>
      <c r="F326" s="1"/>
      <c r="G326" s="1"/>
      <c r="H326" s="1"/>
    </row>
    <row r="327" spans="1:8" ht="15.75" customHeight="1">
      <c r="A327" s="51"/>
      <c r="B327" s="51"/>
      <c r="C327" s="52"/>
      <c r="D327" s="52"/>
      <c r="E327" s="52"/>
      <c r="F327" s="1"/>
      <c r="G327" s="1"/>
      <c r="H327" s="1"/>
    </row>
    <row r="328" spans="1:8" ht="15.75" customHeight="1">
      <c r="A328" s="51"/>
      <c r="B328" s="51"/>
      <c r="C328" s="52"/>
      <c r="D328" s="52"/>
      <c r="E328" s="52"/>
      <c r="F328" s="1"/>
      <c r="G328" s="1"/>
      <c r="H328" s="1"/>
    </row>
    <row r="329" spans="1:8" ht="15.75" customHeight="1">
      <c r="A329" s="51"/>
      <c r="B329" s="51"/>
      <c r="C329" s="52"/>
      <c r="D329" s="52"/>
      <c r="E329" s="52"/>
      <c r="F329" s="1"/>
      <c r="G329" s="1"/>
      <c r="H329" s="1"/>
    </row>
    <row r="330" spans="1:8" ht="15.75" customHeight="1">
      <c r="A330" s="51"/>
      <c r="B330" s="51"/>
      <c r="C330" s="52"/>
      <c r="D330" s="52"/>
      <c r="E330" s="52"/>
      <c r="F330" s="1"/>
      <c r="G330" s="1"/>
      <c r="H330" s="1"/>
    </row>
    <row r="331" spans="1:8" ht="15.75" customHeight="1">
      <c r="A331" s="51"/>
      <c r="B331" s="51"/>
      <c r="C331" s="52"/>
      <c r="D331" s="52"/>
      <c r="E331" s="52"/>
      <c r="F331" s="1"/>
      <c r="G331" s="1"/>
      <c r="H331" s="1"/>
    </row>
    <row r="332" spans="1:8" ht="15.75" customHeight="1">
      <c r="A332" s="51"/>
      <c r="B332" s="51"/>
      <c r="C332" s="52"/>
      <c r="D332" s="52"/>
      <c r="E332" s="52"/>
      <c r="F332" s="1"/>
      <c r="G332" s="1"/>
      <c r="H332" s="1"/>
    </row>
    <row r="333" spans="1:8" ht="15.75" customHeight="1">
      <c r="A333" s="51"/>
      <c r="B333" s="51"/>
      <c r="C333" s="52"/>
      <c r="D333" s="52"/>
      <c r="E333" s="52"/>
      <c r="F333" s="1"/>
      <c r="G333" s="1"/>
      <c r="H333" s="1"/>
    </row>
    <row r="334" spans="1:8" ht="15.75" customHeight="1">
      <c r="A334" s="51"/>
      <c r="B334" s="51"/>
      <c r="C334" s="52"/>
      <c r="D334" s="52"/>
      <c r="E334" s="52"/>
      <c r="F334" s="1"/>
      <c r="G334" s="1"/>
      <c r="H334" s="1"/>
    </row>
    <row r="335" spans="1:8" ht="15.75" customHeight="1">
      <c r="A335" s="51"/>
      <c r="B335" s="51"/>
      <c r="C335" s="52"/>
      <c r="D335" s="52"/>
      <c r="E335" s="52"/>
      <c r="F335" s="1"/>
      <c r="G335" s="1"/>
      <c r="H335" s="1"/>
    </row>
    <row r="336" spans="1:8" ht="15.75" customHeight="1">
      <c r="A336" s="51"/>
      <c r="B336" s="51"/>
      <c r="C336" s="52"/>
      <c r="D336" s="52"/>
      <c r="E336" s="52"/>
      <c r="F336" s="1"/>
      <c r="G336" s="1"/>
      <c r="H336" s="1"/>
    </row>
    <row r="337" spans="1:8" ht="15.75" customHeight="1">
      <c r="A337" s="51"/>
      <c r="B337" s="51"/>
      <c r="C337" s="52"/>
      <c r="D337" s="52"/>
      <c r="E337" s="52"/>
      <c r="F337" s="1"/>
      <c r="G337" s="1"/>
      <c r="H337" s="1"/>
    </row>
    <row r="338" spans="1:8" ht="15.75" customHeight="1">
      <c r="A338" s="51"/>
      <c r="B338" s="51"/>
      <c r="C338" s="52"/>
      <c r="D338" s="52"/>
      <c r="E338" s="52"/>
      <c r="F338" s="1"/>
      <c r="G338" s="1"/>
      <c r="H338" s="1"/>
    </row>
    <row r="339" spans="1:8" ht="15.75" customHeight="1">
      <c r="A339" s="51"/>
      <c r="B339" s="51"/>
      <c r="C339" s="52"/>
      <c r="D339" s="52"/>
      <c r="E339" s="52"/>
      <c r="F339" s="1"/>
      <c r="G339" s="1"/>
      <c r="H339" s="1"/>
    </row>
    <row r="340" spans="1:8" ht="15.75" customHeight="1">
      <c r="A340" s="51"/>
      <c r="B340" s="51"/>
      <c r="C340" s="52"/>
      <c r="D340" s="52"/>
      <c r="E340" s="52"/>
      <c r="F340" s="1"/>
      <c r="G340" s="1"/>
      <c r="H340" s="1"/>
    </row>
    <row r="341" spans="1:8" ht="15.75" customHeight="1">
      <c r="A341" s="51"/>
      <c r="B341" s="51"/>
      <c r="C341" s="52"/>
      <c r="D341" s="52"/>
      <c r="E341" s="52"/>
      <c r="F341" s="1"/>
      <c r="G341" s="1"/>
      <c r="H341" s="1"/>
    </row>
    <row r="342" spans="1:8" ht="15.75" customHeight="1">
      <c r="A342" s="51"/>
      <c r="B342" s="51"/>
      <c r="C342" s="52"/>
      <c r="D342" s="52"/>
      <c r="E342" s="52"/>
      <c r="F342" s="1"/>
      <c r="G342" s="1"/>
      <c r="H342" s="1"/>
    </row>
    <row r="343" spans="1:8" ht="15.75" customHeight="1">
      <c r="A343" s="51"/>
      <c r="B343" s="51"/>
      <c r="C343" s="52"/>
      <c r="D343" s="52"/>
      <c r="E343" s="52"/>
      <c r="F343" s="1"/>
      <c r="G343" s="1"/>
      <c r="H343" s="1"/>
    </row>
    <row r="344" spans="1:8" ht="15.75" customHeight="1">
      <c r="A344" s="51"/>
      <c r="B344" s="51"/>
      <c r="C344" s="52"/>
      <c r="D344" s="52"/>
      <c r="E344" s="52"/>
      <c r="F344" s="1"/>
      <c r="G344" s="1"/>
      <c r="H344" s="1"/>
    </row>
    <row r="345" spans="1:8" ht="15.75" customHeight="1">
      <c r="A345" s="51"/>
      <c r="B345" s="51"/>
      <c r="C345" s="52"/>
      <c r="D345" s="52"/>
      <c r="E345" s="52"/>
      <c r="F345" s="1"/>
      <c r="G345" s="1"/>
      <c r="H345" s="1"/>
    </row>
    <row r="346" spans="1:8" ht="15.75" customHeight="1">
      <c r="A346" s="51"/>
      <c r="B346" s="51"/>
      <c r="C346" s="52"/>
      <c r="D346" s="52"/>
      <c r="E346" s="52"/>
      <c r="F346" s="1"/>
      <c r="G346" s="1"/>
      <c r="H346" s="1"/>
    </row>
    <row r="347" spans="1:8" ht="15.75" customHeight="1">
      <c r="A347" s="51"/>
      <c r="B347" s="51"/>
      <c r="C347" s="52"/>
      <c r="D347" s="52"/>
      <c r="E347" s="52"/>
      <c r="F347" s="1"/>
      <c r="G347" s="1"/>
      <c r="H347" s="1"/>
    </row>
    <row r="348" spans="1:8" ht="15.75" customHeight="1">
      <c r="A348" s="51"/>
      <c r="B348" s="51"/>
      <c r="C348" s="52"/>
      <c r="D348" s="52"/>
      <c r="E348" s="52"/>
      <c r="F348" s="1"/>
      <c r="G348" s="1"/>
      <c r="H348" s="1"/>
    </row>
    <row r="349" spans="1:8" ht="15.75" customHeight="1">
      <c r="A349" s="51"/>
      <c r="B349" s="51"/>
      <c r="C349" s="52"/>
      <c r="D349" s="52"/>
      <c r="E349" s="52"/>
      <c r="F349" s="1"/>
      <c r="G349" s="1"/>
      <c r="H349" s="1"/>
    </row>
    <row r="350" spans="1:8" ht="15.75" customHeight="1">
      <c r="A350" s="51"/>
      <c r="B350" s="51"/>
      <c r="C350" s="52"/>
      <c r="D350" s="52"/>
      <c r="E350" s="52"/>
      <c r="F350" s="1"/>
      <c r="G350" s="1"/>
      <c r="H350" s="1"/>
    </row>
    <row r="351" spans="1:8" ht="15.75" customHeight="1">
      <c r="A351" s="51"/>
      <c r="B351" s="51"/>
      <c r="C351" s="52"/>
      <c r="D351" s="52"/>
      <c r="E351" s="52"/>
      <c r="F351" s="1"/>
      <c r="G351" s="1"/>
      <c r="H351" s="1"/>
    </row>
    <row r="352" spans="1:8" ht="15.75" customHeight="1">
      <c r="A352" s="51"/>
      <c r="B352" s="51"/>
      <c r="C352" s="52"/>
      <c r="D352" s="52"/>
      <c r="E352" s="52"/>
      <c r="F352" s="1"/>
      <c r="G352" s="1"/>
      <c r="H352" s="1"/>
    </row>
    <row r="353" spans="1:8" ht="15.75" customHeight="1">
      <c r="A353" s="51"/>
      <c r="B353" s="51"/>
      <c r="C353" s="52"/>
      <c r="D353" s="52"/>
      <c r="E353" s="52"/>
      <c r="F353" s="1"/>
      <c r="G353" s="1"/>
      <c r="H353" s="1"/>
    </row>
    <row r="354" spans="1:8" ht="15.75" customHeight="1">
      <c r="A354" s="51"/>
      <c r="B354" s="51"/>
      <c r="C354" s="52"/>
      <c r="D354" s="52"/>
      <c r="E354" s="52"/>
      <c r="F354" s="1"/>
      <c r="G354" s="1"/>
      <c r="H354" s="1"/>
    </row>
    <row r="355" spans="1:8" ht="15.75" customHeight="1">
      <c r="A355" s="51"/>
      <c r="B355" s="51"/>
      <c r="C355" s="52"/>
      <c r="D355" s="52"/>
      <c r="E355" s="52"/>
      <c r="F355" s="1"/>
      <c r="G355" s="1"/>
      <c r="H355" s="1"/>
    </row>
    <row r="356" spans="1:8" ht="15.75" customHeight="1">
      <c r="A356" s="51"/>
      <c r="B356" s="51"/>
      <c r="C356" s="52"/>
      <c r="D356" s="52"/>
      <c r="E356" s="52"/>
      <c r="F356" s="1"/>
      <c r="G356" s="1"/>
      <c r="H356" s="1"/>
    </row>
    <row r="357" spans="1:8" ht="15.75" customHeight="1">
      <c r="A357" s="51"/>
      <c r="B357" s="51"/>
      <c r="C357" s="52"/>
      <c r="D357" s="52"/>
      <c r="E357" s="52"/>
      <c r="F357" s="1"/>
      <c r="G357" s="1"/>
      <c r="H357" s="1"/>
    </row>
    <row r="358" spans="1:8" ht="15.75" customHeight="1">
      <c r="A358" s="51"/>
      <c r="B358" s="51"/>
      <c r="C358" s="52"/>
      <c r="D358" s="52"/>
      <c r="E358" s="52"/>
      <c r="F358" s="1"/>
      <c r="G358" s="1"/>
      <c r="H358" s="1"/>
    </row>
    <row r="359" spans="1:8" ht="15.75" customHeight="1">
      <c r="A359" s="51"/>
      <c r="B359" s="51"/>
      <c r="C359" s="52"/>
      <c r="D359" s="52"/>
      <c r="E359" s="52"/>
      <c r="F359" s="1"/>
      <c r="G359" s="1"/>
      <c r="H359" s="1"/>
    </row>
    <row r="360" spans="1:8" ht="15.75" customHeight="1">
      <c r="A360" s="51"/>
      <c r="B360" s="51"/>
      <c r="C360" s="52"/>
      <c r="D360" s="52"/>
      <c r="E360" s="52"/>
      <c r="F360" s="1"/>
      <c r="G360" s="1"/>
      <c r="H360" s="1"/>
    </row>
    <row r="361" spans="1:8" ht="15.75" customHeight="1">
      <c r="A361" s="51"/>
      <c r="B361" s="51"/>
      <c r="C361" s="52"/>
      <c r="D361" s="52"/>
      <c r="E361" s="52"/>
      <c r="F361" s="1"/>
      <c r="G361" s="1"/>
      <c r="H361" s="1"/>
    </row>
    <row r="362" spans="1:8" ht="15.75" customHeight="1">
      <c r="A362" s="51"/>
      <c r="B362" s="51"/>
      <c r="C362" s="52"/>
      <c r="D362" s="52"/>
      <c r="E362" s="52"/>
      <c r="F362" s="1"/>
      <c r="G362" s="1"/>
      <c r="H362" s="1"/>
    </row>
    <row r="363" spans="1:8" ht="15.75" customHeight="1">
      <c r="A363" s="51"/>
      <c r="B363" s="51"/>
      <c r="C363" s="52"/>
      <c r="D363" s="52"/>
      <c r="E363" s="52"/>
      <c r="F363" s="1"/>
      <c r="G363" s="1"/>
      <c r="H363" s="1"/>
    </row>
    <row r="364" spans="1:8" ht="15.75" customHeight="1">
      <c r="A364" s="51"/>
      <c r="B364" s="51"/>
      <c r="C364" s="52"/>
      <c r="D364" s="52"/>
      <c r="E364" s="52"/>
      <c r="F364" s="1"/>
      <c r="G364" s="1"/>
      <c r="H364" s="1"/>
    </row>
    <row r="365" spans="1:8" ht="15.75" customHeight="1">
      <c r="A365" s="51"/>
      <c r="B365" s="51"/>
      <c r="C365" s="52"/>
      <c r="D365" s="52"/>
      <c r="E365" s="52"/>
      <c r="F365" s="1"/>
      <c r="G365" s="1"/>
      <c r="H365" s="1"/>
    </row>
    <row r="366" spans="1:8" ht="15.75" customHeight="1">
      <c r="A366" s="51"/>
      <c r="B366" s="51"/>
      <c r="C366" s="52"/>
      <c r="D366" s="52"/>
      <c r="E366" s="52"/>
      <c r="F366" s="1"/>
      <c r="G366" s="1"/>
      <c r="H366" s="1"/>
    </row>
    <row r="367" spans="1:8" ht="15.75" customHeight="1">
      <c r="A367" s="51"/>
      <c r="B367" s="51"/>
      <c r="C367" s="52"/>
      <c r="D367" s="52"/>
      <c r="E367" s="52"/>
      <c r="F367" s="1"/>
      <c r="G367" s="1"/>
      <c r="H367" s="1"/>
    </row>
    <row r="368" spans="1:8" ht="15.75" customHeight="1">
      <c r="A368" s="51"/>
      <c r="B368" s="51"/>
      <c r="C368" s="52"/>
      <c r="D368" s="52"/>
      <c r="E368" s="52"/>
      <c r="F368" s="1"/>
      <c r="G368" s="1"/>
      <c r="H368" s="1"/>
    </row>
    <row r="369" spans="1:8" ht="15.75" customHeight="1">
      <c r="A369" s="51"/>
      <c r="B369" s="51"/>
      <c r="C369" s="52"/>
      <c r="D369" s="52"/>
      <c r="E369" s="52"/>
      <c r="F369" s="1"/>
      <c r="G369" s="1"/>
      <c r="H369" s="1"/>
    </row>
    <row r="370" spans="1:8" ht="15.75" customHeight="1">
      <c r="A370" s="51"/>
      <c r="B370" s="51"/>
      <c r="C370" s="52"/>
      <c r="D370" s="52"/>
      <c r="E370" s="52"/>
      <c r="F370" s="1"/>
      <c r="G370" s="1"/>
      <c r="H370" s="1"/>
    </row>
    <row r="371" spans="1:8" ht="15.75" customHeight="1">
      <c r="A371" s="51"/>
      <c r="B371" s="51"/>
      <c r="C371" s="52"/>
      <c r="D371" s="52"/>
      <c r="E371" s="52"/>
      <c r="F371" s="1"/>
      <c r="G371" s="1"/>
      <c r="H371" s="1"/>
    </row>
    <row r="372" spans="1:8" ht="15.75" customHeight="1">
      <c r="A372" s="51"/>
      <c r="B372" s="51"/>
      <c r="C372" s="52"/>
      <c r="D372" s="52"/>
      <c r="E372" s="52"/>
      <c r="F372" s="1"/>
      <c r="G372" s="1"/>
      <c r="H372" s="1"/>
    </row>
    <row r="373" spans="1:8" ht="15.75" customHeight="1">
      <c r="A373" s="51"/>
      <c r="B373" s="51"/>
      <c r="C373" s="52"/>
      <c r="D373" s="52"/>
      <c r="E373" s="52"/>
      <c r="F373" s="1"/>
      <c r="G373" s="1"/>
      <c r="H373" s="1"/>
    </row>
    <row r="374" spans="1:8" ht="15.75" customHeight="1">
      <c r="A374" s="51"/>
      <c r="B374" s="51"/>
      <c r="C374" s="52"/>
      <c r="D374" s="52"/>
      <c r="E374" s="52"/>
      <c r="F374" s="1"/>
      <c r="G374" s="1"/>
      <c r="H374" s="1"/>
    </row>
    <row r="375" spans="1:8" ht="15.75" customHeight="1">
      <c r="A375" s="51"/>
      <c r="B375" s="51"/>
      <c r="C375" s="52"/>
      <c r="D375" s="52"/>
      <c r="E375" s="52"/>
      <c r="F375" s="1"/>
      <c r="G375" s="1"/>
      <c r="H375" s="1"/>
    </row>
    <row r="376" spans="1:8" ht="15.75" customHeight="1">
      <c r="A376" s="51"/>
      <c r="B376" s="51"/>
      <c r="C376" s="52"/>
      <c r="D376" s="52"/>
      <c r="E376" s="52"/>
      <c r="F376" s="1"/>
      <c r="G376" s="1"/>
      <c r="H376" s="1"/>
    </row>
    <row r="377" spans="1:8" ht="15.75" customHeight="1"/>
    <row r="378" spans="1:8" ht="15.75" customHeight="1"/>
    <row r="379" spans="1:8" ht="15.75" customHeight="1"/>
    <row r="380" spans="1:8" ht="15.75" customHeight="1"/>
    <row r="381" spans="1:8" ht="15.75" customHeight="1"/>
    <row r="382" spans="1:8" ht="15.75" customHeight="1"/>
    <row r="383" spans="1:8" ht="15.75" customHeight="1"/>
    <row r="384" spans="1:8"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8:E8"/>
    <mergeCell ref="A176:H176"/>
    <mergeCell ref="A2:E2"/>
    <mergeCell ref="A4:E4"/>
    <mergeCell ref="A5:E5"/>
    <mergeCell ref="A6:E6"/>
    <mergeCell ref="A7:E7"/>
  </mergeCell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sheetPr>
  <dimension ref="A1:Y1000"/>
  <sheetViews>
    <sheetView workbookViewId="0"/>
  </sheetViews>
  <sheetFormatPr defaultColWidth="14.3984375" defaultRowHeight="15" customHeight="1"/>
  <cols>
    <col min="1" max="1" width="23.73046875" customWidth="1"/>
    <col min="2" max="2" width="10.86328125" customWidth="1"/>
    <col min="3" max="3" width="58.265625" customWidth="1"/>
    <col min="4" max="4" width="17.73046875" customWidth="1"/>
    <col min="5" max="5" width="26.265625" customWidth="1"/>
    <col min="6" max="8" width="13.73046875" customWidth="1"/>
    <col min="9" max="25" width="8" customWidth="1"/>
    <col min="26" max="26" width="14.265625" customWidth="1"/>
  </cols>
  <sheetData>
    <row r="1" spans="1:25" ht="14.25">
      <c r="A1" s="51"/>
      <c r="B1" s="51"/>
      <c r="C1" s="52"/>
      <c r="D1" s="52"/>
      <c r="E1" s="52"/>
      <c r="F1" s="1"/>
      <c r="G1" s="1"/>
      <c r="H1" s="1"/>
    </row>
    <row r="2" spans="1:25" ht="15.75" customHeight="1">
      <c r="A2" s="1118" t="s">
        <v>8673</v>
      </c>
      <c r="B2" s="1111"/>
      <c r="C2" s="1111"/>
      <c r="D2" s="1111"/>
      <c r="E2" s="1112"/>
      <c r="F2" s="927"/>
      <c r="G2" s="927"/>
      <c r="H2" s="927"/>
      <c r="I2" s="54"/>
      <c r="J2" s="54"/>
      <c r="K2" s="54"/>
      <c r="L2" s="54"/>
      <c r="M2" s="54"/>
      <c r="N2" s="54"/>
      <c r="O2" s="54"/>
      <c r="P2" s="54"/>
      <c r="Q2" s="54"/>
      <c r="R2" s="54"/>
      <c r="S2" s="54"/>
      <c r="T2" s="54"/>
      <c r="U2" s="54"/>
      <c r="V2" s="54"/>
      <c r="W2" s="54"/>
      <c r="X2" s="54"/>
      <c r="Y2" s="54"/>
    </row>
    <row r="3" spans="1:25" ht="15.75" customHeight="1">
      <c r="A3" s="288"/>
      <c r="B3" s="288"/>
      <c r="C3" s="288"/>
      <c r="D3" s="288"/>
      <c r="E3" s="928"/>
      <c r="F3" s="927"/>
      <c r="G3" s="927"/>
      <c r="H3" s="927"/>
      <c r="I3" s="54"/>
      <c r="J3" s="54"/>
      <c r="K3" s="54"/>
      <c r="L3" s="54"/>
      <c r="M3" s="54"/>
      <c r="N3" s="54"/>
      <c r="O3" s="54"/>
      <c r="P3" s="54"/>
      <c r="Q3" s="54"/>
      <c r="R3" s="54"/>
      <c r="S3" s="54"/>
      <c r="T3" s="54"/>
      <c r="U3" s="54"/>
      <c r="V3" s="54"/>
      <c r="W3" s="54"/>
      <c r="X3" s="54"/>
      <c r="Y3" s="54"/>
    </row>
    <row r="4" spans="1:25" ht="14.25" customHeight="1">
      <c r="A4" s="1137" t="s">
        <v>8674</v>
      </c>
      <c r="B4" s="1111"/>
      <c r="C4" s="1111"/>
      <c r="D4" s="1111"/>
      <c r="E4" s="1112"/>
      <c r="F4" s="927"/>
      <c r="G4" s="927"/>
      <c r="H4" s="927"/>
      <c r="I4" s="54"/>
      <c r="J4" s="54"/>
      <c r="K4" s="54"/>
      <c r="L4" s="54"/>
      <c r="M4" s="54"/>
      <c r="N4" s="54"/>
      <c r="O4" s="54"/>
      <c r="P4" s="54"/>
      <c r="Q4" s="54"/>
      <c r="R4" s="54"/>
      <c r="S4" s="54"/>
      <c r="T4" s="54"/>
      <c r="U4" s="54"/>
      <c r="V4" s="54"/>
      <c r="W4" s="54"/>
      <c r="X4" s="54"/>
      <c r="Y4" s="54"/>
    </row>
    <row r="5" spans="1:25" ht="17.25" customHeight="1">
      <c r="A5" s="1137" t="s">
        <v>8675</v>
      </c>
      <c r="B5" s="1111"/>
      <c r="C5" s="1111"/>
      <c r="D5" s="1111"/>
      <c r="E5" s="1112"/>
      <c r="F5" s="927"/>
      <c r="G5" s="927"/>
      <c r="H5" s="927"/>
      <c r="I5" s="54"/>
      <c r="J5" s="54"/>
      <c r="K5" s="54"/>
      <c r="L5" s="54"/>
      <c r="M5" s="54"/>
      <c r="N5" s="54"/>
      <c r="O5" s="54"/>
      <c r="P5" s="54"/>
      <c r="Q5" s="54"/>
      <c r="R5" s="54"/>
      <c r="S5" s="54"/>
      <c r="T5" s="54"/>
      <c r="U5" s="54"/>
      <c r="V5" s="54"/>
      <c r="W5" s="54"/>
      <c r="X5" s="54"/>
      <c r="Y5" s="54"/>
    </row>
    <row r="6" spans="1:25" ht="19.5" customHeight="1">
      <c r="A6" s="1137" t="s">
        <v>8676</v>
      </c>
      <c r="B6" s="1111"/>
      <c r="C6" s="1111"/>
      <c r="D6" s="1111"/>
      <c r="E6" s="1112"/>
      <c r="F6" s="927"/>
      <c r="G6" s="927"/>
      <c r="H6" s="927"/>
      <c r="I6" s="54"/>
      <c r="J6" s="54"/>
      <c r="K6" s="54"/>
      <c r="L6" s="54"/>
      <c r="M6" s="54"/>
      <c r="N6" s="54"/>
      <c r="O6" s="54"/>
      <c r="P6" s="54"/>
      <c r="Q6" s="54"/>
      <c r="R6" s="54"/>
      <c r="S6" s="54"/>
      <c r="T6" s="54"/>
      <c r="U6" s="54"/>
      <c r="V6" s="54"/>
      <c r="W6" s="54"/>
      <c r="X6" s="54"/>
      <c r="Y6" s="54"/>
    </row>
    <row r="7" spans="1:25" ht="164.25" customHeight="1">
      <c r="A7" s="1147" t="s">
        <v>8677</v>
      </c>
      <c r="B7" s="1111"/>
      <c r="C7" s="1111"/>
      <c r="D7" s="1111"/>
      <c r="E7" s="1112"/>
      <c r="F7" s="927"/>
      <c r="G7" s="927"/>
      <c r="H7" s="927"/>
      <c r="I7" s="54"/>
      <c r="J7" s="54"/>
      <c r="K7" s="54"/>
      <c r="L7" s="54"/>
      <c r="M7" s="54"/>
      <c r="N7" s="54"/>
      <c r="O7" s="54"/>
      <c r="P7" s="54"/>
      <c r="Q7" s="54"/>
      <c r="R7" s="54"/>
      <c r="S7" s="54"/>
      <c r="T7" s="54"/>
      <c r="U7" s="54"/>
      <c r="V7" s="54"/>
      <c r="W7" s="54"/>
      <c r="X7" s="54"/>
      <c r="Y7" s="54"/>
    </row>
    <row r="8" spans="1:25" ht="14.25">
      <c r="A8" s="57"/>
      <c r="B8" s="57"/>
      <c r="C8" s="58"/>
      <c r="D8" s="58"/>
      <c r="E8" s="58"/>
      <c r="F8" s="57"/>
      <c r="G8" s="57"/>
      <c r="H8" s="57"/>
      <c r="I8" s="54"/>
      <c r="J8" s="54"/>
      <c r="K8" s="54"/>
      <c r="L8" s="54"/>
      <c r="M8" s="54"/>
      <c r="N8" s="54"/>
      <c r="O8" s="54"/>
      <c r="P8" s="54"/>
      <c r="Q8" s="54"/>
      <c r="R8" s="54"/>
      <c r="S8" s="54"/>
      <c r="T8" s="54"/>
      <c r="U8" s="54"/>
      <c r="V8" s="54"/>
      <c r="W8" s="54"/>
      <c r="X8" s="54"/>
      <c r="Y8" s="54"/>
    </row>
    <row r="9" spans="1:25" ht="55.5" customHeight="1">
      <c r="A9" s="290" t="s">
        <v>2558</v>
      </c>
      <c r="B9" s="61" t="s">
        <v>6</v>
      </c>
      <c r="C9" s="61" t="s">
        <v>8678</v>
      </c>
      <c r="D9" s="258" t="s">
        <v>219</v>
      </c>
      <c r="E9" s="258" t="s">
        <v>223</v>
      </c>
      <c r="F9" s="64" t="s">
        <v>224</v>
      </c>
      <c r="I9" s="54"/>
      <c r="J9" s="54"/>
      <c r="K9" s="54"/>
      <c r="L9" s="54"/>
      <c r="M9" s="54"/>
      <c r="N9" s="54"/>
      <c r="O9" s="54"/>
      <c r="P9" s="54"/>
      <c r="Q9" s="54"/>
      <c r="R9" s="54"/>
      <c r="S9" s="54"/>
      <c r="T9" s="54"/>
      <c r="U9" s="54"/>
      <c r="V9" s="54"/>
      <c r="W9" s="54"/>
      <c r="X9" s="54"/>
      <c r="Y9" s="54"/>
    </row>
    <row r="10" spans="1:25" ht="14.25">
      <c r="A10" s="83" t="s">
        <v>2563</v>
      </c>
      <c r="B10" s="203" t="s">
        <v>50</v>
      </c>
      <c r="C10" s="203" t="s">
        <v>8679</v>
      </c>
      <c r="D10" s="77">
        <v>100</v>
      </c>
      <c r="E10" s="32">
        <v>100</v>
      </c>
      <c r="F10" s="82" t="s">
        <v>54</v>
      </c>
    </row>
    <row r="11" spans="1:25" ht="14.25">
      <c r="A11" s="83" t="s">
        <v>2563</v>
      </c>
      <c r="B11" s="203" t="s">
        <v>50</v>
      </c>
      <c r="C11" s="203" t="s">
        <v>8680</v>
      </c>
      <c r="D11" s="86">
        <v>16</v>
      </c>
      <c r="E11" s="32">
        <v>16</v>
      </c>
      <c r="F11" s="82" t="s">
        <v>54</v>
      </c>
    </row>
    <row r="12" spans="1:25" ht="14.25">
      <c r="A12" s="83" t="s">
        <v>2563</v>
      </c>
      <c r="B12" s="203" t="s">
        <v>50</v>
      </c>
      <c r="C12" s="203" t="s">
        <v>8681</v>
      </c>
      <c r="D12" s="77">
        <v>50</v>
      </c>
      <c r="E12" s="32">
        <v>50</v>
      </c>
      <c r="F12" s="82" t="s">
        <v>54</v>
      </c>
    </row>
    <row r="13" spans="1:25" ht="38.25">
      <c r="A13" s="83" t="s">
        <v>4490</v>
      </c>
      <c r="B13" s="203" t="s">
        <v>50</v>
      </c>
      <c r="C13" s="203" t="s">
        <v>8682</v>
      </c>
      <c r="D13" s="77">
        <v>30</v>
      </c>
      <c r="E13" s="32">
        <v>30</v>
      </c>
      <c r="F13" s="82" t="s">
        <v>56</v>
      </c>
    </row>
    <row r="14" spans="1:25" ht="25.5">
      <c r="A14" s="83" t="s">
        <v>4490</v>
      </c>
      <c r="B14" s="203" t="s">
        <v>50</v>
      </c>
      <c r="C14" s="203" t="s">
        <v>8683</v>
      </c>
      <c r="D14" s="86">
        <v>50</v>
      </c>
      <c r="E14" s="32">
        <v>50</v>
      </c>
      <c r="F14" s="82" t="s">
        <v>56</v>
      </c>
    </row>
    <row r="15" spans="1:25" ht="14.25">
      <c r="A15" s="83" t="s">
        <v>6158</v>
      </c>
      <c r="B15" s="203" t="s">
        <v>50</v>
      </c>
      <c r="C15" s="203" t="s">
        <v>8684</v>
      </c>
      <c r="D15" s="77">
        <v>30</v>
      </c>
      <c r="E15" s="32">
        <v>30</v>
      </c>
      <c r="F15" s="3" t="s">
        <v>58</v>
      </c>
    </row>
    <row r="16" spans="1:25" ht="51">
      <c r="A16" s="83" t="s">
        <v>59</v>
      </c>
      <c r="B16" s="76" t="s">
        <v>50</v>
      </c>
      <c r="C16" s="203" t="s">
        <v>8685</v>
      </c>
      <c r="D16" s="86">
        <v>10</v>
      </c>
      <c r="E16" s="32">
        <v>10</v>
      </c>
      <c r="F16" s="3" t="s">
        <v>59</v>
      </c>
    </row>
    <row r="17" spans="1:6" ht="38.25">
      <c r="A17" s="83" t="s">
        <v>8686</v>
      </c>
      <c r="B17" s="203" t="s">
        <v>1570</v>
      </c>
      <c r="C17" s="203" t="s">
        <v>8687</v>
      </c>
      <c r="D17" s="77">
        <v>30</v>
      </c>
      <c r="E17" s="32">
        <v>30</v>
      </c>
      <c r="F17" s="82" t="s">
        <v>295</v>
      </c>
    </row>
    <row r="18" spans="1:6" ht="51">
      <c r="A18" s="108" t="s">
        <v>5106</v>
      </c>
      <c r="B18" s="108" t="s">
        <v>50</v>
      </c>
      <c r="C18" s="528" t="s">
        <v>8688</v>
      </c>
      <c r="D18" s="109">
        <v>30</v>
      </c>
      <c r="E18" s="825">
        <v>30</v>
      </c>
      <c r="F18" s="82" t="s">
        <v>67</v>
      </c>
    </row>
    <row r="19" spans="1:6" ht="38.25">
      <c r="A19" s="108" t="s">
        <v>5106</v>
      </c>
      <c r="B19" s="108" t="s">
        <v>50</v>
      </c>
      <c r="C19" s="203" t="s">
        <v>8689</v>
      </c>
      <c r="D19" s="86">
        <v>30</v>
      </c>
      <c r="E19" s="32">
        <v>30</v>
      </c>
      <c r="F19" s="82" t="s">
        <v>67</v>
      </c>
    </row>
    <row r="20" spans="1:6" ht="14.25">
      <c r="A20" s="83" t="s">
        <v>312</v>
      </c>
      <c r="B20" s="203" t="s">
        <v>50</v>
      </c>
      <c r="C20" s="203" t="s">
        <v>8690</v>
      </c>
      <c r="D20" s="86">
        <v>100</v>
      </c>
      <c r="E20" s="32">
        <v>100</v>
      </c>
      <c r="F20" s="3" t="s">
        <v>6009</v>
      </c>
    </row>
    <row r="21" spans="1:6" ht="15.75" customHeight="1">
      <c r="A21" s="83" t="s">
        <v>312</v>
      </c>
      <c r="B21" s="203" t="s">
        <v>50</v>
      </c>
      <c r="C21" s="203" t="s">
        <v>8691</v>
      </c>
      <c r="D21" s="86">
        <v>8</v>
      </c>
      <c r="E21" s="32">
        <v>8</v>
      </c>
      <c r="F21" s="3" t="s">
        <v>6009</v>
      </c>
    </row>
    <row r="22" spans="1:6" ht="15.75" customHeight="1">
      <c r="A22" s="83" t="s">
        <v>312</v>
      </c>
      <c r="B22" s="203" t="s">
        <v>50</v>
      </c>
      <c r="C22" s="203" t="s">
        <v>8692</v>
      </c>
      <c r="D22" s="86">
        <v>10</v>
      </c>
      <c r="E22" s="32">
        <v>10</v>
      </c>
      <c r="F22" s="3" t="s">
        <v>6009</v>
      </c>
    </row>
    <row r="23" spans="1:6" ht="15.75" customHeight="1">
      <c r="A23" s="83" t="s">
        <v>75</v>
      </c>
      <c r="B23" s="203" t="s">
        <v>50</v>
      </c>
      <c r="C23" s="203" t="s">
        <v>8693</v>
      </c>
      <c r="D23" s="77">
        <v>60</v>
      </c>
      <c r="E23" s="32">
        <v>60</v>
      </c>
      <c r="F23" s="3" t="s">
        <v>75</v>
      </c>
    </row>
    <row r="24" spans="1:6" ht="15.75" customHeight="1">
      <c r="A24" s="83" t="s">
        <v>860</v>
      </c>
      <c r="B24" s="203" t="s">
        <v>336</v>
      </c>
      <c r="C24" s="203" t="s">
        <v>8694</v>
      </c>
      <c r="D24" s="77">
        <v>30</v>
      </c>
      <c r="E24" s="32">
        <v>30</v>
      </c>
      <c r="F24" s="3" t="s">
        <v>76</v>
      </c>
    </row>
    <row r="25" spans="1:6" ht="15.75" customHeight="1">
      <c r="A25" s="83" t="s">
        <v>860</v>
      </c>
      <c r="B25" s="203" t="s">
        <v>336</v>
      </c>
      <c r="C25" s="203" t="s">
        <v>8695</v>
      </c>
      <c r="D25" s="86" t="s">
        <v>8696</v>
      </c>
      <c r="E25" s="32">
        <v>40</v>
      </c>
      <c r="F25" s="3" t="s">
        <v>76</v>
      </c>
    </row>
    <row r="26" spans="1:6" ht="15.75" customHeight="1">
      <c r="A26" s="83" t="s">
        <v>1151</v>
      </c>
      <c r="B26" s="203" t="s">
        <v>50</v>
      </c>
      <c r="C26" s="203" t="s">
        <v>8697</v>
      </c>
      <c r="D26" s="77">
        <v>100</v>
      </c>
      <c r="E26" s="32">
        <v>100</v>
      </c>
      <c r="F26" s="3" t="s">
        <v>77</v>
      </c>
    </row>
    <row r="27" spans="1:6" ht="15.75" customHeight="1">
      <c r="A27" s="83" t="s">
        <v>79</v>
      </c>
      <c r="B27" s="203" t="s">
        <v>50</v>
      </c>
      <c r="C27" s="203" t="s">
        <v>8698</v>
      </c>
      <c r="D27" s="77">
        <v>30</v>
      </c>
      <c r="E27" s="32">
        <v>30</v>
      </c>
      <c r="F27" s="3" t="s">
        <v>79</v>
      </c>
    </row>
    <row r="28" spans="1:6" ht="15.75" customHeight="1">
      <c r="A28" s="83" t="s">
        <v>79</v>
      </c>
      <c r="B28" s="203" t="s">
        <v>50</v>
      </c>
      <c r="C28" s="203" t="s">
        <v>8699</v>
      </c>
      <c r="D28" s="86">
        <v>10</v>
      </c>
      <c r="E28" s="32">
        <v>10</v>
      </c>
      <c r="F28" s="3" t="s">
        <v>79</v>
      </c>
    </row>
    <row r="29" spans="1:6" ht="15.75" customHeight="1">
      <c r="A29" s="208" t="s">
        <v>85</v>
      </c>
      <c r="B29" s="334" t="s">
        <v>81</v>
      </c>
      <c r="C29" s="334" t="s">
        <v>8700</v>
      </c>
      <c r="D29" s="139">
        <v>100</v>
      </c>
      <c r="E29" s="139">
        <v>100</v>
      </c>
      <c r="F29" s="208" t="s">
        <v>85</v>
      </c>
    </row>
    <row r="30" spans="1:6" ht="15.75" customHeight="1">
      <c r="A30" s="208" t="s">
        <v>85</v>
      </c>
      <c r="B30" s="334" t="s">
        <v>81</v>
      </c>
      <c r="C30" s="334" t="s">
        <v>8701</v>
      </c>
      <c r="D30" s="139">
        <v>60</v>
      </c>
      <c r="E30" s="139">
        <v>60</v>
      </c>
      <c r="F30" s="208" t="s">
        <v>85</v>
      </c>
    </row>
    <row r="31" spans="1:6" ht="15.75" customHeight="1">
      <c r="A31" s="208" t="s">
        <v>85</v>
      </c>
      <c r="B31" s="334" t="s">
        <v>81</v>
      </c>
      <c r="C31" s="334" t="s">
        <v>8702</v>
      </c>
      <c r="D31" s="139">
        <v>100</v>
      </c>
      <c r="E31" s="139">
        <v>100</v>
      </c>
      <c r="F31" s="208" t="s">
        <v>85</v>
      </c>
    </row>
    <row r="32" spans="1:6" ht="15.75" customHeight="1">
      <c r="A32" s="208" t="s">
        <v>5295</v>
      </c>
      <c r="B32" s="334" t="s">
        <v>81</v>
      </c>
      <c r="C32" s="334" t="s">
        <v>8703</v>
      </c>
      <c r="D32" s="139">
        <v>30</v>
      </c>
      <c r="E32" s="139">
        <v>30</v>
      </c>
      <c r="F32" s="208" t="s">
        <v>5295</v>
      </c>
    </row>
    <row r="33" spans="1:6" ht="15.75" customHeight="1">
      <c r="A33" s="208" t="s">
        <v>3215</v>
      </c>
      <c r="B33" s="334" t="s">
        <v>81</v>
      </c>
      <c r="C33" s="334" t="s">
        <v>8704</v>
      </c>
      <c r="D33" s="139">
        <v>10</v>
      </c>
      <c r="E33" s="139">
        <v>10</v>
      </c>
      <c r="F33" s="208" t="s">
        <v>3215</v>
      </c>
    </row>
    <row r="34" spans="1:6" ht="15.75" customHeight="1">
      <c r="A34" s="208" t="s">
        <v>3215</v>
      </c>
      <c r="B34" s="334" t="s">
        <v>81</v>
      </c>
      <c r="C34" s="334" t="s">
        <v>8705</v>
      </c>
      <c r="D34" s="139">
        <v>10</v>
      </c>
      <c r="E34" s="139">
        <v>10</v>
      </c>
      <c r="F34" s="208" t="s">
        <v>3215</v>
      </c>
    </row>
    <row r="35" spans="1:6" ht="15.75" customHeight="1">
      <c r="A35" s="208" t="s">
        <v>3215</v>
      </c>
      <c r="B35" s="334" t="s">
        <v>81</v>
      </c>
      <c r="C35" s="334" t="s">
        <v>8706</v>
      </c>
      <c r="D35" s="139">
        <v>10</v>
      </c>
      <c r="E35" s="139">
        <v>10</v>
      </c>
      <c r="F35" s="208" t="s">
        <v>3215</v>
      </c>
    </row>
    <row r="36" spans="1:6" ht="15.75" customHeight="1">
      <c r="A36" s="208" t="s">
        <v>3215</v>
      </c>
      <c r="B36" s="334" t="s">
        <v>81</v>
      </c>
      <c r="C36" s="334" t="s">
        <v>8707</v>
      </c>
      <c r="D36" s="139">
        <v>10</v>
      </c>
      <c r="E36" s="139">
        <v>90</v>
      </c>
      <c r="F36" s="208" t="s">
        <v>3215</v>
      </c>
    </row>
    <row r="37" spans="1:6" ht="15.75" customHeight="1">
      <c r="A37" s="208" t="s">
        <v>3215</v>
      </c>
      <c r="B37" s="334" t="s">
        <v>81</v>
      </c>
      <c r="C37" s="334" t="s">
        <v>8708</v>
      </c>
      <c r="D37" s="139" t="s">
        <v>8709</v>
      </c>
      <c r="E37" s="139">
        <v>50</v>
      </c>
      <c r="F37" s="208" t="s">
        <v>3215</v>
      </c>
    </row>
    <row r="38" spans="1:6" ht="15.75" customHeight="1">
      <c r="A38" s="208" t="s">
        <v>3215</v>
      </c>
      <c r="B38" s="334" t="s">
        <v>81</v>
      </c>
      <c r="C38" s="334" t="s">
        <v>8710</v>
      </c>
      <c r="D38" s="139" t="s">
        <v>8711</v>
      </c>
      <c r="E38" s="139">
        <v>30</v>
      </c>
      <c r="F38" s="208" t="s">
        <v>3215</v>
      </c>
    </row>
    <row r="39" spans="1:6" ht="15.75" customHeight="1">
      <c r="A39" s="208" t="s">
        <v>5337</v>
      </c>
      <c r="B39" s="334" t="s">
        <v>81</v>
      </c>
      <c r="C39" s="334" t="s">
        <v>8712</v>
      </c>
      <c r="D39" s="139">
        <v>30</v>
      </c>
      <c r="E39" s="135">
        <v>30</v>
      </c>
      <c r="F39" s="208" t="s">
        <v>99</v>
      </c>
    </row>
    <row r="40" spans="1:6" ht="15.75" customHeight="1">
      <c r="A40" s="196" t="s">
        <v>91</v>
      </c>
      <c r="B40" s="196" t="s">
        <v>81</v>
      </c>
      <c r="C40" s="348" t="s">
        <v>8713</v>
      </c>
      <c r="D40" s="196">
        <v>30</v>
      </c>
      <c r="E40" s="196">
        <v>30</v>
      </c>
      <c r="F40" s="208"/>
    </row>
    <row r="41" spans="1:6" ht="15.75" customHeight="1">
      <c r="A41" s="184" t="s">
        <v>8714</v>
      </c>
      <c r="B41" s="158" t="s">
        <v>101</v>
      </c>
      <c r="C41" s="158" t="s">
        <v>8715</v>
      </c>
      <c r="D41" s="159">
        <v>10</v>
      </c>
      <c r="E41" s="155">
        <v>10</v>
      </c>
      <c r="F41" s="3" t="s">
        <v>488</v>
      </c>
    </row>
    <row r="42" spans="1:6" ht="15.75" customHeight="1">
      <c r="A42" s="194" t="s">
        <v>8714</v>
      </c>
      <c r="B42" s="152" t="s">
        <v>101</v>
      </c>
      <c r="C42" s="152" t="s">
        <v>8716</v>
      </c>
      <c r="D42" s="191">
        <v>10</v>
      </c>
      <c r="E42" s="191">
        <v>10</v>
      </c>
      <c r="F42" s="3" t="s">
        <v>488</v>
      </c>
    </row>
    <row r="43" spans="1:6" ht="15.75" customHeight="1">
      <c r="A43" s="184" t="s">
        <v>116</v>
      </c>
      <c r="B43" s="158" t="s">
        <v>101</v>
      </c>
      <c r="C43" s="158" t="s">
        <v>8717</v>
      </c>
      <c r="D43" s="159">
        <v>100</v>
      </c>
      <c r="E43" s="155">
        <v>100</v>
      </c>
      <c r="F43" s="3" t="s">
        <v>1653</v>
      </c>
    </row>
    <row r="44" spans="1:6" ht="15.75" customHeight="1">
      <c r="A44" s="194" t="s">
        <v>116</v>
      </c>
      <c r="B44" s="152" t="s">
        <v>101</v>
      </c>
      <c r="C44" s="152" t="s">
        <v>8718</v>
      </c>
      <c r="D44" s="191">
        <v>100</v>
      </c>
      <c r="E44" s="191">
        <v>100</v>
      </c>
      <c r="F44" s="3" t="s">
        <v>1653</v>
      </c>
    </row>
    <row r="45" spans="1:6" ht="15.75" customHeight="1">
      <c r="A45" s="194" t="s">
        <v>116</v>
      </c>
      <c r="B45" s="152" t="s">
        <v>101</v>
      </c>
      <c r="C45" s="152" t="s">
        <v>8719</v>
      </c>
      <c r="D45" s="193">
        <v>100</v>
      </c>
      <c r="E45" s="191">
        <v>100</v>
      </c>
      <c r="F45" s="3" t="s">
        <v>1653</v>
      </c>
    </row>
    <row r="46" spans="1:6" ht="15.75" customHeight="1">
      <c r="A46" s="194" t="s">
        <v>116</v>
      </c>
      <c r="B46" s="152" t="s">
        <v>101</v>
      </c>
      <c r="C46" s="152" t="s">
        <v>8720</v>
      </c>
      <c r="D46" s="191">
        <v>100</v>
      </c>
      <c r="E46" s="191">
        <v>100</v>
      </c>
      <c r="F46" s="3" t="s">
        <v>1653</v>
      </c>
    </row>
    <row r="47" spans="1:6" ht="15.75" customHeight="1">
      <c r="A47" s="194" t="s">
        <v>116</v>
      </c>
      <c r="B47" s="152" t="s">
        <v>101</v>
      </c>
      <c r="C47" s="152" t="s">
        <v>8721</v>
      </c>
      <c r="D47" s="191" t="s">
        <v>8722</v>
      </c>
      <c r="E47" s="191">
        <v>80</v>
      </c>
      <c r="F47" s="3" t="s">
        <v>1653</v>
      </c>
    </row>
    <row r="48" spans="1:6" ht="15.75" customHeight="1">
      <c r="A48" s="184" t="s">
        <v>116</v>
      </c>
      <c r="B48" s="158" t="s">
        <v>101</v>
      </c>
      <c r="C48" s="158" t="s">
        <v>8723</v>
      </c>
      <c r="D48" s="155" t="s">
        <v>8724</v>
      </c>
      <c r="E48" s="155">
        <v>90</v>
      </c>
      <c r="F48" s="3" t="s">
        <v>1653</v>
      </c>
    </row>
    <row r="49" spans="1:6" ht="15.75" customHeight="1">
      <c r="A49" s="184" t="s">
        <v>4691</v>
      </c>
      <c r="B49" s="158" t="s">
        <v>101</v>
      </c>
      <c r="C49" s="158" t="s">
        <v>8725</v>
      </c>
      <c r="D49" s="159">
        <v>8</v>
      </c>
      <c r="E49" s="155">
        <v>24</v>
      </c>
      <c r="F49" s="3" t="s">
        <v>872</v>
      </c>
    </row>
    <row r="50" spans="1:6" ht="15.75" customHeight="1">
      <c r="A50" s="184" t="s">
        <v>2535</v>
      </c>
      <c r="B50" s="158" t="s">
        <v>101</v>
      </c>
      <c r="C50" s="158" t="s">
        <v>8726</v>
      </c>
      <c r="D50" s="159">
        <v>30</v>
      </c>
      <c r="E50" s="155">
        <v>30</v>
      </c>
      <c r="F50" s="3" t="s">
        <v>2542</v>
      </c>
    </row>
    <row r="51" spans="1:6" ht="15.75" customHeight="1">
      <c r="A51" s="194" t="s">
        <v>2535</v>
      </c>
      <c r="B51" s="152" t="s">
        <v>101</v>
      </c>
      <c r="C51" s="152" t="s">
        <v>8727</v>
      </c>
      <c r="D51" s="191">
        <v>10</v>
      </c>
      <c r="E51" s="191">
        <v>10</v>
      </c>
      <c r="F51" s="3" t="s">
        <v>2542</v>
      </c>
    </row>
    <row r="52" spans="1:6" ht="15.75" customHeight="1">
      <c r="A52" s="184" t="s">
        <v>122</v>
      </c>
      <c r="B52" s="158" t="s">
        <v>101</v>
      </c>
      <c r="C52" s="158" t="s">
        <v>8728</v>
      </c>
      <c r="D52" s="159">
        <v>10</v>
      </c>
      <c r="E52" s="155">
        <v>10</v>
      </c>
      <c r="F52" s="3" t="s">
        <v>521</v>
      </c>
    </row>
    <row r="53" spans="1:6" ht="15.75" customHeight="1">
      <c r="A53" s="184" t="s">
        <v>6194</v>
      </c>
      <c r="B53" s="158" t="s">
        <v>101</v>
      </c>
      <c r="C53" s="158" t="s">
        <v>8729</v>
      </c>
      <c r="D53" s="159">
        <v>10</v>
      </c>
      <c r="E53" s="155">
        <v>10</v>
      </c>
      <c r="F53" s="3" t="s">
        <v>2847</v>
      </c>
    </row>
    <row r="54" spans="1:6" ht="15.75" customHeight="1">
      <c r="A54" s="83" t="s">
        <v>136</v>
      </c>
      <c r="B54" s="203" t="s">
        <v>134</v>
      </c>
      <c r="C54" s="203" t="s">
        <v>8730</v>
      </c>
      <c r="D54" s="77">
        <v>60</v>
      </c>
      <c r="E54" s="32">
        <v>60</v>
      </c>
      <c r="F54" s="3" t="s">
        <v>136</v>
      </c>
    </row>
    <row r="55" spans="1:6" ht="15.75" customHeight="1">
      <c r="A55" s="83" t="s">
        <v>136</v>
      </c>
      <c r="B55" s="203" t="s">
        <v>134</v>
      </c>
      <c r="C55" s="203" t="s">
        <v>8731</v>
      </c>
      <c r="D55" s="86">
        <v>10</v>
      </c>
      <c r="E55" s="32">
        <v>10</v>
      </c>
      <c r="F55" s="3" t="s">
        <v>136</v>
      </c>
    </row>
    <row r="56" spans="1:6" ht="15.75" customHeight="1">
      <c r="A56" s="83" t="s">
        <v>136</v>
      </c>
      <c r="B56" s="203" t="s">
        <v>134</v>
      </c>
      <c r="C56" s="203" t="s">
        <v>8732</v>
      </c>
      <c r="D56" s="77">
        <v>10</v>
      </c>
      <c r="E56" s="32">
        <v>10</v>
      </c>
      <c r="F56" s="3" t="s">
        <v>136</v>
      </c>
    </row>
    <row r="57" spans="1:6" ht="15.75" customHeight="1">
      <c r="A57" s="83" t="s">
        <v>136</v>
      </c>
      <c r="B57" s="203" t="s">
        <v>134</v>
      </c>
      <c r="C57" s="203" t="s">
        <v>8733</v>
      </c>
      <c r="D57" s="86">
        <v>10</v>
      </c>
      <c r="E57" s="32">
        <v>10</v>
      </c>
      <c r="F57" s="3" t="s">
        <v>136</v>
      </c>
    </row>
    <row r="58" spans="1:6" ht="15.75" customHeight="1">
      <c r="A58" s="83" t="s">
        <v>136</v>
      </c>
      <c r="B58" s="203" t="s">
        <v>134</v>
      </c>
      <c r="C58" s="203" t="s">
        <v>8734</v>
      </c>
      <c r="D58" s="86">
        <v>10</v>
      </c>
      <c r="E58" s="32">
        <v>10</v>
      </c>
      <c r="F58" s="3" t="s">
        <v>136</v>
      </c>
    </row>
    <row r="59" spans="1:6" ht="15.75" customHeight="1">
      <c r="A59" s="83" t="s">
        <v>4763</v>
      </c>
      <c r="B59" s="203" t="s">
        <v>134</v>
      </c>
      <c r="C59" s="203" t="s">
        <v>8735</v>
      </c>
      <c r="D59" s="77">
        <v>30</v>
      </c>
      <c r="E59" s="32">
        <v>30</v>
      </c>
      <c r="F59" s="3" t="s">
        <v>137</v>
      </c>
    </row>
    <row r="60" spans="1:6" ht="15.75" customHeight="1">
      <c r="A60" s="83" t="s">
        <v>4763</v>
      </c>
      <c r="B60" s="203" t="s">
        <v>134</v>
      </c>
      <c r="C60" s="203" t="s">
        <v>8736</v>
      </c>
      <c r="D60" s="86">
        <v>50</v>
      </c>
      <c r="E60" s="32">
        <v>50</v>
      </c>
      <c r="F60" s="3" t="s">
        <v>137</v>
      </c>
    </row>
    <row r="61" spans="1:6" ht="15.75" customHeight="1">
      <c r="A61" s="83" t="s">
        <v>4763</v>
      </c>
      <c r="B61" s="203" t="s">
        <v>134</v>
      </c>
      <c r="C61" s="203" t="s">
        <v>8731</v>
      </c>
      <c r="D61" s="77">
        <v>10</v>
      </c>
      <c r="E61" s="32">
        <v>10</v>
      </c>
      <c r="F61" s="3" t="s">
        <v>137</v>
      </c>
    </row>
    <row r="62" spans="1:6" ht="15.75" customHeight="1">
      <c r="A62" s="83" t="s">
        <v>4763</v>
      </c>
      <c r="B62" s="203" t="s">
        <v>134</v>
      </c>
      <c r="C62" s="203" t="s">
        <v>8737</v>
      </c>
      <c r="D62" s="86">
        <v>10</v>
      </c>
      <c r="E62" s="32">
        <v>10</v>
      </c>
      <c r="F62" s="3" t="s">
        <v>137</v>
      </c>
    </row>
    <row r="63" spans="1:6" ht="15.75" customHeight="1">
      <c r="A63" s="83" t="s">
        <v>4763</v>
      </c>
      <c r="B63" s="203" t="s">
        <v>134</v>
      </c>
      <c r="C63" s="203" t="s">
        <v>8738</v>
      </c>
      <c r="D63" s="86">
        <v>10</v>
      </c>
      <c r="E63" s="32">
        <v>10</v>
      </c>
      <c r="F63" s="3" t="s">
        <v>137</v>
      </c>
    </row>
    <row r="64" spans="1:6" ht="15.75" customHeight="1">
      <c r="A64" s="83" t="s">
        <v>4763</v>
      </c>
      <c r="B64" s="203" t="s">
        <v>134</v>
      </c>
      <c r="C64" s="203" t="s">
        <v>8739</v>
      </c>
      <c r="D64" s="86">
        <v>10</v>
      </c>
      <c r="E64" s="32">
        <v>40</v>
      </c>
      <c r="F64" s="3" t="s">
        <v>137</v>
      </c>
    </row>
    <row r="65" spans="1:6" ht="15.75" customHeight="1">
      <c r="A65" s="83" t="s">
        <v>4763</v>
      </c>
      <c r="B65" s="203" t="s">
        <v>134</v>
      </c>
      <c r="C65" s="203" t="s">
        <v>8740</v>
      </c>
      <c r="D65" s="86">
        <v>10</v>
      </c>
      <c r="E65" s="32">
        <v>20</v>
      </c>
      <c r="F65" s="3" t="s">
        <v>137</v>
      </c>
    </row>
    <row r="66" spans="1:6" ht="15.75" customHeight="1">
      <c r="A66" s="83" t="s">
        <v>884</v>
      </c>
      <c r="B66" s="203" t="s">
        <v>134</v>
      </c>
      <c r="C66" s="203" t="s">
        <v>8741</v>
      </c>
      <c r="D66" s="77">
        <v>10</v>
      </c>
      <c r="E66" s="32">
        <v>10</v>
      </c>
      <c r="F66" s="3" t="s">
        <v>2904</v>
      </c>
    </row>
    <row r="67" spans="1:6" ht="15.75" customHeight="1">
      <c r="A67" s="83" t="s">
        <v>884</v>
      </c>
      <c r="B67" s="203" t="s">
        <v>134</v>
      </c>
      <c r="C67" s="203" t="s">
        <v>8742</v>
      </c>
      <c r="D67" s="77">
        <v>10</v>
      </c>
      <c r="E67" s="32">
        <v>10</v>
      </c>
      <c r="F67" s="3" t="s">
        <v>2904</v>
      </c>
    </row>
    <row r="68" spans="1:6" ht="15.75" customHeight="1">
      <c r="A68" s="83" t="s">
        <v>156</v>
      </c>
      <c r="B68" s="203" t="s">
        <v>153</v>
      </c>
      <c r="C68" s="203" t="s">
        <v>8743</v>
      </c>
      <c r="D68" s="86">
        <v>30</v>
      </c>
      <c r="E68" s="32">
        <v>30</v>
      </c>
      <c r="F68" s="82" t="s">
        <v>2077</v>
      </c>
    </row>
    <row r="69" spans="1:6" ht="15.75" customHeight="1">
      <c r="A69" s="83" t="s">
        <v>156</v>
      </c>
      <c r="B69" s="203" t="s">
        <v>153</v>
      </c>
      <c r="C69" s="203" t="s">
        <v>8744</v>
      </c>
      <c r="D69" s="86">
        <v>10</v>
      </c>
      <c r="E69" s="32">
        <v>10</v>
      </c>
      <c r="F69" s="82" t="s">
        <v>2077</v>
      </c>
    </row>
    <row r="70" spans="1:6" ht="15.75" customHeight="1">
      <c r="A70" s="83" t="s">
        <v>156</v>
      </c>
      <c r="B70" s="203" t="s">
        <v>153</v>
      </c>
      <c r="C70" s="203" t="s">
        <v>8745</v>
      </c>
      <c r="D70" s="86">
        <v>10</v>
      </c>
      <c r="E70" s="32">
        <v>10</v>
      </c>
      <c r="F70" s="82" t="s">
        <v>2077</v>
      </c>
    </row>
    <row r="71" spans="1:6" ht="15.75" customHeight="1">
      <c r="A71" s="83" t="s">
        <v>159</v>
      </c>
      <c r="B71" s="203" t="s">
        <v>153</v>
      </c>
      <c r="C71" s="203" t="s">
        <v>8746</v>
      </c>
      <c r="D71" s="86">
        <v>30</v>
      </c>
      <c r="E71" s="32">
        <v>30</v>
      </c>
      <c r="F71" s="82" t="s">
        <v>2977</v>
      </c>
    </row>
    <row r="72" spans="1:6" ht="15.75" customHeight="1">
      <c r="A72" s="83" t="s">
        <v>159</v>
      </c>
      <c r="B72" s="203" t="s">
        <v>153</v>
      </c>
      <c r="C72" s="203" t="s">
        <v>8747</v>
      </c>
      <c r="D72" s="86">
        <v>10</v>
      </c>
      <c r="E72" s="32">
        <v>10</v>
      </c>
      <c r="F72" s="82" t="s">
        <v>2977</v>
      </c>
    </row>
    <row r="73" spans="1:6" ht="15.75" customHeight="1">
      <c r="A73" s="83" t="s">
        <v>159</v>
      </c>
      <c r="B73" s="203" t="s">
        <v>153</v>
      </c>
      <c r="C73" s="203" t="s">
        <v>8748</v>
      </c>
      <c r="D73" s="86">
        <v>10</v>
      </c>
      <c r="E73" s="32">
        <v>10</v>
      </c>
      <c r="F73" s="82" t="s">
        <v>2977</v>
      </c>
    </row>
    <row r="74" spans="1:6" ht="15.75" customHeight="1">
      <c r="A74" s="83" t="s">
        <v>159</v>
      </c>
      <c r="B74" s="203" t="s">
        <v>153</v>
      </c>
      <c r="C74" s="203" t="s">
        <v>8749</v>
      </c>
      <c r="D74" s="86">
        <v>10</v>
      </c>
      <c r="E74" s="32">
        <v>10</v>
      </c>
      <c r="F74" s="82" t="s">
        <v>2977</v>
      </c>
    </row>
    <row r="75" spans="1:6" ht="15.75" customHeight="1">
      <c r="A75" s="83" t="s">
        <v>159</v>
      </c>
      <c r="B75" s="203" t="s">
        <v>153</v>
      </c>
      <c r="C75" s="203" t="s">
        <v>8750</v>
      </c>
      <c r="D75" s="86">
        <v>10</v>
      </c>
      <c r="E75" s="32">
        <v>10</v>
      </c>
      <c r="F75" s="82" t="s">
        <v>2977</v>
      </c>
    </row>
    <row r="76" spans="1:6" ht="15.75" customHeight="1">
      <c r="A76" s="83" t="s">
        <v>159</v>
      </c>
      <c r="B76" s="203" t="s">
        <v>153</v>
      </c>
      <c r="C76" s="203" t="s">
        <v>8751</v>
      </c>
      <c r="D76" s="86">
        <v>10</v>
      </c>
      <c r="E76" s="32">
        <v>10</v>
      </c>
      <c r="F76" s="82" t="s">
        <v>2977</v>
      </c>
    </row>
    <row r="77" spans="1:6" ht="15.75" customHeight="1">
      <c r="A77" s="83" t="s">
        <v>3396</v>
      </c>
      <c r="B77" s="203" t="s">
        <v>153</v>
      </c>
      <c r="C77" s="203" t="s">
        <v>8752</v>
      </c>
      <c r="D77" s="86">
        <v>10</v>
      </c>
      <c r="E77" s="32">
        <v>10</v>
      </c>
      <c r="F77" s="83" t="s">
        <v>705</v>
      </c>
    </row>
    <row r="78" spans="1:6" ht="15.75" customHeight="1">
      <c r="A78" s="83" t="s">
        <v>3396</v>
      </c>
      <c r="B78" s="203" t="s">
        <v>153</v>
      </c>
      <c r="C78" s="203" t="s">
        <v>8753</v>
      </c>
      <c r="D78" s="86">
        <v>10</v>
      </c>
      <c r="E78" s="32">
        <v>10</v>
      </c>
      <c r="F78" s="83" t="s">
        <v>705</v>
      </c>
    </row>
    <row r="79" spans="1:6" ht="15.75" customHeight="1">
      <c r="A79" s="83" t="s">
        <v>3396</v>
      </c>
      <c r="B79" s="203" t="s">
        <v>153</v>
      </c>
      <c r="C79" s="203" t="s">
        <v>8754</v>
      </c>
      <c r="D79" s="86">
        <v>10</v>
      </c>
      <c r="E79" s="32">
        <v>10</v>
      </c>
      <c r="F79" s="83" t="s">
        <v>705</v>
      </c>
    </row>
    <row r="80" spans="1:6" ht="15.75" customHeight="1">
      <c r="A80" s="83" t="s">
        <v>3396</v>
      </c>
      <c r="B80" s="203" t="s">
        <v>153</v>
      </c>
      <c r="C80" s="203" t="s">
        <v>8755</v>
      </c>
      <c r="D80" s="86">
        <v>30</v>
      </c>
      <c r="E80" s="32">
        <v>30</v>
      </c>
      <c r="F80" s="83" t="s">
        <v>705</v>
      </c>
    </row>
    <row r="81" spans="1:25" ht="15.75" customHeight="1">
      <c r="A81" s="83" t="s">
        <v>3396</v>
      </c>
      <c r="B81" s="203" t="s">
        <v>153</v>
      </c>
      <c r="C81" s="203" t="s">
        <v>8756</v>
      </c>
      <c r="D81" s="86">
        <v>10</v>
      </c>
      <c r="E81" s="32">
        <v>10</v>
      </c>
      <c r="F81" s="83" t="s">
        <v>705</v>
      </c>
    </row>
    <row r="82" spans="1:25" ht="15.75" customHeight="1">
      <c r="A82" s="83" t="s">
        <v>3075</v>
      </c>
      <c r="B82" s="203" t="s">
        <v>153</v>
      </c>
      <c r="C82" s="203" t="s">
        <v>8757</v>
      </c>
      <c r="D82" s="86">
        <v>60</v>
      </c>
      <c r="E82" s="32">
        <v>60</v>
      </c>
      <c r="F82" s="82" t="s">
        <v>2336</v>
      </c>
    </row>
    <row r="83" spans="1:25" ht="15.75" customHeight="1">
      <c r="A83" s="83" t="s">
        <v>3075</v>
      </c>
      <c r="B83" s="203" t="s">
        <v>153</v>
      </c>
      <c r="C83" s="203" t="s">
        <v>8758</v>
      </c>
      <c r="D83" s="86">
        <v>30</v>
      </c>
      <c r="E83" s="32">
        <v>30</v>
      </c>
      <c r="F83" s="82" t="s">
        <v>2336</v>
      </c>
    </row>
    <row r="84" spans="1:25" ht="15.75" customHeight="1">
      <c r="A84" s="83" t="s">
        <v>3075</v>
      </c>
      <c r="B84" s="203" t="s">
        <v>153</v>
      </c>
      <c r="C84" s="203" t="s">
        <v>8759</v>
      </c>
      <c r="D84" s="86">
        <v>30</v>
      </c>
      <c r="E84" s="32">
        <v>30</v>
      </c>
      <c r="F84" s="3" t="s">
        <v>2336</v>
      </c>
    </row>
    <row r="85" spans="1:25" ht="15.75" customHeight="1">
      <c r="A85" s="83" t="s">
        <v>178</v>
      </c>
      <c r="B85" s="203" t="s">
        <v>153</v>
      </c>
      <c r="C85" s="203" t="s">
        <v>8760</v>
      </c>
      <c r="D85" s="86">
        <v>10</v>
      </c>
      <c r="E85" s="32">
        <v>10</v>
      </c>
      <c r="F85" s="82" t="s">
        <v>178</v>
      </c>
    </row>
    <row r="86" spans="1:25" ht="15.75" customHeight="1">
      <c r="A86" s="83" t="s">
        <v>175</v>
      </c>
      <c r="B86" s="203" t="s">
        <v>1570</v>
      </c>
      <c r="C86" s="203" t="s">
        <v>8761</v>
      </c>
      <c r="D86" s="86">
        <v>10</v>
      </c>
      <c r="E86" s="32">
        <v>10</v>
      </c>
      <c r="F86" s="3" t="s">
        <v>175</v>
      </c>
    </row>
    <row r="87" spans="1:25" ht="15.75" customHeight="1">
      <c r="A87" s="83"/>
      <c r="B87" s="203"/>
      <c r="C87" s="203"/>
      <c r="D87" s="86"/>
      <c r="E87" s="32"/>
    </row>
    <row r="88" spans="1:25" ht="15.75" customHeight="1">
      <c r="A88" s="83"/>
      <c r="B88" s="203"/>
      <c r="C88" s="203"/>
      <c r="D88" s="86"/>
      <c r="E88" s="32"/>
    </row>
    <row r="89" spans="1:25" ht="15.75" customHeight="1">
      <c r="A89" s="58"/>
      <c r="B89" s="895"/>
      <c r="C89" s="895"/>
      <c r="D89" s="896"/>
      <c r="E89" s="896">
        <f>SUM(E10:E87)</f>
        <v>2618</v>
      </c>
    </row>
    <row r="90" spans="1:25" ht="15.75" customHeight="1">
      <c r="A90" s="51"/>
      <c r="B90" s="51"/>
      <c r="C90" s="52"/>
      <c r="D90" s="52"/>
      <c r="E90" s="52"/>
      <c r="F90" s="1"/>
      <c r="G90" s="1"/>
      <c r="H90" s="1"/>
    </row>
    <row r="91" spans="1:25" ht="15.75" customHeight="1">
      <c r="A91" s="1114" t="s">
        <v>842</v>
      </c>
      <c r="B91" s="1115"/>
      <c r="C91" s="1115"/>
      <c r="D91" s="1115"/>
      <c r="E91" s="1115"/>
      <c r="F91" s="1115"/>
      <c r="G91" s="1115"/>
      <c r="H91" s="1116"/>
      <c r="I91" s="51"/>
      <c r="J91" s="51"/>
      <c r="K91" s="51"/>
      <c r="L91" s="51"/>
      <c r="M91" s="51"/>
      <c r="N91" s="51"/>
      <c r="O91" s="51"/>
      <c r="P91" s="51"/>
      <c r="Q91" s="51"/>
      <c r="R91" s="51"/>
      <c r="S91" s="51"/>
      <c r="T91" s="51"/>
      <c r="U91" s="51"/>
      <c r="V91" s="51"/>
      <c r="W91" s="51"/>
      <c r="X91" s="51"/>
      <c r="Y91" s="51"/>
    </row>
    <row r="92" spans="1:25" ht="15.75" customHeight="1">
      <c r="A92" s="51"/>
      <c r="B92" s="51"/>
      <c r="C92" s="52"/>
      <c r="D92" s="52"/>
      <c r="E92" s="1"/>
      <c r="F92" s="1"/>
      <c r="G92" s="1"/>
      <c r="H92" s="1"/>
    </row>
    <row r="93" spans="1:25" ht="15.75" customHeight="1">
      <c r="A93" s="51"/>
      <c r="B93" s="51"/>
      <c r="C93" s="52"/>
      <c r="D93" s="52"/>
      <c r="E93" s="52"/>
      <c r="F93" s="1"/>
      <c r="G93" s="1"/>
      <c r="H93" s="1"/>
    </row>
    <row r="94" spans="1:25" ht="15.75" customHeight="1">
      <c r="A94" s="51"/>
      <c r="B94" s="51"/>
      <c r="C94" s="52"/>
      <c r="D94" s="52"/>
      <c r="E94" s="1"/>
      <c r="F94" s="1"/>
      <c r="G94" s="1"/>
      <c r="H94" s="1"/>
    </row>
    <row r="95" spans="1:25" ht="15.75" customHeight="1">
      <c r="A95" s="51"/>
      <c r="B95" s="51"/>
      <c r="C95" s="52"/>
      <c r="D95" s="52"/>
      <c r="E95" s="52"/>
      <c r="F95" s="1"/>
      <c r="G95" s="1"/>
      <c r="H95" s="1"/>
    </row>
    <row r="96" spans="1:25" ht="15.75" customHeight="1">
      <c r="A96" s="51"/>
      <c r="B96" s="51"/>
      <c r="C96" s="52"/>
      <c r="D96" s="52"/>
      <c r="E96" s="52"/>
      <c r="F96" s="1"/>
      <c r="G96" s="1"/>
      <c r="H96" s="1"/>
    </row>
    <row r="97" spans="1:8" ht="15.75" customHeight="1">
      <c r="A97" s="51"/>
      <c r="B97" s="51"/>
      <c r="C97" s="52"/>
      <c r="D97" s="52"/>
      <c r="E97" s="52"/>
      <c r="F97" s="1"/>
      <c r="G97" s="1"/>
      <c r="H97" s="1"/>
    </row>
    <row r="98" spans="1:8" ht="15.75" customHeight="1">
      <c r="A98" s="51"/>
      <c r="B98" s="51"/>
      <c r="C98" s="52"/>
      <c r="D98" s="52"/>
      <c r="E98" s="52"/>
      <c r="F98" s="1"/>
      <c r="G98" s="1"/>
      <c r="H98" s="1"/>
    </row>
    <row r="99" spans="1:8" ht="15.75" customHeight="1">
      <c r="A99" s="51"/>
      <c r="B99" s="51"/>
      <c r="C99" s="52"/>
      <c r="D99" s="52"/>
      <c r="E99" s="52"/>
      <c r="F99" s="1"/>
      <c r="G99" s="1"/>
      <c r="H99" s="1"/>
    </row>
    <row r="100" spans="1:8" ht="15.75" customHeight="1">
      <c r="A100" s="51"/>
      <c r="B100" s="51"/>
      <c r="C100" s="52"/>
      <c r="D100" s="52"/>
      <c r="E100" s="52"/>
      <c r="F100" s="1"/>
      <c r="G100" s="1"/>
      <c r="H100" s="1"/>
    </row>
    <row r="101" spans="1:8" ht="15.75" customHeight="1">
      <c r="A101" s="51"/>
      <c r="B101" s="51"/>
      <c r="C101" s="52"/>
      <c r="D101" s="52"/>
      <c r="E101" s="52"/>
      <c r="F101" s="1"/>
      <c r="G101" s="1"/>
      <c r="H101" s="1"/>
    </row>
    <row r="102" spans="1:8" ht="15.75" customHeight="1">
      <c r="A102" s="51"/>
      <c r="B102" s="51"/>
      <c r="C102" s="52"/>
      <c r="D102" s="52"/>
      <c r="E102" s="52"/>
      <c r="F102" s="1"/>
      <c r="G102" s="1"/>
      <c r="H102" s="1"/>
    </row>
    <row r="103" spans="1:8" ht="15.75" customHeight="1">
      <c r="A103" s="51"/>
      <c r="B103" s="51"/>
      <c r="C103" s="52"/>
      <c r="D103" s="52"/>
      <c r="E103" s="52"/>
      <c r="F103" s="1"/>
      <c r="G103" s="1"/>
      <c r="H103" s="1"/>
    </row>
    <row r="104" spans="1:8" ht="15.75" customHeight="1">
      <c r="A104" s="51"/>
      <c r="B104" s="51"/>
      <c r="C104" s="52"/>
      <c r="D104" s="52"/>
      <c r="E104" s="52"/>
      <c r="F104" s="1"/>
      <c r="G104" s="1"/>
      <c r="H104" s="1"/>
    </row>
    <row r="105" spans="1:8" ht="15.75" customHeight="1">
      <c r="A105" s="51"/>
      <c r="B105" s="51"/>
      <c r="C105" s="52"/>
      <c r="D105" s="52"/>
      <c r="E105" s="52"/>
      <c r="F105" s="1"/>
      <c r="G105" s="1"/>
      <c r="H105" s="1"/>
    </row>
    <row r="106" spans="1:8" ht="15.75" customHeight="1">
      <c r="A106" s="51"/>
      <c r="B106" s="51"/>
      <c r="C106" s="52"/>
      <c r="D106" s="52"/>
      <c r="E106" s="52"/>
      <c r="F106" s="1"/>
      <c r="G106" s="1"/>
      <c r="H106" s="1"/>
    </row>
    <row r="107" spans="1:8" ht="15.75" customHeight="1">
      <c r="A107" s="51"/>
      <c r="B107" s="51"/>
      <c r="C107" s="52"/>
      <c r="D107" s="52"/>
      <c r="E107" s="52"/>
      <c r="F107" s="1"/>
      <c r="G107" s="1"/>
      <c r="H107" s="1"/>
    </row>
    <row r="108" spans="1:8" ht="15.75" customHeight="1">
      <c r="A108" s="51"/>
      <c r="B108" s="51"/>
      <c r="C108" s="52"/>
      <c r="D108" s="52"/>
      <c r="E108" s="52"/>
      <c r="F108" s="1"/>
      <c r="G108" s="1"/>
      <c r="H108" s="1"/>
    </row>
    <row r="109" spans="1:8" ht="15.75" customHeight="1">
      <c r="A109" s="51"/>
      <c r="B109" s="51"/>
      <c r="C109" s="52"/>
      <c r="D109" s="52"/>
      <c r="E109" s="52"/>
      <c r="F109" s="1"/>
      <c r="G109" s="1"/>
      <c r="H109" s="1"/>
    </row>
    <row r="110" spans="1:8" ht="15.75" customHeight="1">
      <c r="A110" s="51"/>
      <c r="B110" s="51"/>
      <c r="C110" s="52"/>
      <c r="D110" s="52"/>
      <c r="E110" s="52"/>
      <c r="F110" s="1"/>
      <c r="G110" s="1"/>
      <c r="H110" s="1"/>
    </row>
    <row r="111" spans="1:8" ht="15.75" customHeight="1">
      <c r="A111" s="51"/>
      <c r="B111" s="51"/>
      <c r="C111" s="52"/>
      <c r="D111" s="52"/>
      <c r="E111" s="52"/>
      <c r="F111" s="1"/>
      <c r="G111" s="1"/>
      <c r="H111" s="1"/>
    </row>
    <row r="112" spans="1:8" ht="15.75" customHeight="1">
      <c r="A112" s="51"/>
      <c r="B112" s="51"/>
      <c r="C112" s="52"/>
      <c r="D112" s="52"/>
      <c r="E112" s="52"/>
      <c r="F112" s="1"/>
      <c r="G112" s="1"/>
      <c r="H112" s="1"/>
    </row>
    <row r="113" spans="1:8" ht="15.75" customHeight="1">
      <c r="A113" s="51"/>
      <c r="B113" s="51"/>
      <c r="C113" s="52"/>
      <c r="D113" s="52"/>
      <c r="E113" s="52"/>
      <c r="F113" s="1"/>
      <c r="G113" s="1"/>
      <c r="H113" s="1"/>
    </row>
    <row r="114" spans="1:8" ht="15.75" customHeight="1">
      <c r="A114" s="51"/>
      <c r="B114" s="51"/>
      <c r="C114" s="52"/>
      <c r="D114" s="52"/>
      <c r="E114" s="52"/>
      <c r="F114" s="1"/>
      <c r="G114" s="1"/>
      <c r="H114" s="1"/>
    </row>
    <row r="115" spans="1:8" ht="15.75" customHeight="1">
      <c r="A115" s="51"/>
      <c r="B115" s="51"/>
      <c r="C115" s="52"/>
      <c r="D115" s="52"/>
      <c r="E115" s="52"/>
      <c r="F115" s="1"/>
      <c r="G115" s="1"/>
      <c r="H115" s="1"/>
    </row>
    <row r="116" spans="1:8" ht="15.75" customHeight="1">
      <c r="A116" s="51"/>
      <c r="B116" s="51"/>
      <c r="C116" s="52"/>
      <c r="D116" s="52"/>
      <c r="E116" s="52"/>
      <c r="F116" s="1"/>
      <c r="G116" s="1"/>
      <c r="H116" s="1"/>
    </row>
    <row r="117" spans="1:8" ht="15.75" customHeight="1">
      <c r="A117" s="51"/>
      <c r="B117" s="51"/>
      <c r="C117" s="52"/>
      <c r="D117" s="52"/>
      <c r="E117" s="52"/>
      <c r="F117" s="1"/>
      <c r="G117" s="1"/>
      <c r="H117" s="1"/>
    </row>
    <row r="118" spans="1:8" ht="15.75" customHeight="1">
      <c r="A118" s="51"/>
      <c r="B118" s="51"/>
      <c r="C118" s="52"/>
      <c r="D118" s="52"/>
      <c r="E118" s="52"/>
      <c r="F118" s="1"/>
      <c r="G118" s="1"/>
      <c r="H118" s="1"/>
    </row>
    <row r="119" spans="1:8" ht="15.75" customHeight="1">
      <c r="A119" s="51"/>
      <c r="B119" s="51"/>
      <c r="C119" s="52"/>
      <c r="D119" s="52"/>
      <c r="E119" s="52"/>
      <c r="F119" s="1"/>
      <c r="G119" s="1"/>
      <c r="H119" s="1"/>
    </row>
    <row r="120" spans="1:8" ht="15.75" customHeight="1">
      <c r="A120" s="51"/>
      <c r="B120" s="51"/>
      <c r="C120" s="52"/>
      <c r="D120" s="52"/>
      <c r="E120" s="52"/>
      <c r="F120" s="1"/>
      <c r="G120" s="1"/>
      <c r="H120" s="1"/>
    </row>
    <row r="121" spans="1:8" ht="15.75" customHeight="1">
      <c r="A121" s="51"/>
      <c r="B121" s="51"/>
      <c r="C121" s="52"/>
      <c r="D121" s="52"/>
      <c r="E121" s="52"/>
      <c r="F121" s="1"/>
      <c r="G121" s="1"/>
      <c r="H121" s="1"/>
    </row>
    <row r="122" spans="1:8" ht="15.75" customHeight="1">
      <c r="A122" s="51"/>
      <c r="B122" s="51"/>
      <c r="C122" s="52"/>
      <c r="D122" s="52"/>
      <c r="E122" s="52"/>
      <c r="F122" s="1"/>
      <c r="G122" s="1"/>
      <c r="H122" s="1"/>
    </row>
    <row r="123" spans="1:8" ht="15.75" customHeight="1">
      <c r="A123" s="51"/>
      <c r="B123" s="51"/>
      <c r="C123" s="52"/>
      <c r="D123" s="52"/>
      <c r="E123" s="52"/>
      <c r="F123" s="1"/>
      <c r="G123" s="1"/>
      <c r="H123" s="1"/>
    </row>
    <row r="124" spans="1:8" ht="15.75" customHeight="1">
      <c r="A124" s="51"/>
      <c r="B124" s="51"/>
      <c r="C124" s="52"/>
      <c r="D124" s="52"/>
      <c r="E124" s="52"/>
      <c r="F124" s="1"/>
      <c r="G124" s="1"/>
      <c r="H124" s="1"/>
    </row>
    <row r="125" spans="1:8" ht="15.75" customHeight="1">
      <c r="A125" s="51"/>
      <c r="B125" s="51"/>
      <c r="C125" s="52"/>
      <c r="D125" s="52"/>
      <c r="E125" s="52"/>
      <c r="F125" s="1"/>
      <c r="G125" s="1"/>
      <c r="H125" s="1"/>
    </row>
    <row r="126" spans="1:8" ht="15.75" customHeight="1">
      <c r="A126" s="51"/>
      <c r="B126" s="51"/>
      <c r="C126" s="52"/>
      <c r="D126" s="52"/>
      <c r="E126" s="52"/>
      <c r="F126" s="1"/>
      <c r="G126" s="1"/>
      <c r="H126" s="1"/>
    </row>
    <row r="127" spans="1:8" ht="15.75" customHeight="1">
      <c r="A127" s="51"/>
      <c r="B127" s="51"/>
      <c r="C127" s="52"/>
      <c r="D127" s="52"/>
      <c r="E127" s="52"/>
      <c r="F127" s="1"/>
      <c r="G127" s="1"/>
      <c r="H127" s="1"/>
    </row>
    <row r="128" spans="1:8" ht="15.75" customHeight="1">
      <c r="A128" s="51"/>
      <c r="B128" s="51"/>
      <c r="C128" s="52"/>
      <c r="D128" s="52"/>
      <c r="E128" s="52"/>
      <c r="F128" s="1"/>
      <c r="G128" s="1"/>
      <c r="H128" s="1"/>
    </row>
    <row r="129" spans="1:8" ht="15.75" customHeight="1">
      <c r="A129" s="51"/>
      <c r="B129" s="51"/>
      <c r="C129" s="52"/>
      <c r="D129" s="52"/>
      <c r="E129" s="52"/>
      <c r="F129" s="1"/>
      <c r="G129" s="1"/>
      <c r="H129" s="1"/>
    </row>
    <row r="130" spans="1:8" ht="15.75" customHeight="1">
      <c r="A130" s="51"/>
      <c r="B130" s="51"/>
      <c r="C130" s="52"/>
      <c r="D130" s="52"/>
      <c r="E130" s="52"/>
      <c r="F130" s="1"/>
      <c r="G130" s="1"/>
      <c r="H130" s="1"/>
    </row>
    <row r="131" spans="1:8" ht="15.75" customHeight="1">
      <c r="A131" s="51"/>
      <c r="B131" s="51"/>
      <c r="C131" s="52"/>
      <c r="D131" s="52"/>
      <c r="E131" s="52"/>
      <c r="F131" s="1"/>
      <c r="G131" s="1"/>
      <c r="H131" s="1"/>
    </row>
    <row r="132" spans="1:8" ht="15.75" customHeight="1">
      <c r="A132" s="51"/>
      <c r="B132" s="51"/>
      <c r="C132" s="52"/>
      <c r="D132" s="52"/>
      <c r="E132" s="52"/>
      <c r="F132" s="1"/>
      <c r="G132" s="1"/>
      <c r="H132" s="1"/>
    </row>
    <row r="133" spans="1:8" ht="15.75" customHeight="1">
      <c r="A133" s="51"/>
      <c r="B133" s="51"/>
      <c r="C133" s="52"/>
      <c r="D133" s="52"/>
      <c r="E133" s="52"/>
      <c r="F133" s="1"/>
      <c r="G133" s="1"/>
      <c r="H133" s="1"/>
    </row>
    <row r="134" spans="1:8" ht="15.75" customHeight="1">
      <c r="A134" s="51"/>
      <c r="B134" s="51"/>
      <c r="C134" s="52"/>
      <c r="D134" s="52"/>
      <c r="E134" s="52"/>
      <c r="F134" s="1"/>
      <c r="G134" s="1"/>
      <c r="H134" s="1"/>
    </row>
    <row r="135" spans="1:8" ht="15.75" customHeight="1">
      <c r="A135" s="51"/>
      <c r="B135" s="51"/>
      <c r="C135" s="52"/>
      <c r="D135" s="52"/>
      <c r="E135" s="52"/>
      <c r="F135" s="1"/>
      <c r="G135" s="1"/>
      <c r="H135" s="1"/>
    </row>
    <row r="136" spans="1:8" ht="15.75" customHeight="1">
      <c r="A136" s="51"/>
      <c r="B136" s="51"/>
      <c r="C136" s="52"/>
      <c r="D136" s="52"/>
      <c r="E136" s="52"/>
      <c r="F136" s="1"/>
      <c r="G136" s="1"/>
      <c r="H136" s="1"/>
    </row>
    <row r="137" spans="1:8" ht="15.75" customHeight="1">
      <c r="A137" s="51"/>
      <c r="B137" s="51"/>
      <c r="C137" s="52"/>
      <c r="D137" s="52"/>
      <c r="E137" s="52"/>
      <c r="F137" s="1"/>
      <c r="G137" s="1"/>
      <c r="H137" s="1"/>
    </row>
    <row r="138" spans="1:8" ht="15.75" customHeight="1">
      <c r="A138" s="51"/>
      <c r="B138" s="51"/>
      <c r="C138" s="52"/>
      <c r="D138" s="52"/>
      <c r="E138" s="52"/>
      <c r="F138" s="1"/>
      <c r="G138" s="1"/>
      <c r="H138" s="1"/>
    </row>
    <row r="139" spans="1:8" ht="15.75" customHeight="1">
      <c r="A139" s="51"/>
      <c r="B139" s="51"/>
      <c r="C139" s="52"/>
      <c r="D139" s="52"/>
      <c r="E139" s="52"/>
      <c r="F139" s="1"/>
      <c r="G139" s="1"/>
      <c r="H139" s="1"/>
    </row>
    <row r="140" spans="1:8" ht="15.75" customHeight="1">
      <c r="A140" s="51"/>
      <c r="B140" s="51"/>
      <c r="C140" s="52"/>
      <c r="D140" s="52"/>
      <c r="E140" s="52"/>
      <c r="F140" s="1"/>
      <c r="G140" s="1"/>
      <c r="H140" s="1"/>
    </row>
    <row r="141" spans="1:8" ht="15.75" customHeight="1">
      <c r="A141" s="51"/>
      <c r="B141" s="51"/>
      <c r="C141" s="52"/>
      <c r="D141" s="52"/>
      <c r="E141" s="52"/>
      <c r="F141" s="1"/>
      <c r="G141" s="1"/>
      <c r="H141" s="1"/>
    </row>
    <row r="142" spans="1:8" ht="15.75" customHeight="1">
      <c r="A142" s="51"/>
      <c r="B142" s="51"/>
      <c r="C142" s="52"/>
      <c r="D142" s="52"/>
      <c r="E142" s="52"/>
      <c r="F142" s="1"/>
      <c r="G142" s="1"/>
      <c r="H142" s="1"/>
    </row>
    <row r="143" spans="1:8" ht="15.75" customHeight="1">
      <c r="A143" s="51"/>
      <c r="B143" s="51"/>
      <c r="C143" s="52"/>
      <c r="D143" s="52"/>
      <c r="E143" s="52"/>
      <c r="F143" s="1"/>
      <c r="G143" s="1"/>
      <c r="H143" s="1"/>
    </row>
    <row r="144" spans="1:8" ht="15.75" customHeight="1">
      <c r="A144" s="51"/>
      <c r="B144" s="51"/>
      <c r="C144" s="52"/>
      <c r="D144" s="52"/>
      <c r="E144" s="52"/>
      <c r="F144" s="1"/>
      <c r="G144" s="1"/>
      <c r="H144" s="1"/>
    </row>
    <row r="145" spans="1:8" ht="15.75" customHeight="1">
      <c r="A145" s="51"/>
      <c r="B145" s="51"/>
      <c r="C145" s="52"/>
      <c r="D145" s="52"/>
      <c r="E145" s="52"/>
      <c r="F145" s="1"/>
      <c r="G145" s="1"/>
      <c r="H145" s="1"/>
    </row>
    <row r="146" spans="1:8" ht="15.75" customHeight="1">
      <c r="A146" s="51"/>
      <c r="B146" s="51"/>
      <c r="C146" s="52"/>
      <c r="D146" s="52"/>
      <c r="E146" s="52"/>
      <c r="F146" s="1"/>
      <c r="G146" s="1"/>
      <c r="H146" s="1"/>
    </row>
    <row r="147" spans="1:8" ht="15.75" customHeight="1">
      <c r="A147" s="51"/>
      <c r="B147" s="51"/>
      <c r="C147" s="52"/>
      <c r="D147" s="52"/>
      <c r="E147" s="52"/>
      <c r="F147" s="1"/>
      <c r="G147" s="1"/>
      <c r="H147" s="1"/>
    </row>
    <row r="148" spans="1:8" ht="15.75" customHeight="1">
      <c r="A148" s="51"/>
      <c r="B148" s="51"/>
      <c r="C148" s="52"/>
      <c r="D148" s="52"/>
      <c r="E148" s="52"/>
      <c r="F148" s="1"/>
      <c r="G148" s="1"/>
      <c r="H148" s="1"/>
    </row>
    <row r="149" spans="1:8" ht="15.75" customHeight="1">
      <c r="A149" s="51"/>
      <c r="B149" s="51"/>
      <c r="C149" s="52"/>
      <c r="D149" s="52"/>
      <c r="E149" s="52"/>
      <c r="F149" s="1"/>
      <c r="G149" s="1"/>
      <c r="H149" s="1"/>
    </row>
    <row r="150" spans="1:8" ht="15.75" customHeight="1">
      <c r="A150" s="51"/>
      <c r="B150" s="51"/>
      <c r="C150" s="52"/>
      <c r="D150" s="52"/>
      <c r="E150" s="52"/>
      <c r="F150" s="1"/>
      <c r="G150" s="1"/>
      <c r="H150" s="1"/>
    </row>
    <row r="151" spans="1:8" ht="15.75" customHeight="1">
      <c r="A151" s="51"/>
      <c r="B151" s="51"/>
      <c r="C151" s="52"/>
      <c r="D151" s="52"/>
      <c r="E151" s="52"/>
      <c r="F151" s="1"/>
      <c r="G151" s="1"/>
      <c r="H151" s="1"/>
    </row>
    <row r="152" spans="1:8" ht="15.75" customHeight="1">
      <c r="A152" s="51"/>
      <c r="B152" s="51"/>
      <c r="C152" s="52"/>
      <c r="D152" s="52"/>
      <c r="E152" s="52"/>
      <c r="F152" s="1"/>
      <c r="G152" s="1"/>
      <c r="H152" s="1"/>
    </row>
    <row r="153" spans="1:8" ht="15.75" customHeight="1">
      <c r="A153" s="51"/>
      <c r="B153" s="51"/>
      <c r="C153" s="52"/>
      <c r="D153" s="52"/>
      <c r="E153" s="52"/>
      <c r="F153" s="1"/>
      <c r="G153" s="1"/>
      <c r="H153" s="1"/>
    </row>
    <row r="154" spans="1:8" ht="15.75" customHeight="1">
      <c r="A154" s="51"/>
      <c r="B154" s="51"/>
      <c r="C154" s="52"/>
      <c r="D154" s="52"/>
      <c r="E154" s="52"/>
      <c r="F154" s="1"/>
      <c r="G154" s="1"/>
      <c r="H154" s="1"/>
    </row>
    <row r="155" spans="1:8" ht="15.75" customHeight="1">
      <c r="A155" s="51"/>
      <c r="B155" s="51"/>
      <c r="C155" s="52"/>
      <c r="D155" s="52"/>
      <c r="E155" s="52"/>
      <c r="F155" s="1"/>
      <c r="G155" s="1"/>
      <c r="H155" s="1"/>
    </row>
    <row r="156" spans="1:8" ht="15.75" customHeight="1">
      <c r="A156" s="51"/>
      <c r="B156" s="51"/>
      <c r="C156" s="52"/>
      <c r="D156" s="52"/>
      <c r="E156" s="52"/>
      <c r="F156" s="1"/>
      <c r="G156" s="1"/>
      <c r="H156" s="1"/>
    </row>
    <row r="157" spans="1:8" ht="15.75" customHeight="1">
      <c r="A157" s="51"/>
      <c r="B157" s="51"/>
      <c r="C157" s="52"/>
      <c r="D157" s="52"/>
      <c r="E157" s="52"/>
      <c r="F157" s="1"/>
      <c r="G157" s="1"/>
      <c r="H157" s="1"/>
    </row>
    <row r="158" spans="1:8" ht="15.75" customHeight="1">
      <c r="A158" s="51"/>
      <c r="B158" s="51"/>
      <c r="C158" s="52"/>
      <c r="D158" s="52"/>
      <c r="E158" s="52"/>
      <c r="F158" s="1"/>
      <c r="G158" s="1"/>
      <c r="H158" s="1"/>
    </row>
    <row r="159" spans="1:8" ht="15.75" customHeight="1">
      <c r="A159" s="51"/>
      <c r="B159" s="51"/>
      <c r="C159" s="52"/>
      <c r="D159" s="52"/>
      <c r="E159" s="52"/>
      <c r="F159" s="1"/>
      <c r="G159" s="1"/>
      <c r="H159" s="1"/>
    </row>
    <row r="160" spans="1:8" ht="15.75" customHeight="1">
      <c r="A160" s="51"/>
      <c r="B160" s="51"/>
      <c r="C160" s="52"/>
      <c r="D160" s="52"/>
      <c r="E160" s="52"/>
      <c r="F160" s="1"/>
      <c r="G160" s="1"/>
      <c r="H160" s="1"/>
    </row>
    <row r="161" spans="1:8" ht="15.75" customHeight="1">
      <c r="A161" s="51"/>
      <c r="B161" s="51"/>
      <c r="C161" s="52"/>
      <c r="D161" s="52"/>
      <c r="E161" s="52"/>
      <c r="F161" s="1"/>
      <c r="G161" s="1"/>
      <c r="H161" s="1"/>
    </row>
    <row r="162" spans="1:8" ht="15.75" customHeight="1">
      <c r="A162" s="51"/>
      <c r="B162" s="51"/>
      <c r="C162" s="52"/>
      <c r="D162" s="52"/>
      <c r="E162" s="52"/>
      <c r="F162" s="1"/>
      <c r="G162" s="1"/>
      <c r="H162" s="1"/>
    </row>
    <row r="163" spans="1:8" ht="15.75" customHeight="1">
      <c r="A163" s="51"/>
      <c r="B163" s="51"/>
      <c r="C163" s="52"/>
      <c r="D163" s="52"/>
      <c r="E163" s="52"/>
      <c r="F163" s="1"/>
      <c r="G163" s="1"/>
      <c r="H163" s="1"/>
    </row>
    <row r="164" spans="1:8" ht="15.75" customHeight="1">
      <c r="A164" s="51"/>
      <c r="B164" s="51"/>
      <c r="C164" s="52"/>
      <c r="D164" s="52"/>
      <c r="E164" s="52"/>
      <c r="F164" s="1"/>
      <c r="G164" s="1"/>
      <c r="H164" s="1"/>
    </row>
    <row r="165" spans="1:8" ht="15.75" customHeight="1">
      <c r="A165" s="51"/>
      <c r="B165" s="51"/>
      <c r="C165" s="52"/>
      <c r="D165" s="52"/>
      <c r="E165" s="52"/>
      <c r="F165" s="1"/>
      <c r="G165" s="1"/>
      <c r="H165" s="1"/>
    </row>
    <row r="166" spans="1:8" ht="15.75" customHeight="1">
      <c r="A166" s="51"/>
      <c r="B166" s="51"/>
      <c r="C166" s="52"/>
      <c r="D166" s="52"/>
      <c r="E166" s="52"/>
      <c r="F166" s="1"/>
      <c r="G166" s="1"/>
      <c r="H166" s="1"/>
    </row>
    <row r="167" spans="1:8" ht="15.75" customHeight="1">
      <c r="A167" s="51"/>
      <c r="B167" s="51"/>
      <c r="C167" s="52"/>
      <c r="D167" s="52"/>
      <c r="E167" s="52"/>
      <c r="F167" s="1"/>
      <c r="G167" s="1"/>
      <c r="H167" s="1"/>
    </row>
    <row r="168" spans="1:8" ht="15.75" customHeight="1">
      <c r="A168" s="51"/>
      <c r="B168" s="51"/>
      <c r="C168" s="52"/>
      <c r="D168" s="52"/>
      <c r="E168" s="52"/>
      <c r="F168" s="1"/>
      <c r="G168" s="1"/>
      <c r="H168" s="1"/>
    </row>
    <row r="169" spans="1:8" ht="15.75" customHeight="1">
      <c r="A169" s="51"/>
      <c r="B169" s="51"/>
      <c r="C169" s="52"/>
      <c r="D169" s="52"/>
      <c r="E169" s="52"/>
      <c r="F169" s="1"/>
      <c r="G169" s="1"/>
      <c r="H169" s="1"/>
    </row>
    <row r="170" spans="1:8" ht="15.75" customHeight="1">
      <c r="A170" s="51"/>
      <c r="B170" s="51"/>
      <c r="C170" s="52"/>
      <c r="D170" s="52"/>
      <c r="E170" s="52"/>
      <c r="F170" s="1"/>
      <c r="G170" s="1"/>
      <c r="H170" s="1"/>
    </row>
    <row r="171" spans="1:8" ht="15.75" customHeight="1">
      <c r="A171" s="51"/>
      <c r="B171" s="51"/>
      <c r="C171" s="52"/>
      <c r="D171" s="52"/>
      <c r="E171" s="52"/>
      <c r="F171" s="1"/>
      <c r="G171" s="1"/>
      <c r="H171" s="1"/>
    </row>
    <row r="172" spans="1:8" ht="15.75" customHeight="1">
      <c r="A172" s="51"/>
      <c r="B172" s="51"/>
      <c r="C172" s="52"/>
      <c r="D172" s="52"/>
      <c r="E172" s="52"/>
      <c r="F172" s="1"/>
      <c r="G172" s="1"/>
      <c r="H172" s="1"/>
    </row>
    <row r="173" spans="1:8" ht="15.75" customHeight="1">
      <c r="A173" s="51"/>
      <c r="B173" s="51"/>
      <c r="C173" s="52"/>
      <c r="D173" s="52"/>
      <c r="E173" s="52"/>
      <c r="F173" s="1"/>
      <c r="G173" s="1"/>
      <c r="H173" s="1"/>
    </row>
    <row r="174" spans="1:8" ht="15.75" customHeight="1">
      <c r="A174" s="51"/>
      <c r="B174" s="51"/>
      <c r="C174" s="52"/>
      <c r="D174" s="52"/>
      <c r="E174" s="52"/>
      <c r="F174" s="1"/>
      <c r="G174" s="1"/>
      <c r="H174" s="1"/>
    </row>
    <row r="175" spans="1:8" ht="15.75" customHeight="1">
      <c r="A175" s="51"/>
      <c r="B175" s="51"/>
      <c r="C175" s="52"/>
      <c r="D175" s="52"/>
      <c r="E175" s="52"/>
      <c r="F175" s="1"/>
      <c r="G175" s="1"/>
      <c r="H175" s="1"/>
    </row>
    <row r="176" spans="1:8" ht="15.75" customHeight="1">
      <c r="A176" s="51"/>
      <c r="B176" s="51"/>
      <c r="C176" s="52"/>
      <c r="D176" s="52"/>
      <c r="E176" s="52"/>
      <c r="F176" s="1"/>
      <c r="G176" s="1"/>
      <c r="H176" s="1"/>
    </row>
    <row r="177" spans="1:8" ht="15.75" customHeight="1">
      <c r="A177" s="51"/>
      <c r="B177" s="51"/>
      <c r="C177" s="52"/>
      <c r="D177" s="52"/>
      <c r="E177" s="52"/>
      <c r="F177" s="1"/>
      <c r="G177" s="1"/>
      <c r="H177" s="1"/>
    </row>
    <row r="178" spans="1:8" ht="15.75" customHeight="1">
      <c r="A178" s="51"/>
      <c r="B178" s="51"/>
      <c r="C178" s="52"/>
      <c r="D178" s="52"/>
      <c r="E178" s="52"/>
      <c r="F178" s="1"/>
      <c r="G178" s="1"/>
      <c r="H178" s="1"/>
    </row>
    <row r="179" spans="1:8" ht="15.75" customHeight="1">
      <c r="A179" s="51"/>
      <c r="B179" s="51"/>
      <c r="C179" s="52"/>
      <c r="D179" s="52"/>
      <c r="E179" s="52"/>
      <c r="F179" s="1"/>
      <c r="G179" s="1"/>
      <c r="H179" s="1"/>
    </row>
    <row r="180" spans="1:8" ht="15.75" customHeight="1">
      <c r="A180" s="51"/>
      <c r="B180" s="51"/>
      <c r="C180" s="52"/>
      <c r="D180" s="52"/>
      <c r="E180" s="52"/>
      <c r="F180" s="1"/>
      <c r="G180" s="1"/>
      <c r="H180" s="1"/>
    </row>
    <row r="181" spans="1:8" ht="15.75" customHeight="1">
      <c r="A181" s="51"/>
      <c r="B181" s="51"/>
      <c r="C181" s="52"/>
      <c r="D181" s="52"/>
      <c r="E181" s="52"/>
      <c r="F181" s="1"/>
      <c r="G181" s="1"/>
      <c r="H181" s="1"/>
    </row>
    <row r="182" spans="1:8" ht="15.75" customHeight="1">
      <c r="A182" s="51"/>
      <c r="B182" s="51"/>
      <c r="C182" s="52"/>
      <c r="D182" s="52"/>
      <c r="E182" s="52"/>
      <c r="F182" s="1"/>
      <c r="G182" s="1"/>
      <c r="H182" s="1"/>
    </row>
    <row r="183" spans="1:8" ht="15.75" customHeight="1">
      <c r="A183" s="51"/>
      <c r="B183" s="51"/>
      <c r="C183" s="52"/>
      <c r="D183" s="52"/>
      <c r="E183" s="52"/>
      <c r="F183" s="1"/>
      <c r="G183" s="1"/>
      <c r="H183" s="1"/>
    </row>
    <row r="184" spans="1:8" ht="15.75" customHeight="1">
      <c r="A184" s="51"/>
      <c r="B184" s="51"/>
      <c r="C184" s="52"/>
      <c r="D184" s="52"/>
      <c r="E184" s="52"/>
      <c r="F184" s="1"/>
      <c r="G184" s="1"/>
      <c r="H184" s="1"/>
    </row>
    <row r="185" spans="1:8" ht="15.75" customHeight="1">
      <c r="A185" s="51"/>
      <c r="B185" s="51"/>
      <c r="C185" s="52"/>
      <c r="D185" s="52"/>
      <c r="E185" s="52"/>
      <c r="F185" s="1"/>
      <c r="G185" s="1"/>
      <c r="H185" s="1"/>
    </row>
    <row r="186" spans="1:8" ht="15.75" customHeight="1">
      <c r="A186" s="51"/>
      <c r="B186" s="51"/>
      <c r="C186" s="52"/>
      <c r="D186" s="52"/>
      <c r="E186" s="52"/>
      <c r="F186" s="1"/>
      <c r="G186" s="1"/>
      <c r="H186" s="1"/>
    </row>
    <row r="187" spans="1:8" ht="15.75" customHeight="1">
      <c r="A187" s="51"/>
      <c r="B187" s="51"/>
      <c r="C187" s="52"/>
      <c r="D187" s="52"/>
      <c r="E187" s="52"/>
      <c r="F187" s="1"/>
      <c r="G187" s="1"/>
      <c r="H187" s="1"/>
    </row>
    <row r="188" spans="1:8" ht="15.75" customHeight="1">
      <c r="A188" s="51"/>
      <c r="B188" s="51"/>
      <c r="C188" s="52"/>
      <c r="D188" s="52"/>
      <c r="E188" s="52"/>
      <c r="F188" s="1"/>
      <c r="G188" s="1"/>
      <c r="H188" s="1"/>
    </row>
    <row r="189" spans="1:8" ht="15.75" customHeight="1">
      <c r="A189" s="51"/>
      <c r="B189" s="51"/>
      <c r="C189" s="52"/>
      <c r="D189" s="52"/>
      <c r="E189" s="52"/>
      <c r="F189" s="1"/>
      <c r="G189" s="1"/>
      <c r="H189" s="1"/>
    </row>
    <row r="190" spans="1:8" ht="15.75" customHeight="1">
      <c r="A190" s="51"/>
      <c r="B190" s="51"/>
      <c r="C190" s="52"/>
      <c r="D190" s="52"/>
      <c r="E190" s="52"/>
      <c r="F190" s="1"/>
      <c r="G190" s="1"/>
      <c r="H190" s="1"/>
    </row>
    <row r="191" spans="1:8" ht="15.75" customHeight="1">
      <c r="A191" s="51"/>
      <c r="B191" s="51"/>
      <c r="C191" s="52"/>
      <c r="D191" s="52"/>
      <c r="E191" s="52"/>
      <c r="F191" s="1"/>
      <c r="G191" s="1"/>
      <c r="H191" s="1"/>
    </row>
    <row r="192" spans="1:8" ht="15.75" customHeight="1">
      <c r="A192" s="51"/>
      <c r="B192" s="51"/>
      <c r="C192" s="52"/>
      <c r="D192" s="52"/>
      <c r="E192" s="52"/>
      <c r="F192" s="1"/>
      <c r="G192" s="1"/>
      <c r="H192" s="1"/>
    </row>
    <row r="193" spans="1:8" ht="15.75" customHeight="1">
      <c r="A193" s="51"/>
      <c r="B193" s="51"/>
      <c r="C193" s="52"/>
      <c r="D193" s="52"/>
      <c r="E193" s="52"/>
      <c r="F193" s="1"/>
      <c r="G193" s="1"/>
      <c r="H193" s="1"/>
    </row>
    <row r="194" spans="1:8" ht="15.75" customHeight="1">
      <c r="A194" s="51"/>
      <c r="B194" s="51"/>
      <c r="C194" s="52"/>
      <c r="D194" s="52"/>
      <c r="E194" s="52"/>
      <c r="F194" s="1"/>
      <c r="G194" s="1"/>
      <c r="H194" s="1"/>
    </row>
    <row r="195" spans="1:8" ht="15.75" customHeight="1">
      <c r="A195" s="51"/>
      <c r="B195" s="51"/>
      <c r="C195" s="52"/>
      <c r="D195" s="52"/>
      <c r="E195" s="52"/>
      <c r="F195" s="1"/>
      <c r="G195" s="1"/>
      <c r="H195" s="1"/>
    </row>
    <row r="196" spans="1:8" ht="15.75" customHeight="1">
      <c r="A196" s="51"/>
      <c r="B196" s="51"/>
      <c r="C196" s="52"/>
      <c r="D196" s="52"/>
      <c r="E196" s="52"/>
      <c r="F196" s="1"/>
      <c r="G196" s="1"/>
      <c r="H196" s="1"/>
    </row>
    <row r="197" spans="1:8" ht="15.75" customHeight="1">
      <c r="A197" s="51"/>
      <c r="B197" s="51"/>
      <c r="C197" s="52"/>
      <c r="D197" s="52"/>
      <c r="E197" s="52"/>
      <c r="F197" s="1"/>
      <c r="G197" s="1"/>
      <c r="H197" s="1"/>
    </row>
    <row r="198" spans="1:8" ht="15.75" customHeight="1">
      <c r="A198" s="51"/>
      <c r="B198" s="51"/>
      <c r="C198" s="52"/>
      <c r="D198" s="52"/>
      <c r="E198" s="52"/>
      <c r="F198" s="1"/>
      <c r="G198" s="1"/>
      <c r="H198" s="1"/>
    </row>
    <row r="199" spans="1:8" ht="15.75" customHeight="1">
      <c r="A199" s="51"/>
      <c r="B199" s="51"/>
      <c r="C199" s="52"/>
      <c r="D199" s="52"/>
      <c r="E199" s="52"/>
      <c r="F199" s="1"/>
      <c r="G199" s="1"/>
      <c r="H199" s="1"/>
    </row>
    <row r="200" spans="1:8" ht="15.75" customHeight="1">
      <c r="A200" s="51"/>
      <c r="B200" s="51"/>
      <c r="C200" s="52"/>
      <c r="D200" s="52"/>
      <c r="E200" s="52"/>
      <c r="F200" s="1"/>
      <c r="G200" s="1"/>
      <c r="H200" s="1"/>
    </row>
    <row r="201" spans="1:8" ht="15.75" customHeight="1">
      <c r="A201" s="51"/>
      <c r="B201" s="51"/>
      <c r="C201" s="52"/>
      <c r="D201" s="52"/>
      <c r="E201" s="52"/>
      <c r="F201" s="1"/>
      <c r="G201" s="1"/>
      <c r="H201" s="1"/>
    </row>
    <row r="202" spans="1:8" ht="15.75" customHeight="1">
      <c r="A202" s="51"/>
      <c r="B202" s="51"/>
      <c r="C202" s="52"/>
      <c r="D202" s="52"/>
      <c r="E202" s="52"/>
      <c r="F202" s="1"/>
      <c r="G202" s="1"/>
      <c r="H202" s="1"/>
    </row>
    <row r="203" spans="1:8" ht="15.75" customHeight="1">
      <c r="A203" s="51"/>
      <c r="B203" s="51"/>
      <c r="C203" s="52"/>
      <c r="D203" s="52"/>
      <c r="E203" s="52"/>
      <c r="F203" s="1"/>
      <c r="G203" s="1"/>
      <c r="H203" s="1"/>
    </row>
    <row r="204" spans="1:8" ht="15.75" customHeight="1">
      <c r="A204" s="51"/>
      <c r="B204" s="51"/>
      <c r="C204" s="52"/>
      <c r="D204" s="52"/>
      <c r="E204" s="52"/>
      <c r="F204" s="1"/>
      <c r="G204" s="1"/>
      <c r="H204" s="1"/>
    </row>
    <row r="205" spans="1:8" ht="15.75" customHeight="1">
      <c r="A205" s="51"/>
      <c r="B205" s="51"/>
      <c r="C205" s="52"/>
      <c r="D205" s="52"/>
      <c r="E205" s="52"/>
      <c r="F205" s="1"/>
      <c r="G205" s="1"/>
      <c r="H205" s="1"/>
    </row>
    <row r="206" spans="1:8" ht="15.75" customHeight="1">
      <c r="A206" s="51"/>
      <c r="B206" s="51"/>
      <c r="C206" s="52"/>
      <c r="D206" s="52"/>
      <c r="E206" s="52"/>
      <c r="F206" s="1"/>
      <c r="G206" s="1"/>
      <c r="H206" s="1"/>
    </row>
    <row r="207" spans="1:8" ht="15.75" customHeight="1">
      <c r="A207" s="51"/>
      <c r="B207" s="51"/>
      <c r="C207" s="52"/>
      <c r="D207" s="52"/>
      <c r="E207" s="52"/>
      <c r="F207" s="1"/>
      <c r="G207" s="1"/>
      <c r="H207" s="1"/>
    </row>
    <row r="208" spans="1:8" ht="15.75" customHeight="1">
      <c r="A208" s="51"/>
      <c r="B208" s="51"/>
      <c r="C208" s="52"/>
      <c r="D208" s="52"/>
      <c r="E208" s="52"/>
      <c r="F208" s="1"/>
      <c r="G208" s="1"/>
      <c r="H208" s="1"/>
    </row>
    <row r="209" spans="1:8" ht="15.75" customHeight="1">
      <c r="A209" s="51"/>
      <c r="B209" s="51"/>
      <c r="C209" s="52"/>
      <c r="D209" s="52"/>
      <c r="E209" s="52"/>
      <c r="F209" s="1"/>
      <c r="G209" s="1"/>
      <c r="H209" s="1"/>
    </row>
    <row r="210" spans="1:8" ht="15.75" customHeight="1">
      <c r="A210" s="51"/>
      <c r="B210" s="51"/>
      <c r="C210" s="52"/>
      <c r="D210" s="52"/>
      <c r="E210" s="52"/>
      <c r="F210" s="1"/>
      <c r="G210" s="1"/>
      <c r="H210" s="1"/>
    </row>
    <row r="211" spans="1:8" ht="15.75" customHeight="1">
      <c r="A211" s="51"/>
      <c r="B211" s="51"/>
      <c r="C211" s="52"/>
      <c r="D211" s="52"/>
      <c r="E211" s="52"/>
      <c r="F211" s="1"/>
      <c r="G211" s="1"/>
      <c r="H211" s="1"/>
    </row>
    <row r="212" spans="1:8" ht="15.75" customHeight="1">
      <c r="A212" s="51"/>
      <c r="B212" s="51"/>
      <c r="C212" s="52"/>
      <c r="D212" s="52"/>
      <c r="E212" s="52"/>
      <c r="F212" s="1"/>
      <c r="G212" s="1"/>
      <c r="H212" s="1"/>
    </row>
    <row r="213" spans="1:8" ht="15.75" customHeight="1">
      <c r="A213" s="51"/>
      <c r="B213" s="51"/>
      <c r="C213" s="52"/>
      <c r="D213" s="52"/>
      <c r="E213" s="52"/>
      <c r="F213" s="1"/>
      <c r="G213" s="1"/>
      <c r="H213" s="1"/>
    </row>
    <row r="214" spans="1:8" ht="15.75" customHeight="1">
      <c r="A214" s="51"/>
      <c r="B214" s="51"/>
      <c r="C214" s="52"/>
      <c r="D214" s="52"/>
      <c r="E214" s="52"/>
      <c r="F214" s="1"/>
      <c r="G214" s="1"/>
      <c r="H214" s="1"/>
    </row>
    <row r="215" spans="1:8" ht="15.75" customHeight="1">
      <c r="A215" s="51"/>
      <c r="B215" s="51"/>
      <c r="C215" s="52"/>
      <c r="D215" s="52"/>
      <c r="E215" s="52"/>
      <c r="F215" s="1"/>
      <c r="G215" s="1"/>
      <c r="H215" s="1"/>
    </row>
    <row r="216" spans="1:8" ht="15.75" customHeight="1">
      <c r="A216" s="51"/>
      <c r="B216" s="51"/>
      <c r="C216" s="52"/>
      <c r="D216" s="52"/>
      <c r="E216" s="52"/>
      <c r="F216" s="1"/>
      <c r="G216" s="1"/>
      <c r="H216" s="1"/>
    </row>
    <row r="217" spans="1:8" ht="15.75" customHeight="1">
      <c r="A217" s="51"/>
      <c r="B217" s="51"/>
      <c r="C217" s="52"/>
      <c r="D217" s="52"/>
      <c r="E217" s="52"/>
      <c r="F217" s="1"/>
      <c r="G217" s="1"/>
      <c r="H217" s="1"/>
    </row>
    <row r="218" spans="1:8" ht="15.75" customHeight="1">
      <c r="A218" s="51"/>
      <c r="B218" s="51"/>
      <c r="C218" s="52"/>
      <c r="D218" s="52"/>
      <c r="E218" s="52"/>
      <c r="F218" s="1"/>
      <c r="G218" s="1"/>
      <c r="H218" s="1"/>
    </row>
    <row r="219" spans="1:8" ht="15.75" customHeight="1">
      <c r="A219" s="51"/>
      <c r="B219" s="51"/>
      <c r="C219" s="52"/>
      <c r="D219" s="52"/>
      <c r="E219" s="52"/>
      <c r="F219" s="1"/>
      <c r="G219" s="1"/>
      <c r="H219" s="1"/>
    </row>
    <row r="220" spans="1:8" ht="15.75" customHeight="1">
      <c r="A220" s="51"/>
      <c r="B220" s="51"/>
      <c r="C220" s="52"/>
      <c r="D220" s="52"/>
      <c r="E220" s="52"/>
      <c r="F220" s="1"/>
      <c r="G220" s="1"/>
      <c r="H220" s="1"/>
    </row>
    <row r="221" spans="1:8" ht="15.75" customHeight="1">
      <c r="A221" s="51"/>
      <c r="B221" s="51"/>
      <c r="C221" s="52"/>
      <c r="D221" s="52"/>
      <c r="E221" s="52"/>
      <c r="F221" s="1"/>
      <c r="G221" s="1"/>
      <c r="H221" s="1"/>
    </row>
    <row r="222" spans="1:8" ht="15.75" customHeight="1">
      <c r="A222" s="51"/>
      <c r="B222" s="51"/>
      <c r="C222" s="52"/>
      <c r="D222" s="52"/>
      <c r="E222" s="52"/>
      <c r="F222" s="1"/>
      <c r="G222" s="1"/>
      <c r="H222" s="1"/>
    </row>
    <row r="223" spans="1:8" ht="15.75" customHeight="1">
      <c r="A223" s="51"/>
      <c r="B223" s="51"/>
      <c r="C223" s="52"/>
      <c r="D223" s="52"/>
      <c r="E223" s="52"/>
      <c r="F223" s="1"/>
      <c r="G223" s="1"/>
      <c r="H223" s="1"/>
    </row>
    <row r="224" spans="1:8" ht="15.75" customHeight="1">
      <c r="A224" s="51"/>
      <c r="B224" s="51"/>
      <c r="C224" s="52"/>
      <c r="D224" s="52"/>
      <c r="E224" s="52"/>
      <c r="F224" s="1"/>
      <c r="G224" s="1"/>
      <c r="H224" s="1"/>
    </row>
    <row r="225" spans="1:8" ht="15.75" customHeight="1">
      <c r="A225" s="51"/>
      <c r="B225" s="51"/>
      <c r="C225" s="52"/>
      <c r="D225" s="52"/>
      <c r="E225" s="52"/>
      <c r="F225" s="1"/>
      <c r="G225" s="1"/>
      <c r="H225" s="1"/>
    </row>
    <row r="226" spans="1:8" ht="15.75" customHeight="1">
      <c r="A226" s="51"/>
      <c r="B226" s="51"/>
      <c r="C226" s="52"/>
      <c r="D226" s="52"/>
      <c r="E226" s="52"/>
      <c r="F226" s="1"/>
      <c r="G226" s="1"/>
      <c r="H226" s="1"/>
    </row>
    <row r="227" spans="1:8" ht="15.75" customHeight="1">
      <c r="A227" s="51"/>
      <c r="B227" s="51"/>
      <c r="C227" s="52"/>
      <c r="D227" s="52"/>
      <c r="E227" s="52"/>
      <c r="F227" s="1"/>
      <c r="G227" s="1"/>
      <c r="H227" s="1"/>
    </row>
    <row r="228" spans="1:8" ht="15.75" customHeight="1">
      <c r="A228" s="51"/>
      <c r="B228" s="51"/>
      <c r="C228" s="52"/>
      <c r="D228" s="52"/>
      <c r="E228" s="52"/>
      <c r="F228" s="1"/>
      <c r="G228" s="1"/>
      <c r="H228" s="1"/>
    </row>
    <row r="229" spans="1:8" ht="15.75" customHeight="1">
      <c r="A229" s="51"/>
      <c r="B229" s="51"/>
      <c r="C229" s="52"/>
      <c r="D229" s="52"/>
      <c r="E229" s="52"/>
      <c r="F229" s="1"/>
      <c r="G229" s="1"/>
      <c r="H229" s="1"/>
    </row>
    <row r="230" spans="1:8" ht="15.75" customHeight="1">
      <c r="A230" s="51"/>
      <c r="B230" s="51"/>
      <c r="C230" s="52"/>
      <c r="D230" s="52"/>
      <c r="E230" s="52"/>
      <c r="F230" s="1"/>
      <c r="G230" s="1"/>
      <c r="H230" s="1"/>
    </row>
    <row r="231" spans="1:8" ht="15.75" customHeight="1">
      <c r="A231" s="51"/>
      <c r="B231" s="51"/>
      <c r="C231" s="52"/>
      <c r="D231" s="52"/>
      <c r="E231" s="52"/>
      <c r="F231" s="1"/>
      <c r="G231" s="1"/>
      <c r="H231" s="1"/>
    </row>
    <row r="232" spans="1:8" ht="15.75" customHeight="1">
      <c r="A232" s="51"/>
      <c r="B232" s="51"/>
      <c r="C232" s="52"/>
      <c r="D232" s="52"/>
      <c r="E232" s="52"/>
      <c r="F232" s="1"/>
      <c r="G232" s="1"/>
      <c r="H232" s="1"/>
    </row>
    <row r="233" spans="1:8" ht="15.75" customHeight="1">
      <c r="A233" s="51"/>
      <c r="B233" s="51"/>
      <c r="C233" s="52"/>
      <c r="D233" s="52"/>
      <c r="E233" s="52"/>
      <c r="F233" s="1"/>
      <c r="G233" s="1"/>
      <c r="H233" s="1"/>
    </row>
    <row r="234" spans="1:8" ht="15.75" customHeight="1">
      <c r="A234" s="51"/>
      <c r="B234" s="51"/>
      <c r="C234" s="52"/>
      <c r="D234" s="52"/>
      <c r="E234" s="52"/>
      <c r="F234" s="1"/>
      <c r="G234" s="1"/>
      <c r="H234" s="1"/>
    </row>
    <row r="235" spans="1:8" ht="15.75" customHeight="1">
      <c r="A235" s="51"/>
      <c r="B235" s="51"/>
      <c r="C235" s="52"/>
      <c r="D235" s="52"/>
      <c r="E235" s="52"/>
      <c r="F235" s="1"/>
      <c r="G235" s="1"/>
      <c r="H235" s="1"/>
    </row>
    <row r="236" spans="1:8" ht="15.75" customHeight="1">
      <c r="A236" s="51"/>
      <c r="B236" s="51"/>
      <c r="C236" s="52"/>
      <c r="D236" s="52"/>
      <c r="E236" s="52"/>
      <c r="F236" s="1"/>
      <c r="G236" s="1"/>
      <c r="H236" s="1"/>
    </row>
    <row r="237" spans="1:8" ht="15.75" customHeight="1">
      <c r="A237" s="51"/>
      <c r="B237" s="51"/>
      <c r="C237" s="52"/>
      <c r="D237" s="52"/>
      <c r="E237" s="52"/>
      <c r="F237" s="1"/>
      <c r="G237" s="1"/>
      <c r="H237" s="1"/>
    </row>
    <row r="238" spans="1:8" ht="15.75" customHeight="1">
      <c r="A238" s="51"/>
      <c r="B238" s="51"/>
      <c r="C238" s="52"/>
      <c r="D238" s="52"/>
      <c r="E238" s="52"/>
      <c r="F238" s="1"/>
      <c r="G238" s="1"/>
      <c r="H238" s="1"/>
    </row>
    <row r="239" spans="1:8" ht="15.75" customHeight="1">
      <c r="A239" s="51"/>
      <c r="B239" s="51"/>
      <c r="C239" s="52"/>
      <c r="D239" s="52"/>
      <c r="E239" s="52"/>
      <c r="F239" s="1"/>
      <c r="G239" s="1"/>
      <c r="H239" s="1"/>
    </row>
    <row r="240" spans="1:8" ht="15.75" customHeight="1">
      <c r="A240" s="51"/>
      <c r="B240" s="51"/>
      <c r="C240" s="52"/>
      <c r="D240" s="52"/>
      <c r="E240" s="52"/>
      <c r="F240" s="1"/>
      <c r="G240" s="1"/>
      <c r="H240" s="1"/>
    </row>
    <row r="241" spans="1:8" ht="15.75" customHeight="1">
      <c r="A241" s="51"/>
      <c r="B241" s="51"/>
      <c r="C241" s="52"/>
      <c r="D241" s="52"/>
      <c r="E241" s="52"/>
      <c r="F241" s="1"/>
      <c r="G241" s="1"/>
      <c r="H241" s="1"/>
    </row>
    <row r="242" spans="1:8" ht="15.75" customHeight="1">
      <c r="A242" s="51"/>
      <c r="B242" s="51"/>
      <c r="C242" s="52"/>
      <c r="D242" s="52"/>
      <c r="E242" s="52"/>
      <c r="F242" s="1"/>
      <c r="G242" s="1"/>
      <c r="H242" s="1"/>
    </row>
    <row r="243" spans="1:8" ht="15.75" customHeight="1">
      <c r="A243" s="51"/>
      <c r="B243" s="51"/>
      <c r="C243" s="52"/>
      <c r="D243" s="52"/>
      <c r="E243" s="52"/>
      <c r="F243" s="1"/>
      <c r="G243" s="1"/>
      <c r="H243" s="1"/>
    </row>
    <row r="244" spans="1:8" ht="15.75" customHeight="1">
      <c r="A244" s="51"/>
      <c r="B244" s="51"/>
      <c r="C244" s="52"/>
      <c r="D244" s="52"/>
      <c r="E244" s="52"/>
      <c r="F244" s="1"/>
      <c r="G244" s="1"/>
      <c r="H244" s="1"/>
    </row>
    <row r="245" spans="1:8" ht="15.75" customHeight="1">
      <c r="A245" s="51"/>
      <c r="B245" s="51"/>
      <c r="C245" s="52"/>
      <c r="D245" s="52"/>
      <c r="E245" s="52"/>
      <c r="F245" s="1"/>
      <c r="G245" s="1"/>
      <c r="H245" s="1"/>
    </row>
    <row r="246" spans="1:8" ht="15.75" customHeight="1">
      <c r="A246" s="51"/>
      <c r="B246" s="51"/>
      <c r="C246" s="52"/>
      <c r="D246" s="52"/>
      <c r="E246" s="52"/>
      <c r="F246" s="1"/>
      <c r="G246" s="1"/>
      <c r="H246" s="1"/>
    </row>
    <row r="247" spans="1:8" ht="15.75" customHeight="1">
      <c r="A247" s="51"/>
      <c r="B247" s="51"/>
      <c r="C247" s="52"/>
      <c r="D247" s="52"/>
      <c r="E247" s="52"/>
      <c r="F247" s="1"/>
      <c r="G247" s="1"/>
      <c r="H247" s="1"/>
    </row>
    <row r="248" spans="1:8" ht="15.75" customHeight="1">
      <c r="A248" s="51"/>
      <c r="B248" s="51"/>
      <c r="C248" s="52"/>
      <c r="D248" s="52"/>
      <c r="E248" s="52"/>
      <c r="F248" s="1"/>
      <c r="G248" s="1"/>
      <c r="H248" s="1"/>
    </row>
    <row r="249" spans="1:8" ht="15.75" customHeight="1">
      <c r="A249" s="51"/>
      <c r="B249" s="51"/>
      <c r="C249" s="52"/>
      <c r="D249" s="52"/>
      <c r="E249" s="52"/>
      <c r="F249" s="1"/>
      <c r="G249" s="1"/>
      <c r="H249" s="1"/>
    </row>
    <row r="250" spans="1:8" ht="15.75" customHeight="1">
      <c r="A250" s="51"/>
      <c r="B250" s="51"/>
      <c r="C250" s="52"/>
      <c r="D250" s="52"/>
      <c r="E250" s="52"/>
      <c r="F250" s="1"/>
      <c r="G250" s="1"/>
      <c r="H250" s="1"/>
    </row>
    <row r="251" spans="1:8" ht="15.75" customHeight="1">
      <c r="A251" s="51"/>
      <c r="B251" s="51"/>
      <c r="C251" s="52"/>
      <c r="D251" s="52"/>
      <c r="E251" s="52"/>
      <c r="F251" s="1"/>
      <c r="G251" s="1"/>
      <c r="H251" s="1"/>
    </row>
    <row r="252" spans="1:8" ht="15.75" customHeight="1">
      <c r="A252" s="51"/>
      <c r="B252" s="51"/>
      <c r="C252" s="52"/>
      <c r="D252" s="52"/>
      <c r="E252" s="52"/>
      <c r="F252" s="1"/>
      <c r="G252" s="1"/>
      <c r="H252" s="1"/>
    </row>
    <row r="253" spans="1:8" ht="15.75" customHeight="1">
      <c r="A253" s="51"/>
      <c r="B253" s="51"/>
      <c r="C253" s="52"/>
      <c r="D253" s="52"/>
      <c r="E253" s="52"/>
      <c r="F253" s="1"/>
      <c r="G253" s="1"/>
      <c r="H253" s="1"/>
    </row>
    <row r="254" spans="1:8" ht="15.75" customHeight="1">
      <c r="A254" s="51"/>
      <c r="B254" s="51"/>
      <c r="C254" s="52"/>
      <c r="D254" s="52"/>
      <c r="E254" s="52"/>
      <c r="F254" s="1"/>
      <c r="G254" s="1"/>
      <c r="H254" s="1"/>
    </row>
    <row r="255" spans="1:8" ht="15.75" customHeight="1">
      <c r="A255" s="51"/>
      <c r="B255" s="51"/>
      <c r="C255" s="52"/>
      <c r="D255" s="52"/>
      <c r="E255" s="52"/>
      <c r="F255" s="1"/>
      <c r="G255" s="1"/>
      <c r="H255" s="1"/>
    </row>
    <row r="256" spans="1:8" ht="15.75" customHeight="1">
      <c r="A256" s="51"/>
      <c r="B256" s="51"/>
      <c r="C256" s="52"/>
      <c r="D256" s="52"/>
      <c r="E256" s="52"/>
      <c r="F256" s="1"/>
      <c r="G256" s="1"/>
      <c r="H256" s="1"/>
    </row>
    <row r="257" spans="1:8" ht="15.75" customHeight="1">
      <c r="A257" s="51"/>
      <c r="B257" s="51"/>
      <c r="C257" s="52"/>
      <c r="D257" s="52"/>
      <c r="E257" s="52"/>
      <c r="F257" s="1"/>
      <c r="G257" s="1"/>
      <c r="H257" s="1"/>
    </row>
    <row r="258" spans="1:8" ht="15.75" customHeight="1">
      <c r="A258" s="51"/>
      <c r="B258" s="51"/>
      <c r="C258" s="52"/>
      <c r="D258" s="52"/>
      <c r="E258" s="52"/>
      <c r="F258" s="1"/>
      <c r="G258" s="1"/>
      <c r="H258" s="1"/>
    </row>
    <row r="259" spans="1:8" ht="15.75" customHeight="1">
      <c r="A259" s="51"/>
      <c r="B259" s="51"/>
      <c r="C259" s="52"/>
      <c r="D259" s="52"/>
      <c r="E259" s="52"/>
      <c r="F259" s="1"/>
      <c r="G259" s="1"/>
      <c r="H259" s="1"/>
    </row>
    <row r="260" spans="1:8" ht="15.75" customHeight="1">
      <c r="A260" s="51"/>
      <c r="B260" s="51"/>
      <c r="C260" s="52"/>
      <c r="D260" s="52"/>
      <c r="E260" s="52"/>
      <c r="F260" s="1"/>
      <c r="G260" s="1"/>
      <c r="H260" s="1"/>
    </row>
    <row r="261" spans="1:8" ht="15.75" customHeight="1">
      <c r="A261" s="51"/>
      <c r="B261" s="51"/>
      <c r="C261" s="52"/>
      <c r="D261" s="52"/>
      <c r="E261" s="52"/>
      <c r="F261" s="1"/>
      <c r="G261" s="1"/>
      <c r="H261" s="1"/>
    </row>
    <row r="262" spans="1:8" ht="15.75" customHeight="1">
      <c r="A262" s="51"/>
      <c r="B262" s="51"/>
      <c r="C262" s="52"/>
      <c r="D262" s="52"/>
      <c r="E262" s="52"/>
      <c r="F262" s="1"/>
      <c r="G262" s="1"/>
      <c r="H262" s="1"/>
    </row>
    <row r="263" spans="1:8" ht="15.75" customHeight="1">
      <c r="A263" s="51"/>
      <c r="B263" s="51"/>
      <c r="C263" s="52"/>
      <c r="D263" s="52"/>
      <c r="E263" s="52"/>
      <c r="F263" s="1"/>
      <c r="G263" s="1"/>
      <c r="H263" s="1"/>
    </row>
    <row r="264" spans="1:8" ht="15.75" customHeight="1">
      <c r="A264" s="51"/>
      <c r="B264" s="51"/>
      <c r="C264" s="52"/>
      <c r="D264" s="52"/>
      <c r="E264" s="52"/>
      <c r="F264" s="1"/>
      <c r="G264" s="1"/>
      <c r="H264" s="1"/>
    </row>
    <row r="265" spans="1:8" ht="15.75" customHeight="1">
      <c r="A265" s="51"/>
      <c r="B265" s="51"/>
      <c r="C265" s="52"/>
      <c r="D265" s="52"/>
      <c r="E265" s="52"/>
      <c r="F265" s="1"/>
      <c r="G265" s="1"/>
      <c r="H265" s="1"/>
    </row>
    <row r="266" spans="1:8" ht="15.75" customHeight="1">
      <c r="A266" s="51"/>
      <c r="B266" s="51"/>
      <c r="C266" s="52"/>
      <c r="D266" s="52"/>
      <c r="E266" s="52"/>
      <c r="F266" s="1"/>
      <c r="G266" s="1"/>
      <c r="H266" s="1"/>
    </row>
    <row r="267" spans="1:8" ht="15.75" customHeight="1">
      <c r="A267" s="51"/>
      <c r="B267" s="51"/>
      <c r="C267" s="52"/>
      <c r="D267" s="52"/>
      <c r="E267" s="52"/>
      <c r="F267" s="1"/>
      <c r="G267" s="1"/>
      <c r="H267" s="1"/>
    </row>
    <row r="268" spans="1:8" ht="15.75" customHeight="1">
      <c r="A268" s="51"/>
      <c r="B268" s="51"/>
      <c r="C268" s="52"/>
      <c r="D268" s="52"/>
      <c r="E268" s="52"/>
      <c r="F268" s="1"/>
      <c r="G268" s="1"/>
      <c r="H268" s="1"/>
    </row>
    <row r="269" spans="1:8" ht="15.75" customHeight="1">
      <c r="A269" s="51"/>
      <c r="B269" s="51"/>
      <c r="C269" s="52"/>
      <c r="D269" s="52"/>
      <c r="E269" s="52"/>
      <c r="F269" s="1"/>
      <c r="G269" s="1"/>
      <c r="H269" s="1"/>
    </row>
    <row r="270" spans="1:8" ht="15.75" customHeight="1">
      <c r="A270" s="51"/>
      <c r="B270" s="51"/>
      <c r="C270" s="52"/>
      <c r="D270" s="52"/>
      <c r="E270" s="52"/>
      <c r="F270" s="1"/>
      <c r="G270" s="1"/>
      <c r="H270" s="1"/>
    </row>
    <row r="271" spans="1:8" ht="15.75" customHeight="1">
      <c r="A271" s="51"/>
      <c r="B271" s="51"/>
      <c r="C271" s="52"/>
      <c r="D271" s="52"/>
      <c r="E271" s="52"/>
      <c r="F271" s="1"/>
      <c r="G271" s="1"/>
      <c r="H271" s="1"/>
    </row>
    <row r="272" spans="1:8" ht="15.75" customHeight="1">
      <c r="A272" s="51"/>
      <c r="B272" s="51"/>
      <c r="C272" s="52"/>
      <c r="D272" s="52"/>
      <c r="E272" s="52"/>
      <c r="F272" s="1"/>
      <c r="G272" s="1"/>
      <c r="H272" s="1"/>
    </row>
    <row r="273" spans="1:8" ht="15.75" customHeight="1">
      <c r="A273" s="51"/>
      <c r="B273" s="51"/>
      <c r="C273" s="52"/>
      <c r="D273" s="52"/>
      <c r="E273" s="52"/>
      <c r="F273" s="1"/>
      <c r="G273" s="1"/>
      <c r="H273" s="1"/>
    </row>
    <row r="274" spans="1:8" ht="15.75" customHeight="1">
      <c r="A274" s="51"/>
      <c r="B274" s="51"/>
      <c r="C274" s="52"/>
      <c r="D274" s="52"/>
      <c r="E274" s="52"/>
      <c r="F274" s="1"/>
      <c r="G274" s="1"/>
      <c r="H274" s="1"/>
    </row>
    <row r="275" spans="1:8" ht="15.75" customHeight="1">
      <c r="A275" s="51"/>
      <c r="B275" s="51"/>
      <c r="C275" s="52"/>
      <c r="D275" s="52"/>
      <c r="E275" s="52"/>
      <c r="F275" s="1"/>
      <c r="G275" s="1"/>
      <c r="H275" s="1"/>
    </row>
    <row r="276" spans="1:8" ht="15.75" customHeight="1">
      <c r="A276" s="51"/>
      <c r="B276" s="51"/>
      <c r="C276" s="52"/>
      <c r="D276" s="52"/>
      <c r="E276" s="52"/>
      <c r="F276" s="1"/>
      <c r="G276" s="1"/>
      <c r="H276" s="1"/>
    </row>
    <row r="277" spans="1:8" ht="15.75" customHeight="1">
      <c r="A277" s="51"/>
      <c r="B277" s="51"/>
      <c r="C277" s="52"/>
      <c r="D277" s="52"/>
      <c r="E277" s="52"/>
      <c r="F277" s="1"/>
      <c r="G277" s="1"/>
      <c r="H277" s="1"/>
    </row>
    <row r="278" spans="1:8" ht="15.75" customHeight="1">
      <c r="A278" s="51"/>
      <c r="B278" s="51"/>
      <c r="C278" s="52"/>
      <c r="D278" s="52"/>
      <c r="E278" s="52"/>
      <c r="F278" s="1"/>
      <c r="G278" s="1"/>
      <c r="H278" s="1"/>
    </row>
    <row r="279" spans="1:8" ht="15.75" customHeight="1">
      <c r="A279" s="51"/>
      <c r="B279" s="51"/>
      <c r="C279" s="52"/>
      <c r="D279" s="52"/>
      <c r="E279" s="52"/>
      <c r="F279" s="1"/>
      <c r="G279" s="1"/>
      <c r="H279" s="1"/>
    </row>
    <row r="280" spans="1:8" ht="15.75" customHeight="1">
      <c r="A280" s="51"/>
      <c r="B280" s="51"/>
      <c r="C280" s="52"/>
      <c r="D280" s="52"/>
      <c r="E280" s="52"/>
      <c r="F280" s="1"/>
      <c r="G280" s="1"/>
      <c r="H280" s="1"/>
    </row>
    <row r="281" spans="1:8" ht="15.75" customHeight="1">
      <c r="A281" s="51"/>
      <c r="B281" s="51"/>
      <c r="C281" s="52"/>
      <c r="D281" s="52"/>
      <c r="E281" s="52"/>
      <c r="F281" s="1"/>
      <c r="G281" s="1"/>
      <c r="H281" s="1"/>
    </row>
    <row r="282" spans="1:8" ht="15.75" customHeight="1">
      <c r="A282" s="51"/>
      <c r="B282" s="51"/>
      <c r="C282" s="52"/>
      <c r="D282" s="52"/>
      <c r="E282" s="52"/>
      <c r="F282" s="1"/>
      <c r="G282" s="1"/>
      <c r="H282" s="1"/>
    </row>
    <row r="283" spans="1:8" ht="15.75" customHeight="1">
      <c r="A283" s="51"/>
      <c r="B283" s="51"/>
      <c r="C283" s="52"/>
      <c r="D283" s="52"/>
      <c r="E283" s="52"/>
      <c r="F283" s="1"/>
      <c r="G283" s="1"/>
      <c r="H283" s="1"/>
    </row>
    <row r="284" spans="1:8" ht="15.75" customHeight="1">
      <c r="A284" s="51"/>
      <c r="B284" s="51"/>
      <c r="C284" s="52"/>
      <c r="D284" s="52"/>
      <c r="E284" s="52"/>
      <c r="F284" s="1"/>
      <c r="G284" s="1"/>
      <c r="H284" s="1"/>
    </row>
    <row r="285" spans="1:8" ht="15.75" customHeight="1">
      <c r="A285" s="51"/>
      <c r="B285" s="51"/>
      <c r="C285" s="52"/>
      <c r="D285" s="52"/>
      <c r="E285" s="52"/>
      <c r="F285" s="1"/>
      <c r="G285" s="1"/>
      <c r="H285" s="1"/>
    </row>
    <row r="286" spans="1:8" ht="15.75" customHeight="1">
      <c r="A286" s="51"/>
      <c r="B286" s="51"/>
      <c r="C286" s="52"/>
      <c r="D286" s="52"/>
      <c r="E286" s="52"/>
      <c r="F286" s="1"/>
      <c r="G286" s="1"/>
      <c r="H286" s="1"/>
    </row>
    <row r="287" spans="1:8" ht="15.75" customHeight="1">
      <c r="A287" s="51"/>
      <c r="B287" s="51"/>
      <c r="C287" s="52"/>
      <c r="D287" s="52"/>
      <c r="E287" s="52"/>
      <c r="F287" s="1"/>
      <c r="G287" s="1"/>
      <c r="H287" s="1"/>
    </row>
    <row r="288" spans="1:8" ht="15.75" customHeight="1">
      <c r="A288" s="51"/>
      <c r="B288" s="51"/>
      <c r="C288" s="52"/>
      <c r="D288" s="52"/>
      <c r="E288" s="52"/>
      <c r="F288" s="1"/>
      <c r="G288" s="1"/>
      <c r="H288" s="1"/>
    </row>
    <row r="289" spans="1:8" ht="15.75" customHeight="1">
      <c r="A289" s="51"/>
      <c r="B289" s="51"/>
      <c r="C289" s="52"/>
      <c r="D289" s="52"/>
      <c r="E289" s="52"/>
      <c r="F289" s="1"/>
      <c r="G289" s="1"/>
      <c r="H289" s="1"/>
    </row>
    <row r="290" spans="1:8" ht="15.75" customHeight="1">
      <c r="A290" s="51"/>
      <c r="B290" s="51"/>
      <c r="C290" s="52"/>
      <c r="D290" s="52"/>
      <c r="E290" s="52"/>
      <c r="F290" s="1"/>
      <c r="G290" s="1"/>
      <c r="H290" s="1"/>
    </row>
    <row r="291" spans="1:8" ht="15.75" customHeight="1">
      <c r="A291" s="51"/>
      <c r="B291" s="51"/>
      <c r="C291" s="52"/>
      <c r="D291" s="52"/>
      <c r="E291" s="52"/>
      <c r="F291" s="1"/>
      <c r="G291" s="1"/>
      <c r="H291" s="1"/>
    </row>
    <row r="292" spans="1:8" ht="15.75" customHeight="1"/>
    <row r="293" spans="1:8" ht="15.75" customHeight="1"/>
    <row r="294" spans="1:8" ht="15.75" customHeight="1"/>
    <row r="295" spans="1:8" ht="15.75" customHeight="1"/>
    <row r="296" spans="1:8" ht="15.75" customHeight="1"/>
    <row r="297" spans="1:8" ht="15.75" customHeight="1"/>
    <row r="298" spans="1:8" ht="15.75" customHeight="1"/>
    <row r="299" spans="1:8" ht="15.75" customHeight="1"/>
    <row r="300" spans="1:8" ht="15.75" customHeight="1"/>
    <row r="301" spans="1:8" ht="15.75" customHeight="1"/>
    <row r="302" spans="1:8" ht="15.75" customHeight="1"/>
    <row r="303" spans="1:8" ht="15.75" customHeight="1"/>
    <row r="304" spans="1:8"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91:H91"/>
    <mergeCell ref="A2:E2"/>
    <mergeCell ref="A4:E4"/>
    <mergeCell ref="A5:E5"/>
    <mergeCell ref="A6:E6"/>
    <mergeCell ref="A7:E7"/>
  </mergeCell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sheetPr>
  <dimension ref="A1:Y1000"/>
  <sheetViews>
    <sheetView workbookViewId="0"/>
  </sheetViews>
  <sheetFormatPr defaultColWidth="14.3984375" defaultRowHeight="15" customHeight="1"/>
  <cols>
    <col min="1" max="1" width="23.73046875" customWidth="1"/>
    <col min="2" max="2" width="10.86328125" customWidth="1"/>
    <col min="3" max="3" width="30" customWidth="1"/>
    <col min="4" max="4" width="17.73046875" customWidth="1"/>
    <col min="5" max="5" width="26.265625" customWidth="1"/>
    <col min="6" max="7" width="13.73046875" customWidth="1"/>
    <col min="8" max="8" width="8.1328125" customWidth="1"/>
    <col min="9" max="9" width="9" customWidth="1"/>
    <col min="10" max="12" width="8" customWidth="1"/>
    <col min="13" max="13" width="8.265625" customWidth="1"/>
    <col min="14" max="25" width="8" customWidth="1"/>
    <col min="26" max="26" width="14.265625" customWidth="1"/>
  </cols>
  <sheetData>
    <row r="1" spans="1:25" ht="14.25">
      <c r="A1" s="51"/>
      <c r="B1" s="51"/>
      <c r="C1" s="52"/>
      <c r="D1" s="52"/>
      <c r="E1" s="52"/>
      <c r="F1" s="1"/>
      <c r="G1" s="1"/>
      <c r="H1" s="1"/>
    </row>
    <row r="2" spans="1:25" ht="15.75" customHeight="1">
      <c r="A2" s="1117" t="s">
        <v>8762</v>
      </c>
      <c r="B2" s="1111"/>
      <c r="C2" s="1111"/>
      <c r="D2" s="1111"/>
      <c r="E2" s="1111"/>
      <c r="F2" s="1111"/>
      <c r="G2" s="1111"/>
      <c r="H2" s="1111"/>
      <c r="I2" s="1111"/>
      <c r="J2" s="1111"/>
      <c r="K2" s="1111"/>
      <c r="L2" s="1112"/>
      <c r="M2" s="54"/>
      <c r="N2" s="54"/>
      <c r="O2" s="54"/>
      <c r="P2" s="54"/>
      <c r="Q2" s="54"/>
      <c r="R2" s="54"/>
      <c r="S2" s="54"/>
      <c r="T2" s="54"/>
      <c r="U2" s="54"/>
      <c r="V2" s="54"/>
      <c r="W2" s="54"/>
      <c r="X2" s="54"/>
      <c r="Y2" s="54"/>
    </row>
    <row r="3" spans="1:25" ht="15.75" customHeight="1">
      <c r="A3" s="288"/>
      <c r="B3" s="288"/>
      <c r="C3" s="288"/>
      <c r="D3" s="288"/>
      <c r="E3" s="928"/>
      <c r="F3" s="927"/>
      <c r="G3" s="927"/>
      <c r="H3" s="927"/>
      <c r="I3" s="54"/>
      <c r="J3" s="54"/>
      <c r="K3" s="54"/>
      <c r="L3" s="54"/>
      <c r="M3" s="54"/>
      <c r="N3" s="54"/>
      <c r="O3" s="54"/>
      <c r="P3" s="54"/>
      <c r="Q3" s="54"/>
      <c r="R3" s="54"/>
      <c r="S3" s="54"/>
      <c r="T3" s="54"/>
      <c r="U3" s="54"/>
      <c r="V3" s="54"/>
      <c r="W3" s="54"/>
      <c r="X3" s="54"/>
      <c r="Y3" s="54"/>
    </row>
    <row r="4" spans="1:25" ht="17.25" customHeight="1">
      <c r="A4" s="1137" t="s">
        <v>8763</v>
      </c>
      <c r="B4" s="1111"/>
      <c r="C4" s="1111"/>
      <c r="D4" s="1111"/>
      <c r="E4" s="1111"/>
      <c r="F4" s="1111"/>
      <c r="G4" s="1111"/>
      <c r="H4" s="1111"/>
      <c r="I4" s="1111"/>
      <c r="J4" s="1111"/>
      <c r="K4" s="1111"/>
      <c r="L4" s="1112"/>
      <c r="M4" s="54"/>
      <c r="N4" s="54"/>
      <c r="O4" s="54"/>
      <c r="P4" s="54"/>
      <c r="Q4" s="54"/>
      <c r="R4" s="54"/>
      <c r="S4" s="54"/>
      <c r="T4" s="54"/>
      <c r="U4" s="54"/>
      <c r="V4" s="54"/>
      <c r="W4" s="54"/>
      <c r="X4" s="54"/>
      <c r="Y4" s="54"/>
    </row>
    <row r="5" spans="1:25" ht="16.5" customHeight="1">
      <c r="A5" s="1137" t="s">
        <v>8764</v>
      </c>
      <c r="B5" s="1111"/>
      <c r="C5" s="1111"/>
      <c r="D5" s="1111"/>
      <c r="E5" s="1111"/>
      <c r="F5" s="1111"/>
      <c r="G5" s="1111"/>
      <c r="H5" s="1111"/>
      <c r="I5" s="1111"/>
      <c r="J5" s="1111"/>
      <c r="K5" s="1111"/>
      <c r="L5" s="1112"/>
      <c r="M5" s="54"/>
      <c r="N5" s="54"/>
      <c r="O5" s="54"/>
      <c r="P5" s="54"/>
      <c r="Q5" s="54"/>
      <c r="R5" s="54"/>
      <c r="S5" s="54"/>
      <c r="T5" s="54"/>
      <c r="U5" s="54"/>
      <c r="V5" s="54"/>
      <c r="W5" s="54"/>
      <c r="X5" s="54"/>
      <c r="Y5" s="54"/>
    </row>
    <row r="6" spans="1:25" ht="17.25" customHeight="1">
      <c r="A6" s="1154" t="s">
        <v>5974</v>
      </c>
      <c r="B6" s="1111"/>
      <c r="C6" s="1111"/>
      <c r="D6" s="1111"/>
      <c r="E6" s="1111"/>
      <c r="F6" s="1111"/>
      <c r="G6" s="1111"/>
      <c r="H6" s="1111"/>
      <c r="I6" s="1111"/>
      <c r="J6" s="1111"/>
      <c r="K6" s="1111"/>
      <c r="L6" s="1112"/>
      <c r="M6" s="54"/>
      <c r="N6" s="54"/>
      <c r="O6" s="54"/>
      <c r="P6" s="54"/>
      <c r="Q6" s="54"/>
      <c r="R6" s="54"/>
      <c r="S6" s="54"/>
      <c r="T6" s="54"/>
      <c r="U6" s="54"/>
      <c r="V6" s="54"/>
      <c r="W6" s="54"/>
      <c r="X6" s="54"/>
      <c r="Y6" s="54"/>
    </row>
    <row r="7" spans="1:25" ht="17.25" customHeight="1">
      <c r="A7" s="1137" t="s">
        <v>5975</v>
      </c>
      <c r="B7" s="1111"/>
      <c r="C7" s="1111"/>
      <c r="D7" s="1111"/>
      <c r="E7" s="1111"/>
      <c r="F7" s="1111"/>
      <c r="G7" s="1111"/>
      <c r="H7" s="1111"/>
      <c r="I7" s="1111"/>
      <c r="J7" s="1111"/>
      <c r="K7" s="1111"/>
      <c r="L7" s="1112"/>
      <c r="M7" s="54"/>
      <c r="N7" s="54"/>
      <c r="O7" s="54"/>
      <c r="P7" s="54"/>
      <c r="Q7" s="54"/>
      <c r="R7" s="54"/>
      <c r="S7" s="54"/>
      <c r="T7" s="54"/>
      <c r="U7" s="54"/>
      <c r="V7" s="54"/>
      <c r="W7" s="54"/>
      <c r="X7" s="54"/>
      <c r="Y7" s="54"/>
    </row>
    <row r="8" spans="1:25" ht="17.25" customHeight="1">
      <c r="A8" s="1137" t="s">
        <v>8765</v>
      </c>
      <c r="B8" s="1111"/>
      <c r="C8" s="1111"/>
      <c r="D8" s="1111"/>
      <c r="E8" s="1111"/>
      <c r="F8" s="1111"/>
      <c r="G8" s="1111"/>
      <c r="H8" s="1111"/>
      <c r="I8" s="1111"/>
      <c r="J8" s="1111"/>
      <c r="K8" s="1111"/>
      <c r="L8" s="1112"/>
      <c r="M8" s="54"/>
      <c r="N8" s="54"/>
      <c r="O8" s="54"/>
      <c r="P8" s="54"/>
      <c r="Q8" s="54"/>
      <c r="R8" s="54"/>
      <c r="S8" s="54"/>
      <c r="T8" s="54"/>
      <c r="U8" s="54"/>
      <c r="V8" s="54"/>
      <c r="W8" s="54"/>
      <c r="X8" s="54"/>
      <c r="Y8" s="54"/>
    </row>
    <row r="9" spans="1:25" ht="28.5" customHeight="1">
      <c r="A9" s="1137" t="s">
        <v>3425</v>
      </c>
      <c r="B9" s="1111"/>
      <c r="C9" s="1111"/>
      <c r="D9" s="1111"/>
      <c r="E9" s="1111"/>
      <c r="F9" s="1111"/>
      <c r="G9" s="1111"/>
      <c r="H9" s="1111"/>
      <c r="I9" s="1111"/>
      <c r="J9" s="1111"/>
      <c r="K9" s="1111"/>
      <c r="L9" s="1112"/>
      <c r="M9" s="54"/>
      <c r="N9" s="54"/>
      <c r="O9" s="54"/>
      <c r="P9" s="54"/>
      <c r="Q9" s="54"/>
      <c r="R9" s="54"/>
      <c r="S9" s="54"/>
      <c r="T9" s="54"/>
      <c r="U9" s="54"/>
      <c r="V9" s="54"/>
      <c r="W9" s="54"/>
      <c r="X9" s="54"/>
      <c r="Y9" s="54"/>
    </row>
    <row r="10" spans="1:25" ht="97.5" customHeight="1">
      <c r="A10" s="1147" t="s">
        <v>8766</v>
      </c>
      <c r="B10" s="1111"/>
      <c r="C10" s="1111"/>
      <c r="D10" s="1111"/>
      <c r="E10" s="1111"/>
      <c r="F10" s="1111"/>
      <c r="G10" s="1111"/>
      <c r="H10" s="1111"/>
      <c r="I10" s="1111"/>
      <c r="J10" s="1111"/>
      <c r="K10" s="1111"/>
      <c r="L10" s="1112"/>
      <c r="M10" s="54"/>
      <c r="N10" s="54"/>
      <c r="O10" s="54"/>
      <c r="P10" s="54"/>
      <c r="Q10" s="54"/>
      <c r="R10" s="54"/>
      <c r="S10" s="54"/>
      <c r="T10" s="54"/>
      <c r="U10" s="54"/>
      <c r="V10" s="54"/>
      <c r="W10" s="54"/>
      <c r="X10" s="54"/>
      <c r="Y10" s="54"/>
    </row>
    <row r="11" spans="1:25" ht="14.25">
      <c r="A11" s="57"/>
      <c r="B11" s="57"/>
      <c r="C11" s="58"/>
      <c r="D11" s="58"/>
      <c r="E11" s="58"/>
      <c r="F11" s="57"/>
      <c r="G11" s="57"/>
      <c r="H11" s="57"/>
      <c r="I11" s="54"/>
      <c r="J11" s="54"/>
      <c r="K11" s="54"/>
      <c r="L11" s="54"/>
      <c r="M11" s="54"/>
      <c r="N11" s="54"/>
      <c r="O11" s="54"/>
      <c r="P11" s="54"/>
      <c r="Q11" s="54"/>
      <c r="R11" s="54"/>
      <c r="S11" s="54"/>
      <c r="T11" s="54"/>
      <c r="U11" s="54"/>
      <c r="V11" s="54"/>
      <c r="W11" s="54"/>
      <c r="X11" s="54"/>
      <c r="Y11" s="54"/>
    </row>
    <row r="12" spans="1:25" ht="61.5" customHeight="1">
      <c r="A12" s="258" t="s">
        <v>5</v>
      </c>
      <c r="B12" s="258" t="s">
        <v>906</v>
      </c>
      <c r="C12" s="258" t="s">
        <v>907</v>
      </c>
      <c r="D12" s="258" t="s">
        <v>908</v>
      </c>
      <c r="E12" s="258" t="s">
        <v>909</v>
      </c>
      <c r="F12" s="61" t="s">
        <v>6</v>
      </c>
      <c r="G12" s="258" t="s">
        <v>910</v>
      </c>
      <c r="H12" s="258" t="s">
        <v>911</v>
      </c>
      <c r="I12" s="258" t="s">
        <v>912</v>
      </c>
      <c r="J12" s="258" t="s">
        <v>8767</v>
      </c>
      <c r="K12" s="258" t="s">
        <v>914</v>
      </c>
      <c r="L12" s="259" t="s">
        <v>223</v>
      </c>
      <c r="M12" s="64" t="s">
        <v>224</v>
      </c>
      <c r="N12" s="54"/>
      <c r="O12" s="54"/>
      <c r="P12" s="54"/>
      <c r="Q12" s="54"/>
      <c r="R12" s="54"/>
      <c r="S12" s="54"/>
      <c r="T12" s="54"/>
      <c r="U12" s="54"/>
      <c r="V12" s="54"/>
      <c r="W12" s="54"/>
      <c r="X12" s="54"/>
      <c r="Y12" s="54"/>
    </row>
    <row r="13" spans="1:25" ht="63.75">
      <c r="A13" s="83" t="s">
        <v>1151</v>
      </c>
      <c r="B13" s="83" t="s">
        <v>8768</v>
      </c>
      <c r="C13" s="76" t="s">
        <v>8769</v>
      </c>
      <c r="D13" s="126" t="s">
        <v>925</v>
      </c>
      <c r="E13" s="302" t="s">
        <v>1151</v>
      </c>
      <c r="F13" s="539" t="s">
        <v>50</v>
      </c>
      <c r="G13" s="314"/>
      <c r="H13" s="314">
        <v>2022</v>
      </c>
      <c r="I13" s="314">
        <v>2022</v>
      </c>
      <c r="J13" s="314">
        <v>9000</v>
      </c>
      <c r="K13" s="260">
        <v>100</v>
      </c>
      <c r="L13" s="264">
        <v>100</v>
      </c>
      <c r="M13" s="3" t="s">
        <v>77</v>
      </c>
    </row>
    <row r="14" spans="1:25" ht="128.25">
      <c r="A14" s="104" t="s">
        <v>8770</v>
      </c>
      <c r="B14" s="104" t="s">
        <v>8771</v>
      </c>
      <c r="C14" s="104" t="s">
        <v>8769</v>
      </c>
      <c r="D14" s="104" t="s">
        <v>925</v>
      </c>
      <c r="E14" s="104" t="s">
        <v>3215</v>
      </c>
      <c r="F14" s="105" t="s">
        <v>81</v>
      </c>
      <c r="G14" s="262" t="s">
        <v>8772</v>
      </c>
      <c r="H14" s="104">
        <v>2022</v>
      </c>
      <c r="I14" s="104">
        <v>1</v>
      </c>
      <c r="J14" s="104">
        <v>137</v>
      </c>
      <c r="K14" s="104">
        <v>300</v>
      </c>
      <c r="L14" s="282">
        <v>600</v>
      </c>
      <c r="M14" s="104" t="s">
        <v>8770</v>
      </c>
    </row>
    <row r="15" spans="1:25" ht="204">
      <c r="A15" s="104" t="s">
        <v>92</v>
      </c>
      <c r="B15" s="104" t="s">
        <v>8773</v>
      </c>
      <c r="C15" s="104" t="s">
        <v>8769</v>
      </c>
      <c r="D15" s="104" t="s">
        <v>8774</v>
      </c>
      <c r="E15" s="104" t="s">
        <v>92</v>
      </c>
      <c r="F15" s="105" t="s">
        <v>81</v>
      </c>
      <c r="G15" s="262"/>
      <c r="H15" s="104">
        <v>2022</v>
      </c>
      <c r="I15" s="104">
        <v>2022</v>
      </c>
      <c r="J15" s="104" t="s">
        <v>8775</v>
      </c>
      <c r="K15" s="104">
        <v>600</v>
      </c>
      <c r="L15" s="104">
        <v>600</v>
      </c>
      <c r="M15" s="104" t="s">
        <v>92</v>
      </c>
    </row>
    <row r="16" spans="1:25" ht="14.25">
      <c r="A16" s="260"/>
      <c r="B16" s="260"/>
      <c r="C16" s="260"/>
      <c r="D16" s="260"/>
      <c r="E16" s="260"/>
      <c r="F16" s="261"/>
      <c r="G16" s="260"/>
      <c r="H16" s="260"/>
      <c r="I16" s="260"/>
      <c r="J16" s="260"/>
      <c r="K16" s="260"/>
      <c r="L16" s="264"/>
    </row>
    <row r="17" spans="1:25" ht="14.25">
      <c r="A17" s="283"/>
      <c r="B17" s="283"/>
      <c r="C17" s="283"/>
      <c r="D17" s="283"/>
      <c r="E17" s="283"/>
      <c r="F17" s="283"/>
      <c r="G17" s="283"/>
      <c r="H17" s="283"/>
      <c r="I17" s="283"/>
      <c r="J17" s="283"/>
      <c r="K17" s="283"/>
      <c r="L17" s="284"/>
    </row>
    <row r="18" spans="1:25" ht="14.25">
      <c r="A18" s="285" t="s">
        <v>985</v>
      </c>
      <c r="B18" s="285"/>
      <c r="C18" s="285"/>
      <c r="D18" s="285"/>
      <c r="E18" s="285"/>
      <c r="F18" s="285"/>
      <c r="G18" s="285"/>
      <c r="H18" s="285"/>
      <c r="I18" s="285"/>
      <c r="J18" s="285"/>
      <c r="K18" s="285"/>
      <c r="L18" s="286">
        <f>SUM(L13:L17)</f>
        <v>1300</v>
      </c>
    </row>
    <row r="19" spans="1:25" ht="14.25">
      <c r="A19" s="58"/>
      <c r="B19" s="895"/>
      <c r="C19" s="895"/>
      <c r="D19" s="896"/>
      <c r="E19" s="896"/>
    </row>
    <row r="20" spans="1:25" ht="14.25">
      <c r="A20" s="51"/>
      <c r="B20" s="51"/>
      <c r="C20" s="52"/>
      <c r="D20" s="52"/>
      <c r="E20" s="52"/>
      <c r="F20" s="1"/>
      <c r="G20" s="1"/>
      <c r="H20" s="1"/>
    </row>
    <row r="21" spans="1:25" ht="15.75" customHeight="1">
      <c r="A21" s="1114" t="s">
        <v>842</v>
      </c>
      <c r="B21" s="1115"/>
      <c r="C21" s="1115"/>
      <c r="D21" s="1115"/>
      <c r="E21" s="1115"/>
      <c r="F21" s="1115"/>
      <c r="G21" s="1115"/>
      <c r="H21" s="1116"/>
      <c r="I21" s="51"/>
      <c r="J21" s="51"/>
      <c r="K21" s="51"/>
      <c r="L21" s="51"/>
      <c r="M21" s="51"/>
      <c r="N21" s="51"/>
      <c r="O21" s="51"/>
      <c r="P21" s="51"/>
      <c r="Q21" s="51"/>
      <c r="R21" s="51"/>
      <c r="S21" s="51"/>
      <c r="T21" s="51"/>
      <c r="U21" s="51"/>
      <c r="V21" s="51"/>
      <c r="W21" s="51"/>
      <c r="X21" s="51"/>
      <c r="Y21" s="51"/>
    </row>
    <row r="22" spans="1:25" ht="15.75" customHeight="1">
      <c r="A22" s="51"/>
      <c r="B22" s="51"/>
      <c r="C22" s="52"/>
      <c r="D22" s="52"/>
      <c r="E22" s="1"/>
      <c r="F22" s="1"/>
      <c r="G22" s="1"/>
      <c r="H22" s="1"/>
    </row>
    <row r="23" spans="1:25" ht="15.75" customHeight="1">
      <c r="A23" s="51"/>
      <c r="B23" s="51"/>
      <c r="C23" s="52"/>
      <c r="D23" s="52"/>
      <c r="E23" s="52"/>
      <c r="F23" s="1"/>
      <c r="G23" s="1"/>
      <c r="H23" s="1"/>
    </row>
    <row r="24" spans="1:25" ht="15.75" customHeight="1">
      <c r="A24" s="51"/>
      <c r="B24" s="51"/>
      <c r="C24" s="52"/>
      <c r="D24" s="52"/>
      <c r="E24" s="1"/>
      <c r="F24" s="1"/>
      <c r="G24" s="1"/>
      <c r="H24" s="1"/>
    </row>
    <row r="25" spans="1:25" ht="15.75" customHeight="1">
      <c r="A25" s="51"/>
      <c r="B25" s="51"/>
      <c r="C25" s="52"/>
      <c r="D25" s="52"/>
      <c r="E25" s="52"/>
      <c r="F25" s="1"/>
      <c r="G25" s="1"/>
      <c r="H25" s="1"/>
    </row>
    <row r="26" spans="1:25" ht="15.75" customHeight="1">
      <c r="A26" s="51"/>
      <c r="B26" s="51"/>
      <c r="C26" s="52"/>
      <c r="D26" s="52"/>
      <c r="E26" s="52"/>
      <c r="F26" s="1"/>
      <c r="G26" s="1"/>
      <c r="H26" s="1"/>
    </row>
    <row r="27" spans="1:25" ht="15.75" customHeight="1">
      <c r="A27" s="51"/>
      <c r="B27" s="51"/>
      <c r="C27" s="52"/>
      <c r="D27" s="52"/>
      <c r="E27" s="52"/>
      <c r="F27" s="1"/>
      <c r="G27" s="1"/>
      <c r="H27" s="1"/>
    </row>
    <row r="28" spans="1:25" ht="15.75" customHeight="1">
      <c r="A28" s="51"/>
      <c r="B28" s="51"/>
      <c r="C28" s="52"/>
      <c r="D28" s="52"/>
      <c r="E28" s="52"/>
      <c r="F28" s="1"/>
      <c r="G28" s="1"/>
      <c r="H28" s="1"/>
    </row>
    <row r="29" spans="1:25" ht="15.75" customHeight="1">
      <c r="A29" s="51"/>
      <c r="B29" s="51"/>
      <c r="C29" s="52"/>
      <c r="D29" s="52"/>
      <c r="E29" s="52"/>
      <c r="F29" s="1"/>
      <c r="G29" s="1"/>
      <c r="H29" s="1"/>
    </row>
    <row r="30" spans="1:25" ht="15.75" customHeight="1">
      <c r="A30" s="51"/>
      <c r="B30" s="51"/>
      <c r="C30" s="52"/>
      <c r="D30" s="52"/>
      <c r="E30" s="52"/>
      <c r="F30" s="1"/>
      <c r="G30" s="1"/>
      <c r="H30" s="1"/>
    </row>
    <row r="31" spans="1:25" ht="15.75" customHeight="1">
      <c r="A31" s="51"/>
      <c r="B31" s="51"/>
      <c r="C31" s="52"/>
      <c r="D31" s="52"/>
      <c r="E31" s="52"/>
      <c r="F31" s="1"/>
      <c r="G31" s="1"/>
      <c r="H31" s="1"/>
    </row>
    <row r="32" spans="1:25" ht="15.75" customHeight="1">
      <c r="A32" s="51"/>
      <c r="B32" s="51"/>
      <c r="C32" s="52"/>
      <c r="D32" s="52"/>
      <c r="E32" s="52"/>
      <c r="F32" s="1"/>
      <c r="G32" s="1"/>
      <c r="H32" s="1"/>
    </row>
    <row r="33" spans="1:8" ht="15.75" customHeight="1">
      <c r="A33" s="51"/>
      <c r="B33" s="51"/>
      <c r="C33" s="52"/>
      <c r="D33" s="52"/>
      <c r="E33" s="52"/>
      <c r="F33" s="1"/>
      <c r="G33" s="1"/>
      <c r="H33" s="1"/>
    </row>
    <row r="34" spans="1:8" ht="15.75" customHeight="1">
      <c r="A34" s="51"/>
      <c r="B34" s="51"/>
      <c r="C34" s="52"/>
      <c r="D34" s="52"/>
      <c r="E34" s="52"/>
      <c r="F34" s="1"/>
      <c r="G34" s="1"/>
      <c r="H34" s="1"/>
    </row>
    <row r="35" spans="1:8" ht="15.75" customHeight="1">
      <c r="A35" s="51"/>
      <c r="B35" s="51"/>
      <c r="C35" s="52"/>
      <c r="D35" s="52"/>
      <c r="E35" s="52"/>
      <c r="F35" s="1"/>
      <c r="G35" s="1"/>
      <c r="H35" s="1"/>
    </row>
    <row r="36" spans="1:8" ht="15.75" customHeight="1">
      <c r="A36" s="51"/>
      <c r="B36" s="51"/>
      <c r="C36" s="52"/>
      <c r="D36" s="52"/>
      <c r="E36" s="52"/>
      <c r="F36" s="1"/>
      <c r="G36" s="1"/>
      <c r="H36" s="1"/>
    </row>
    <row r="37" spans="1:8" ht="15.75" customHeight="1">
      <c r="A37" s="51"/>
      <c r="B37" s="51"/>
      <c r="C37" s="52"/>
      <c r="D37" s="52"/>
      <c r="E37" s="52"/>
      <c r="F37" s="1"/>
      <c r="G37" s="1"/>
      <c r="H37" s="1"/>
    </row>
    <row r="38" spans="1:8" ht="15.75" customHeight="1">
      <c r="A38" s="51"/>
      <c r="B38" s="51"/>
      <c r="C38" s="52"/>
      <c r="D38" s="52"/>
      <c r="E38" s="52"/>
      <c r="F38" s="1"/>
      <c r="G38" s="1"/>
      <c r="H38" s="1"/>
    </row>
    <row r="39" spans="1:8" ht="15.75" customHeight="1">
      <c r="A39" s="51"/>
      <c r="B39" s="51"/>
      <c r="C39" s="52"/>
      <c r="D39" s="52"/>
      <c r="E39" s="52"/>
      <c r="F39" s="1"/>
      <c r="G39" s="1"/>
      <c r="H39" s="1"/>
    </row>
    <row r="40" spans="1:8" ht="15.75" customHeight="1">
      <c r="A40" s="51"/>
      <c r="B40" s="51"/>
      <c r="C40" s="52"/>
      <c r="D40" s="52"/>
      <c r="E40" s="52"/>
      <c r="F40" s="1"/>
      <c r="G40" s="1"/>
      <c r="H40" s="1"/>
    </row>
    <row r="41" spans="1:8" ht="15.75" customHeight="1">
      <c r="A41" s="51"/>
      <c r="B41" s="51"/>
      <c r="C41" s="52"/>
      <c r="D41" s="52"/>
      <c r="E41" s="52"/>
      <c r="F41" s="1"/>
      <c r="G41" s="1"/>
      <c r="H41" s="1"/>
    </row>
    <row r="42" spans="1:8" ht="15.75" customHeight="1">
      <c r="A42" s="51"/>
      <c r="B42" s="51"/>
      <c r="C42" s="52"/>
      <c r="D42" s="52"/>
      <c r="E42" s="52"/>
      <c r="F42" s="1"/>
      <c r="G42" s="1"/>
      <c r="H42" s="1"/>
    </row>
    <row r="43" spans="1:8" ht="15.75" customHeight="1">
      <c r="A43" s="51"/>
      <c r="B43" s="51"/>
      <c r="C43" s="52"/>
      <c r="D43" s="52"/>
      <c r="E43" s="52"/>
      <c r="F43" s="1"/>
      <c r="G43" s="1"/>
      <c r="H43" s="1"/>
    </row>
    <row r="44" spans="1:8" ht="15.75" customHeight="1">
      <c r="A44" s="51"/>
      <c r="B44" s="51"/>
      <c r="C44" s="52"/>
      <c r="D44" s="52"/>
      <c r="E44" s="52"/>
      <c r="F44" s="1"/>
      <c r="G44" s="1"/>
      <c r="H44" s="1"/>
    </row>
    <row r="45" spans="1:8" ht="15.75" customHeight="1">
      <c r="A45" s="51"/>
      <c r="B45" s="51"/>
      <c r="C45" s="52"/>
      <c r="D45" s="52"/>
      <c r="E45" s="52"/>
      <c r="F45" s="1"/>
      <c r="G45" s="1"/>
      <c r="H45" s="1"/>
    </row>
    <row r="46" spans="1:8" ht="15.75" customHeight="1">
      <c r="A46" s="51"/>
      <c r="B46" s="51"/>
      <c r="C46" s="52"/>
      <c r="D46" s="52"/>
      <c r="E46" s="52"/>
      <c r="F46" s="1"/>
      <c r="G46" s="1"/>
      <c r="H46" s="1"/>
    </row>
    <row r="47" spans="1:8" ht="15.75" customHeight="1">
      <c r="A47" s="51"/>
      <c r="B47" s="51"/>
      <c r="C47" s="52"/>
      <c r="D47" s="52"/>
      <c r="E47" s="52"/>
      <c r="F47" s="1"/>
      <c r="G47" s="1"/>
      <c r="H47" s="1"/>
    </row>
    <row r="48" spans="1:8" ht="15.75" customHeight="1">
      <c r="A48" s="51"/>
      <c r="B48" s="51"/>
      <c r="C48" s="52"/>
      <c r="D48" s="52"/>
      <c r="E48" s="52"/>
      <c r="F48" s="1"/>
      <c r="G48" s="1"/>
      <c r="H48" s="1"/>
    </row>
    <row r="49" spans="1:8" ht="15.75" customHeight="1">
      <c r="A49" s="51"/>
      <c r="B49" s="51"/>
      <c r="C49" s="52"/>
      <c r="D49" s="52"/>
      <c r="E49" s="52"/>
      <c r="F49" s="1"/>
      <c r="G49" s="1"/>
      <c r="H49" s="1"/>
    </row>
    <row r="50" spans="1:8" ht="15.75" customHeight="1">
      <c r="A50" s="51"/>
      <c r="B50" s="51"/>
      <c r="C50" s="52"/>
      <c r="D50" s="52"/>
      <c r="E50" s="52"/>
      <c r="F50" s="1"/>
      <c r="G50" s="1"/>
      <c r="H50" s="1"/>
    </row>
    <row r="51" spans="1:8" ht="15.75" customHeight="1">
      <c r="A51" s="51"/>
      <c r="B51" s="51"/>
      <c r="C51" s="52"/>
      <c r="D51" s="52"/>
      <c r="E51" s="52"/>
      <c r="F51" s="1"/>
      <c r="G51" s="1"/>
      <c r="H51" s="1"/>
    </row>
    <row r="52" spans="1:8" ht="15.75" customHeight="1">
      <c r="A52" s="51"/>
      <c r="B52" s="51"/>
      <c r="C52" s="52"/>
      <c r="D52" s="52"/>
      <c r="E52" s="52"/>
      <c r="F52" s="1"/>
      <c r="G52" s="1"/>
      <c r="H52" s="1"/>
    </row>
    <row r="53" spans="1:8" ht="15.75" customHeight="1">
      <c r="A53" s="51"/>
      <c r="B53" s="51"/>
      <c r="C53" s="52"/>
      <c r="D53" s="52"/>
      <c r="E53" s="52"/>
      <c r="F53" s="1"/>
      <c r="G53" s="1"/>
      <c r="H53" s="1"/>
    </row>
    <row r="54" spans="1:8" ht="15.75" customHeight="1">
      <c r="A54" s="51"/>
      <c r="B54" s="51"/>
      <c r="C54" s="52"/>
      <c r="D54" s="52"/>
      <c r="E54" s="52"/>
      <c r="F54" s="1"/>
      <c r="G54" s="1"/>
      <c r="H54" s="1"/>
    </row>
    <row r="55" spans="1:8" ht="15.75" customHeight="1">
      <c r="A55" s="51"/>
      <c r="B55" s="51"/>
      <c r="C55" s="52"/>
      <c r="D55" s="52"/>
      <c r="E55" s="52"/>
      <c r="F55" s="1"/>
      <c r="G55" s="1"/>
      <c r="H55" s="1"/>
    </row>
    <row r="56" spans="1:8" ht="15.75" customHeight="1">
      <c r="A56" s="51"/>
      <c r="B56" s="51"/>
      <c r="C56" s="52"/>
      <c r="D56" s="52"/>
      <c r="E56" s="52"/>
      <c r="F56" s="1"/>
      <c r="G56" s="1"/>
      <c r="H56" s="1"/>
    </row>
    <row r="57" spans="1:8" ht="15.75" customHeight="1">
      <c r="A57" s="51"/>
      <c r="B57" s="51"/>
      <c r="C57" s="52"/>
      <c r="D57" s="52"/>
      <c r="E57" s="52"/>
      <c r="F57" s="1"/>
      <c r="G57" s="1"/>
      <c r="H57" s="1"/>
    </row>
    <row r="58" spans="1:8" ht="15.75" customHeight="1">
      <c r="A58" s="51"/>
      <c r="B58" s="51"/>
      <c r="C58" s="52"/>
      <c r="D58" s="52"/>
      <c r="E58" s="52"/>
      <c r="F58" s="1"/>
      <c r="G58" s="1"/>
      <c r="H58" s="1"/>
    </row>
    <row r="59" spans="1:8" ht="15.75" customHeight="1">
      <c r="A59" s="51"/>
      <c r="B59" s="51"/>
      <c r="C59" s="52"/>
      <c r="D59" s="52"/>
      <c r="E59" s="52"/>
      <c r="F59" s="1"/>
      <c r="G59" s="1"/>
      <c r="H59" s="1"/>
    </row>
    <row r="60" spans="1:8" ht="15.75" customHeight="1">
      <c r="A60" s="51"/>
      <c r="B60" s="51"/>
      <c r="C60" s="52"/>
      <c r="D60" s="52"/>
      <c r="E60" s="52"/>
      <c r="F60" s="1"/>
      <c r="G60" s="1"/>
      <c r="H60" s="1"/>
    </row>
    <row r="61" spans="1:8" ht="15.75" customHeight="1">
      <c r="A61" s="51"/>
      <c r="B61" s="51"/>
      <c r="C61" s="52"/>
      <c r="D61" s="52"/>
      <c r="E61" s="52"/>
      <c r="F61" s="1"/>
      <c r="G61" s="1"/>
      <c r="H61" s="1"/>
    </row>
    <row r="62" spans="1:8" ht="15.75" customHeight="1">
      <c r="A62" s="51"/>
      <c r="B62" s="51"/>
      <c r="C62" s="52"/>
      <c r="D62" s="52"/>
      <c r="E62" s="52"/>
      <c r="F62" s="1"/>
      <c r="G62" s="1"/>
      <c r="H62" s="1"/>
    </row>
    <row r="63" spans="1:8" ht="15.75" customHeight="1">
      <c r="A63" s="51"/>
      <c r="B63" s="51"/>
      <c r="C63" s="52"/>
      <c r="D63" s="52"/>
      <c r="E63" s="52"/>
      <c r="F63" s="1"/>
      <c r="G63" s="1"/>
      <c r="H63" s="1"/>
    </row>
    <row r="64" spans="1:8" ht="15.75" customHeight="1">
      <c r="A64" s="51"/>
      <c r="B64" s="51"/>
      <c r="C64" s="52"/>
      <c r="D64" s="52"/>
      <c r="E64" s="52"/>
      <c r="F64" s="1"/>
      <c r="G64" s="1"/>
      <c r="H64" s="1"/>
    </row>
    <row r="65" spans="1:8" ht="15.75" customHeight="1">
      <c r="A65" s="51"/>
      <c r="B65" s="51"/>
      <c r="C65" s="52"/>
      <c r="D65" s="52"/>
      <c r="E65" s="52"/>
      <c r="F65" s="1"/>
      <c r="G65" s="1"/>
      <c r="H65" s="1"/>
    </row>
    <row r="66" spans="1:8" ht="15.75" customHeight="1">
      <c r="A66" s="51"/>
      <c r="B66" s="51"/>
      <c r="C66" s="52"/>
      <c r="D66" s="52"/>
      <c r="E66" s="52"/>
      <c r="F66" s="1"/>
      <c r="G66" s="1"/>
      <c r="H66" s="1"/>
    </row>
    <row r="67" spans="1:8" ht="15.75" customHeight="1">
      <c r="A67" s="51"/>
      <c r="B67" s="51"/>
      <c r="C67" s="52"/>
      <c r="D67" s="52"/>
      <c r="E67" s="52"/>
      <c r="F67" s="1"/>
      <c r="G67" s="1"/>
      <c r="H67" s="1"/>
    </row>
    <row r="68" spans="1:8" ht="15.75" customHeight="1">
      <c r="A68" s="51"/>
      <c r="B68" s="51"/>
      <c r="C68" s="52"/>
      <c r="D68" s="52"/>
      <c r="E68" s="52"/>
      <c r="F68" s="1"/>
      <c r="G68" s="1"/>
      <c r="H68" s="1"/>
    </row>
    <row r="69" spans="1:8" ht="15.75" customHeight="1">
      <c r="A69" s="51"/>
      <c r="B69" s="51"/>
      <c r="C69" s="52"/>
      <c r="D69" s="52"/>
      <c r="E69" s="52"/>
      <c r="F69" s="1"/>
      <c r="G69" s="1"/>
      <c r="H69" s="1"/>
    </row>
    <row r="70" spans="1:8" ht="15.75" customHeight="1">
      <c r="A70" s="51"/>
      <c r="B70" s="51"/>
      <c r="C70" s="52"/>
      <c r="D70" s="52"/>
      <c r="E70" s="52"/>
      <c r="F70" s="1"/>
      <c r="G70" s="1"/>
      <c r="H70" s="1"/>
    </row>
    <row r="71" spans="1:8" ht="15.75" customHeight="1">
      <c r="A71" s="51"/>
      <c r="B71" s="51"/>
      <c r="C71" s="52"/>
      <c r="D71" s="52"/>
      <c r="E71" s="52"/>
      <c r="F71" s="1"/>
      <c r="G71" s="1"/>
      <c r="H71" s="1"/>
    </row>
    <row r="72" spans="1:8" ht="15.75" customHeight="1">
      <c r="A72" s="51"/>
      <c r="B72" s="51"/>
      <c r="C72" s="52"/>
      <c r="D72" s="52"/>
      <c r="E72" s="52"/>
      <c r="F72" s="1"/>
      <c r="G72" s="1"/>
      <c r="H72" s="1"/>
    </row>
    <row r="73" spans="1:8" ht="15.75" customHeight="1">
      <c r="A73" s="51"/>
      <c r="B73" s="51"/>
      <c r="C73" s="52"/>
      <c r="D73" s="52"/>
      <c r="E73" s="52"/>
      <c r="F73" s="1"/>
      <c r="G73" s="1"/>
      <c r="H73" s="1"/>
    </row>
    <row r="74" spans="1:8" ht="15.75" customHeight="1">
      <c r="A74" s="51"/>
      <c r="B74" s="51"/>
      <c r="C74" s="52"/>
      <c r="D74" s="52"/>
      <c r="E74" s="52"/>
      <c r="F74" s="1"/>
      <c r="G74" s="1"/>
      <c r="H74" s="1"/>
    </row>
    <row r="75" spans="1:8" ht="15.75" customHeight="1">
      <c r="A75" s="51"/>
      <c r="B75" s="51"/>
      <c r="C75" s="52"/>
      <c r="D75" s="52"/>
      <c r="E75" s="52"/>
      <c r="F75" s="1"/>
      <c r="G75" s="1"/>
      <c r="H75" s="1"/>
    </row>
    <row r="76" spans="1:8" ht="15.75" customHeight="1">
      <c r="A76" s="51"/>
      <c r="B76" s="51"/>
      <c r="C76" s="52"/>
      <c r="D76" s="52"/>
      <c r="E76" s="52"/>
      <c r="F76" s="1"/>
      <c r="G76" s="1"/>
      <c r="H76" s="1"/>
    </row>
    <row r="77" spans="1:8" ht="15.75" customHeight="1">
      <c r="A77" s="51"/>
      <c r="B77" s="51"/>
      <c r="C77" s="52"/>
      <c r="D77" s="52"/>
      <c r="E77" s="52"/>
      <c r="F77" s="1"/>
      <c r="G77" s="1"/>
      <c r="H77" s="1"/>
    </row>
    <row r="78" spans="1:8" ht="15.75" customHeight="1">
      <c r="A78" s="51"/>
      <c r="B78" s="51"/>
      <c r="C78" s="52"/>
      <c r="D78" s="52"/>
      <c r="E78" s="52"/>
      <c r="F78" s="1"/>
      <c r="G78" s="1"/>
      <c r="H78" s="1"/>
    </row>
    <row r="79" spans="1:8" ht="15.75" customHeight="1">
      <c r="A79" s="51"/>
      <c r="B79" s="51"/>
      <c r="C79" s="52"/>
      <c r="D79" s="52"/>
      <c r="E79" s="52"/>
      <c r="F79" s="1"/>
      <c r="G79" s="1"/>
      <c r="H79" s="1"/>
    </row>
    <row r="80" spans="1:8" ht="15.75" customHeight="1">
      <c r="A80" s="51"/>
      <c r="B80" s="51"/>
      <c r="C80" s="52"/>
      <c r="D80" s="52"/>
      <c r="E80" s="52"/>
      <c r="F80" s="1"/>
      <c r="G80" s="1"/>
      <c r="H80" s="1"/>
    </row>
    <row r="81" spans="1:8" ht="15.75" customHeight="1">
      <c r="A81" s="51"/>
      <c r="B81" s="51"/>
      <c r="C81" s="52"/>
      <c r="D81" s="52"/>
      <c r="E81" s="52"/>
      <c r="F81" s="1"/>
      <c r="G81" s="1"/>
      <c r="H81" s="1"/>
    </row>
    <row r="82" spans="1:8" ht="15.75" customHeight="1">
      <c r="A82" s="51"/>
      <c r="B82" s="51"/>
      <c r="C82" s="52"/>
      <c r="D82" s="52"/>
      <c r="E82" s="52"/>
      <c r="F82" s="1"/>
      <c r="G82" s="1"/>
      <c r="H82" s="1"/>
    </row>
    <row r="83" spans="1:8" ht="15.75" customHeight="1">
      <c r="A83" s="51"/>
      <c r="B83" s="51"/>
      <c r="C83" s="52"/>
      <c r="D83" s="52"/>
      <c r="E83" s="52"/>
      <c r="F83" s="1"/>
      <c r="G83" s="1"/>
      <c r="H83" s="1"/>
    </row>
    <row r="84" spans="1:8" ht="15.75" customHeight="1">
      <c r="A84" s="51"/>
      <c r="B84" s="51"/>
      <c r="C84" s="52"/>
      <c r="D84" s="52"/>
      <c r="E84" s="52"/>
      <c r="F84" s="1"/>
      <c r="G84" s="1"/>
      <c r="H84" s="1"/>
    </row>
    <row r="85" spans="1:8" ht="15.75" customHeight="1">
      <c r="A85" s="51"/>
      <c r="B85" s="51"/>
      <c r="C85" s="52"/>
      <c r="D85" s="52"/>
      <c r="E85" s="52"/>
      <c r="F85" s="1"/>
      <c r="G85" s="1"/>
      <c r="H85" s="1"/>
    </row>
    <row r="86" spans="1:8" ht="15.75" customHeight="1">
      <c r="A86" s="51"/>
      <c r="B86" s="51"/>
      <c r="C86" s="52"/>
      <c r="D86" s="52"/>
      <c r="E86" s="52"/>
      <c r="F86" s="1"/>
      <c r="G86" s="1"/>
      <c r="H86" s="1"/>
    </row>
    <row r="87" spans="1:8" ht="15.75" customHeight="1">
      <c r="A87" s="51"/>
      <c r="B87" s="51"/>
      <c r="C87" s="52"/>
      <c r="D87" s="52"/>
      <c r="E87" s="52"/>
      <c r="F87" s="1"/>
      <c r="G87" s="1"/>
      <c r="H87" s="1"/>
    </row>
    <row r="88" spans="1:8" ht="15.75" customHeight="1">
      <c r="A88" s="51"/>
      <c r="B88" s="51"/>
      <c r="C88" s="52"/>
      <c r="D88" s="52"/>
      <c r="E88" s="52"/>
      <c r="F88" s="1"/>
      <c r="G88" s="1"/>
      <c r="H88" s="1"/>
    </row>
    <row r="89" spans="1:8" ht="15.75" customHeight="1">
      <c r="A89" s="51"/>
      <c r="B89" s="51"/>
      <c r="C89" s="52"/>
      <c r="D89" s="52"/>
      <c r="E89" s="52"/>
      <c r="F89" s="1"/>
      <c r="G89" s="1"/>
      <c r="H89" s="1"/>
    </row>
    <row r="90" spans="1:8" ht="15.75" customHeight="1">
      <c r="A90" s="51"/>
      <c r="B90" s="51"/>
      <c r="C90" s="52"/>
      <c r="D90" s="52"/>
      <c r="E90" s="52"/>
      <c r="F90" s="1"/>
      <c r="G90" s="1"/>
      <c r="H90" s="1"/>
    </row>
    <row r="91" spans="1:8" ht="15.75" customHeight="1">
      <c r="A91" s="51"/>
      <c r="B91" s="51"/>
      <c r="C91" s="52"/>
      <c r="D91" s="52"/>
      <c r="E91" s="52"/>
      <c r="F91" s="1"/>
      <c r="G91" s="1"/>
      <c r="H91" s="1"/>
    </row>
    <row r="92" spans="1:8" ht="15.75" customHeight="1">
      <c r="A92" s="51"/>
      <c r="B92" s="51"/>
      <c r="C92" s="52"/>
      <c r="D92" s="52"/>
      <c r="E92" s="52"/>
      <c r="F92" s="1"/>
      <c r="G92" s="1"/>
      <c r="H92" s="1"/>
    </row>
    <row r="93" spans="1:8" ht="15.75" customHeight="1">
      <c r="A93" s="51"/>
      <c r="B93" s="51"/>
      <c r="C93" s="52"/>
      <c r="D93" s="52"/>
      <c r="E93" s="52"/>
      <c r="F93" s="1"/>
      <c r="G93" s="1"/>
      <c r="H93" s="1"/>
    </row>
    <row r="94" spans="1:8" ht="15.75" customHeight="1">
      <c r="A94" s="51"/>
      <c r="B94" s="51"/>
      <c r="C94" s="52"/>
      <c r="D94" s="52"/>
      <c r="E94" s="52"/>
      <c r="F94" s="1"/>
      <c r="G94" s="1"/>
      <c r="H94" s="1"/>
    </row>
    <row r="95" spans="1:8" ht="15.75" customHeight="1">
      <c r="A95" s="51"/>
      <c r="B95" s="51"/>
      <c r="C95" s="52"/>
      <c r="D95" s="52"/>
      <c r="E95" s="52"/>
      <c r="F95" s="1"/>
      <c r="G95" s="1"/>
      <c r="H95" s="1"/>
    </row>
    <row r="96" spans="1:8" ht="15.75" customHeight="1">
      <c r="A96" s="51"/>
      <c r="B96" s="51"/>
      <c r="C96" s="52"/>
      <c r="D96" s="52"/>
      <c r="E96" s="52"/>
      <c r="F96" s="1"/>
      <c r="G96" s="1"/>
      <c r="H96" s="1"/>
    </row>
    <row r="97" spans="1:8" ht="15.75" customHeight="1">
      <c r="A97" s="51"/>
      <c r="B97" s="51"/>
      <c r="C97" s="52"/>
      <c r="D97" s="52"/>
      <c r="E97" s="52"/>
      <c r="F97" s="1"/>
      <c r="G97" s="1"/>
      <c r="H97" s="1"/>
    </row>
    <row r="98" spans="1:8" ht="15.75" customHeight="1">
      <c r="A98" s="51"/>
      <c r="B98" s="51"/>
      <c r="C98" s="52"/>
      <c r="D98" s="52"/>
      <c r="E98" s="52"/>
      <c r="F98" s="1"/>
      <c r="G98" s="1"/>
      <c r="H98" s="1"/>
    </row>
    <row r="99" spans="1:8" ht="15.75" customHeight="1">
      <c r="A99" s="51"/>
      <c r="B99" s="51"/>
      <c r="C99" s="52"/>
      <c r="D99" s="52"/>
      <c r="E99" s="52"/>
      <c r="F99" s="1"/>
      <c r="G99" s="1"/>
      <c r="H99" s="1"/>
    </row>
    <row r="100" spans="1:8" ht="15.75" customHeight="1">
      <c r="A100" s="51"/>
      <c r="B100" s="51"/>
      <c r="C100" s="52"/>
      <c r="D100" s="52"/>
      <c r="E100" s="52"/>
      <c r="F100" s="1"/>
      <c r="G100" s="1"/>
      <c r="H100" s="1"/>
    </row>
    <row r="101" spans="1:8" ht="15.75" customHeight="1">
      <c r="A101" s="51"/>
      <c r="B101" s="51"/>
      <c r="C101" s="52"/>
      <c r="D101" s="52"/>
      <c r="E101" s="52"/>
      <c r="F101" s="1"/>
      <c r="G101" s="1"/>
      <c r="H101" s="1"/>
    </row>
    <row r="102" spans="1:8" ht="15.75" customHeight="1">
      <c r="A102" s="51"/>
      <c r="B102" s="51"/>
      <c r="C102" s="52"/>
      <c r="D102" s="52"/>
      <c r="E102" s="52"/>
      <c r="F102" s="1"/>
      <c r="G102" s="1"/>
      <c r="H102" s="1"/>
    </row>
    <row r="103" spans="1:8" ht="15.75" customHeight="1">
      <c r="A103" s="51"/>
      <c r="B103" s="51"/>
      <c r="C103" s="52"/>
      <c r="D103" s="52"/>
      <c r="E103" s="52"/>
      <c r="F103" s="1"/>
      <c r="G103" s="1"/>
      <c r="H103" s="1"/>
    </row>
    <row r="104" spans="1:8" ht="15.75" customHeight="1">
      <c r="A104" s="51"/>
      <c r="B104" s="51"/>
      <c r="C104" s="52"/>
      <c r="D104" s="52"/>
      <c r="E104" s="52"/>
      <c r="F104" s="1"/>
      <c r="G104" s="1"/>
      <c r="H104" s="1"/>
    </row>
    <row r="105" spans="1:8" ht="15.75" customHeight="1">
      <c r="A105" s="51"/>
      <c r="B105" s="51"/>
      <c r="C105" s="52"/>
      <c r="D105" s="52"/>
      <c r="E105" s="52"/>
      <c r="F105" s="1"/>
      <c r="G105" s="1"/>
      <c r="H105" s="1"/>
    </row>
    <row r="106" spans="1:8" ht="15.75" customHeight="1">
      <c r="A106" s="51"/>
      <c r="B106" s="51"/>
      <c r="C106" s="52"/>
      <c r="D106" s="52"/>
      <c r="E106" s="52"/>
      <c r="F106" s="1"/>
      <c r="G106" s="1"/>
      <c r="H106" s="1"/>
    </row>
    <row r="107" spans="1:8" ht="15.75" customHeight="1">
      <c r="A107" s="51"/>
      <c r="B107" s="51"/>
      <c r="C107" s="52"/>
      <c r="D107" s="52"/>
      <c r="E107" s="52"/>
      <c r="F107" s="1"/>
      <c r="G107" s="1"/>
      <c r="H107" s="1"/>
    </row>
    <row r="108" spans="1:8" ht="15.75" customHeight="1">
      <c r="A108" s="51"/>
      <c r="B108" s="51"/>
      <c r="C108" s="52"/>
      <c r="D108" s="52"/>
      <c r="E108" s="52"/>
      <c r="F108" s="1"/>
      <c r="G108" s="1"/>
      <c r="H108" s="1"/>
    </row>
    <row r="109" spans="1:8" ht="15.75" customHeight="1">
      <c r="A109" s="51"/>
      <c r="B109" s="51"/>
      <c r="C109" s="52"/>
      <c r="D109" s="52"/>
      <c r="E109" s="52"/>
      <c r="F109" s="1"/>
      <c r="G109" s="1"/>
      <c r="H109" s="1"/>
    </row>
    <row r="110" spans="1:8" ht="15.75" customHeight="1">
      <c r="A110" s="51"/>
      <c r="B110" s="51"/>
      <c r="C110" s="52"/>
      <c r="D110" s="52"/>
      <c r="E110" s="52"/>
      <c r="F110" s="1"/>
      <c r="G110" s="1"/>
      <c r="H110" s="1"/>
    </row>
    <row r="111" spans="1:8" ht="15.75" customHeight="1">
      <c r="A111" s="51"/>
      <c r="B111" s="51"/>
      <c r="C111" s="52"/>
      <c r="D111" s="52"/>
      <c r="E111" s="52"/>
      <c r="F111" s="1"/>
      <c r="G111" s="1"/>
      <c r="H111" s="1"/>
    </row>
    <row r="112" spans="1:8" ht="15.75" customHeight="1">
      <c r="A112" s="51"/>
      <c r="B112" s="51"/>
      <c r="C112" s="52"/>
      <c r="D112" s="52"/>
      <c r="E112" s="52"/>
      <c r="F112" s="1"/>
      <c r="G112" s="1"/>
      <c r="H112" s="1"/>
    </row>
    <row r="113" spans="1:8" ht="15.75" customHeight="1">
      <c r="A113" s="51"/>
      <c r="B113" s="51"/>
      <c r="C113" s="52"/>
      <c r="D113" s="52"/>
      <c r="E113" s="52"/>
      <c r="F113" s="1"/>
      <c r="G113" s="1"/>
      <c r="H113" s="1"/>
    </row>
    <row r="114" spans="1:8" ht="15.75" customHeight="1">
      <c r="A114" s="51"/>
      <c r="B114" s="51"/>
      <c r="C114" s="52"/>
      <c r="D114" s="52"/>
      <c r="E114" s="52"/>
      <c r="F114" s="1"/>
      <c r="G114" s="1"/>
      <c r="H114" s="1"/>
    </row>
    <row r="115" spans="1:8" ht="15.75" customHeight="1">
      <c r="A115" s="51"/>
      <c r="B115" s="51"/>
      <c r="C115" s="52"/>
      <c r="D115" s="52"/>
      <c r="E115" s="52"/>
      <c r="F115" s="1"/>
      <c r="G115" s="1"/>
      <c r="H115" s="1"/>
    </row>
    <row r="116" spans="1:8" ht="15.75" customHeight="1">
      <c r="A116" s="51"/>
      <c r="B116" s="51"/>
      <c r="C116" s="52"/>
      <c r="D116" s="52"/>
      <c r="E116" s="52"/>
      <c r="F116" s="1"/>
      <c r="G116" s="1"/>
      <c r="H116" s="1"/>
    </row>
    <row r="117" spans="1:8" ht="15.75" customHeight="1">
      <c r="A117" s="51"/>
      <c r="B117" s="51"/>
      <c r="C117" s="52"/>
      <c r="D117" s="52"/>
      <c r="E117" s="52"/>
      <c r="F117" s="1"/>
      <c r="G117" s="1"/>
      <c r="H117" s="1"/>
    </row>
    <row r="118" spans="1:8" ht="15.75" customHeight="1">
      <c r="A118" s="51"/>
      <c r="B118" s="51"/>
      <c r="C118" s="52"/>
      <c r="D118" s="52"/>
      <c r="E118" s="52"/>
      <c r="F118" s="1"/>
      <c r="G118" s="1"/>
      <c r="H118" s="1"/>
    </row>
    <row r="119" spans="1:8" ht="15.75" customHeight="1">
      <c r="A119" s="51"/>
      <c r="B119" s="51"/>
      <c r="C119" s="52"/>
      <c r="D119" s="52"/>
      <c r="E119" s="52"/>
      <c r="F119" s="1"/>
      <c r="G119" s="1"/>
      <c r="H119" s="1"/>
    </row>
    <row r="120" spans="1:8" ht="15.75" customHeight="1">
      <c r="A120" s="51"/>
      <c r="B120" s="51"/>
      <c r="C120" s="52"/>
      <c r="D120" s="52"/>
      <c r="E120" s="52"/>
      <c r="F120" s="1"/>
      <c r="G120" s="1"/>
      <c r="H120" s="1"/>
    </row>
    <row r="121" spans="1:8" ht="15.75" customHeight="1">
      <c r="A121" s="51"/>
      <c r="B121" s="51"/>
      <c r="C121" s="52"/>
      <c r="D121" s="52"/>
      <c r="E121" s="52"/>
      <c r="F121" s="1"/>
      <c r="G121" s="1"/>
      <c r="H121" s="1"/>
    </row>
    <row r="122" spans="1:8" ht="15.75" customHeight="1">
      <c r="A122" s="51"/>
      <c r="B122" s="51"/>
      <c r="C122" s="52"/>
      <c r="D122" s="52"/>
      <c r="E122" s="52"/>
      <c r="F122" s="1"/>
      <c r="G122" s="1"/>
      <c r="H122" s="1"/>
    </row>
    <row r="123" spans="1:8" ht="15.75" customHeight="1">
      <c r="A123" s="51"/>
      <c r="B123" s="51"/>
      <c r="C123" s="52"/>
      <c r="D123" s="52"/>
      <c r="E123" s="52"/>
      <c r="F123" s="1"/>
      <c r="G123" s="1"/>
      <c r="H123" s="1"/>
    </row>
    <row r="124" spans="1:8" ht="15.75" customHeight="1">
      <c r="A124" s="51"/>
      <c r="B124" s="51"/>
      <c r="C124" s="52"/>
      <c r="D124" s="52"/>
      <c r="E124" s="52"/>
      <c r="F124" s="1"/>
      <c r="G124" s="1"/>
      <c r="H124" s="1"/>
    </row>
    <row r="125" spans="1:8" ht="15.75" customHeight="1">
      <c r="A125" s="51"/>
      <c r="B125" s="51"/>
      <c r="C125" s="52"/>
      <c r="D125" s="52"/>
      <c r="E125" s="52"/>
      <c r="F125" s="1"/>
      <c r="G125" s="1"/>
      <c r="H125" s="1"/>
    </row>
    <row r="126" spans="1:8" ht="15.75" customHeight="1">
      <c r="A126" s="51"/>
      <c r="B126" s="51"/>
      <c r="C126" s="52"/>
      <c r="D126" s="52"/>
      <c r="E126" s="52"/>
      <c r="F126" s="1"/>
      <c r="G126" s="1"/>
      <c r="H126" s="1"/>
    </row>
    <row r="127" spans="1:8" ht="15.75" customHeight="1">
      <c r="A127" s="51"/>
      <c r="B127" s="51"/>
      <c r="C127" s="52"/>
      <c r="D127" s="52"/>
      <c r="E127" s="52"/>
      <c r="F127" s="1"/>
      <c r="G127" s="1"/>
      <c r="H127" s="1"/>
    </row>
    <row r="128" spans="1:8" ht="15.75" customHeight="1">
      <c r="A128" s="51"/>
      <c r="B128" s="51"/>
      <c r="C128" s="52"/>
      <c r="D128" s="52"/>
      <c r="E128" s="52"/>
      <c r="F128" s="1"/>
      <c r="G128" s="1"/>
      <c r="H128" s="1"/>
    </row>
    <row r="129" spans="1:8" ht="15.75" customHeight="1">
      <c r="A129" s="51"/>
      <c r="B129" s="51"/>
      <c r="C129" s="52"/>
      <c r="D129" s="52"/>
      <c r="E129" s="52"/>
      <c r="F129" s="1"/>
      <c r="G129" s="1"/>
      <c r="H129" s="1"/>
    </row>
    <row r="130" spans="1:8" ht="15.75" customHeight="1">
      <c r="A130" s="51"/>
      <c r="B130" s="51"/>
      <c r="C130" s="52"/>
      <c r="D130" s="52"/>
      <c r="E130" s="52"/>
      <c r="F130" s="1"/>
      <c r="G130" s="1"/>
      <c r="H130" s="1"/>
    </row>
    <row r="131" spans="1:8" ht="15.75" customHeight="1">
      <c r="A131" s="51"/>
      <c r="B131" s="51"/>
      <c r="C131" s="52"/>
      <c r="D131" s="52"/>
      <c r="E131" s="52"/>
      <c r="F131" s="1"/>
      <c r="G131" s="1"/>
      <c r="H131" s="1"/>
    </row>
    <row r="132" spans="1:8" ht="15.75" customHeight="1">
      <c r="A132" s="51"/>
      <c r="B132" s="51"/>
      <c r="C132" s="52"/>
      <c r="D132" s="52"/>
      <c r="E132" s="52"/>
      <c r="F132" s="1"/>
      <c r="G132" s="1"/>
      <c r="H132" s="1"/>
    </row>
    <row r="133" spans="1:8" ht="15.75" customHeight="1">
      <c r="A133" s="51"/>
      <c r="B133" s="51"/>
      <c r="C133" s="52"/>
      <c r="D133" s="52"/>
      <c r="E133" s="52"/>
      <c r="F133" s="1"/>
      <c r="G133" s="1"/>
      <c r="H133" s="1"/>
    </row>
    <row r="134" spans="1:8" ht="15.75" customHeight="1">
      <c r="A134" s="51"/>
      <c r="B134" s="51"/>
      <c r="C134" s="52"/>
      <c r="D134" s="52"/>
      <c r="E134" s="52"/>
      <c r="F134" s="1"/>
      <c r="G134" s="1"/>
      <c r="H134" s="1"/>
    </row>
    <row r="135" spans="1:8" ht="15.75" customHeight="1">
      <c r="A135" s="51"/>
      <c r="B135" s="51"/>
      <c r="C135" s="52"/>
      <c r="D135" s="52"/>
      <c r="E135" s="52"/>
      <c r="F135" s="1"/>
      <c r="G135" s="1"/>
      <c r="H135" s="1"/>
    </row>
    <row r="136" spans="1:8" ht="15.75" customHeight="1">
      <c r="A136" s="51"/>
      <c r="B136" s="51"/>
      <c r="C136" s="52"/>
      <c r="D136" s="52"/>
      <c r="E136" s="52"/>
      <c r="F136" s="1"/>
      <c r="G136" s="1"/>
      <c r="H136" s="1"/>
    </row>
    <row r="137" spans="1:8" ht="15.75" customHeight="1">
      <c r="A137" s="51"/>
      <c r="B137" s="51"/>
      <c r="C137" s="52"/>
      <c r="D137" s="52"/>
      <c r="E137" s="52"/>
      <c r="F137" s="1"/>
      <c r="G137" s="1"/>
      <c r="H137" s="1"/>
    </row>
    <row r="138" spans="1:8" ht="15.75" customHeight="1">
      <c r="A138" s="51"/>
      <c r="B138" s="51"/>
      <c r="C138" s="52"/>
      <c r="D138" s="52"/>
      <c r="E138" s="52"/>
      <c r="F138" s="1"/>
      <c r="G138" s="1"/>
      <c r="H138" s="1"/>
    </row>
    <row r="139" spans="1:8" ht="15.75" customHeight="1">
      <c r="A139" s="51"/>
      <c r="B139" s="51"/>
      <c r="C139" s="52"/>
      <c r="D139" s="52"/>
      <c r="E139" s="52"/>
      <c r="F139" s="1"/>
      <c r="G139" s="1"/>
      <c r="H139" s="1"/>
    </row>
    <row r="140" spans="1:8" ht="15.75" customHeight="1">
      <c r="A140" s="51"/>
      <c r="B140" s="51"/>
      <c r="C140" s="52"/>
      <c r="D140" s="52"/>
      <c r="E140" s="52"/>
      <c r="F140" s="1"/>
      <c r="G140" s="1"/>
      <c r="H140" s="1"/>
    </row>
    <row r="141" spans="1:8" ht="15.75" customHeight="1">
      <c r="A141" s="51"/>
      <c r="B141" s="51"/>
      <c r="C141" s="52"/>
      <c r="D141" s="52"/>
      <c r="E141" s="52"/>
      <c r="F141" s="1"/>
      <c r="G141" s="1"/>
      <c r="H141" s="1"/>
    </row>
    <row r="142" spans="1:8" ht="15.75" customHeight="1">
      <c r="A142" s="51"/>
      <c r="B142" s="51"/>
      <c r="C142" s="52"/>
      <c r="D142" s="52"/>
      <c r="E142" s="52"/>
      <c r="F142" s="1"/>
      <c r="G142" s="1"/>
      <c r="H142" s="1"/>
    </row>
    <row r="143" spans="1:8" ht="15.75" customHeight="1">
      <c r="A143" s="51"/>
      <c r="B143" s="51"/>
      <c r="C143" s="52"/>
      <c r="D143" s="52"/>
      <c r="E143" s="52"/>
      <c r="F143" s="1"/>
      <c r="G143" s="1"/>
      <c r="H143" s="1"/>
    </row>
    <row r="144" spans="1:8" ht="15.75" customHeight="1">
      <c r="A144" s="51"/>
      <c r="B144" s="51"/>
      <c r="C144" s="52"/>
      <c r="D144" s="52"/>
      <c r="E144" s="52"/>
      <c r="F144" s="1"/>
      <c r="G144" s="1"/>
      <c r="H144" s="1"/>
    </row>
    <row r="145" spans="1:8" ht="15.75" customHeight="1">
      <c r="A145" s="51"/>
      <c r="B145" s="51"/>
      <c r="C145" s="52"/>
      <c r="D145" s="52"/>
      <c r="E145" s="52"/>
      <c r="F145" s="1"/>
      <c r="G145" s="1"/>
      <c r="H145" s="1"/>
    </row>
    <row r="146" spans="1:8" ht="15.75" customHeight="1">
      <c r="A146" s="51"/>
      <c r="B146" s="51"/>
      <c r="C146" s="52"/>
      <c r="D146" s="52"/>
      <c r="E146" s="52"/>
      <c r="F146" s="1"/>
      <c r="G146" s="1"/>
      <c r="H146" s="1"/>
    </row>
    <row r="147" spans="1:8" ht="15.75" customHeight="1">
      <c r="A147" s="51"/>
      <c r="B147" s="51"/>
      <c r="C147" s="52"/>
      <c r="D147" s="52"/>
      <c r="E147" s="52"/>
      <c r="F147" s="1"/>
      <c r="G147" s="1"/>
      <c r="H147" s="1"/>
    </row>
    <row r="148" spans="1:8" ht="15.75" customHeight="1">
      <c r="A148" s="51"/>
      <c r="B148" s="51"/>
      <c r="C148" s="52"/>
      <c r="D148" s="52"/>
      <c r="E148" s="52"/>
      <c r="F148" s="1"/>
      <c r="G148" s="1"/>
      <c r="H148" s="1"/>
    </row>
    <row r="149" spans="1:8" ht="15.75" customHeight="1">
      <c r="A149" s="51"/>
      <c r="B149" s="51"/>
      <c r="C149" s="52"/>
      <c r="D149" s="52"/>
      <c r="E149" s="52"/>
      <c r="F149" s="1"/>
      <c r="G149" s="1"/>
      <c r="H149" s="1"/>
    </row>
    <row r="150" spans="1:8" ht="15.75" customHeight="1">
      <c r="A150" s="51"/>
      <c r="B150" s="51"/>
      <c r="C150" s="52"/>
      <c r="D150" s="52"/>
      <c r="E150" s="52"/>
      <c r="F150" s="1"/>
      <c r="G150" s="1"/>
      <c r="H150" s="1"/>
    </row>
    <row r="151" spans="1:8" ht="15.75" customHeight="1">
      <c r="A151" s="51"/>
      <c r="B151" s="51"/>
      <c r="C151" s="52"/>
      <c r="D151" s="52"/>
      <c r="E151" s="52"/>
      <c r="F151" s="1"/>
      <c r="G151" s="1"/>
      <c r="H151" s="1"/>
    </row>
    <row r="152" spans="1:8" ht="15.75" customHeight="1">
      <c r="A152" s="51"/>
      <c r="B152" s="51"/>
      <c r="C152" s="52"/>
      <c r="D152" s="52"/>
      <c r="E152" s="52"/>
      <c r="F152" s="1"/>
      <c r="G152" s="1"/>
      <c r="H152" s="1"/>
    </row>
    <row r="153" spans="1:8" ht="15.75" customHeight="1">
      <c r="A153" s="51"/>
      <c r="B153" s="51"/>
      <c r="C153" s="52"/>
      <c r="D153" s="52"/>
      <c r="E153" s="52"/>
      <c r="F153" s="1"/>
      <c r="G153" s="1"/>
      <c r="H153" s="1"/>
    </row>
    <row r="154" spans="1:8" ht="15.75" customHeight="1">
      <c r="A154" s="51"/>
      <c r="B154" s="51"/>
      <c r="C154" s="52"/>
      <c r="D154" s="52"/>
      <c r="E154" s="52"/>
      <c r="F154" s="1"/>
      <c r="G154" s="1"/>
      <c r="H154" s="1"/>
    </row>
    <row r="155" spans="1:8" ht="15.75" customHeight="1">
      <c r="A155" s="51"/>
      <c r="B155" s="51"/>
      <c r="C155" s="52"/>
      <c r="D155" s="52"/>
      <c r="E155" s="52"/>
      <c r="F155" s="1"/>
      <c r="G155" s="1"/>
      <c r="H155" s="1"/>
    </row>
    <row r="156" spans="1:8" ht="15.75" customHeight="1">
      <c r="A156" s="51"/>
      <c r="B156" s="51"/>
      <c r="C156" s="52"/>
      <c r="D156" s="52"/>
      <c r="E156" s="52"/>
      <c r="F156" s="1"/>
      <c r="G156" s="1"/>
      <c r="H156" s="1"/>
    </row>
    <row r="157" spans="1:8" ht="15.75" customHeight="1">
      <c r="A157" s="51"/>
      <c r="B157" s="51"/>
      <c r="C157" s="52"/>
      <c r="D157" s="52"/>
      <c r="E157" s="52"/>
      <c r="F157" s="1"/>
      <c r="G157" s="1"/>
      <c r="H157" s="1"/>
    </row>
    <row r="158" spans="1:8" ht="15.75" customHeight="1">
      <c r="A158" s="51"/>
      <c r="B158" s="51"/>
      <c r="C158" s="52"/>
      <c r="D158" s="52"/>
      <c r="E158" s="52"/>
      <c r="F158" s="1"/>
      <c r="G158" s="1"/>
      <c r="H158" s="1"/>
    </row>
    <row r="159" spans="1:8" ht="15.75" customHeight="1">
      <c r="A159" s="51"/>
      <c r="B159" s="51"/>
      <c r="C159" s="52"/>
      <c r="D159" s="52"/>
      <c r="E159" s="52"/>
      <c r="F159" s="1"/>
      <c r="G159" s="1"/>
      <c r="H159" s="1"/>
    </row>
    <row r="160" spans="1:8" ht="15.75" customHeight="1">
      <c r="A160" s="51"/>
      <c r="B160" s="51"/>
      <c r="C160" s="52"/>
      <c r="D160" s="52"/>
      <c r="E160" s="52"/>
      <c r="F160" s="1"/>
      <c r="G160" s="1"/>
      <c r="H160" s="1"/>
    </row>
    <row r="161" spans="1:8" ht="15.75" customHeight="1">
      <c r="A161" s="51"/>
      <c r="B161" s="51"/>
      <c r="C161" s="52"/>
      <c r="D161" s="52"/>
      <c r="E161" s="52"/>
      <c r="F161" s="1"/>
      <c r="G161" s="1"/>
      <c r="H161" s="1"/>
    </row>
    <row r="162" spans="1:8" ht="15.75" customHeight="1">
      <c r="A162" s="51"/>
      <c r="B162" s="51"/>
      <c r="C162" s="52"/>
      <c r="D162" s="52"/>
      <c r="E162" s="52"/>
      <c r="F162" s="1"/>
      <c r="G162" s="1"/>
      <c r="H162" s="1"/>
    </row>
    <row r="163" spans="1:8" ht="15.75" customHeight="1">
      <c r="A163" s="51"/>
      <c r="B163" s="51"/>
      <c r="C163" s="52"/>
      <c r="D163" s="52"/>
      <c r="E163" s="52"/>
      <c r="F163" s="1"/>
      <c r="G163" s="1"/>
      <c r="H163" s="1"/>
    </row>
    <row r="164" spans="1:8" ht="15.75" customHeight="1">
      <c r="A164" s="51"/>
      <c r="B164" s="51"/>
      <c r="C164" s="52"/>
      <c r="D164" s="52"/>
      <c r="E164" s="52"/>
      <c r="F164" s="1"/>
      <c r="G164" s="1"/>
      <c r="H164" s="1"/>
    </row>
    <row r="165" spans="1:8" ht="15.75" customHeight="1">
      <c r="A165" s="51"/>
      <c r="B165" s="51"/>
      <c r="C165" s="52"/>
      <c r="D165" s="52"/>
      <c r="E165" s="52"/>
      <c r="F165" s="1"/>
      <c r="G165" s="1"/>
      <c r="H165" s="1"/>
    </row>
    <row r="166" spans="1:8" ht="15.75" customHeight="1">
      <c r="A166" s="51"/>
      <c r="B166" s="51"/>
      <c r="C166" s="52"/>
      <c r="D166" s="52"/>
      <c r="E166" s="52"/>
      <c r="F166" s="1"/>
      <c r="G166" s="1"/>
      <c r="H166" s="1"/>
    </row>
    <row r="167" spans="1:8" ht="15.75" customHeight="1">
      <c r="A167" s="51"/>
      <c r="B167" s="51"/>
      <c r="C167" s="52"/>
      <c r="D167" s="52"/>
      <c r="E167" s="52"/>
      <c r="F167" s="1"/>
      <c r="G167" s="1"/>
      <c r="H167" s="1"/>
    </row>
    <row r="168" spans="1:8" ht="15.75" customHeight="1">
      <c r="A168" s="51"/>
      <c r="B168" s="51"/>
      <c r="C168" s="52"/>
      <c r="D168" s="52"/>
      <c r="E168" s="52"/>
      <c r="F168" s="1"/>
      <c r="G168" s="1"/>
      <c r="H168" s="1"/>
    </row>
    <row r="169" spans="1:8" ht="15.75" customHeight="1">
      <c r="A169" s="51"/>
      <c r="B169" s="51"/>
      <c r="C169" s="52"/>
      <c r="D169" s="52"/>
      <c r="E169" s="52"/>
      <c r="F169" s="1"/>
      <c r="G169" s="1"/>
      <c r="H169" s="1"/>
    </row>
    <row r="170" spans="1:8" ht="15.75" customHeight="1">
      <c r="A170" s="51"/>
      <c r="B170" s="51"/>
      <c r="C170" s="52"/>
      <c r="D170" s="52"/>
      <c r="E170" s="52"/>
      <c r="F170" s="1"/>
      <c r="G170" s="1"/>
      <c r="H170" s="1"/>
    </row>
    <row r="171" spans="1:8" ht="15.75" customHeight="1">
      <c r="A171" s="51"/>
      <c r="B171" s="51"/>
      <c r="C171" s="52"/>
      <c r="D171" s="52"/>
      <c r="E171" s="52"/>
      <c r="F171" s="1"/>
      <c r="G171" s="1"/>
      <c r="H171" s="1"/>
    </row>
    <row r="172" spans="1:8" ht="15.75" customHeight="1">
      <c r="A172" s="51"/>
      <c r="B172" s="51"/>
      <c r="C172" s="52"/>
      <c r="D172" s="52"/>
      <c r="E172" s="52"/>
      <c r="F172" s="1"/>
      <c r="G172" s="1"/>
      <c r="H172" s="1"/>
    </row>
    <row r="173" spans="1:8" ht="15.75" customHeight="1">
      <c r="A173" s="51"/>
      <c r="B173" s="51"/>
      <c r="C173" s="52"/>
      <c r="D173" s="52"/>
      <c r="E173" s="52"/>
      <c r="F173" s="1"/>
      <c r="G173" s="1"/>
      <c r="H173" s="1"/>
    </row>
    <row r="174" spans="1:8" ht="15.75" customHeight="1">
      <c r="A174" s="51"/>
      <c r="B174" s="51"/>
      <c r="C174" s="52"/>
      <c r="D174" s="52"/>
      <c r="E174" s="52"/>
      <c r="F174" s="1"/>
      <c r="G174" s="1"/>
      <c r="H174" s="1"/>
    </row>
    <row r="175" spans="1:8" ht="15.75" customHeight="1">
      <c r="A175" s="51"/>
      <c r="B175" s="51"/>
      <c r="C175" s="52"/>
      <c r="D175" s="52"/>
      <c r="E175" s="52"/>
      <c r="F175" s="1"/>
      <c r="G175" s="1"/>
      <c r="H175" s="1"/>
    </row>
    <row r="176" spans="1:8" ht="15.75" customHeight="1">
      <c r="A176" s="51"/>
      <c r="B176" s="51"/>
      <c r="C176" s="52"/>
      <c r="D176" s="52"/>
      <c r="E176" s="52"/>
      <c r="F176" s="1"/>
      <c r="G176" s="1"/>
      <c r="H176" s="1"/>
    </row>
    <row r="177" spans="1:8" ht="15.75" customHeight="1">
      <c r="A177" s="51"/>
      <c r="B177" s="51"/>
      <c r="C177" s="52"/>
      <c r="D177" s="52"/>
      <c r="E177" s="52"/>
      <c r="F177" s="1"/>
      <c r="G177" s="1"/>
      <c r="H177" s="1"/>
    </row>
    <row r="178" spans="1:8" ht="15.75" customHeight="1">
      <c r="A178" s="51"/>
      <c r="B178" s="51"/>
      <c r="C178" s="52"/>
      <c r="D178" s="52"/>
      <c r="E178" s="52"/>
      <c r="F178" s="1"/>
      <c r="G178" s="1"/>
      <c r="H178" s="1"/>
    </row>
    <row r="179" spans="1:8" ht="15.75" customHeight="1">
      <c r="A179" s="51"/>
      <c r="B179" s="51"/>
      <c r="C179" s="52"/>
      <c r="D179" s="52"/>
      <c r="E179" s="52"/>
      <c r="F179" s="1"/>
      <c r="G179" s="1"/>
      <c r="H179" s="1"/>
    </row>
    <row r="180" spans="1:8" ht="15.75" customHeight="1">
      <c r="A180" s="51"/>
      <c r="B180" s="51"/>
      <c r="C180" s="52"/>
      <c r="D180" s="52"/>
      <c r="E180" s="52"/>
      <c r="F180" s="1"/>
      <c r="G180" s="1"/>
      <c r="H180" s="1"/>
    </row>
    <row r="181" spans="1:8" ht="15.75" customHeight="1">
      <c r="A181" s="51"/>
      <c r="B181" s="51"/>
      <c r="C181" s="52"/>
      <c r="D181" s="52"/>
      <c r="E181" s="52"/>
      <c r="F181" s="1"/>
      <c r="G181" s="1"/>
      <c r="H181" s="1"/>
    </row>
    <row r="182" spans="1:8" ht="15.75" customHeight="1">
      <c r="A182" s="51"/>
      <c r="B182" s="51"/>
      <c r="C182" s="52"/>
      <c r="D182" s="52"/>
      <c r="E182" s="52"/>
      <c r="F182" s="1"/>
      <c r="G182" s="1"/>
      <c r="H182" s="1"/>
    </row>
    <row r="183" spans="1:8" ht="15.75" customHeight="1">
      <c r="A183" s="51"/>
      <c r="B183" s="51"/>
      <c r="C183" s="52"/>
      <c r="D183" s="52"/>
      <c r="E183" s="52"/>
      <c r="F183" s="1"/>
      <c r="G183" s="1"/>
      <c r="H183" s="1"/>
    </row>
    <row r="184" spans="1:8" ht="15.75" customHeight="1">
      <c r="A184" s="51"/>
      <c r="B184" s="51"/>
      <c r="C184" s="52"/>
      <c r="D184" s="52"/>
      <c r="E184" s="52"/>
      <c r="F184" s="1"/>
      <c r="G184" s="1"/>
      <c r="H184" s="1"/>
    </row>
    <row r="185" spans="1:8" ht="15.75" customHeight="1">
      <c r="A185" s="51"/>
      <c r="B185" s="51"/>
      <c r="C185" s="52"/>
      <c r="D185" s="52"/>
      <c r="E185" s="52"/>
      <c r="F185" s="1"/>
      <c r="G185" s="1"/>
      <c r="H185" s="1"/>
    </row>
    <row r="186" spans="1:8" ht="15.75" customHeight="1">
      <c r="A186" s="51"/>
      <c r="B186" s="51"/>
      <c r="C186" s="52"/>
      <c r="D186" s="52"/>
      <c r="E186" s="52"/>
      <c r="F186" s="1"/>
      <c r="G186" s="1"/>
      <c r="H186" s="1"/>
    </row>
    <row r="187" spans="1:8" ht="15.75" customHeight="1">
      <c r="A187" s="51"/>
      <c r="B187" s="51"/>
      <c r="C187" s="52"/>
      <c r="D187" s="52"/>
      <c r="E187" s="52"/>
      <c r="F187" s="1"/>
      <c r="G187" s="1"/>
      <c r="H187" s="1"/>
    </row>
    <row r="188" spans="1:8" ht="15.75" customHeight="1">
      <c r="A188" s="51"/>
      <c r="B188" s="51"/>
      <c r="C188" s="52"/>
      <c r="D188" s="52"/>
      <c r="E188" s="52"/>
      <c r="F188" s="1"/>
      <c r="G188" s="1"/>
      <c r="H188" s="1"/>
    </row>
    <row r="189" spans="1:8" ht="15.75" customHeight="1">
      <c r="A189" s="51"/>
      <c r="B189" s="51"/>
      <c r="C189" s="52"/>
      <c r="D189" s="52"/>
      <c r="E189" s="52"/>
      <c r="F189" s="1"/>
      <c r="G189" s="1"/>
      <c r="H189" s="1"/>
    </row>
    <row r="190" spans="1:8" ht="15.75" customHeight="1">
      <c r="A190" s="51"/>
      <c r="B190" s="51"/>
      <c r="C190" s="52"/>
      <c r="D190" s="52"/>
      <c r="E190" s="52"/>
      <c r="F190" s="1"/>
      <c r="G190" s="1"/>
      <c r="H190" s="1"/>
    </row>
    <row r="191" spans="1:8" ht="15.75" customHeight="1">
      <c r="A191" s="51"/>
      <c r="B191" s="51"/>
      <c r="C191" s="52"/>
      <c r="D191" s="52"/>
      <c r="E191" s="52"/>
      <c r="F191" s="1"/>
      <c r="G191" s="1"/>
      <c r="H191" s="1"/>
    </row>
    <row r="192" spans="1:8" ht="15.75" customHeight="1">
      <c r="A192" s="51"/>
      <c r="B192" s="51"/>
      <c r="C192" s="52"/>
      <c r="D192" s="52"/>
      <c r="E192" s="52"/>
      <c r="F192" s="1"/>
      <c r="G192" s="1"/>
      <c r="H192" s="1"/>
    </row>
    <row r="193" spans="1:8" ht="15.75" customHeight="1">
      <c r="A193" s="51"/>
      <c r="B193" s="51"/>
      <c r="C193" s="52"/>
      <c r="D193" s="52"/>
      <c r="E193" s="52"/>
      <c r="F193" s="1"/>
      <c r="G193" s="1"/>
      <c r="H193" s="1"/>
    </row>
    <row r="194" spans="1:8" ht="15.75" customHeight="1">
      <c r="A194" s="51"/>
      <c r="B194" s="51"/>
      <c r="C194" s="52"/>
      <c r="D194" s="52"/>
      <c r="E194" s="52"/>
      <c r="F194" s="1"/>
      <c r="G194" s="1"/>
      <c r="H194" s="1"/>
    </row>
    <row r="195" spans="1:8" ht="15.75" customHeight="1">
      <c r="A195" s="51"/>
      <c r="B195" s="51"/>
      <c r="C195" s="52"/>
      <c r="D195" s="52"/>
      <c r="E195" s="52"/>
      <c r="F195" s="1"/>
      <c r="G195" s="1"/>
      <c r="H195" s="1"/>
    </row>
    <row r="196" spans="1:8" ht="15.75" customHeight="1">
      <c r="A196" s="51"/>
      <c r="B196" s="51"/>
      <c r="C196" s="52"/>
      <c r="D196" s="52"/>
      <c r="E196" s="52"/>
      <c r="F196" s="1"/>
      <c r="G196" s="1"/>
      <c r="H196" s="1"/>
    </row>
    <row r="197" spans="1:8" ht="15.75" customHeight="1">
      <c r="A197" s="51"/>
      <c r="B197" s="51"/>
      <c r="C197" s="52"/>
      <c r="D197" s="52"/>
      <c r="E197" s="52"/>
      <c r="F197" s="1"/>
      <c r="G197" s="1"/>
      <c r="H197" s="1"/>
    </row>
    <row r="198" spans="1:8" ht="15.75" customHeight="1">
      <c r="A198" s="51"/>
      <c r="B198" s="51"/>
      <c r="C198" s="52"/>
      <c r="D198" s="52"/>
      <c r="E198" s="52"/>
      <c r="F198" s="1"/>
      <c r="G198" s="1"/>
      <c r="H198" s="1"/>
    </row>
    <row r="199" spans="1:8" ht="15.75" customHeight="1">
      <c r="A199" s="51"/>
      <c r="B199" s="51"/>
      <c r="C199" s="52"/>
      <c r="D199" s="52"/>
      <c r="E199" s="52"/>
      <c r="F199" s="1"/>
      <c r="G199" s="1"/>
      <c r="H199" s="1"/>
    </row>
    <row r="200" spans="1:8" ht="15.75" customHeight="1">
      <c r="A200" s="51"/>
      <c r="B200" s="51"/>
      <c r="C200" s="52"/>
      <c r="D200" s="52"/>
      <c r="E200" s="52"/>
      <c r="F200" s="1"/>
      <c r="G200" s="1"/>
      <c r="H200" s="1"/>
    </row>
    <row r="201" spans="1:8" ht="15.75" customHeight="1">
      <c r="A201" s="51"/>
      <c r="B201" s="51"/>
      <c r="C201" s="52"/>
      <c r="D201" s="52"/>
      <c r="E201" s="52"/>
      <c r="F201" s="1"/>
      <c r="G201" s="1"/>
      <c r="H201" s="1"/>
    </row>
    <row r="202" spans="1:8" ht="15.75" customHeight="1">
      <c r="A202" s="51"/>
      <c r="B202" s="51"/>
      <c r="C202" s="52"/>
      <c r="D202" s="52"/>
      <c r="E202" s="52"/>
      <c r="F202" s="1"/>
      <c r="G202" s="1"/>
      <c r="H202" s="1"/>
    </row>
    <row r="203" spans="1:8" ht="15.75" customHeight="1">
      <c r="A203" s="51"/>
      <c r="B203" s="51"/>
      <c r="C203" s="52"/>
      <c r="D203" s="52"/>
      <c r="E203" s="52"/>
      <c r="F203" s="1"/>
      <c r="G203" s="1"/>
      <c r="H203" s="1"/>
    </row>
    <row r="204" spans="1:8" ht="15.75" customHeight="1">
      <c r="A204" s="51"/>
      <c r="B204" s="51"/>
      <c r="C204" s="52"/>
      <c r="D204" s="52"/>
      <c r="E204" s="52"/>
      <c r="F204" s="1"/>
      <c r="G204" s="1"/>
      <c r="H204" s="1"/>
    </row>
    <row r="205" spans="1:8" ht="15.75" customHeight="1">
      <c r="A205" s="51"/>
      <c r="B205" s="51"/>
      <c r="C205" s="52"/>
      <c r="D205" s="52"/>
      <c r="E205" s="52"/>
      <c r="F205" s="1"/>
      <c r="G205" s="1"/>
      <c r="H205" s="1"/>
    </row>
    <row r="206" spans="1:8" ht="15.75" customHeight="1">
      <c r="A206" s="51"/>
      <c r="B206" s="51"/>
      <c r="C206" s="52"/>
      <c r="D206" s="52"/>
      <c r="E206" s="52"/>
      <c r="F206" s="1"/>
      <c r="G206" s="1"/>
      <c r="H206" s="1"/>
    </row>
    <row r="207" spans="1:8" ht="15.75" customHeight="1">
      <c r="A207" s="51"/>
      <c r="B207" s="51"/>
      <c r="C207" s="52"/>
      <c r="D207" s="52"/>
      <c r="E207" s="52"/>
      <c r="F207" s="1"/>
      <c r="G207" s="1"/>
      <c r="H207" s="1"/>
    </row>
    <row r="208" spans="1:8" ht="15.75" customHeight="1">
      <c r="A208" s="51"/>
      <c r="B208" s="51"/>
      <c r="C208" s="52"/>
      <c r="D208" s="52"/>
      <c r="E208" s="52"/>
      <c r="F208" s="1"/>
      <c r="G208" s="1"/>
      <c r="H208" s="1"/>
    </row>
    <row r="209" spans="1:8" ht="15.75" customHeight="1">
      <c r="A209" s="51"/>
      <c r="B209" s="51"/>
      <c r="C209" s="52"/>
      <c r="D209" s="52"/>
      <c r="E209" s="52"/>
      <c r="F209" s="1"/>
      <c r="G209" s="1"/>
      <c r="H209" s="1"/>
    </row>
    <row r="210" spans="1:8" ht="15.75" customHeight="1">
      <c r="A210" s="51"/>
      <c r="B210" s="51"/>
      <c r="C210" s="52"/>
      <c r="D210" s="52"/>
      <c r="E210" s="52"/>
      <c r="F210" s="1"/>
      <c r="G210" s="1"/>
      <c r="H210" s="1"/>
    </row>
    <row r="211" spans="1:8" ht="15.75" customHeight="1">
      <c r="A211" s="51"/>
      <c r="B211" s="51"/>
      <c r="C211" s="52"/>
      <c r="D211" s="52"/>
      <c r="E211" s="52"/>
      <c r="F211" s="1"/>
      <c r="G211" s="1"/>
      <c r="H211" s="1"/>
    </row>
    <row r="212" spans="1:8" ht="15.75" customHeight="1">
      <c r="A212" s="51"/>
      <c r="B212" s="51"/>
      <c r="C212" s="52"/>
      <c r="D212" s="52"/>
      <c r="E212" s="52"/>
      <c r="F212" s="1"/>
      <c r="G212" s="1"/>
      <c r="H212" s="1"/>
    </row>
    <row r="213" spans="1:8" ht="15.75" customHeight="1">
      <c r="A213" s="51"/>
      <c r="B213" s="51"/>
      <c r="C213" s="52"/>
      <c r="D213" s="52"/>
      <c r="E213" s="52"/>
      <c r="F213" s="1"/>
      <c r="G213" s="1"/>
      <c r="H213" s="1"/>
    </row>
    <row r="214" spans="1:8" ht="15.75" customHeight="1">
      <c r="A214" s="51"/>
      <c r="B214" s="51"/>
      <c r="C214" s="52"/>
      <c r="D214" s="52"/>
      <c r="E214" s="52"/>
      <c r="F214" s="1"/>
      <c r="G214" s="1"/>
      <c r="H214" s="1"/>
    </row>
    <row r="215" spans="1:8" ht="15.75" customHeight="1">
      <c r="A215" s="51"/>
      <c r="B215" s="51"/>
      <c r="C215" s="52"/>
      <c r="D215" s="52"/>
      <c r="E215" s="52"/>
      <c r="F215" s="1"/>
      <c r="G215" s="1"/>
      <c r="H215" s="1"/>
    </row>
    <row r="216" spans="1:8" ht="15.75" customHeight="1">
      <c r="A216" s="51"/>
      <c r="B216" s="51"/>
      <c r="C216" s="52"/>
      <c r="D216" s="52"/>
      <c r="E216" s="52"/>
      <c r="F216" s="1"/>
      <c r="G216" s="1"/>
      <c r="H216" s="1"/>
    </row>
    <row r="217" spans="1:8" ht="15.75" customHeight="1">
      <c r="A217" s="51"/>
      <c r="B217" s="51"/>
      <c r="C217" s="52"/>
      <c r="D217" s="52"/>
      <c r="E217" s="52"/>
      <c r="F217" s="1"/>
      <c r="G217" s="1"/>
      <c r="H217" s="1"/>
    </row>
    <row r="218" spans="1:8" ht="15.75" customHeight="1">
      <c r="A218" s="51"/>
      <c r="B218" s="51"/>
      <c r="C218" s="52"/>
      <c r="D218" s="52"/>
      <c r="E218" s="52"/>
      <c r="F218" s="1"/>
      <c r="G218" s="1"/>
      <c r="H218" s="1"/>
    </row>
    <row r="219" spans="1:8" ht="15.75" customHeight="1">
      <c r="A219" s="51"/>
      <c r="B219" s="51"/>
      <c r="C219" s="52"/>
      <c r="D219" s="52"/>
      <c r="E219" s="52"/>
      <c r="F219" s="1"/>
      <c r="G219" s="1"/>
      <c r="H219" s="1"/>
    </row>
    <row r="220" spans="1:8" ht="15.75" customHeight="1">
      <c r="A220" s="51"/>
      <c r="B220" s="51"/>
      <c r="C220" s="52"/>
      <c r="D220" s="52"/>
      <c r="E220" s="52"/>
      <c r="F220" s="1"/>
      <c r="G220" s="1"/>
      <c r="H220" s="1"/>
    </row>
    <row r="221" spans="1:8" ht="15.75" customHeight="1">
      <c r="A221" s="51"/>
      <c r="B221" s="51"/>
      <c r="C221" s="52"/>
      <c r="D221" s="52"/>
      <c r="E221" s="52"/>
      <c r="F221" s="1"/>
      <c r="G221" s="1"/>
      <c r="H221" s="1"/>
    </row>
    <row r="222" spans="1:8" ht="15.75" customHeight="1"/>
    <row r="223" spans="1:8" ht="15.75" customHeight="1"/>
    <row r="224" spans="1: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L10"/>
    <mergeCell ref="A21:H21"/>
    <mergeCell ref="A2:L2"/>
    <mergeCell ref="A4:L4"/>
    <mergeCell ref="A5:L5"/>
    <mergeCell ref="A6:L6"/>
    <mergeCell ref="A7:L7"/>
    <mergeCell ref="A8:L8"/>
    <mergeCell ref="A9:L9"/>
  </mergeCells>
  <hyperlinks>
    <hyperlink ref="G14" r:id="rId1" xr:uid="{00000000-0004-0000-2000-000000000000}"/>
  </hyperlink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sheetPr>
  <dimension ref="A1:Y1000"/>
  <sheetViews>
    <sheetView workbookViewId="0"/>
  </sheetViews>
  <sheetFormatPr defaultColWidth="14.3984375" defaultRowHeight="15" customHeight="1"/>
  <cols>
    <col min="1" max="1" width="23.73046875" customWidth="1"/>
    <col min="2" max="2" width="10.86328125" customWidth="1"/>
    <col min="3" max="3" width="35.1328125" customWidth="1"/>
    <col min="4" max="4" width="17.73046875" customWidth="1"/>
    <col min="5" max="5" width="26.265625" customWidth="1"/>
    <col min="6" max="8" width="13.73046875" customWidth="1"/>
    <col min="9" max="25" width="8" customWidth="1"/>
    <col min="26" max="26" width="14.265625" customWidth="1"/>
  </cols>
  <sheetData>
    <row r="1" spans="1:25" ht="14.25">
      <c r="A1" s="51"/>
      <c r="B1" s="51"/>
      <c r="C1" s="52"/>
      <c r="D1" s="52"/>
      <c r="E1" s="52"/>
      <c r="F1" s="1"/>
      <c r="G1" s="1"/>
      <c r="H1" s="1"/>
    </row>
    <row r="2" spans="1:25" ht="15.75" customHeight="1">
      <c r="A2" s="1117" t="s">
        <v>8776</v>
      </c>
      <c r="B2" s="1111"/>
      <c r="C2" s="1111"/>
      <c r="D2" s="1111"/>
      <c r="E2" s="1112"/>
      <c r="F2" s="927"/>
      <c r="G2" s="927"/>
      <c r="H2" s="927"/>
      <c r="I2" s="54"/>
      <c r="J2" s="54"/>
      <c r="K2" s="54"/>
      <c r="L2" s="54"/>
      <c r="M2" s="54"/>
      <c r="N2" s="54"/>
      <c r="O2" s="54"/>
      <c r="P2" s="54"/>
      <c r="Q2" s="54"/>
      <c r="R2" s="54"/>
      <c r="S2" s="54"/>
      <c r="T2" s="54"/>
      <c r="U2" s="54"/>
      <c r="V2" s="54"/>
      <c r="W2" s="54"/>
      <c r="X2" s="54"/>
      <c r="Y2" s="54"/>
    </row>
    <row r="3" spans="1:25" ht="15.75" customHeight="1">
      <c r="A3" s="288"/>
      <c r="B3" s="288"/>
      <c r="C3" s="288"/>
      <c r="D3" s="288"/>
      <c r="E3" s="928"/>
      <c r="F3" s="927"/>
      <c r="G3" s="927"/>
      <c r="H3" s="927"/>
      <c r="I3" s="54"/>
      <c r="J3" s="54"/>
      <c r="K3" s="54"/>
      <c r="L3" s="54"/>
      <c r="M3" s="54"/>
      <c r="N3" s="54"/>
      <c r="O3" s="54"/>
      <c r="P3" s="54"/>
      <c r="Q3" s="54"/>
      <c r="R3" s="54"/>
      <c r="S3" s="54"/>
      <c r="T3" s="54"/>
      <c r="U3" s="54"/>
      <c r="V3" s="54"/>
      <c r="W3" s="54"/>
      <c r="X3" s="54"/>
      <c r="Y3" s="54"/>
    </row>
    <row r="4" spans="1:25" ht="21" customHeight="1">
      <c r="A4" s="1120" t="s">
        <v>8777</v>
      </c>
      <c r="B4" s="1111"/>
      <c r="C4" s="1111"/>
      <c r="D4" s="1111"/>
      <c r="E4" s="1112"/>
      <c r="F4" s="927"/>
      <c r="G4" s="927"/>
      <c r="H4" s="927"/>
      <c r="I4" s="54"/>
      <c r="J4" s="54"/>
      <c r="K4" s="54"/>
      <c r="L4" s="54"/>
      <c r="M4" s="54"/>
      <c r="N4" s="54"/>
      <c r="O4" s="54"/>
      <c r="P4" s="54"/>
      <c r="Q4" s="54"/>
      <c r="R4" s="54"/>
      <c r="S4" s="54"/>
      <c r="T4" s="54"/>
      <c r="U4" s="54"/>
      <c r="V4" s="54"/>
      <c r="W4" s="54"/>
      <c r="X4" s="54"/>
      <c r="Y4" s="54"/>
    </row>
    <row r="5" spans="1:25" ht="28.5" customHeight="1">
      <c r="A5" s="1137" t="s">
        <v>8778</v>
      </c>
      <c r="B5" s="1111"/>
      <c r="C5" s="1111"/>
      <c r="D5" s="1111"/>
      <c r="E5" s="1112"/>
      <c r="F5" s="927"/>
      <c r="G5" s="927"/>
      <c r="H5" s="927"/>
      <c r="I5" s="54"/>
      <c r="J5" s="54"/>
      <c r="K5" s="54"/>
      <c r="L5" s="54"/>
      <c r="M5" s="54"/>
      <c r="N5" s="54"/>
      <c r="O5" s="54"/>
      <c r="P5" s="54"/>
      <c r="Q5" s="54"/>
      <c r="R5" s="54"/>
      <c r="S5" s="54"/>
      <c r="T5" s="54"/>
      <c r="U5" s="54"/>
      <c r="V5" s="54"/>
      <c r="W5" s="54"/>
      <c r="X5" s="54"/>
      <c r="Y5" s="54"/>
    </row>
    <row r="6" spans="1:25" ht="39.75" customHeight="1">
      <c r="A6" s="1147" t="s">
        <v>8779</v>
      </c>
      <c r="B6" s="1111"/>
      <c r="C6" s="1111"/>
      <c r="D6" s="1111"/>
      <c r="E6" s="1112"/>
      <c r="F6" s="927"/>
      <c r="G6" s="927"/>
      <c r="H6" s="927"/>
      <c r="I6" s="54"/>
      <c r="J6" s="54"/>
      <c r="K6" s="54"/>
      <c r="L6" s="54"/>
      <c r="M6" s="54"/>
      <c r="N6" s="54"/>
      <c r="O6" s="54"/>
      <c r="P6" s="54"/>
      <c r="Q6" s="54"/>
      <c r="R6" s="54"/>
      <c r="S6" s="54"/>
      <c r="T6" s="54"/>
      <c r="U6" s="54"/>
      <c r="V6" s="54"/>
      <c r="W6" s="54"/>
      <c r="X6" s="54"/>
      <c r="Y6" s="54"/>
    </row>
    <row r="7" spans="1:25" ht="14.25">
      <c r="A7" s="57"/>
      <c r="B7" s="57"/>
      <c r="C7" s="58"/>
      <c r="D7" s="58"/>
      <c r="E7" s="58"/>
      <c r="F7" s="57"/>
      <c r="G7" s="57"/>
      <c r="H7" s="57"/>
      <c r="I7" s="54"/>
      <c r="J7" s="54"/>
      <c r="K7" s="54"/>
      <c r="L7" s="54"/>
      <c r="M7" s="54"/>
      <c r="N7" s="54"/>
      <c r="O7" s="54"/>
      <c r="P7" s="54"/>
      <c r="Q7" s="54"/>
      <c r="R7" s="54"/>
      <c r="S7" s="54"/>
      <c r="T7" s="54"/>
      <c r="U7" s="54"/>
      <c r="V7" s="54"/>
      <c r="W7" s="54"/>
      <c r="X7" s="54"/>
      <c r="Y7" s="54"/>
    </row>
    <row r="8" spans="1:25" ht="61.5" customHeight="1">
      <c r="A8" s="290" t="s">
        <v>2558</v>
      </c>
      <c r="B8" s="61" t="s">
        <v>6</v>
      </c>
      <c r="C8" s="61" t="s">
        <v>8780</v>
      </c>
      <c r="D8" s="258" t="s">
        <v>219</v>
      </c>
      <c r="E8" s="258" t="s">
        <v>223</v>
      </c>
      <c r="F8" s="64" t="s">
        <v>224</v>
      </c>
      <c r="I8" s="54"/>
      <c r="J8" s="54"/>
      <c r="K8" s="54"/>
      <c r="L8" s="54"/>
      <c r="M8" s="54"/>
      <c r="N8" s="54"/>
      <c r="O8" s="54"/>
      <c r="P8" s="54"/>
      <c r="Q8" s="54"/>
      <c r="R8" s="54"/>
      <c r="S8" s="54"/>
      <c r="T8" s="54"/>
      <c r="U8" s="54"/>
      <c r="V8" s="54"/>
      <c r="W8" s="54"/>
      <c r="X8" s="54"/>
      <c r="Y8" s="54"/>
    </row>
    <row r="9" spans="1:25" ht="51">
      <c r="A9" s="83" t="s">
        <v>8781</v>
      </c>
      <c r="B9" s="203" t="s">
        <v>81</v>
      </c>
      <c r="C9" s="203" t="s">
        <v>8782</v>
      </c>
      <c r="D9" s="77">
        <v>50</v>
      </c>
      <c r="E9" s="32">
        <v>50</v>
      </c>
      <c r="F9" s="83" t="s">
        <v>8781</v>
      </c>
    </row>
    <row r="10" spans="1:25" ht="14.25">
      <c r="A10" s="83" t="s">
        <v>3215</v>
      </c>
      <c r="B10" s="203" t="s">
        <v>81</v>
      </c>
      <c r="C10" s="203" t="s">
        <v>8783</v>
      </c>
      <c r="D10" s="77">
        <v>50</v>
      </c>
      <c r="E10" s="32">
        <v>50</v>
      </c>
      <c r="F10" s="83" t="s">
        <v>3215</v>
      </c>
    </row>
    <row r="11" spans="1:25" ht="25.5">
      <c r="A11" s="83" t="s">
        <v>95</v>
      </c>
      <c r="B11" s="203" t="s">
        <v>81</v>
      </c>
      <c r="C11" s="203" t="s">
        <v>8784</v>
      </c>
      <c r="D11" s="77">
        <v>50</v>
      </c>
      <c r="E11" s="32">
        <v>50</v>
      </c>
      <c r="F11" s="83" t="s">
        <v>95</v>
      </c>
    </row>
    <row r="12" spans="1:25" ht="25.5">
      <c r="A12" s="184" t="s">
        <v>5560</v>
      </c>
      <c r="B12" s="158" t="s">
        <v>1570</v>
      </c>
      <c r="C12" s="158" t="s">
        <v>8785</v>
      </c>
      <c r="D12" s="159">
        <v>50</v>
      </c>
      <c r="E12" s="155">
        <v>50</v>
      </c>
      <c r="F12" s="355" t="s">
        <v>461</v>
      </c>
    </row>
    <row r="13" spans="1:25" ht="25.5">
      <c r="A13" s="184" t="s">
        <v>112</v>
      </c>
      <c r="B13" s="158" t="s">
        <v>452</v>
      </c>
      <c r="C13" s="158" t="s">
        <v>8786</v>
      </c>
      <c r="D13" s="155">
        <v>50</v>
      </c>
      <c r="E13" s="155">
        <v>50</v>
      </c>
      <c r="F13" s="196" t="s">
        <v>4670</v>
      </c>
    </row>
    <row r="14" spans="1:25" ht="51">
      <c r="A14" s="184" t="s">
        <v>1687</v>
      </c>
      <c r="B14" s="158" t="s">
        <v>101</v>
      </c>
      <c r="C14" s="158" t="s">
        <v>8787</v>
      </c>
      <c r="D14" s="159">
        <v>50</v>
      </c>
      <c r="E14" s="155">
        <v>50</v>
      </c>
      <c r="F14" s="3" t="s">
        <v>2828</v>
      </c>
    </row>
    <row r="15" spans="1:25" ht="25.5">
      <c r="A15" s="83" t="s">
        <v>133</v>
      </c>
      <c r="B15" s="203" t="s">
        <v>134</v>
      </c>
      <c r="C15" s="203" t="s">
        <v>8788</v>
      </c>
      <c r="D15" s="77">
        <v>50</v>
      </c>
      <c r="E15" s="32">
        <v>50</v>
      </c>
      <c r="F15" s="3" t="s">
        <v>133</v>
      </c>
    </row>
    <row r="16" spans="1:25" ht="25.5">
      <c r="A16" s="83" t="s">
        <v>133</v>
      </c>
      <c r="B16" s="203" t="s">
        <v>134</v>
      </c>
      <c r="C16" s="203" t="s">
        <v>8789</v>
      </c>
      <c r="D16" s="86">
        <v>50</v>
      </c>
      <c r="E16" s="32">
        <v>50</v>
      </c>
      <c r="F16" s="3" t="s">
        <v>133</v>
      </c>
    </row>
    <row r="17" spans="1:25" ht="14.25">
      <c r="A17" s="83" t="s">
        <v>142</v>
      </c>
      <c r="B17" s="203" t="s">
        <v>134</v>
      </c>
      <c r="C17" s="203" t="s">
        <v>8790</v>
      </c>
      <c r="D17" s="77">
        <v>50</v>
      </c>
      <c r="E17" s="32">
        <v>50</v>
      </c>
      <c r="F17" s="3" t="s">
        <v>142</v>
      </c>
    </row>
    <row r="18" spans="1:25" ht="25.5">
      <c r="A18" s="83" t="s">
        <v>142</v>
      </c>
      <c r="B18" s="203" t="s">
        <v>134</v>
      </c>
      <c r="C18" s="203" t="s">
        <v>8791</v>
      </c>
      <c r="D18" s="77">
        <v>50</v>
      </c>
      <c r="E18" s="32">
        <v>50</v>
      </c>
      <c r="F18" s="3" t="s">
        <v>142</v>
      </c>
    </row>
    <row r="19" spans="1:25" ht="25.5">
      <c r="A19" s="83" t="s">
        <v>142</v>
      </c>
      <c r="B19" s="203" t="s">
        <v>134</v>
      </c>
      <c r="C19" s="203" t="s">
        <v>8792</v>
      </c>
      <c r="D19" s="77">
        <v>50</v>
      </c>
      <c r="E19" s="32">
        <v>50</v>
      </c>
      <c r="F19" s="3" t="s">
        <v>142</v>
      </c>
    </row>
    <row r="20" spans="1:25" ht="51">
      <c r="A20" s="83" t="s">
        <v>7005</v>
      </c>
      <c r="B20" s="203" t="s">
        <v>134</v>
      </c>
      <c r="C20" s="203" t="s">
        <v>8793</v>
      </c>
      <c r="D20" s="77">
        <v>50</v>
      </c>
      <c r="E20" s="32">
        <v>50</v>
      </c>
      <c r="F20" s="3" t="s">
        <v>144</v>
      </c>
    </row>
    <row r="21" spans="1:25" ht="15.75" customHeight="1">
      <c r="A21" s="83" t="s">
        <v>7005</v>
      </c>
      <c r="B21" s="203" t="s">
        <v>134</v>
      </c>
      <c r="C21" s="203" t="s">
        <v>8794</v>
      </c>
      <c r="D21" s="77">
        <v>50</v>
      </c>
      <c r="E21" s="32">
        <v>50</v>
      </c>
      <c r="F21" s="3" t="s">
        <v>144</v>
      </c>
    </row>
    <row r="22" spans="1:25" ht="15.75" customHeight="1">
      <c r="A22" s="83" t="s">
        <v>159</v>
      </c>
      <c r="B22" s="203" t="s">
        <v>153</v>
      </c>
      <c r="C22" s="203" t="s">
        <v>8795</v>
      </c>
      <c r="D22" s="77">
        <v>50</v>
      </c>
      <c r="E22" s="32">
        <v>50</v>
      </c>
      <c r="F22" s="82" t="s">
        <v>2977</v>
      </c>
    </row>
    <row r="23" spans="1:25" ht="15.75" customHeight="1">
      <c r="A23" s="83" t="s">
        <v>4967</v>
      </c>
      <c r="B23" s="203" t="s">
        <v>153</v>
      </c>
      <c r="C23" s="203" t="s">
        <v>8796</v>
      </c>
      <c r="D23" s="86">
        <v>50</v>
      </c>
      <c r="E23" s="536">
        <v>50</v>
      </c>
      <c r="F23" s="3" t="s">
        <v>774</v>
      </c>
    </row>
    <row r="24" spans="1:25" ht="15.75" customHeight="1">
      <c r="A24" s="83"/>
      <c r="B24" s="203"/>
      <c r="C24" s="203"/>
      <c r="D24" s="86"/>
      <c r="E24" s="32"/>
    </row>
    <row r="25" spans="1:25" ht="15.75" customHeight="1">
      <c r="A25" s="83"/>
      <c r="B25" s="203"/>
      <c r="C25" s="203"/>
      <c r="D25" s="86"/>
      <c r="E25" s="32"/>
    </row>
    <row r="26" spans="1:25" ht="15.75" customHeight="1">
      <c r="A26" s="83"/>
      <c r="B26" s="203"/>
      <c r="C26" s="203"/>
      <c r="D26" s="86"/>
      <c r="E26" s="32"/>
    </row>
    <row r="27" spans="1:25" ht="15.75" customHeight="1">
      <c r="A27" s="83"/>
      <c r="B27" s="203"/>
      <c r="C27" s="203"/>
      <c r="D27" s="86"/>
      <c r="E27" s="32"/>
    </row>
    <row r="28" spans="1:25" ht="15.75" customHeight="1">
      <c r="A28" s="58"/>
      <c r="B28" s="895"/>
      <c r="C28" s="895"/>
      <c r="D28" s="896"/>
      <c r="E28" s="896">
        <f>SUM(E9:E27)</f>
        <v>750</v>
      </c>
    </row>
    <row r="29" spans="1:25" ht="15.75" customHeight="1">
      <c r="A29" s="51"/>
      <c r="B29" s="51"/>
      <c r="C29" s="52"/>
      <c r="D29" s="52"/>
      <c r="E29" s="52"/>
      <c r="F29" s="1"/>
      <c r="G29" s="1"/>
      <c r="H29" s="1"/>
    </row>
    <row r="30" spans="1:25" ht="15.75" customHeight="1">
      <c r="A30" s="1114" t="s">
        <v>842</v>
      </c>
      <c r="B30" s="1115"/>
      <c r="C30" s="1115"/>
      <c r="D30" s="1115"/>
      <c r="E30" s="1115"/>
      <c r="F30" s="1115"/>
      <c r="G30" s="1115"/>
      <c r="H30" s="1116"/>
      <c r="I30" s="51"/>
      <c r="J30" s="51"/>
      <c r="K30" s="51"/>
      <c r="L30" s="51"/>
      <c r="M30" s="51"/>
      <c r="N30" s="51"/>
      <c r="O30" s="51"/>
      <c r="P30" s="51"/>
      <c r="Q30" s="51"/>
      <c r="R30" s="51"/>
      <c r="S30" s="51"/>
      <c r="T30" s="51"/>
      <c r="U30" s="51"/>
      <c r="V30" s="51"/>
      <c r="W30" s="51"/>
      <c r="X30" s="51"/>
      <c r="Y30" s="51"/>
    </row>
    <row r="31" spans="1:25" ht="15.75" customHeight="1">
      <c r="A31" s="51"/>
      <c r="B31" s="51"/>
      <c r="C31" s="52"/>
      <c r="D31" s="52"/>
      <c r="E31" s="1"/>
      <c r="F31" s="1"/>
      <c r="G31" s="1"/>
      <c r="H31" s="1"/>
    </row>
    <row r="32" spans="1:25" ht="15.75" customHeight="1">
      <c r="A32" s="51"/>
      <c r="B32" s="51"/>
      <c r="C32" s="52"/>
      <c r="D32" s="52"/>
      <c r="E32" s="52"/>
      <c r="F32" s="1"/>
      <c r="G32" s="1"/>
      <c r="H32" s="1"/>
    </row>
    <row r="33" spans="1:8" ht="15.75" customHeight="1">
      <c r="A33" s="51"/>
      <c r="B33" s="51"/>
      <c r="C33" s="52"/>
      <c r="D33" s="52"/>
      <c r="E33" s="1"/>
      <c r="F33" s="1"/>
      <c r="G33" s="1"/>
      <c r="H33" s="1"/>
    </row>
    <row r="34" spans="1:8" ht="15.75" customHeight="1">
      <c r="A34" s="51"/>
      <c r="B34" s="51"/>
      <c r="C34" s="52"/>
      <c r="D34" s="52"/>
      <c r="E34" s="52"/>
      <c r="F34" s="1"/>
      <c r="G34" s="1"/>
      <c r="H34" s="1"/>
    </row>
    <row r="35" spans="1:8" ht="15.75" customHeight="1">
      <c r="A35" s="51"/>
      <c r="B35" s="51"/>
      <c r="C35" s="52"/>
      <c r="D35" s="52"/>
      <c r="E35" s="52"/>
      <c r="F35" s="1"/>
      <c r="G35" s="1"/>
      <c r="H35" s="1"/>
    </row>
    <row r="36" spans="1:8" ht="15.75" customHeight="1">
      <c r="A36" s="51"/>
      <c r="B36" s="51"/>
      <c r="C36" s="52"/>
      <c r="D36" s="52"/>
      <c r="E36" s="52"/>
      <c r="F36" s="1"/>
      <c r="G36" s="1"/>
      <c r="H36" s="1"/>
    </row>
    <row r="37" spans="1:8" ht="15.75" customHeight="1">
      <c r="A37" s="51"/>
      <c r="B37" s="51"/>
      <c r="C37" s="52"/>
      <c r="D37" s="52"/>
      <c r="E37" s="52"/>
      <c r="F37" s="1"/>
      <c r="G37" s="1"/>
      <c r="H37" s="1"/>
    </row>
    <row r="38" spans="1:8" ht="15.75" customHeight="1">
      <c r="A38" s="51"/>
      <c r="B38" s="51"/>
      <c r="C38" s="52"/>
      <c r="D38" s="52"/>
      <c r="E38" s="52"/>
      <c r="F38" s="1"/>
      <c r="G38" s="1"/>
      <c r="H38" s="1"/>
    </row>
    <row r="39" spans="1:8" ht="15.75" customHeight="1">
      <c r="A39" s="51"/>
      <c r="B39" s="51"/>
      <c r="C39" s="52"/>
      <c r="D39" s="52"/>
      <c r="E39" s="52"/>
      <c r="F39" s="1"/>
      <c r="G39" s="1"/>
      <c r="H39" s="1"/>
    </row>
    <row r="40" spans="1:8" ht="15.75" customHeight="1">
      <c r="A40" s="51"/>
      <c r="B40" s="51"/>
      <c r="C40" s="52"/>
      <c r="D40" s="52"/>
      <c r="E40" s="52"/>
      <c r="F40" s="1"/>
      <c r="G40" s="1"/>
      <c r="H40" s="1"/>
    </row>
    <row r="41" spans="1:8" ht="15.75" customHeight="1">
      <c r="A41" s="51"/>
      <c r="B41" s="51"/>
      <c r="C41" s="52"/>
      <c r="D41" s="52"/>
      <c r="E41" s="52"/>
      <c r="F41" s="1"/>
      <c r="G41" s="1"/>
      <c r="H41" s="1"/>
    </row>
    <row r="42" spans="1:8" ht="15.75" customHeight="1">
      <c r="A42" s="51"/>
      <c r="B42" s="51"/>
      <c r="C42" s="52"/>
      <c r="D42" s="52"/>
      <c r="E42" s="52"/>
      <c r="F42" s="1"/>
      <c r="G42" s="1"/>
      <c r="H42" s="1"/>
    </row>
    <row r="43" spans="1:8" ht="15.75" customHeight="1">
      <c r="A43" s="51"/>
      <c r="B43" s="51"/>
      <c r="C43" s="52"/>
      <c r="D43" s="52"/>
      <c r="E43" s="52"/>
      <c r="F43" s="1"/>
      <c r="G43" s="1"/>
      <c r="H43" s="1"/>
    </row>
    <row r="44" spans="1:8" ht="15.75" customHeight="1">
      <c r="A44" s="51"/>
      <c r="B44" s="51"/>
      <c r="C44" s="52"/>
      <c r="D44" s="52"/>
      <c r="E44" s="52"/>
      <c r="F44" s="1"/>
      <c r="G44" s="1"/>
      <c r="H44" s="1"/>
    </row>
    <row r="45" spans="1:8" ht="15.75" customHeight="1">
      <c r="A45" s="51"/>
      <c r="B45" s="51"/>
      <c r="C45" s="52"/>
      <c r="D45" s="52"/>
      <c r="E45" s="52"/>
      <c r="F45" s="1"/>
      <c r="G45" s="1"/>
      <c r="H45" s="1"/>
    </row>
    <row r="46" spans="1:8" ht="15.75" customHeight="1">
      <c r="A46" s="51"/>
      <c r="B46" s="51"/>
      <c r="C46" s="52"/>
      <c r="D46" s="52"/>
      <c r="E46" s="52"/>
      <c r="F46" s="1"/>
      <c r="G46" s="1"/>
      <c r="H46" s="1"/>
    </row>
    <row r="47" spans="1:8" ht="15.75" customHeight="1">
      <c r="A47" s="51"/>
      <c r="B47" s="51"/>
      <c r="C47" s="52"/>
      <c r="D47" s="52"/>
      <c r="E47" s="52"/>
      <c r="F47" s="1"/>
      <c r="G47" s="1"/>
      <c r="H47" s="1"/>
    </row>
    <row r="48" spans="1:8" ht="15.75" customHeight="1">
      <c r="A48" s="51"/>
      <c r="B48" s="51"/>
      <c r="C48" s="52"/>
      <c r="D48" s="52"/>
      <c r="E48" s="52"/>
      <c r="F48" s="1"/>
      <c r="G48" s="1"/>
      <c r="H48" s="1"/>
    </row>
    <row r="49" spans="1:8" ht="15.75" customHeight="1">
      <c r="A49" s="51"/>
      <c r="B49" s="51"/>
      <c r="C49" s="52"/>
      <c r="D49" s="52"/>
      <c r="E49" s="52"/>
      <c r="F49" s="1"/>
      <c r="G49" s="1"/>
      <c r="H49" s="1"/>
    </row>
    <row r="50" spans="1:8" ht="15.75" customHeight="1">
      <c r="A50" s="51"/>
      <c r="B50" s="51"/>
      <c r="C50" s="52"/>
      <c r="D50" s="52"/>
      <c r="E50" s="52"/>
      <c r="F50" s="1"/>
      <c r="G50" s="1"/>
      <c r="H50" s="1"/>
    </row>
    <row r="51" spans="1:8" ht="15.75" customHeight="1">
      <c r="A51" s="51"/>
      <c r="B51" s="51"/>
      <c r="C51" s="52"/>
      <c r="D51" s="52"/>
      <c r="E51" s="52"/>
      <c r="F51" s="1"/>
      <c r="G51" s="1"/>
      <c r="H51" s="1"/>
    </row>
    <row r="52" spans="1:8" ht="15.75" customHeight="1">
      <c r="A52" s="51"/>
      <c r="B52" s="51"/>
      <c r="C52" s="52"/>
      <c r="D52" s="52"/>
      <c r="E52" s="52"/>
      <c r="F52" s="1"/>
      <c r="G52" s="1"/>
      <c r="H52" s="1"/>
    </row>
    <row r="53" spans="1:8" ht="15.75" customHeight="1">
      <c r="A53" s="51"/>
      <c r="B53" s="51"/>
      <c r="C53" s="52"/>
      <c r="D53" s="52"/>
      <c r="E53" s="52"/>
      <c r="F53" s="1"/>
      <c r="G53" s="1"/>
      <c r="H53" s="1"/>
    </row>
    <row r="54" spans="1:8" ht="15.75" customHeight="1">
      <c r="A54" s="51"/>
      <c r="B54" s="51"/>
      <c r="C54" s="52"/>
      <c r="D54" s="52"/>
      <c r="E54" s="52"/>
      <c r="F54" s="1"/>
      <c r="G54" s="1"/>
      <c r="H54" s="1"/>
    </row>
    <row r="55" spans="1:8" ht="15.75" customHeight="1">
      <c r="A55" s="51"/>
      <c r="B55" s="51"/>
      <c r="C55" s="52"/>
      <c r="D55" s="52"/>
      <c r="E55" s="52"/>
      <c r="F55" s="1"/>
      <c r="G55" s="1"/>
      <c r="H55" s="1"/>
    </row>
    <row r="56" spans="1:8" ht="15.75" customHeight="1">
      <c r="A56" s="51"/>
      <c r="B56" s="51"/>
      <c r="C56" s="52"/>
      <c r="D56" s="52"/>
      <c r="E56" s="52"/>
      <c r="F56" s="1"/>
      <c r="G56" s="1"/>
      <c r="H56" s="1"/>
    </row>
    <row r="57" spans="1:8" ht="15.75" customHeight="1">
      <c r="A57" s="51"/>
      <c r="B57" s="51"/>
      <c r="C57" s="52"/>
      <c r="D57" s="52"/>
      <c r="E57" s="52"/>
      <c r="F57" s="1"/>
      <c r="G57" s="1"/>
      <c r="H57" s="1"/>
    </row>
    <row r="58" spans="1:8" ht="15.75" customHeight="1">
      <c r="A58" s="51"/>
      <c r="B58" s="51"/>
      <c r="C58" s="52"/>
      <c r="D58" s="52"/>
      <c r="E58" s="52"/>
      <c r="F58" s="1"/>
      <c r="G58" s="1"/>
      <c r="H58" s="1"/>
    </row>
    <row r="59" spans="1:8" ht="15.75" customHeight="1">
      <c r="A59" s="51"/>
      <c r="B59" s="51"/>
      <c r="C59" s="52"/>
      <c r="D59" s="52"/>
      <c r="E59" s="52"/>
      <c r="F59" s="1"/>
      <c r="G59" s="1"/>
      <c r="H59" s="1"/>
    </row>
    <row r="60" spans="1:8" ht="15.75" customHeight="1">
      <c r="A60" s="51"/>
      <c r="B60" s="51"/>
      <c r="C60" s="52"/>
      <c r="D60" s="52"/>
      <c r="E60" s="52"/>
      <c r="F60" s="1"/>
      <c r="G60" s="1"/>
      <c r="H60" s="1"/>
    </row>
    <row r="61" spans="1:8" ht="15.75" customHeight="1">
      <c r="A61" s="51"/>
      <c r="B61" s="51"/>
      <c r="C61" s="52"/>
      <c r="D61" s="52"/>
      <c r="E61" s="52"/>
      <c r="F61" s="1"/>
      <c r="G61" s="1"/>
      <c r="H61" s="1"/>
    </row>
    <row r="62" spans="1:8" ht="15.75" customHeight="1">
      <c r="A62" s="51"/>
      <c r="B62" s="51"/>
      <c r="C62" s="52"/>
      <c r="D62" s="52"/>
      <c r="E62" s="52"/>
      <c r="F62" s="1"/>
      <c r="G62" s="1"/>
      <c r="H62" s="1"/>
    </row>
    <row r="63" spans="1:8" ht="15.75" customHeight="1">
      <c r="A63" s="51"/>
      <c r="B63" s="51"/>
      <c r="C63" s="52"/>
      <c r="D63" s="52"/>
      <c r="E63" s="52"/>
      <c r="F63" s="1"/>
      <c r="G63" s="1"/>
      <c r="H63" s="1"/>
    </row>
    <row r="64" spans="1:8" ht="15.75" customHeight="1">
      <c r="A64" s="51"/>
      <c r="B64" s="51"/>
      <c r="C64" s="52"/>
      <c r="D64" s="52"/>
      <c r="E64" s="52"/>
      <c r="F64" s="1"/>
      <c r="G64" s="1"/>
      <c r="H64" s="1"/>
    </row>
    <row r="65" spans="1:8" ht="15.75" customHeight="1">
      <c r="A65" s="51"/>
      <c r="B65" s="51"/>
      <c r="C65" s="52"/>
      <c r="D65" s="52"/>
      <c r="E65" s="52"/>
      <c r="F65" s="1"/>
      <c r="G65" s="1"/>
      <c r="H65" s="1"/>
    </row>
    <row r="66" spans="1:8" ht="15.75" customHeight="1">
      <c r="A66" s="51"/>
      <c r="B66" s="51"/>
      <c r="C66" s="52"/>
      <c r="D66" s="52"/>
      <c r="E66" s="52"/>
      <c r="F66" s="1"/>
      <c r="G66" s="1"/>
      <c r="H66" s="1"/>
    </row>
    <row r="67" spans="1:8" ht="15.75" customHeight="1">
      <c r="A67" s="51"/>
      <c r="B67" s="51"/>
      <c r="C67" s="52"/>
      <c r="D67" s="52"/>
      <c r="E67" s="52"/>
      <c r="F67" s="1"/>
      <c r="G67" s="1"/>
      <c r="H67" s="1"/>
    </row>
    <row r="68" spans="1:8" ht="15.75" customHeight="1">
      <c r="A68" s="51"/>
      <c r="B68" s="51"/>
      <c r="C68" s="52"/>
      <c r="D68" s="52"/>
      <c r="E68" s="52"/>
      <c r="F68" s="1"/>
      <c r="G68" s="1"/>
      <c r="H68" s="1"/>
    </row>
    <row r="69" spans="1:8" ht="15.75" customHeight="1">
      <c r="A69" s="51"/>
      <c r="B69" s="51"/>
      <c r="C69" s="52"/>
      <c r="D69" s="52"/>
      <c r="E69" s="52"/>
      <c r="F69" s="1"/>
      <c r="G69" s="1"/>
      <c r="H69" s="1"/>
    </row>
    <row r="70" spans="1:8" ht="15.75" customHeight="1">
      <c r="A70" s="51"/>
      <c r="B70" s="51"/>
      <c r="C70" s="52"/>
      <c r="D70" s="52"/>
      <c r="E70" s="52"/>
      <c r="F70" s="1"/>
      <c r="G70" s="1"/>
      <c r="H70" s="1"/>
    </row>
    <row r="71" spans="1:8" ht="15.75" customHeight="1">
      <c r="A71" s="51"/>
      <c r="B71" s="51"/>
      <c r="C71" s="52"/>
      <c r="D71" s="52"/>
      <c r="E71" s="52"/>
      <c r="F71" s="1"/>
      <c r="G71" s="1"/>
      <c r="H71" s="1"/>
    </row>
    <row r="72" spans="1:8" ht="15.75" customHeight="1">
      <c r="A72" s="51"/>
      <c r="B72" s="51"/>
      <c r="C72" s="52"/>
      <c r="D72" s="52"/>
      <c r="E72" s="52"/>
      <c r="F72" s="1"/>
      <c r="G72" s="1"/>
      <c r="H72" s="1"/>
    </row>
    <row r="73" spans="1:8" ht="15.75" customHeight="1">
      <c r="A73" s="51"/>
      <c r="B73" s="51"/>
      <c r="C73" s="52"/>
      <c r="D73" s="52"/>
      <c r="E73" s="52"/>
      <c r="F73" s="1"/>
      <c r="G73" s="1"/>
      <c r="H73" s="1"/>
    </row>
    <row r="74" spans="1:8" ht="15.75" customHeight="1">
      <c r="A74" s="51"/>
      <c r="B74" s="51"/>
      <c r="C74" s="52"/>
      <c r="D74" s="52"/>
      <c r="E74" s="52"/>
      <c r="F74" s="1"/>
      <c r="G74" s="1"/>
      <c r="H74" s="1"/>
    </row>
    <row r="75" spans="1:8" ht="15.75" customHeight="1">
      <c r="A75" s="51"/>
      <c r="B75" s="51"/>
      <c r="C75" s="52"/>
      <c r="D75" s="52"/>
      <c r="E75" s="52"/>
      <c r="F75" s="1"/>
      <c r="G75" s="1"/>
      <c r="H75" s="1"/>
    </row>
    <row r="76" spans="1:8" ht="15.75" customHeight="1">
      <c r="A76" s="51"/>
      <c r="B76" s="51"/>
      <c r="C76" s="52"/>
      <c r="D76" s="52"/>
      <c r="E76" s="52"/>
      <c r="F76" s="1"/>
      <c r="G76" s="1"/>
      <c r="H76" s="1"/>
    </row>
    <row r="77" spans="1:8" ht="15.75" customHeight="1">
      <c r="A77" s="51"/>
      <c r="B77" s="51"/>
      <c r="C77" s="52"/>
      <c r="D77" s="52"/>
      <c r="E77" s="52"/>
      <c r="F77" s="1"/>
      <c r="G77" s="1"/>
      <c r="H77" s="1"/>
    </row>
    <row r="78" spans="1:8" ht="15.75" customHeight="1">
      <c r="A78" s="51"/>
      <c r="B78" s="51"/>
      <c r="C78" s="52"/>
      <c r="D78" s="52"/>
      <c r="E78" s="52"/>
      <c r="F78" s="1"/>
      <c r="G78" s="1"/>
      <c r="H78" s="1"/>
    </row>
    <row r="79" spans="1:8" ht="15.75" customHeight="1">
      <c r="A79" s="51"/>
      <c r="B79" s="51"/>
      <c r="C79" s="52"/>
      <c r="D79" s="52"/>
      <c r="E79" s="52"/>
      <c r="F79" s="1"/>
      <c r="G79" s="1"/>
      <c r="H79" s="1"/>
    </row>
    <row r="80" spans="1:8" ht="15.75" customHeight="1">
      <c r="A80" s="51"/>
      <c r="B80" s="51"/>
      <c r="C80" s="52"/>
      <c r="D80" s="52"/>
      <c r="E80" s="52"/>
      <c r="F80" s="1"/>
      <c r="G80" s="1"/>
      <c r="H80" s="1"/>
    </row>
    <row r="81" spans="1:8" ht="15.75" customHeight="1">
      <c r="A81" s="51"/>
      <c r="B81" s="51"/>
      <c r="C81" s="52"/>
      <c r="D81" s="52"/>
      <c r="E81" s="52"/>
      <c r="F81" s="1"/>
      <c r="G81" s="1"/>
      <c r="H81" s="1"/>
    </row>
    <row r="82" spans="1:8" ht="15.75" customHeight="1">
      <c r="A82" s="51"/>
      <c r="B82" s="51"/>
      <c r="C82" s="52"/>
      <c r="D82" s="52"/>
      <c r="E82" s="52"/>
      <c r="F82" s="1"/>
      <c r="G82" s="1"/>
      <c r="H82" s="1"/>
    </row>
    <row r="83" spans="1:8" ht="15.75" customHeight="1">
      <c r="A83" s="51"/>
      <c r="B83" s="51"/>
      <c r="C83" s="52"/>
      <c r="D83" s="52"/>
      <c r="E83" s="52"/>
      <c r="F83" s="1"/>
      <c r="G83" s="1"/>
      <c r="H83" s="1"/>
    </row>
    <row r="84" spans="1:8" ht="15.75" customHeight="1">
      <c r="A84" s="51"/>
      <c r="B84" s="51"/>
      <c r="C84" s="52"/>
      <c r="D84" s="52"/>
      <c r="E84" s="52"/>
      <c r="F84" s="1"/>
      <c r="G84" s="1"/>
      <c r="H84" s="1"/>
    </row>
    <row r="85" spans="1:8" ht="15.75" customHeight="1">
      <c r="A85" s="51"/>
      <c r="B85" s="51"/>
      <c r="C85" s="52"/>
      <c r="D85" s="52"/>
      <c r="E85" s="52"/>
      <c r="F85" s="1"/>
      <c r="G85" s="1"/>
      <c r="H85" s="1"/>
    </row>
    <row r="86" spans="1:8" ht="15.75" customHeight="1">
      <c r="A86" s="51"/>
      <c r="B86" s="51"/>
      <c r="C86" s="52"/>
      <c r="D86" s="52"/>
      <c r="E86" s="52"/>
      <c r="F86" s="1"/>
      <c r="G86" s="1"/>
      <c r="H86" s="1"/>
    </row>
    <row r="87" spans="1:8" ht="15.75" customHeight="1">
      <c r="A87" s="51"/>
      <c r="B87" s="51"/>
      <c r="C87" s="52"/>
      <c r="D87" s="52"/>
      <c r="E87" s="52"/>
      <c r="F87" s="1"/>
      <c r="G87" s="1"/>
      <c r="H87" s="1"/>
    </row>
    <row r="88" spans="1:8" ht="15.75" customHeight="1">
      <c r="A88" s="51"/>
      <c r="B88" s="51"/>
      <c r="C88" s="52"/>
      <c r="D88" s="52"/>
      <c r="E88" s="52"/>
      <c r="F88" s="1"/>
      <c r="G88" s="1"/>
      <c r="H88" s="1"/>
    </row>
    <row r="89" spans="1:8" ht="15.75" customHeight="1">
      <c r="A89" s="51"/>
      <c r="B89" s="51"/>
      <c r="C89" s="52"/>
      <c r="D89" s="52"/>
      <c r="E89" s="52"/>
      <c r="F89" s="1"/>
      <c r="G89" s="1"/>
      <c r="H89" s="1"/>
    </row>
    <row r="90" spans="1:8" ht="15.75" customHeight="1">
      <c r="A90" s="51"/>
      <c r="B90" s="51"/>
      <c r="C90" s="52"/>
      <c r="D90" s="52"/>
      <c r="E90" s="52"/>
      <c r="F90" s="1"/>
      <c r="G90" s="1"/>
      <c r="H90" s="1"/>
    </row>
    <row r="91" spans="1:8" ht="15.75" customHeight="1">
      <c r="A91" s="51"/>
      <c r="B91" s="51"/>
      <c r="C91" s="52"/>
      <c r="D91" s="52"/>
      <c r="E91" s="52"/>
      <c r="F91" s="1"/>
      <c r="G91" s="1"/>
      <c r="H91" s="1"/>
    </row>
    <row r="92" spans="1:8" ht="15.75" customHeight="1">
      <c r="A92" s="51"/>
      <c r="B92" s="51"/>
      <c r="C92" s="52"/>
      <c r="D92" s="52"/>
      <c r="E92" s="52"/>
      <c r="F92" s="1"/>
      <c r="G92" s="1"/>
      <c r="H92" s="1"/>
    </row>
    <row r="93" spans="1:8" ht="15.75" customHeight="1">
      <c r="A93" s="51"/>
      <c r="B93" s="51"/>
      <c r="C93" s="52"/>
      <c r="D93" s="52"/>
      <c r="E93" s="52"/>
      <c r="F93" s="1"/>
      <c r="G93" s="1"/>
      <c r="H93" s="1"/>
    </row>
    <row r="94" spans="1:8" ht="15.75" customHeight="1">
      <c r="A94" s="51"/>
      <c r="B94" s="51"/>
      <c r="C94" s="52"/>
      <c r="D94" s="52"/>
      <c r="E94" s="52"/>
      <c r="F94" s="1"/>
      <c r="G94" s="1"/>
      <c r="H94" s="1"/>
    </row>
    <row r="95" spans="1:8" ht="15.75" customHeight="1">
      <c r="A95" s="51"/>
      <c r="B95" s="51"/>
      <c r="C95" s="52"/>
      <c r="D95" s="52"/>
      <c r="E95" s="52"/>
      <c r="F95" s="1"/>
      <c r="G95" s="1"/>
      <c r="H95" s="1"/>
    </row>
    <row r="96" spans="1:8" ht="15.75" customHeight="1">
      <c r="A96" s="51"/>
      <c r="B96" s="51"/>
      <c r="C96" s="52"/>
      <c r="D96" s="52"/>
      <c r="E96" s="52"/>
      <c r="F96" s="1"/>
      <c r="G96" s="1"/>
      <c r="H96" s="1"/>
    </row>
    <row r="97" spans="1:8" ht="15.75" customHeight="1">
      <c r="A97" s="51"/>
      <c r="B97" s="51"/>
      <c r="C97" s="52"/>
      <c r="D97" s="52"/>
      <c r="E97" s="52"/>
      <c r="F97" s="1"/>
      <c r="G97" s="1"/>
      <c r="H97" s="1"/>
    </row>
    <row r="98" spans="1:8" ht="15.75" customHeight="1">
      <c r="A98" s="51"/>
      <c r="B98" s="51"/>
      <c r="C98" s="52"/>
      <c r="D98" s="52"/>
      <c r="E98" s="52"/>
      <c r="F98" s="1"/>
      <c r="G98" s="1"/>
      <c r="H98" s="1"/>
    </row>
    <row r="99" spans="1:8" ht="15.75" customHeight="1">
      <c r="A99" s="51"/>
      <c r="B99" s="51"/>
      <c r="C99" s="52"/>
      <c r="D99" s="52"/>
      <c r="E99" s="52"/>
      <c r="F99" s="1"/>
      <c r="G99" s="1"/>
      <c r="H99" s="1"/>
    </row>
    <row r="100" spans="1:8" ht="15.75" customHeight="1">
      <c r="A100" s="51"/>
      <c r="B100" s="51"/>
      <c r="C100" s="52"/>
      <c r="D100" s="52"/>
      <c r="E100" s="52"/>
      <c r="F100" s="1"/>
      <c r="G100" s="1"/>
      <c r="H100" s="1"/>
    </row>
    <row r="101" spans="1:8" ht="15.75" customHeight="1">
      <c r="A101" s="51"/>
      <c r="B101" s="51"/>
      <c r="C101" s="52"/>
      <c r="D101" s="52"/>
      <c r="E101" s="52"/>
      <c r="F101" s="1"/>
      <c r="G101" s="1"/>
      <c r="H101" s="1"/>
    </row>
    <row r="102" spans="1:8" ht="15.75" customHeight="1">
      <c r="A102" s="51"/>
      <c r="B102" s="51"/>
      <c r="C102" s="52"/>
      <c r="D102" s="52"/>
      <c r="E102" s="52"/>
      <c r="F102" s="1"/>
      <c r="G102" s="1"/>
      <c r="H102" s="1"/>
    </row>
    <row r="103" spans="1:8" ht="15.75" customHeight="1">
      <c r="A103" s="51"/>
      <c r="B103" s="51"/>
      <c r="C103" s="52"/>
      <c r="D103" s="52"/>
      <c r="E103" s="52"/>
      <c r="F103" s="1"/>
      <c r="G103" s="1"/>
      <c r="H103" s="1"/>
    </row>
    <row r="104" spans="1:8" ht="15.75" customHeight="1">
      <c r="A104" s="51"/>
      <c r="B104" s="51"/>
      <c r="C104" s="52"/>
      <c r="D104" s="52"/>
      <c r="E104" s="52"/>
      <c r="F104" s="1"/>
      <c r="G104" s="1"/>
      <c r="H104" s="1"/>
    </row>
    <row r="105" spans="1:8" ht="15.75" customHeight="1">
      <c r="A105" s="51"/>
      <c r="B105" s="51"/>
      <c r="C105" s="52"/>
      <c r="D105" s="52"/>
      <c r="E105" s="52"/>
      <c r="F105" s="1"/>
      <c r="G105" s="1"/>
      <c r="H105" s="1"/>
    </row>
    <row r="106" spans="1:8" ht="15.75" customHeight="1">
      <c r="A106" s="51"/>
      <c r="B106" s="51"/>
      <c r="C106" s="52"/>
      <c r="D106" s="52"/>
      <c r="E106" s="52"/>
      <c r="F106" s="1"/>
      <c r="G106" s="1"/>
      <c r="H106" s="1"/>
    </row>
    <row r="107" spans="1:8" ht="15.75" customHeight="1">
      <c r="A107" s="51"/>
      <c r="B107" s="51"/>
      <c r="C107" s="52"/>
      <c r="D107" s="52"/>
      <c r="E107" s="52"/>
      <c r="F107" s="1"/>
      <c r="G107" s="1"/>
      <c r="H107" s="1"/>
    </row>
    <row r="108" spans="1:8" ht="15.75" customHeight="1">
      <c r="A108" s="51"/>
      <c r="B108" s="51"/>
      <c r="C108" s="52"/>
      <c r="D108" s="52"/>
      <c r="E108" s="52"/>
      <c r="F108" s="1"/>
      <c r="G108" s="1"/>
      <c r="H108" s="1"/>
    </row>
    <row r="109" spans="1:8" ht="15.75" customHeight="1">
      <c r="A109" s="51"/>
      <c r="B109" s="51"/>
      <c r="C109" s="52"/>
      <c r="D109" s="52"/>
      <c r="E109" s="52"/>
      <c r="F109" s="1"/>
      <c r="G109" s="1"/>
      <c r="H109" s="1"/>
    </row>
    <row r="110" spans="1:8" ht="15.75" customHeight="1">
      <c r="A110" s="51"/>
      <c r="B110" s="51"/>
      <c r="C110" s="52"/>
      <c r="D110" s="52"/>
      <c r="E110" s="52"/>
      <c r="F110" s="1"/>
      <c r="G110" s="1"/>
      <c r="H110" s="1"/>
    </row>
    <row r="111" spans="1:8" ht="15.75" customHeight="1">
      <c r="A111" s="51"/>
      <c r="B111" s="51"/>
      <c r="C111" s="52"/>
      <c r="D111" s="52"/>
      <c r="E111" s="52"/>
      <c r="F111" s="1"/>
      <c r="G111" s="1"/>
      <c r="H111" s="1"/>
    </row>
    <row r="112" spans="1:8" ht="15.75" customHeight="1">
      <c r="A112" s="51"/>
      <c r="B112" s="51"/>
      <c r="C112" s="52"/>
      <c r="D112" s="52"/>
      <c r="E112" s="52"/>
      <c r="F112" s="1"/>
      <c r="G112" s="1"/>
      <c r="H112" s="1"/>
    </row>
    <row r="113" spans="1:8" ht="15.75" customHeight="1">
      <c r="A113" s="51"/>
      <c r="B113" s="51"/>
      <c r="C113" s="52"/>
      <c r="D113" s="52"/>
      <c r="E113" s="52"/>
      <c r="F113" s="1"/>
      <c r="G113" s="1"/>
      <c r="H113" s="1"/>
    </row>
    <row r="114" spans="1:8" ht="15.75" customHeight="1">
      <c r="A114" s="51"/>
      <c r="B114" s="51"/>
      <c r="C114" s="52"/>
      <c r="D114" s="52"/>
      <c r="E114" s="52"/>
      <c r="F114" s="1"/>
      <c r="G114" s="1"/>
      <c r="H114" s="1"/>
    </row>
    <row r="115" spans="1:8" ht="15.75" customHeight="1">
      <c r="A115" s="51"/>
      <c r="B115" s="51"/>
      <c r="C115" s="52"/>
      <c r="D115" s="52"/>
      <c r="E115" s="52"/>
      <c r="F115" s="1"/>
      <c r="G115" s="1"/>
      <c r="H115" s="1"/>
    </row>
    <row r="116" spans="1:8" ht="15.75" customHeight="1">
      <c r="A116" s="51"/>
      <c r="B116" s="51"/>
      <c r="C116" s="52"/>
      <c r="D116" s="52"/>
      <c r="E116" s="52"/>
      <c r="F116" s="1"/>
      <c r="G116" s="1"/>
      <c r="H116" s="1"/>
    </row>
    <row r="117" spans="1:8" ht="15.75" customHeight="1">
      <c r="A117" s="51"/>
      <c r="B117" s="51"/>
      <c r="C117" s="52"/>
      <c r="D117" s="52"/>
      <c r="E117" s="52"/>
      <c r="F117" s="1"/>
      <c r="G117" s="1"/>
      <c r="H117" s="1"/>
    </row>
    <row r="118" spans="1:8" ht="15.75" customHeight="1">
      <c r="A118" s="51"/>
      <c r="B118" s="51"/>
      <c r="C118" s="52"/>
      <c r="D118" s="52"/>
      <c r="E118" s="52"/>
      <c r="F118" s="1"/>
      <c r="G118" s="1"/>
      <c r="H118" s="1"/>
    </row>
    <row r="119" spans="1:8" ht="15.75" customHeight="1">
      <c r="A119" s="51"/>
      <c r="B119" s="51"/>
      <c r="C119" s="52"/>
      <c r="D119" s="52"/>
      <c r="E119" s="52"/>
      <c r="F119" s="1"/>
      <c r="G119" s="1"/>
      <c r="H119" s="1"/>
    </row>
    <row r="120" spans="1:8" ht="15.75" customHeight="1">
      <c r="A120" s="51"/>
      <c r="B120" s="51"/>
      <c r="C120" s="52"/>
      <c r="D120" s="52"/>
      <c r="E120" s="52"/>
      <c r="F120" s="1"/>
      <c r="G120" s="1"/>
      <c r="H120" s="1"/>
    </row>
    <row r="121" spans="1:8" ht="15.75" customHeight="1">
      <c r="A121" s="51"/>
      <c r="B121" s="51"/>
      <c r="C121" s="52"/>
      <c r="D121" s="52"/>
      <c r="E121" s="52"/>
      <c r="F121" s="1"/>
      <c r="G121" s="1"/>
      <c r="H121" s="1"/>
    </row>
    <row r="122" spans="1:8" ht="15.75" customHeight="1">
      <c r="A122" s="51"/>
      <c r="B122" s="51"/>
      <c r="C122" s="52"/>
      <c r="D122" s="52"/>
      <c r="E122" s="52"/>
      <c r="F122" s="1"/>
      <c r="G122" s="1"/>
      <c r="H122" s="1"/>
    </row>
    <row r="123" spans="1:8" ht="15.75" customHeight="1">
      <c r="A123" s="51"/>
      <c r="B123" s="51"/>
      <c r="C123" s="52"/>
      <c r="D123" s="52"/>
      <c r="E123" s="52"/>
      <c r="F123" s="1"/>
      <c r="G123" s="1"/>
      <c r="H123" s="1"/>
    </row>
    <row r="124" spans="1:8" ht="15.75" customHeight="1">
      <c r="A124" s="51"/>
      <c r="B124" s="51"/>
      <c r="C124" s="52"/>
      <c r="D124" s="52"/>
      <c r="E124" s="52"/>
      <c r="F124" s="1"/>
      <c r="G124" s="1"/>
      <c r="H124" s="1"/>
    </row>
    <row r="125" spans="1:8" ht="15.75" customHeight="1">
      <c r="A125" s="51"/>
      <c r="B125" s="51"/>
      <c r="C125" s="52"/>
      <c r="D125" s="52"/>
      <c r="E125" s="52"/>
      <c r="F125" s="1"/>
      <c r="G125" s="1"/>
      <c r="H125" s="1"/>
    </row>
    <row r="126" spans="1:8" ht="15.75" customHeight="1">
      <c r="A126" s="51"/>
      <c r="B126" s="51"/>
      <c r="C126" s="52"/>
      <c r="D126" s="52"/>
      <c r="E126" s="52"/>
      <c r="F126" s="1"/>
      <c r="G126" s="1"/>
      <c r="H126" s="1"/>
    </row>
    <row r="127" spans="1:8" ht="15.75" customHeight="1">
      <c r="A127" s="51"/>
      <c r="B127" s="51"/>
      <c r="C127" s="52"/>
      <c r="D127" s="52"/>
      <c r="E127" s="52"/>
      <c r="F127" s="1"/>
      <c r="G127" s="1"/>
      <c r="H127" s="1"/>
    </row>
    <row r="128" spans="1:8" ht="15.75" customHeight="1">
      <c r="A128" s="51"/>
      <c r="B128" s="51"/>
      <c r="C128" s="52"/>
      <c r="D128" s="52"/>
      <c r="E128" s="52"/>
      <c r="F128" s="1"/>
      <c r="G128" s="1"/>
      <c r="H128" s="1"/>
    </row>
    <row r="129" spans="1:8" ht="15.75" customHeight="1">
      <c r="A129" s="51"/>
      <c r="B129" s="51"/>
      <c r="C129" s="52"/>
      <c r="D129" s="52"/>
      <c r="E129" s="52"/>
      <c r="F129" s="1"/>
      <c r="G129" s="1"/>
      <c r="H129" s="1"/>
    </row>
    <row r="130" spans="1:8" ht="15.75" customHeight="1">
      <c r="A130" s="51"/>
      <c r="B130" s="51"/>
      <c r="C130" s="52"/>
      <c r="D130" s="52"/>
      <c r="E130" s="52"/>
      <c r="F130" s="1"/>
      <c r="G130" s="1"/>
      <c r="H130" s="1"/>
    </row>
    <row r="131" spans="1:8" ht="15.75" customHeight="1">
      <c r="A131" s="51"/>
      <c r="B131" s="51"/>
      <c r="C131" s="52"/>
      <c r="D131" s="52"/>
      <c r="E131" s="52"/>
      <c r="F131" s="1"/>
      <c r="G131" s="1"/>
      <c r="H131" s="1"/>
    </row>
    <row r="132" spans="1:8" ht="15.75" customHeight="1">
      <c r="A132" s="51"/>
      <c r="B132" s="51"/>
      <c r="C132" s="52"/>
      <c r="D132" s="52"/>
      <c r="E132" s="52"/>
      <c r="F132" s="1"/>
      <c r="G132" s="1"/>
      <c r="H132" s="1"/>
    </row>
    <row r="133" spans="1:8" ht="15.75" customHeight="1">
      <c r="A133" s="51"/>
      <c r="B133" s="51"/>
      <c r="C133" s="52"/>
      <c r="D133" s="52"/>
      <c r="E133" s="52"/>
      <c r="F133" s="1"/>
      <c r="G133" s="1"/>
      <c r="H133" s="1"/>
    </row>
    <row r="134" spans="1:8" ht="15.75" customHeight="1">
      <c r="A134" s="51"/>
      <c r="B134" s="51"/>
      <c r="C134" s="52"/>
      <c r="D134" s="52"/>
      <c r="E134" s="52"/>
      <c r="F134" s="1"/>
      <c r="G134" s="1"/>
      <c r="H134" s="1"/>
    </row>
    <row r="135" spans="1:8" ht="15.75" customHeight="1">
      <c r="A135" s="51"/>
      <c r="B135" s="51"/>
      <c r="C135" s="52"/>
      <c r="D135" s="52"/>
      <c r="E135" s="52"/>
      <c r="F135" s="1"/>
      <c r="G135" s="1"/>
      <c r="H135" s="1"/>
    </row>
    <row r="136" spans="1:8" ht="15.75" customHeight="1">
      <c r="A136" s="51"/>
      <c r="B136" s="51"/>
      <c r="C136" s="52"/>
      <c r="D136" s="52"/>
      <c r="E136" s="52"/>
      <c r="F136" s="1"/>
      <c r="G136" s="1"/>
      <c r="H136" s="1"/>
    </row>
    <row r="137" spans="1:8" ht="15.75" customHeight="1">
      <c r="A137" s="51"/>
      <c r="B137" s="51"/>
      <c r="C137" s="52"/>
      <c r="D137" s="52"/>
      <c r="E137" s="52"/>
      <c r="F137" s="1"/>
      <c r="G137" s="1"/>
      <c r="H137" s="1"/>
    </row>
    <row r="138" spans="1:8" ht="15.75" customHeight="1">
      <c r="A138" s="51"/>
      <c r="B138" s="51"/>
      <c r="C138" s="52"/>
      <c r="D138" s="52"/>
      <c r="E138" s="52"/>
      <c r="F138" s="1"/>
      <c r="G138" s="1"/>
      <c r="H138" s="1"/>
    </row>
    <row r="139" spans="1:8" ht="15.75" customHeight="1">
      <c r="A139" s="51"/>
      <c r="B139" s="51"/>
      <c r="C139" s="52"/>
      <c r="D139" s="52"/>
      <c r="E139" s="52"/>
      <c r="F139" s="1"/>
      <c r="G139" s="1"/>
      <c r="H139" s="1"/>
    </row>
    <row r="140" spans="1:8" ht="15.75" customHeight="1">
      <c r="A140" s="51"/>
      <c r="B140" s="51"/>
      <c r="C140" s="52"/>
      <c r="D140" s="52"/>
      <c r="E140" s="52"/>
      <c r="F140" s="1"/>
      <c r="G140" s="1"/>
      <c r="H140" s="1"/>
    </row>
    <row r="141" spans="1:8" ht="15.75" customHeight="1">
      <c r="A141" s="51"/>
      <c r="B141" s="51"/>
      <c r="C141" s="52"/>
      <c r="D141" s="52"/>
      <c r="E141" s="52"/>
      <c r="F141" s="1"/>
      <c r="G141" s="1"/>
      <c r="H141" s="1"/>
    </row>
    <row r="142" spans="1:8" ht="15.75" customHeight="1">
      <c r="A142" s="51"/>
      <c r="B142" s="51"/>
      <c r="C142" s="52"/>
      <c r="D142" s="52"/>
      <c r="E142" s="52"/>
      <c r="F142" s="1"/>
      <c r="G142" s="1"/>
      <c r="H142" s="1"/>
    </row>
    <row r="143" spans="1:8" ht="15.75" customHeight="1">
      <c r="A143" s="51"/>
      <c r="B143" s="51"/>
      <c r="C143" s="52"/>
      <c r="D143" s="52"/>
      <c r="E143" s="52"/>
      <c r="F143" s="1"/>
      <c r="G143" s="1"/>
      <c r="H143" s="1"/>
    </row>
    <row r="144" spans="1:8" ht="15.75" customHeight="1">
      <c r="A144" s="51"/>
      <c r="B144" s="51"/>
      <c r="C144" s="52"/>
      <c r="D144" s="52"/>
      <c r="E144" s="52"/>
      <c r="F144" s="1"/>
      <c r="G144" s="1"/>
      <c r="H144" s="1"/>
    </row>
    <row r="145" spans="1:8" ht="15.75" customHeight="1">
      <c r="A145" s="51"/>
      <c r="B145" s="51"/>
      <c r="C145" s="52"/>
      <c r="D145" s="52"/>
      <c r="E145" s="52"/>
      <c r="F145" s="1"/>
      <c r="G145" s="1"/>
      <c r="H145" s="1"/>
    </row>
    <row r="146" spans="1:8" ht="15.75" customHeight="1">
      <c r="A146" s="51"/>
      <c r="B146" s="51"/>
      <c r="C146" s="52"/>
      <c r="D146" s="52"/>
      <c r="E146" s="52"/>
      <c r="F146" s="1"/>
      <c r="G146" s="1"/>
      <c r="H146" s="1"/>
    </row>
    <row r="147" spans="1:8" ht="15.75" customHeight="1">
      <c r="A147" s="51"/>
      <c r="B147" s="51"/>
      <c r="C147" s="52"/>
      <c r="D147" s="52"/>
      <c r="E147" s="52"/>
      <c r="F147" s="1"/>
      <c r="G147" s="1"/>
      <c r="H147" s="1"/>
    </row>
    <row r="148" spans="1:8" ht="15.75" customHeight="1">
      <c r="A148" s="51"/>
      <c r="B148" s="51"/>
      <c r="C148" s="52"/>
      <c r="D148" s="52"/>
      <c r="E148" s="52"/>
      <c r="F148" s="1"/>
      <c r="G148" s="1"/>
      <c r="H148" s="1"/>
    </row>
    <row r="149" spans="1:8" ht="15.75" customHeight="1">
      <c r="A149" s="51"/>
      <c r="B149" s="51"/>
      <c r="C149" s="52"/>
      <c r="D149" s="52"/>
      <c r="E149" s="52"/>
      <c r="F149" s="1"/>
      <c r="G149" s="1"/>
      <c r="H149" s="1"/>
    </row>
    <row r="150" spans="1:8" ht="15.75" customHeight="1">
      <c r="A150" s="51"/>
      <c r="B150" s="51"/>
      <c r="C150" s="52"/>
      <c r="D150" s="52"/>
      <c r="E150" s="52"/>
      <c r="F150" s="1"/>
      <c r="G150" s="1"/>
      <c r="H150" s="1"/>
    </row>
    <row r="151" spans="1:8" ht="15.75" customHeight="1">
      <c r="A151" s="51"/>
      <c r="B151" s="51"/>
      <c r="C151" s="52"/>
      <c r="D151" s="52"/>
      <c r="E151" s="52"/>
      <c r="F151" s="1"/>
      <c r="G151" s="1"/>
      <c r="H151" s="1"/>
    </row>
    <row r="152" spans="1:8" ht="15.75" customHeight="1">
      <c r="A152" s="51"/>
      <c r="B152" s="51"/>
      <c r="C152" s="52"/>
      <c r="D152" s="52"/>
      <c r="E152" s="52"/>
      <c r="F152" s="1"/>
      <c r="G152" s="1"/>
      <c r="H152" s="1"/>
    </row>
    <row r="153" spans="1:8" ht="15.75" customHeight="1">
      <c r="A153" s="51"/>
      <c r="B153" s="51"/>
      <c r="C153" s="52"/>
      <c r="D153" s="52"/>
      <c r="E153" s="52"/>
      <c r="F153" s="1"/>
      <c r="G153" s="1"/>
      <c r="H153" s="1"/>
    </row>
    <row r="154" spans="1:8" ht="15.75" customHeight="1">
      <c r="A154" s="51"/>
      <c r="B154" s="51"/>
      <c r="C154" s="52"/>
      <c r="D154" s="52"/>
      <c r="E154" s="52"/>
      <c r="F154" s="1"/>
      <c r="G154" s="1"/>
      <c r="H154" s="1"/>
    </row>
    <row r="155" spans="1:8" ht="15.75" customHeight="1">
      <c r="A155" s="51"/>
      <c r="B155" s="51"/>
      <c r="C155" s="52"/>
      <c r="D155" s="52"/>
      <c r="E155" s="52"/>
      <c r="F155" s="1"/>
      <c r="G155" s="1"/>
      <c r="H155" s="1"/>
    </row>
    <row r="156" spans="1:8" ht="15.75" customHeight="1">
      <c r="A156" s="51"/>
      <c r="B156" s="51"/>
      <c r="C156" s="52"/>
      <c r="D156" s="52"/>
      <c r="E156" s="52"/>
      <c r="F156" s="1"/>
      <c r="G156" s="1"/>
      <c r="H156" s="1"/>
    </row>
    <row r="157" spans="1:8" ht="15.75" customHeight="1">
      <c r="A157" s="51"/>
      <c r="B157" s="51"/>
      <c r="C157" s="52"/>
      <c r="D157" s="52"/>
      <c r="E157" s="52"/>
      <c r="F157" s="1"/>
      <c r="G157" s="1"/>
      <c r="H157" s="1"/>
    </row>
    <row r="158" spans="1:8" ht="15.75" customHeight="1">
      <c r="A158" s="51"/>
      <c r="B158" s="51"/>
      <c r="C158" s="52"/>
      <c r="D158" s="52"/>
      <c r="E158" s="52"/>
      <c r="F158" s="1"/>
      <c r="G158" s="1"/>
      <c r="H158" s="1"/>
    </row>
    <row r="159" spans="1:8" ht="15.75" customHeight="1">
      <c r="A159" s="51"/>
      <c r="B159" s="51"/>
      <c r="C159" s="52"/>
      <c r="D159" s="52"/>
      <c r="E159" s="52"/>
      <c r="F159" s="1"/>
      <c r="G159" s="1"/>
      <c r="H159" s="1"/>
    </row>
    <row r="160" spans="1:8" ht="15.75" customHeight="1">
      <c r="A160" s="51"/>
      <c r="B160" s="51"/>
      <c r="C160" s="52"/>
      <c r="D160" s="52"/>
      <c r="E160" s="52"/>
      <c r="F160" s="1"/>
      <c r="G160" s="1"/>
      <c r="H160" s="1"/>
    </row>
    <row r="161" spans="1:8" ht="15.75" customHeight="1">
      <c r="A161" s="51"/>
      <c r="B161" s="51"/>
      <c r="C161" s="52"/>
      <c r="D161" s="52"/>
      <c r="E161" s="52"/>
      <c r="F161" s="1"/>
      <c r="G161" s="1"/>
      <c r="H161" s="1"/>
    </row>
    <row r="162" spans="1:8" ht="15.75" customHeight="1">
      <c r="A162" s="51"/>
      <c r="B162" s="51"/>
      <c r="C162" s="52"/>
      <c r="D162" s="52"/>
      <c r="E162" s="52"/>
      <c r="F162" s="1"/>
      <c r="G162" s="1"/>
      <c r="H162" s="1"/>
    </row>
    <row r="163" spans="1:8" ht="15.75" customHeight="1">
      <c r="A163" s="51"/>
      <c r="B163" s="51"/>
      <c r="C163" s="52"/>
      <c r="D163" s="52"/>
      <c r="E163" s="52"/>
      <c r="F163" s="1"/>
      <c r="G163" s="1"/>
      <c r="H163" s="1"/>
    </row>
    <row r="164" spans="1:8" ht="15.75" customHeight="1">
      <c r="A164" s="51"/>
      <c r="B164" s="51"/>
      <c r="C164" s="52"/>
      <c r="D164" s="52"/>
      <c r="E164" s="52"/>
      <c r="F164" s="1"/>
      <c r="G164" s="1"/>
      <c r="H164" s="1"/>
    </row>
    <row r="165" spans="1:8" ht="15.75" customHeight="1">
      <c r="A165" s="51"/>
      <c r="B165" s="51"/>
      <c r="C165" s="52"/>
      <c r="D165" s="52"/>
      <c r="E165" s="52"/>
      <c r="F165" s="1"/>
      <c r="G165" s="1"/>
      <c r="H165" s="1"/>
    </row>
    <row r="166" spans="1:8" ht="15.75" customHeight="1">
      <c r="A166" s="51"/>
      <c r="B166" s="51"/>
      <c r="C166" s="52"/>
      <c r="D166" s="52"/>
      <c r="E166" s="52"/>
      <c r="F166" s="1"/>
      <c r="G166" s="1"/>
      <c r="H166" s="1"/>
    </row>
    <row r="167" spans="1:8" ht="15.75" customHeight="1">
      <c r="A167" s="51"/>
      <c r="B167" s="51"/>
      <c r="C167" s="52"/>
      <c r="D167" s="52"/>
      <c r="E167" s="52"/>
      <c r="F167" s="1"/>
      <c r="G167" s="1"/>
      <c r="H167" s="1"/>
    </row>
    <row r="168" spans="1:8" ht="15.75" customHeight="1">
      <c r="A168" s="51"/>
      <c r="B168" s="51"/>
      <c r="C168" s="52"/>
      <c r="D168" s="52"/>
      <c r="E168" s="52"/>
      <c r="F168" s="1"/>
      <c r="G168" s="1"/>
      <c r="H168" s="1"/>
    </row>
    <row r="169" spans="1:8" ht="15.75" customHeight="1">
      <c r="A169" s="51"/>
      <c r="B169" s="51"/>
      <c r="C169" s="52"/>
      <c r="D169" s="52"/>
      <c r="E169" s="52"/>
      <c r="F169" s="1"/>
      <c r="G169" s="1"/>
      <c r="H169" s="1"/>
    </row>
    <row r="170" spans="1:8" ht="15.75" customHeight="1">
      <c r="A170" s="51"/>
      <c r="B170" s="51"/>
      <c r="C170" s="52"/>
      <c r="D170" s="52"/>
      <c r="E170" s="52"/>
      <c r="F170" s="1"/>
      <c r="G170" s="1"/>
      <c r="H170" s="1"/>
    </row>
    <row r="171" spans="1:8" ht="15.75" customHeight="1">
      <c r="A171" s="51"/>
      <c r="B171" s="51"/>
      <c r="C171" s="52"/>
      <c r="D171" s="52"/>
      <c r="E171" s="52"/>
      <c r="F171" s="1"/>
      <c r="G171" s="1"/>
      <c r="H171" s="1"/>
    </row>
    <row r="172" spans="1:8" ht="15.75" customHeight="1">
      <c r="A172" s="51"/>
      <c r="B172" s="51"/>
      <c r="C172" s="52"/>
      <c r="D172" s="52"/>
      <c r="E172" s="52"/>
      <c r="F172" s="1"/>
      <c r="G172" s="1"/>
      <c r="H172" s="1"/>
    </row>
    <row r="173" spans="1:8" ht="15.75" customHeight="1">
      <c r="A173" s="51"/>
      <c r="B173" s="51"/>
      <c r="C173" s="52"/>
      <c r="D173" s="52"/>
      <c r="E173" s="52"/>
      <c r="F173" s="1"/>
      <c r="G173" s="1"/>
      <c r="H173" s="1"/>
    </row>
    <row r="174" spans="1:8" ht="15.75" customHeight="1">
      <c r="A174" s="51"/>
      <c r="B174" s="51"/>
      <c r="C174" s="52"/>
      <c r="D174" s="52"/>
      <c r="E174" s="52"/>
      <c r="F174" s="1"/>
      <c r="G174" s="1"/>
      <c r="H174" s="1"/>
    </row>
    <row r="175" spans="1:8" ht="15.75" customHeight="1">
      <c r="A175" s="51"/>
      <c r="B175" s="51"/>
      <c r="C175" s="52"/>
      <c r="D175" s="52"/>
      <c r="E175" s="52"/>
      <c r="F175" s="1"/>
      <c r="G175" s="1"/>
      <c r="H175" s="1"/>
    </row>
    <row r="176" spans="1:8" ht="15.75" customHeight="1">
      <c r="A176" s="51"/>
      <c r="B176" s="51"/>
      <c r="C176" s="52"/>
      <c r="D176" s="52"/>
      <c r="E176" s="52"/>
      <c r="F176" s="1"/>
      <c r="G176" s="1"/>
      <c r="H176" s="1"/>
    </row>
    <row r="177" spans="1:8" ht="15.75" customHeight="1">
      <c r="A177" s="51"/>
      <c r="B177" s="51"/>
      <c r="C177" s="52"/>
      <c r="D177" s="52"/>
      <c r="E177" s="52"/>
      <c r="F177" s="1"/>
      <c r="G177" s="1"/>
      <c r="H177" s="1"/>
    </row>
    <row r="178" spans="1:8" ht="15.75" customHeight="1">
      <c r="A178" s="51"/>
      <c r="B178" s="51"/>
      <c r="C178" s="52"/>
      <c r="D178" s="52"/>
      <c r="E178" s="52"/>
      <c r="F178" s="1"/>
      <c r="G178" s="1"/>
      <c r="H178" s="1"/>
    </row>
    <row r="179" spans="1:8" ht="15.75" customHeight="1">
      <c r="A179" s="51"/>
      <c r="B179" s="51"/>
      <c r="C179" s="52"/>
      <c r="D179" s="52"/>
      <c r="E179" s="52"/>
      <c r="F179" s="1"/>
      <c r="G179" s="1"/>
      <c r="H179" s="1"/>
    </row>
    <row r="180" spans="1:8" ht="15.75" customHeight="1">
      <c r="A180" s="51"/>
      <c r="B180" s="51"/>
      <c r="C180" s="52"/>
      <c r="D180" s="52"/>
      <c r="E180" s="52"/>
      <c r="F180" s="1"/>
      <c r="G180" s="1"/>
      <c r="H180" s="1"/>
    </row>
    <row r="181" spans="1:8" ht="15.75" customHeight="1">
      <c r="A181" s="51"/>
      <c r="B181" s="51"/>
      <c r="C181" s="52"/>
      <c r="D181" s="52"/>
      <c r="E181" s="52"/>
      <c r="F181" s="1"/>
      <c r="G181" s="1"/>
      <c r="H181" s="1"/>
    </row>
    <row r="182" spans="1:8" ht="15.75" customHeight="1">
      <c r="A182" s="51"/>
      <c r="B182" s="51"/>
      <c r="C182" s="52"/>
      <c r="D182" s="52"/>
      <c r="E182" s="52"/>
      <c r="F182" s="1"/>
      <c r="G182" s="1"/>
      <c r="H182" s="1"/>
    </row>
    <row r="183" spans="1:8" ht="15.75" customHeight="1">
      <c r="A183" s="51"/>
      <c r="B183" s="51"/>
      <c r="C183" s="52"/>
      <c r="D183" s="52"/>
      <c r="E183" s="52"/>
      <c r="F183" s="1"/>
      <c r="G183" s="1"/>
      <c r="H183" s="1"/>
    </row>
    <row r="184" spans="1:8" ht="15.75" customHeight="1">
      <c r="A184" s="51"/>
      <c r="B184" s="51"/>
      <c r="C184" s="52"/>
      <c r="D184" s="52"/>
      <c r="E184" s="52"/>
      <c r="F184" s="1"/>
      <c r="G184" s="1"/>
      <c r="H184" s="1"/>
    </row>
    <row r="185" spans="1:8" ht="15.75" customHeight="1">
      <c r="A185" s="51"/>
      <c r="B185" s="51"/>
      <c r="C185" s="52"/>
      <c r="D185" s="52"/>
      <c r="E185" s="52"/>
      <c r="F185" s="1"/>
      <c r="G185" s="1"/>
      <c r="H185" s="1"/>
    </row>
    <row r="186" spans="1:8" ht="15.75" customHeight="1">
      <c r="A186" s="51"/>
      <c r="B186" s="51"/>
      <c r="C186" s="52"/>
      <c r="D186" s="52"/>
      <c r="E186" s="52"/>
      <c r="F186" s="1"/>
      <c r="G186" s="1"/>
      <c r="H186" s="1"/>
    </row>
    <row r="187" spans="1:8" ht="15.75" customHeight="1">
      <c r="A187" s="51"/>
      <c r="B187" s="51"/>
      <c r="C187" s="52"/>
      <c r="D187" s="52"/>
      <c r="E187" s="52"/>
      <c r="F187" s="1"/>
      <c r="G187" s="1"/>
      <c r="H187" s="1"/>
    </row>
    <row r="188" spans="1:8" ht="15.75" customHeight="1">
      <c r="A188" s="51"/>
      <c r="B188" s="51"/>
      <c r="C188" s="52"/>
      <c r="D188" s="52"/>
      <c r="E188" s="52"/>
      <c r="F188" s="1"/>
      <c r="G188" s="1"/>
      <c r="H188" s="1"/>
    </row>
    <row r="189" spans="1:8" ht="15.75" customHeight="1">
      <c r="A189" s="51"/>
      <c r="B189" s="51"/>
      <c r="C189" s="52"/>
      <c r="D189" s="52"/>
      <c r="E189" s="52"/>
      <c r="F189" s="1"/>
      <c r="G189" s="1"/>
      <c r="H189" s="1"/>
    </row>
    <row r="190" spans="1:8" ht="15.75" customHeight="1">
      <c r="A190" s="51"/>
      <c r="B190" s="51"/>
      <c r="C190" s="52"/>
      <c r="D190" s="52"/>
      <c r="E190" s="52"/>
      <c r="F190" s="1"/>
      <c r="G190" s="1"/>
      <c r="H190" s="1"/>
    </row>
    <row r="191" spans="1:8" ht="15.75" customHeight="1">
      <c r="A191" s="51"/>
      <c r="B191" s="51"/>
      <c r="C191" s="52"/>
      <c r="D191" s="52"/>
      <c r="E191" s="52"/>
      <c r="F191" s="1"/>
      <c r="G191" s="1"/>
      <c r="H191" s="1"/>
    </row>
    <row r="192" spans="1:8" ht="15.75" customHeight="1">
      <c r="A192" s="51"/>
      <c r="B192" s="51"/>
      <c r="C192" s="52"/>
      <c r="D192" s="52"/>
      <c r="E192" s="52"/>
      <c r="F192" s="1"/>
      <c r="G192" s="1"/>
      <c r="H192" s="1"/>
    </row>
    <row r="193" spans="1:8" ht="15.75" customHeight="1">
      <c r="A193" s="51"/>
      <c r="B193" s="51"/>
      <c r="C193" s="52"/>
      <c r="D193" s="52"/>
      <c r="E193" s="52"/>
      <c r="F193" s="1"/>
      <c r="G193" s="1"/>
      <c r="H193" s="1"/>
    </row>
    <row r="194" spans="1:8" ht="15.75" customHeight="1">
      <c r="A194" s="51"/>
      <c r="B194" s="51"/>
      <c r="C194" s="52"/>
      <c r="D194" s="52"/>
      <c r="E194" s="52"/>
      <c r="F194" s="1"/>
      <c r="G194" s="1"/>
      <c r="H194" s="1"/>
    </row>
    <row r="195" spans="1:8" ht="15.75" customHeight="1">
      <c r="A195" s="51"/>
      <c r="B195" s="51"/>
      <c r="C195" s="52"/>
      <c r="D195" s="52"/>
      <c r="E195" s="52"/>
      <c r="F195" s="1"/>
      <c r="G195" s="1"/>
      <c r="H195" s="1"/>
    </row>
    <row r="196" spans="1:8" ht="15.75" customHeight="1">
      <c r="A196" s="51"/>
      <c r="B196" s="51"/>
      <c r="C196" s="52"/>
      <c r="D196" s="52"/>
      <c r="E196" s="52"/>
      <c r="F196" s="1"/>
      <c r="G196" s="1"/>
      <c r="H196" s="1"/>
    </row>
    <row r="197" spans="1:8" ht="15.75" customHeight="1">
      <c r="A197" s="51"/>
      <c r="B197" s="51"/>
      <c r="C197" s="52"/>
      <c r="D197" s="52"/>
      <c r="E197" s="52"/>
      <c r="F197" s="1"/>
      <c r="G197" s="1"/>
      <c r="H197" s="1"/>
    </row>
    <row r="198" spans="1:8" ht="15.75" customHeight="1">
      <c r="A198" s="51"/>
      <c r="B198" s="51"/>
      <c r="C198" s="52"/>
      <c r="D198" s="52"/>
      <c r="E198" s="52"/>
      <c r="F198" s="1"/>
      <c r="G198" s="1"/>
      <c r="H198" s="1"/>
    </row>
    <row r="199" spans="1:8" ht="15.75" customHeight="1">
      <c r="A199" s="51"/>
      <c r="B199" s="51"/>
      <c r="C199" s="52"/>
      <c r="D199" s="52"/>
      <c r="E199" s="52"/>
      <c r="F199" s="1"/>
      <c r="G199" s="1"/>
      <c r="H199" s="1"/>
    </row>
    <row r="200" spans="1:8" ht="15.75" customHeight="1">
      <c r="A200" s="51"/>
      <c r="B200" s="51"/>
      <c r="C200" s="52"/>
      <c r="D200" s="52"/>
      <c r="E200" s="52"/>
      <c r="F200" s="1"/>
      <c r="G200" s="1"/>
      <c r="H200" s="1"/>
    </row>
    <row r="201" spans="1:8" ht="15.75" customHeight="1">
      <c r="A201" s="51"/>
      <c r="B201" s="51"/>
      <c r="C201" s="52"/>
      <c r="D201" s="52"/>
      <c r="E201" s="52"/>
      <c r="F201" s="1"/>
      <c r="G201" s="1"/>
      <c r="H201" s="1"/>
    </row>
    <row r="202" spans="1:8" ht="15.75" customHeight="1">
      <c r="A202" s="51"/>
      <c r="B202" s="51"/>
      <c r="C202" s="52"/>
      <c r="D202" s="52"/>
      <c r="E202" s="52"/>
      <c r="F202" s="1"/>
      <c r="G202" s="1"/>
      <c r="H202" s="1"/>
    </row>
    <row r="203" spans="1:8" ht="15.75" customHeight="1">
      <c r="A203" s="51"/>
      <c r="B203" s="51"/>
      <c r="C203" s="52"/>
      <c r="D203" s="52"/>
      <c r="E203" s="52"/>
      <c r="F203" s="1"/>
      <c r="G203" s="1"/>
      <c r="H203" s="1"/>
    </row>
    <row r="204" spans="1:8" ht="15.75" customHeight="1">
      <c r="A204" s="51"/>
      <c r="B204" s="51"/>
      <c r="C204" s="52"/>
      <c r="D204" s="52"/>
      <c r="E204" s="52"/>
      <c r="F204" s="1"/>
      <c r="G204" s="1"/>
      <c r="H204" s="1"/>
    </row>
    <row r="205" spans="1:8" ht="15.75" customHeight="1">
      <c r="A205" s="51"/>
      <c r="B205" s="51"/>
      <c r="C205" s="52"/>
      <c r="D205" s="52"/>
      <c r="E205" s="52"/>
      <c r="F205" s="1"/>
      <c r="G205" s="1"/>
      <c r="H205" s="1"/>
    </row>
    <row r="206" spans="1:8" ht="15.75" customHeight="1">
      <c r="A206" s="51"/>
      <c r="B206" s="51"/>
      <c r="C206" s="52"/>
      <c r="D206" s="52"/>
      <c r="E206" s="52"/>
      <c r="F206" s="1"/>
      <c r="G206" s="1"/>
      <c r="H206" s="1"/>
    </row>
    <row r="207" spans="1:8" ht="15.75" customHeight="1">
      <c r="A207" s="51"/>
      <c r="B207" s="51"/>
      <c r="C207" s="52"/>
      <c r="D207" s="52"/>
      <c r="E207" s="52"/>
      <c r="F207" s="1"/>
      <c r="G207" s="1"/>
      <c r="H207" s="1"/>
    </row>
    <row r="208" spans="1:8" ht="15.75" customHeight="1">
      <c r="A208" s="51"/>
      <c r="B208" s="51"/>
      <c r="C208" s="52"/>
      <c r="D208" s="52"/>
      <c r="E208" s="52"/>
      <c r="F208" s="1"/>
      <c r="G208" s="1"/>
      <c r="H208" s="1"/>
    </row>
    <row r="209" spans="1:8" ht="15.75" customHeight="1">
      <c r="A209" s="51"/>
      <c r="B209" s="51"/>
      <c r="C209" s="52"/>
      <c r="D209" s="52"/>
      <c r="E209" s="52"/>
      <c r="F209" s="1"/>
      <c r="G209" s="1"/>
      <c r="H209" s="1"/>
    </row>
    <row r="210" spans="1:8" ht="15.75" customHeight="1">
      <c r="A210" s="51"/>
      <c r="B210" s="51"/>
      <c r="C210" s="52"/>
      <c r="D210" s="52"/>
      <c r="E210" s="52"/>
      <c r="F210" s="1"/>
      <c r="G210" s="1"/>
      <c r="H210" s="1"/>
    </row>
    <row r="211" spans="1:8" ht="15.75" customHeight="1">
      <c r="A211" s="51"/>
      <c r="B211" s="51"/>
      <c r="C211" s="52"/>
      <c r="D211" s="52"/>
      <c r="E211" s="52"/>
      <c r="F211" s="1"/>
      <c r="G211" s="1"/>
      <c r="H211" s="1"/>
    </row>
    <row r="212" spans="1:8" ht="15.75" customHeight="1">
      <c r="A212" s="51"/>
      <c r="B212" s="51"/>
      <c r="C212" s="52"/>
      <c r="D212" s="52"/>
      <c r="E212" s="52"/>
      <c r="F212" s="1"/>
      <c r="G212" s="1"/>
      <c r="H212" s="1"/>
    </row>
    <row r="213" spans="1:8" ht="15.75" customHeight="1">
      <c r="A213" s="51"/>
      <c r="B213" s="51"/>
      <c r="C213" s="52"/>
      <c r="D213" s="52"/>
      <c r="E213" s="52"/>
      <c r="F213" s="1"/>
      <c r="G213" s="1"/>
      <c r="H213" s="1"/>
    </row>
    <row r="214" spans="1:8" ht="15.75" customHeight="1">
      <c r="A214" s="51"/>
      <c r="B214" s="51"/>
      <c r="C214" s="52"/>
      <c r="D214" s="52"/>
      <c r="E214" s="52"/>
      <c r="F214" s="1"/>
      <c r="G214" s="1"/>
      <c r="H214" s="1"/>
    </row>
    <row r="215" spans="1:8" ht="15.75" customHeight="1">
      <c r="A215" s="51"/>
      <c r="B215" s="51"/>
      <c r="C215" s="52"/>
      <c r="D215" s="52"/>
      <c r="E215" s="52"/>
      <c r="F215" s="1"/>
      <c r="G215" s="1"/>
      <c r="H215" s="1"/>
    </row>
    <row r="216" spans="1:8" ht="15.75" customHeight="1">
      <c r="A216" s="51"/>
      <c r="B216" s="51"/>
      <c r="C216" s="52"/>
      <c r="D216" s="52"/>
      <c r="E216" s="52"/>
      <c r="F216" s="1"/>
      <c r="G216" s="1"/>
      <c r="H216" s="1"/>
    </row>
    <row r="217" spans="1:8" ht="15.75" customHeight="1">
      <c r="A217" s="51"/>
      <c r="B217" s="51"/>
      <c r="C217" s="52"/>
      <c r="D217" s="52"/>
      <c r="E217" s="52"/>
      <c r="F217" s="1"/>
      <c r="G217" s="1"/>
      <c r="H217" s="1"/>
    </row>
    <row r="218" spans="1:8" ht="15.75" customHeight="1">
      <c r="A218" s="51"/>
      <c r="B218" s="51"/>
      <c r="C218" s="52"/>
      <c r="D218" s="52"/>
      <c r="E218" s="52"/>
      <c r="F218" s="1"/>
      <c r="G218" s="1"/>
      <c r="H218" s="1"/>
    </row>
    <row r="219" spans="1:8" ht="15.75" customHeight="1">
      <c r="A219" s="51"/>
      <c r="B219" s="51"/>
      <c r="C219" s="52"/>
      <c r="D219" s="52"/>
      <c r="E219" s="52"/>
      <c r="F219" s="1"/>
      <c r="G219" s="1"/>
      <c r="H219" s="1"/>
    </row>
    <row r="220" spans="1:8" ht="15.75" customHeight="1">
      <c r="A220" s="51"/>
      <c r="B220" s="51"/>
      <c r="C220" s="52"/>
      <c r="D220" s="52"/>
      <c r="E220" s="52"/>
      <c r="F220" s="1"/>
      <c r="G220" s="1"/>
      <c r="H220" s="1"/>
    </row>
    <row r="221" spans="1:8" ht="15.75" customHeight="1">
      <c r="A221" s="51"/>
      <c r="B221" s="51"/>
      <c r="C221" s="52"/>
      <c r="D221" s="52"/>
      <c r="E221" s="52"/>
      <c r="F221" s="1"/>
      <c r="G221" s="1"/>
      <c r="H221" s="1"/>
    </row>
    <row r="222" spans="1:8" ht="15.75" customHeight="1">
      <c r="A222" s="51"/>
      <c r="B222" s="51"/>
      <c r="C222" s="52"/>
      <c r="D222" s="52"/>
      <c r="E222" s="52"/>
      <c r="F222" s="1"/>
      <c r="G222" s="1"/>
      <c r="H222" s="1"/>
    </row>
    <row r="223" spans="1:8" ht="15.75" customHeight="1">
      <c r="A223" s="51"/>
      <c r="B223" s="51"/>
      <c r="C223" s="52"/>
      <c r="D223" s="52"/>
      <c r="E223" s="52"/>
      <c r="F223" s="1"/>
      <c r="G223" s="1"/>
      <c r="H223" s="1"/>
    </row>
    <row r="224" spans="1:8" ht="15.75" customHeight="1">
      <c r="A224" s="51"/>
      <c r="B224" s="51"/>
      <c r="C224" s="52"/>
      <c r="D224" s="52"/>
      <c r="E224" s="52"/>
      <c r="F224" s="1"/>
      <c r="G224" s="1"/>
      <c r="H224" s="1"/>
    </row>
    <row r="225" spans="1:8" ht="15.75" customHeight="1">
      <c r="A225" s="51"/>
      <c r="B225" s="51"/>
      <c r="C225" s="52"/>
      <c r="D225" s="52"/>
      <c r="E225" s="52"/>
      <c r="F225" s="1"/>
      <c r="G225" s="1"/>
      <c r="H225" s="1"/>
    </row>
    <row r="226" spans="1:8" ht="15.75" customHeight="1">
      <c r="A226" s="51"/>
      <c r="B226" s="51"/>
      <c r="C226" s="52"/>
      <c r="D226" s="52"/>
      <c r="E226" s="52"/>
      <c r="F226" s="1"/>
      <c r="G226" s="1"/>
      <c r="H226" s="1"/>
    </row>
    <row r="227" spans="1:8" ht="15.75" customHeight="1">
      <c r="A227" s="51"/>
      <c r="B227" s="51"/>
      <c r="C227" s="52"/>
      <c r="D227" s="52"/>
      <c r="E227" s="52"/>
      <c r="F227" s="1"/>
      <c r="G227" s="1"/>
      <c r="H227" s="1"/>
    </row>
    <row r="228" spans="1:8" ht="15.75" customHeight="1">
      <c r="A228" s="51"/>
      <c r="B228" s="51"/>
      <c r="C228" s="52"/>
      <c r="D228" s="52"/>
      <c r="E228" s="52"/>
      <c r="F228" s="1"/>
      <c r="G228" s="1"/>
      <c r="H228" s="1"/>
    </row>
    <row r="229" spans="1:8" ht="15.75" customHeight="1">
      <c r="A229" s="51"/>
      <c r="B229" s="51"/>
      <c r="C229" s="52"/>
      <c r="D229" s="52"/>
      <c r="E229" s="52"/>
      <c r="F229" s="1"/>
      <c r="G229" s="1"/>
      <c r="H229" s="1"/>
    </row>
    <row r="230" spans="1:8" ht="15.75" customHeight="1">
      <c r="A230" s="51"/>
      <c r="B230" s="51"/>
      <c r="C230" s="52"/>
      <c r="D230" s="52"/>
      <c r="E230" s="52"/>
      <c r="F230" s="1"/>
      <c r="G230" s="1"/>
      <c r="H230" s="1"/>
    </row>
    <row r="231" spans="1:8" ht="15.75" customHeight="1"/>
    <row r="232" spans="1:8" ht="15.75" customHeight="1"/>
    <row r="233" spans="1:8" ht="15.75" customHeight="1"/>
    <row r="234" spans="1:8" ht="15.75" customHeight="1"/>
    <row r="235" spans="1:8" ht="15.75" customHeight="1"/>
    <row r="236" spans="1:8" ht="15.75" customHeight="1"/>
    <row r="237" spans="1:8" ht="15.75" customHeight="1"/>
    <row r="238" spans="1:8" ht="15.75" customHeight="1"/>
    <row r="239" spans="1:8" ht="15.75" customHeight="1"/>
    <row r="240" spans="1: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30:H30"/>
  </mergeCells>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sheetPr>
  <dimension ref="A1:Y1000"/>
  <sheetViews>
    <sheetView workbookViewId="0"/>
  </sheetViews>
  <sheetFormatPr defaultColWidth="14.3984375" defaultRowHeight="15" customHeight="1"/>
  <cols>
    <col min="1" max="1" width="23.73046875" customWidth="1"/>
    <col min="2" max="2" width="10.86328125" customWidth="1"/>
    <col min="3" max="3" width="30" customWidth="1"/>
    <col min="4" max="4" width="17.73046875" customWidth="1"/>
    <col min="5" max="5" width="26.265625" customWidth="1"/>
    <col min="6" max="8" width="13.73046875" customWidth="1"/>
    <col min="9" max="13" width="8" customWidth="1"/>
    <col min="14" max="14" width="11.265625" customWidth="1"/>
    <col min="15" max="25" width="8" customWidth="1"/>
    <col min="26" max="26" width="14.265625" customWidth="1"/>
  </cols>
  <sheetData>
    <row r="1" spans="1:25" ht="14.25">
      <c r="A1" s="51"/>
      <c r="B1" s="51"/>
      <c r="C1" s="52"/>
      <c r="D1" s="52"/>
      <c r="E1" s="52"/>
      <c r="F1" s="1"/>
      <c r="G1" s="1"/>
      <c r="H1" s="1"/>
    </row>
    <row r="2" spans="1:25" ht="15.75" customHeight="1">
      <c r="A2" s="1155" t="s">
        <v>8797</v>
      </c>
      <c r="B2" s="1115"/>
      <c r="C2" s="1115"/>
      <c r="D2" s="1115"/>
      <c r="E2" s="1115"/>
      <c r="F2" s="1115"/>
      <c r="G2" s="1115"/>
      <c r="H2" s="1115"/>
      <c r="I2" s="1115"/>
      <c r="J2" s="1115"/>
      <c r="K2" s="1115"/>
      <c r="L2" s="1115"/>
      <c r="M2" s="1116"/>
      <c r="N2" s="54"/>
      <c r="O2" s="54"/>
      <c r="P2" s="54"/>
      <c r="Q2" s="54"/>
      <c r="R2" s="54"/>
      <c r="S2" s="54"/>
      <c r="T2" s="54"/>
      <c r="U2" s="54"/>
      <c r="V2" s="54"/>
      <c r="W2" s="54"/>
      <c r="X2" s="54"/>
      <c r="Y2" s="54"/>
    </row>
    <row r="3" spans="1:25" ht="15.75" customHeight="1">
      <c r="A3" s="288"/>
      <c r="B3" s="288"/>
      <c r="C3" s="288"/>
      <c r="D3" s="288"/>
      <c r="E3" s="928"/>
      <c r="F3" s="927"/>
      <c r="G3" s="927"/>
      <c r="H3" s="927"/>
      <c r="I3" s="54"/>
      <c r="J3" s="54"/>
      <c r="K3" s="54"/>
      <c r="L3" s="54"/>
      <c r="M3" s="54"/>
      <c r="N3" s="54"/>
      <c r="O3" s="54"/>
      <c r="P3" s="54"/>
      <c r="Q3" s="54"/>
      <c r="R3" s="54"/>
      <c r="S3" s="54"/>
      <c r="T3" s="54"/>
      <c r="U3" s="54"/>
      <c r="V3" s="54"/>
      <c r="W3" s="54"/>
      <c r="X3" s="54"/>
      <c r="Y3" s="54"/>
    </row>
    <row r="4" spans="1:25" ht="21" customHeight="1">
      <c r="A4" s="1120" t="s">
        <v>8798</v>
      </c>
      <c r="B4" s="1111"/>
      <c r="C4" s="1111"/>
      <c r="D4" s="1111"/>
      <c r="E4" s="1111"/>
      <c r="F4" s="1111"/>
      <c r="G4" s="1111"/>
      <c r="H4" s="1111"/>
      <c r="I4" s="1111"/>
      <c r="J4" s="1111"/>
      <c r="K4" s="1111"/>
      <c r="L4" s="1111"/>
      <c r="M4" s="1112"/>
      <c r="N4" s="54"/>
      <c r="O4" s="54"/>
      <c r="P4" s="54"/>
      <c r="Q4" s="54"/>
      <c r="R4" s="54"/>
      <c r="S4" s="54"/>
      <c r="T4" s="54"/>
      <c r="U4" s="54"/>
      <c r="V4" s="54"/>
      <c r="W4" s="54"/>
      <c r="X4" s="54"/>
      <c r="Y4" s="54"/>
    </row>
    <row r="5" spans="1:25" ht="27" customHeight="1">
      <c r="A5" s="1137" t="s">
        <v>3113</v>
      </c>
      <c r="B5" s="1111"/>
      <c r="C5" s="1111"/>
      <c r="D5" s="1111"/>
      <c r="E5" s="1111"/>
      <c r="F5" s="1111"/>
      <c r="G5" s="1111"/>
      <c r="H5" s="1111"/>
      <c r="I5" s="1111"/>
      <c r="J5" s="1111"/>
      <c r="K5" s="1111"/>
      <c r="L5" s="1111"/>
      <c r="M5" s="1112"/>
      <c r="N5" s="54"/>
      <c r="O5" s="54"/>
      <c r="P5" s="54"/>
      <c r="Q5" s="54"/>
      <c r="R5" s="54"/>
      <c r="S5" s="54"/>
      <c r="T5" s="54"/>
      <c r="U5" s="54"/>
      <c r="V5" s="54"/>
      <c r="W5" s="54"/>
      <c r="X5" s="54"/>
      <c r="Y5" s="54"/>
    </row>
    <row r="6" spans="1:25" ht="30" customHeight="1">
      <c r="A6" s="1137" t="s">
        <v>8799</v>
      </c>
      <c r="B6" s="1111"/>
      <c r="C6" s="1111"/>
      <c r="D6" s="1111"/>
      <c r="E6" s="1111"/>
      <c r="F6" s="1111"/>
      <c r="G6" s="1111"/>
      <c r="H6" s="1111"/>
      <c r="I6" s="1111"/>
      <c r="J6" s="1111"/>
      <c r="K6" s="1111"/>
      <c r="L6" s="1111"/>
      <c r="M6" s="1112"/>
      <c r="N6" s="54"/>
      <c r="O6" s="54"/>
      <c r="P6" s="54"/>
      <c r="Q6" s="54"/>
      <c r="R6" s="54"/>
      <c r="S6" s="54"/>
      <c r="T6" s="54"/>
      <c r="U6" s="54"/>
      <c r="V6" s="54"/>
      <c r="W6" s="54"/>
      <c r="X6" s="54"/>
      <c r="Y6" s="54"/>
    </row>
    <row r="7" spans="1:25" ht="29.25" customHeight="1">
      <c r="A7" s="1137" t="s">
        <v>8800</v>
      </c>
      <c r="B7" s="1111"/>
      <c r="C7" s="1111"/>
      <c r="D7" s="1111"/>
      <c r="E7" s="1111"/>
      <c r="F7" s="1111"/>
      <c r="G7" s="1111"/>
      <c r="H7" s="1111"/>
      <c r="I7" s="1111"/>
      <c r="J7" s="1111"/>
      <c r="K7" s="1111"/>
      <c r="L7" s="1111"/>
      <c r="M7" s="1112"/>
      <c r="N7" s="54"/>
      <c r="O7" s="54"/>
      <c r="P7" s="54"/>
      <c r="Q7" s="54"/>
      <c r="R7" s="54"/>
      <c r="S7" s="54"/>
      <c r="T7" s="54"/>
      <c r="U7" s="54"/>
      <c r="V7" s="54"/>
      <c r="W7" s="54"/>
      <c r="X7" s="54"/>
      <c r="Y7" s="54"/>
    </row>
    <row r="8" spans="1:25" ht="18.75" customHeight="1">
      <c r="A8" s="1137" t="s">
        <v>3116</v>
      </c>
      <c r="B8" s="1111"/>
      <c r="C8" s="1111"/>
      <c r="D8" s="1111"/>
      <c r="E8" s="1111"/>
      <c r="F8" s="1111"/>
      <c r="G8" s="1111"/>
      <c r="H8" s="1111"/>
      <c r="I8" s="1111"/>
      <c r="J8" s="1111"/>
      <c r="K8" s="1111"/>
      <c r="L8" s="1111"/>
      <c r="M8" s="1112"/>
      <c r="N8" s="54"/>
      <c r="O8" s="54"/>
      <c r="P8" s="54"/>
      <c r="Q8" s="54"/>
      <c r="R8" s="54"/>
      <c r="S8" s="54"/>
      <c r="T8" s="54"/>
      <c r="U8" s="54"/>
      <c r="V8" s="54"/>
      <c r="W8" s="54"/>
      <c r="X8" s="54"/>
      <c r="Y8" s="54"/>
    </row>
    <row r="9" spans="1:25" ht="44.25" customHeight="1">
      <c r="A9" s="1137" t="s">
        <v>8801</v>
      </c>
      <c r="B9" s="1111"/>
      <c r="C9" s="1111"/>
      <c r="D9" s="1111"/>
      <c r="E9" s="1111"/>
      <c r="F9" s="1111"/>
      <c r="G9" s="1111"/>
      <c r="H9" s="1111"/>
      <c r="I9" s="1111"/>
      <c r="J9" s="1111"/>
      <c r="K9" s="1111"/>
      <c r="L9" s="1111"/>
      <c r="M9" s="1112"/>
      <c r="N9" s="54"/>
      <c r="O9" s="54"/>
      <c r="P9" s="54"/>
      <c r="Q9" s="54"/>
      <c r="R9" s="54"/>
      <c r="S9" s="54"/>
      <c r="T9" s="54"/>
      <c r="U9" s="54"/>
      <c r="V9" s="54"/>
      <c r="W9" s="54"/>
      <c r="X9" s="54"/>
      <c r="Y9" s="54"/>
    </row>
    <row r="10" spans="1:25" ht="26.25" customHeight="1">
      <c r="A10" s="1137" t="s">
        <v>8802</v>
      </c>
      <c r="B10" s="1111"/>
      <c r="C10" s="1111"/>
      <c r="D10" s="1111"/>
      <c r="E10" s="1111"/>
      <c r="F10" s="1111"/>
      <c r="G10" s="1111"/>
      <c r="H10" s="1111"/>
      <c r="I10" s="1111"/>
      <c r="J10" s="1111"/>
      <c r="K10" s="1111"/>
      <c r="L10" s="1111"/>
      <c r="M10" s="1112"/>
      <c r="N10" s="54"/>
      <c r="O10" s="54"/>
      <c r="P10" s="54"/>
      <c r="Q10" s="54"/>
      <c r="R10" s="54"/>
      <c r="S10" s="54"/>
      <c r="T10" s="54"/>
      <c r="U10" s="54"/>
      <c r="V10" s="54"/>
      <c r="W10" s="54"/>
      <c r="X10" s="54"/>
      <c r="Y10" s="54"/>
    </row>
    <row r="11" spans="1:25" ht="72" customHeight="1">
      <c r="A11" s="1147" t="s">
        <v>8803</v>
      </c>
      <c r="B11" s="1111"/>
      <c r="C11" s="1111"/>
      <c r="D11" s="1111"/>
      <c r="E11" s="1111"/>
      <c r="F11" s="1111"/>
      <c r="G11" s="1111"/>
      <c r="H11" s="1111"/>
      <c r="I11" s="1111"/>
      <c r="J11" s="1111"/>
      <c r="K11" s="1111"/>
      <c r="L11" s="1111"/>
      <c r="M11" s="1112"/>
      <c r="N11" s="54"/>
      <c r="O11" s="54"/>
      <c r="P11" s="54"/>
      <c r="Q11" s="54"/>
      <c r="R11" s="54"/>
      <c r="S11" s="54"/>
      <c r="T11" s="54"/>
      <c r="U11" s="54"/>
      <c r="V11" s="54"/>
      <c r="W11" s="54"/>
      <c r="X11" s="54"/>
      <c r="Y11" s="54"/>
    </row>
    <row r="12" spans="1:25" ht="14.25">
      <c r="A12" s="57"/>
      <c r="B12" s="57"/>
      <c r="C12" s="58"/>
      <c r="D12" s="58"/>
      <c r="E12" s="58"/>
      <c r="F12" s="57"/>
      <c r="G12" s="57"/>
      <c r="H12" s="57"/>
      <c r="I12" s="54"/>
      <c r="J12" s="54"/>
      <c r="K12" s="54"/>
      <c r="L12" s="54"/>
      <c r="M12" s="54"/>
      <c r="N12" s="54"/>
      <c r="O12" s="54"/>
      <c r="P12" s="54"/>
      <c r="Q12" s="54"/>
      <c r="R12" s="54"/>
      <c r="S12" s="54"/>
      <c r="T12" s="54"/>
      <c r="U12" s="54"/>
      <c r="V12" s="54"/>
      <c r="W12" s="54"/>
      <c r="X12" s="54"/>
      <c r="Y12" s="54"/>
    </row>
    <row r="13" spans="1:25" ht="61.5" customHeight="1">
      <c r="A13" s="258" t="s">
        <v>5971</v>
      </c>
      <c r="B13" s="290" t="s">
        <v>3121</v>
      </c>
      <c r="C13" s="61" t="s">
        <v>6</v>
      </c>
      <c r="D13" s="289" t="s">
        <v>3122</v>
      </c>
      <c r="E13" s="290" t="s">
        <v>3123</v>
      </c>
      <c r="F13" s="290" t="s">
        <v>214</v>
      </c>
      <c r="G13" s="290" t="s">
        <v>3124</v>
      </c>
      <c r="H13" s="290" t="s">
        <v>3125</v>
      </c>
      <c r="I13" s="60" t="s">
        <v>216</v>
      </c>
      <c r="J13" s="60" t="s">
        <v>217</v>
      </c>
      <c r="K13" s="60" t="s">
        <v>218</v>
      </c>
      <c r="L13" s="258" t="s">
        <v>219</v>
      </c>
      <c r="M13" s="258" t="s">
        <v>223</v>
      </c>
      <c r="N13" s="64" t="s">
        <v>224</v>
      </c>
      <c r="O13" s="54"/>
      <c r="P13" s="54"/>
      <c r="Q13" s="54"/>
      <c r="R13" s="54"/>
      <c r="S13" s="54"/>
      <c r="T13" s="54"/>
      <c r="U13" s="54"/>
      <c r="V13" s="54"/>
      <c r="W13" s="54"/>
      <c r="X13" s="54"/>
      <c r="Y13" s="54"/>
    </row>
    <row r="14" spans="1:25" ht="63.75">
      <c r="A14" s="184" t="s">
        <v>8804</v>
      </c>
      <c r="B14" s="158" t="s">
        <v>8805</v>
      </c>
      <c r="C14" s="155" t="s">
        <v>101</v>
      </c>
      <c r="D14" s="155" t="s">
        <v>8806</v>
      </c>
      <c r="E14" s="159" t="s">
        <v>8807</v>
      </c>
      <c r="F14" s="159">
        <v>2021</v>
      </c>
      <c r="G14" s="159" t="s">
        <v>8808</v>
      </c>
      <c r="H14" s="159" t="s">
        <v>8809</v>
      </c>
      <c r="I14" s="168"/>
      <c r="J14" s="159">
        <v>6</v>
      </c>
      <c r="K14" s="159">
        <v>6</v>
      </c>
      <c r="L14" s="183" t="s">
        <v>8810</v>
      </c>
      <c r="M14" s="1104">
        <v>66</v>
      </c>
      <c r="N14" s="176" t="s">
        <v>3439</v>
      </c>
    </row>
    <row r="15" spans="1:25" ht="38.25">
      <c r="A15" s="194" t="s">
        <v>8811</v>
      </c>
      <c r="B15" s="152" t="s">
        <v>3437</v>
      </c>
      <c r="C15" s="191" t="s">
        <v>101</v>
      </c>
      <c r="D15" s="191" t="s">
        <v>8806</v>
      </c>
      <c r="E15" s="558" t="s">
        <v>8812</v>
      </c>
      <c r="F15" s="191">
        <v>2021</v>
      </c>
      <c r="G15" s="191" t="s">
        <v>8808</v>
      </c>
      <c r="H15" s="193">
        <v>62</v>
      </c>
      <c r="I15" s="193">
        <v>2</v>
      </c>
      <c r="J15" s="193">
        <v>2</v>
      </c>
      <c r="K15" s="193">
        <v>10</v>
      </c>
      <c r="L15" s="559" t="s">
        <v>8813</v>
      </c>
      <c r="M15" s="1105">
        <v>62</v>
      </c>
      <c r="N15" s="176" t="s">
        <v>3439</v>
      </c>
    </row>
    <row r="16" spans="1:25" ht="38.25">
      <c r="A16" s="1106"/>
      <c r="B16" s="152" t="s">
        <v>3437</v>
      </c>
      <c r="C16" s="191" t="s">
        <v>101</v>
      </c>
      <c r="D16" s="191" t="s">
        <v>8814</v>
      </c>
      <c r="E16" s="506"/>
      <c r="F16" s="193">
        <v>2021</v>
      </c>
      <c r="G16" s="193">
        <v>11</v>
      </c>
      <c r="H16" s="193" t="s">
        <v>773</v>
      </c>
      <c r="I16" s="506"/>
      <c r="J16" s="506"/>
      <c r="K16" s="506"/>
      <c r="L16" s="557">
        <v>15</v>
      </c>
      <c r="M16" s="1105">
        <v>15</v>
      </c>
      <c r="N16" s="176" t="s">
        <v>3439</v>
      </c>
    </row>
    <row r="17" spans="1:14" ht="38.25">
      <c r="A17" s="1106"/>
      <c r="B17" s="152" t="s">
        <v>3437</v>
      </c>
      <c r="C17" s="191" t="s">
        <v>101</v>
      </c>
      <c r="D17" s="191" t="s">
        <v>8815</v>
      </c>
      <c r="E17" s="506"/>
      <c r="F17" s="191">
        <v>2021</v>
      </c>
      <c r="G17" s="191">
        <v>11</v>
      </c>
      <c r="H17" s="506"/>
      <c r="I17" s="506"/>
      <c r="J17" s="506"/>
      <c r="K17" s="506"/>
      <c r="L17" s="557">
        <v>15</v>
      </c>
      <c r="M17" s="1105">
        <v>15</v>
      </c>
      <c r="N17" s="176" t="s">
        <v>3439</v>
      </c>
    </row>
    <row r="18" spans="1:14" ht="51">
      <c r="A18" s="1106"/>
      <c r="B18" s="152" t="s">
        <v>3437</v>
      </c>
      <c r="C18" s="191" t="s">
        <v>101</v>
      </c>
      <c r="D18" s="191" t="s">
        <v>8816</v>
      </c>
      <c r="E18" s="506"/>
      <c r="F18" s="191">
        <v>2021</v>
      </c>
      <c r="G18" s="191">
        <v>11</v>
      </c>
      <c r="H18" s="506"/>
      <c r="I18" s="506"/>
      <c r="J18" s="506"/>
      <c r="K18" s="506"/>
      <c r="L18" s="557">
        <v>15</v>
      </c>
      <c r="M18" s="1105">
        <v>15</v>
      </c>
      <c r="N18" s="176" t="s">
        <v>3439</v>
      </c>
    </row>
    <row r="19" spans="1:14" ht="38.25">
      <c r="A19" s="1106"/>
      <c r="B19" s="152" t="s">
        <v>3437</v>
      </c>
      <c r="C19" s="191" t="s">
        <v>101</v>
      </c>
      <c r="D19" s="191" t="s">
        <v>8817</v>
      </c>
      <c r="E19" s="506"/>
      <c r="F19" s="191">
        <v>2021</v>
      </c>
      <c r="G19" s="191">
        <v>11</v>
      </c>
      <c r="H19" s="506"/>
      <c r="I19" s="506"/>
      <c r="J19" s="506"/>
      <c r="K19" s="506"/>
      <c r="L19" s="557">
        <v>15</v>
      </c>
      <c r="M19" s="1105">
        <v>15</v>
      </c>
      <c r="N19" s="176" t="s">
        <v>3439</v>
      </c>
    </row>
    <row r="20" spans="1:14" ht="42.75">
      <c r="A20" s="83" t="s">
        <v>8818</v>
      </c>
      <c r="B20" s="184" t="s">
        <v>104</v>
      </c>
      <c r="C20" s="155" t="s">
        <v>1570</v>
      </c>
      <c r="D20" s="155" t="s">
        <v>8819</v>
      </c>
      <c r="E20" s="373" t="s">
        <v>8820</v>
      </c>
      <c r="F20" s="159">
        <v>2022</v>
      </c>
      <c r="G20" s="159"/>
      <c r="H20" s="168"/>
      <c r="I20" s="168"/>
      <c r="J20" s="168" t="s">
        <v>1574</v>
      </c>
      <c r="K20" s="168" t="s">
        <v>1574</v>
      </c>
      <c r="L20" s="555">
        <v>15</v>
      </c>
      <c r="M20" s="1104">
        <v>15</v>
      </c>
      <c r="N20" s="3" t="s">
        <v>5982</v>
      </c>
    </row>
    <row r="21" spans="1:14" ht="15.75" customHeight="1">
      <c r="A21" s="83" t="s">
        <v>8818</v>
      </c>
      <c r="B21" s="194" t="s">
        <v>104</v>
      </c>
      <c r="C21" s="191" t="s">
        <v>1570</v>
      </c>
      <c r="D21" s="191" t="s">
        <v>8819</v>
      </c>
      <c r="E21" s="360" t="s">
        <v>8821</v>
      </c>
      <c r="F21" s="193">
        <v>2022</v>
      </c>
      <c r="G21" s="506"/>
      <c r="H21" s="506"/>
      <c r="I21" s="506"/>
      <c r="J21" s="506" t="s">
        <v>1574</v>
      </c>
      <c r="K21" s="506" t="s">
        <v>1574</v>
      </c>
      <c r="L21" s="557">
        <v>15</v>
      </c>
      <c r="M21" s="1105">
        <v>15</v>
      </c>
      <c r="N21" s="3" t="s">
        <v>5982</v>
      </c>
    </row>
    <row r="22" spans="1:14" ht="15.75" customHeight="1">
      <c r="A22" s="83" t="s">
        <v>8818</v>
      </c>
      <c r="B22" s="194" t="s">
        <v>104</v>
      </c>
      <c r="C22" s="191" t="s">
        <v>1570</v>
      </c>
      <c r="D22" s="191" t="s">
        <v>8819</v>
      </c>
      <c r="E22" s="360" t="s">
        <v>8822</v>
      </c>
      <c r="F22" s="193">
        <v>2022</v>
      </c>
      <c r="G22" s="193"/>
      <c r="H22" s="506"/>
      <c r="I22" s="506"/>
      <c r="J22" s="506" t="s">
        <v>1574</v>
      </c>
      <c r="K22" s="506" t="s">
        <v>1574</v>
      </c>
      <c r="L22" s="557">
        <v>15</v>
      </c>
      <c r="M22" s="1105">
        <v>15</v>
      </c>
      <c r="N22" s="3" t="s">
        <v>5982</v>
      </c>
    </row>
    <row r="23" spans="1:14" ht="15.75" customHeight="1">
      <c r="A23" s="83" t="s">
        <v>8818</v>
      </c>
      <c r="B23" s="194" t="s">
        <v>104</v>
      </c>
      <c r="C23" s="191" t="s">
        <v>1570</v>
      </c>
      <c r="D23" s="191" t="s">
        <v>8819</v>
      </c>
      <c r="E23" s="360" t="s">
        <v>8823</v>
      </c>
      <c r="F23" s="193">
        <v>2022</v>
      </c>
      <c r="G23" s="506"/>
      <c r="H23" s="506"/>
      <c r="I23" s="506"/>
      <c r="J23" s="506" t="s">
        <v>1574</v>
      </c>
      <c r="K23" s="506" t="s">
        <v>1574</v>
      </c>
      <c r="L23" s="557">
        <v>15</v>
      </c>
      <c r="M23" s="1105">
        <v>15</v>
      </c>
      <c r="N23" s="3" t="s">
        <v>5982</v>
      </c>
    </row>
    <row r="24" spans="1:14" ht="15.75" customHeight="1">
      <c r="A24" s="83" t="s">
        <v>8818</v>
      </c>
      <c r="B24" s="194" t="s">
        <v>104</v>
      </c>
      <c r="C24" s="191" t="s">
        <v>1570</v>
      </c>
      <c r="D24" s="191" t="s">
        <v>8819</v>
      </c>
      <c r="E24" s="360" t="s">
        <v>8824</v>
      </c>
      <c r="F24" s="193">
        <v>2022</v>
      </c>
      <c r="G24" s="506"/>
      <c r="H24" s="506"/>
      <c r="I24" s="506"/>
      <c r="J24" s="506" t="s">
        <v>1574</v>
      </c>
      <c r="K24" s="506" t="s">
        <v>1574</v>
      </c>
      <c r="L24" s="557">
        <v>15</v>
      </c>
      <c r="M24" s="1105">
        <v>15</v>
      </c>
      <c r="N24" s="3" t="s">
        <v>5982</v>
      </c>
    </row>
    <row r="25" spans="1:14" ht="15.75" customHeight="1">
      <c r="A25" s="83" t="s">
        <v>8818</v>
      </c>
      <c r="B25" s="194" t="s">
        <v>104</v>
      </c>
      <c r="C25" s="191" t="s">
        <v>1570</v>
      </c>
      <c r="D25" s="191" t="s">
        <v>8819</v>
      </c>
      <c r="E25" s="360" t="s">
        <v>8825</v>
      </c>
      <c r="F25" s="193">
        <v>2022</v>
      </c>
      <c r="G25" s="506"/>
      <c r="H25" s="506"/>
      <c r="I25" s="506"/>
      <c r="J25" s="506" t="s">
        <v>1574</v>
      </c>
      <c r="K25" s="506" t="s">
        <v>1574</v>
      </c>
      <c r="L25" s="557">
        <v>15</v>
      </c>
      <c r="M25" s="1105">
        <v>15</v>
      </c>
      <c r="N25" s="3" t="s">
        <v>5982</v>
      </c>
    </row>
    <row r="26" spans="1:14" ht="15.75" customHeight="1">
      <c r="A26" s="184" t="s">
        <v>8826</v>
      </c>
      <c r="B26" s="158" t="s">
        <v>8827</v>
      </c>
      <c r="C26" s="155" t="s">
        <v>101</v>
      </c>
      <c r="D26" s="155" t="s">
        <v>8828</v>
      </c>
      <c r="E26" s="1107">
        <v>9786063117442</v>
      </c>
      <c r="F26" s="159">
        <v>2022</v>
      </c>
      <c r="G26" s="159"/>
      <c r="H26" s="159">
        <v>159</v>
      </c>
      <c r="I26" s="159">
        <v>4</v>
      </c>
      <c r="J26" s="159">
        <v>1</v>
      </c>
      <c r="K26" s="159">
        <v>4</v>
      </c>
      <c r="L26" s="183" t="s">
        <v>8829</v>
      </c>
      <c r="M26" s="1104">
        <v>80</v>
      </c>
      <c r="N26" s="3" t="s">
        <v>872</v>
      </c>
    </row>
    <row r="27" spans="1:14" ht="15.75" customHeight="1">
      <c r="A27" s="184" t="s">
        <v>8830</v>
      </c>
      <c r="B27" s="158" t="s">
        <v>5482</v>
      </c>
      <c r="C27" s="155" t="s">
        <v>101</v>
      </c>
      <c r="D27" s="168"/>
      <c r="E27" s="168"/>
      <c r="F27" s="159">
        <v>2021</v>
      </c>
      <c r="G27" s="159"/>
      <c r="H27" s="168"/>
      <c r="I27" s="168"/>
      <c r="J27" s="168"/>
      <c r="K27" s="168"/>
      <c r="L27" s="555">
        <v>15</v>
      </c>
      <c r="M27" s="1104">
        <v>15</v>
      </c>
      <c r="N27" s="3" t="s">
        <v>1656</v>
      </c>
    </row>
    <row r="28" spans="1:14" ht="15.75" customHeight="1">
      <c r="A28" s="194" t="s">
        <v>8831</v>
      </c>
      <c r="B28" s="152" t="s">
        <v>5482</v>
      </c>
      <c r="C28" s="191" t="s">
        <v>101</v>
      </c>
      <c r="D28" s="506"/>
      <c r="E28" s="506"/>
      <c r="F28" s="191">
        <v>2021</v>
      </c>
      <c r="G28" s="191"/>
      <c r="H28" s="506"/>
      <c r="I28" s="506"/>
      <c r="J28" s="506"/>
      <c r="K28" s="506"/>
      <c r="L28" s="557">
        <v>15</v>
      </c>
      <c r="M28" s="1105">
        <v>15</v>
      </c>
      <c r="N28" s="3" t="s">
        <v>1656</v>
      </c>
    </row>
    <row r="29" spans="1:14" ht="15.75" customHeight="1">
      <c r="A29" s="194" t="s">
        <v>8832</v>
      </c>
      <c r="B29" s="152" t="s">
        <v>5482</v>
      </c>
      <c r="C29" s="191" t="s">
        <v>101</v>
      </c>
      <c r="D29" s="506"/>
      <c r="E29" s="506"/>
      <c r="F29" s="193">
        <v>2021</v>
      </c>
      <c r="G29" s="193"/>
      <c r="H29" s="506"/>
      <c r="I29" s="506"/>
      <c r="J29" s="506"/>
      <c r="K29" s="506"/>
      <c r="L29" s="557">
        <v>15</v>
      </c>
      <c r="M29" s="1105">
        <v>15</v>
      </c>
      <c r="N29" s="3" t="s">
        <v>1656</v>
      </c>
    </row>
    <row r="30" spans="1:14" ht="15.75" customHeight="1">
      <c r="A30" s="194" t="s">
        <v>8833</v>
      </c>
      <c r="B30" s="152" t="s">
        <v>5482</v>
      </c>
      <c r="C30" s="191" t="s">
        <v>101</v>
      </c>
      <c r="D30" s="506"/>
      <c r="E30" s="506"/>
      <c r="F30" s="191">
        <v>2021</v>
      </c>
      <c r="G30" s="191"/>
      <c r="H30" s="506"/>
      <c r="I30" s="506"/>
      <c r="J30" s="506"/>
      <c r="K30" s="506"/>
      <c r="L30" s="557">
        <v>15</v>
      </c>
      <c r="M30" s="1105">
        <v>15</v>
      </c>
      <c r="N30" s="3" t="s">
        <v>1656</v>
      </c>
    </row>
    <row r="31" spans="1:14" ht="15.75" customHeight="1">
      <c r="A31" s="194" t="s">
        <v>8834</v>
      </c>
      <c r="B31" s="152" t="s">
        <v>5482</v>
      </c>
      <c r="C31" s="191" t="s">
        <v>101</v>
      </c>
      <c r="D31" s="506"/>
      <c r="E31" s="506"/>
      <c r="F31" s="191">
        <v>2021</v>
      </c>
      <c r="G31" s="191"/>
      <c r="H31" s="506"/>
      <c r="I31" s="506"/>
      <c r="J31" s="506"/>
      <c r="K31" s="506"/>
      <c r="L31" s="557">
        <v>15</v>
      </c>
      <c r="M31" s="1105">
        <v>15</v>
      </c>
      <c r="N31" s="3" t="s">
        <v>1656</v>
      </c>
    </row>
    <row r="32" spans="1:14" ht="15.75" customHeight="1">
      <c r="A32" s="194" t="s">
        <v>8835</v>
      </c>
      <c r="B32" s="152" t="s">
        <v>5482</v>
      </c>
      <c r="C32" s="191" t="s">
        <v>101</v>
      </c>
      <c r="D32" s="506"/>
      <c r="E32" s="506"/>
      <c r="F32" s="191">
        <v>2021</v>
      </c>
      <c r="G32" s="191"/>
      <c r="H32" s="506"/>
      <c r="I32" s="506"/>
      <c r="J32" s="506"/>
      <c r="K32" s="506"/>
      <c r="L32" s="557">
        <v>15</v>
      </c>
      <c r="M32" s="1105">
        <v>15</v>
      </c>
      <c r="N32" s="3" t="s">
        <v>1656</v>
      </c>
    </row>
    <row r="33" spans="1:25" ht="15.75" customHeight="1">
      <c r="A33" s="194" t="s">
        <v>8836</v>
      </c>
      <c r="B33" s="152" t="s">
        <v>5482</v>
      </c>
      <c r="C33" s="191" t="s">
        <v>101</v>
      </c>
      <c r="D33" s="506"/>
      <c r="E33" s="506"/>
      <c r="F33" s="191">
        <v>2021</v>
      </c>
      <c r="G33" s="191"/>
      <c r="H33" s="506"/>
      <c r="I33" s="506"/>
      <c r="J33" s="506"/>
      <c r="K33" s="506"/>
      <c r="L33" s="557">
        <v>15</v>
      </c>
      <c r="M33" s="1105">
        <v>15</v>
      </c>
      <c r="N33" s="3" t="s">
        <v>1656</v>
      </c>
    </row>
    <row r="34" spans="1:25" ht="15.75" customHeight="1">
      <c r="A34" s="194" t="s">
        <v>8837</v>
      </c>
      <c r="B34" s="152" t="s">
        <v>5482</v>
      </c>
      <c r="C34" s="191" t="s">
        <v>101</v>
      </c>
      <c r="D34" s="506"/>
      <c r="E34" s="506"/>
      <c r="F34" s="191">
        <v>2021</v>
      </c>
      <c r="G34" s="191"/>
      <c r="H34" s="506"/>
      <c r="I34" s="506"/>
      <c r="J34" s="506"/>
      <c r="K34" s="506"/>
      <c r="L34" s="557">
        <v>15</v>
      </c>
      <c r="M34" s="1105">
        <v>15</v>
      </c>
      <c r="N34" s="3" t="s">
        <v>1656</v>
      </c>
    </row>
    <row r="35" spans="1:25" ht="15.75" customHeight="1">
      <c r="A35" s="194" t="s">
        <v>8838</v>
      </c>
      <c r="B35" s="152" t="s">
        <v>5482</v>
      </c>
      <c r="C35" s="191" t="s">
        <v>101</v>
      </c>
      <c r="D35" s="506"/>
      <c r="E35" s="506"/>
      <c r="F35" s="191">
        <v>2021</v>
      </c>
      <c r="G35" s="191"/>
      <c r="H35" s="506"/>
      <c r="I35" s="506"/>
      <c r="J35" s="506"/>
      <c r="K35" s="506"/>
      <c r="L35" s="557">
        <v>15</v>
      </c>
      <c r="M35" s="1105">
        <v>15</v>
      </c>
      <c r="N35" s="3" t="s">
        <v>1656</v>
      </c>
    </row>
    <row r="36" spans="1:25" ht="15.75" customHeight="1">
      <c r="A36" s="194" t="s">
        <v>8839</v>
      </c>
      <c r="B36" s="152" t="s">
        <v>5482</v>
      </c>
      <c r="C36" s="191" t="s">
        <v>101</v>
      </c>
      <c r="D36" s="506"/>
      <c r="E36" s="506"/>
      <c r="F36" s="191">
        <v>2021</v>
      </c>
      <c r="G36" s="191"/>
      <c r="H36" s="506"/>
      <c r="I36" s="506"/>
      <c r="J36" s="506"/>
      <c r="K36" s="506"/>
      <c r="L36" s="557">
        <v>15</v>
      </c>
      <c r="M36" s="1105">
        <v>15</v>
      </c>
      <c r="N36" s="3" t="s">
        <v>1656</v>
      </c>
    </row>
    <row r="37" spans="1:25" ht="15.75" customHeight="1">
      <c r="A37" s="194" t="s">
        <v>8840</v>
      </c>
      <c r="B37" s="152" t="s">
        <v>5482</v>
      </c>
      <c r="C37" s="191" t="s">
        <v>101</v>
      </c>
      <c r="D37" s="506"/>
      <c r="E37" s="506"/>
      <c r="F37" s="191">
        <v>2021</v>
      </c>
      <c r="G37" s="191"/>
      <c r="H37" s="506"/>
      <c r="I37" s="506"/>
      <c r="J37" s="506"/>
      <c r="K37" s="506"/>
      <c r="L37" s="557">
        <v>15</v>
      </c>
      <c r="M37" s="1105">
        <v>15</v>
      </c>
      <c r="N37" s="3" t="s">
        <v>1656</v>
      </c>
    </row>
    <row r="38" spans="1:25" ht="15.75" customHeight="1">
      <c r="A38" s="194" t="s">
        <v>8841</v>
      </c>
      <c r="B38" s="152" t="s">
        <v>5482</v>
      </c>
      <c r="C38" s="191" t="s">
        <v>101</v>
      </c>
      <c r="D38" s="506"/>
      <c r="E38" s="506"/>
      <c r="F38" s="191">
        <v>2021</v>
      </c>
      <c r="G38" s="191"/>
      <c r="H38" s="506"/>
      <c r="I38" s="506"/>
      <c r="J38" s="506"/>
      <c r="K38" s="506"/>
      <c r="L38" s="557">
        <v>15</v>
      </c>
      <c r="M38" s="1105">
        <v>15</v>
      </c>
      <c r="N38" s="3" t="s">
        <v>1656</v>
      </c>
    </row>
    <row r="39" spans="1:25" ht="15.75" customHeight="1">
      <c r="A39" s="194" t="s">
        <v>8842</v>
      </c>
      <c r="B39" s="152" t="s">
        <v>5482</v>
      </c>
      <c r="C39" s="191" t="s">
        <v>101</v>
      </c>
      <c r="D39" s="506"/>
      <c r="E39" s="506"/>
      <c r="F39" s="191">
        <v>2021</v>
      </c>
      <c r="G39" s="191"/>
      <c r="H39" s="506"/>
      <c r="I39" s="506"/>
      <c r="J39" s="506"/>
      <c r="K39" s="506"/>
      <c r="L39" s="557">
        <v>15</v>
      </c>
      <c r="M39" s="1105">
        <v>15</v>
      </c>
      <c r="N39" s="3" t="s">
        <v>1656</v>
      </c>
    </row>
    <row r="40" spans="1:25" ht="15.75" customHeight="1">
      <c r="A40" s="83"/>
      <c r="B40" s="83"/>
      <c r="C40" s="76"/>
      <c r="D40" s="126"/>
      <c r="E40" s="480"/>
      <c r="F40" s="86"/>
      <c r="G40" s="86"/>
      <c r="H40" s="539"/>
      <c r="I40" s="536"/>
      <c r="J40" s="536"/>
      <c r="K40" s="536"/>
      <c r="L40" s="314"/>
      <c r="M40" s="314"/>
    </row>
    <row r="41" spans="1:25" ht="15.75" customHeight="1">
      <c r="A41" s="83"/>
      <c r="B41" s="83"/>
      <c r="C41" s="76"/>
      <c r="D41" s="126"/>
      <c r="E41" s="480"/>
      <c r="F41" s="86"/>
      <c r="G41" s="86"/>
      <c r="H41" s="539"/>
      <c r="I41" s="536"/>
      <c r="J41" s="536"/>
      <c r="K41" s="536"/>
      <c r="L41" s="314"/>
      <c r="M41" s="314"/>
    </row>
    <row r="42" spans="1:25" ht="15.75" customHeight="1">
      <c r="A42" s="232" t="s">
        <v>183</v>
      </c>
      <c r="B42" s="52"/>
      <c r="C42" s="52"/>
      <c r="D42" s="52"/>
      <c r="E42" s="53"/>
      <c r="F42" s="568"/>
      <c r="G42" s="568"/>
      <c r="M42" s="568">
        <f>SUM(M14:M41)</f>
        <v>553</v>
      </c>
    </row>
    <row r="43" spans="1:25" ht="15.75" customHeight="1">
      <c r="A43" s="51"/>
      <c r="B43" s="51"/>
      <c r="C43" s="52"/>
      <c r="D43" s="52"/>
      <c r="E43" s="52"/>
      <c r="F43" s="1"/>
      <c r="G43" s="1"/>
      <c r="H43" s="1"/>
    </row>
    <row r="44" spans="1:25" ht="15.75" customHeight="1">
      <c r="A44" s="1114" t="s">
        <v>842</v>
      </c>
      <c r="B44" s="1115"/>
      <c r="C44" s="1115"/>
      <c r="D44" s="1115"/>
      <c r="E44" s="1115"/>
      <c r="F44" s="1115"/>
      <c r="G44" s="1115"/>
      <c r="H44" s="1116"/>
      <c r="I44" s="51"/>
      <c r="J44" s="51"/>
      <c r="K44" s="51"/>
      <c r="L44" s="51"/>
      <c r="M44" s="51"/>
      <c r="N44" s="51"/>
      <c r="O44" s="51"/>
      <c r="P44" s="51"/>
      <c r="Q44" s="51"/>
      <c r="R44" s="51"/>
      <c r="S44" s="51"/>
      <c r="T44" s="51"/>
      <c r="U44" s="51"/>
      <c r="V44" s="51"/>
      <c r="W44" s="51"/>
      <c r="X44" s="51"/>
      <c r="Y44" s="51"/>
    </row>
    <row r="45" spans="1:25" ht="15.75" customHeight="1">
      <c r="A45" s="51"/>
      <c r="B45" s="51"/>
      <c r="C45" s="52"/>
      <c r="D45" s="52"/>
      <c r="E45" s="1"/>
      <c r="F45" s="1"/>
      <c r="G45" s="1"/>
      <c r="H45" s="1"/>
    </row>
    <row r="46" spans="1:25" ht="15.75" customHeight="1">
      <c r="A46" s="51"/>
      <c r="B46" s="51"/>
      <c r="C46" s="52"/>
      <c r="D46" s="52"/>
      <c r="E46" s="52"/>
      <c r="F46" s="1"/>
      <c r="G46" s="1"/>
      <c r="H46" s="1"/>
    </row>
    <row r="47" spans="1:25" ht="15.75" customHeight="1">
      <c r="A47" s="51"/>
      <c r="B47" s="51"/>
      <c r="C47" s="52"/>
      <c r="D47" s="52"/>
      <c r="E47" s="1"/>
      <c r="F47" s="1"/>
      <c r="G47" s="1"/>
      <c r="H47" s="1"/>
    </row>
    <row r="48" spans="1:25" ht="15.75" customHeight="1">
      <c r="A48" s="51"/>
      <c r="B48" s="51"/>
      <c r="C48" s="52"/>
      <c r="D48" s="52"/>
      <c r="E48" s="52"/>
      <c r="F48" s="1"/>
      <c r="G48" s="1"/>
      <c r="H48" s="1"/>
    </row>
    <row r="49" spans="1:8" ht="15.75" customHeight="1">
      <c r="A49" s="51"/>
      <c r="B49" s="51"/>
      <c r="C49" s="52"/>
      <c r="D49" s="52"/>
      <c r="E49" s="52"/>
      <c r="F49" s="1"/>
      <c r="G49" s="1"/>
      <c r="H49" s="1"/>
    </row>
    <row r="50" spans="1:8" ht="15.75" customHeight="1">
      <c r="A50" s="51"/>
      <c r="B50" s="51"/>
      <c r="C50" s="52"/>
      <c r="D50" s="52"/>
      <c r="E50" s="52"/>
      <c r="F50" s="1"/>
      <c r="G50" s="1"/>
      <c r="H50" s="1"/>
    </row>
    <row r="51" spans="1:8" ht="15.75" customHeight="1">
      <c r="A51" s="51"/>
      <c r="B51" s="51"/>
      <c r="C51" s="52"/>
      <c r="D51" s="52"/>
      <c r="E51" s="52"/>
      <c r="F51" s="1"/>
      <c r="G51" s="1"/>
      <c r="H51" s="1"/>
    </row>
    <row r="52" spans="1:8" ht="15.75" customHeight="1">
      <c r="A52" s="51"/>
      <c r="B52" s="51"/>
      <c r="C52" s="52"/>
      <c r="D52" s="52"/>
      <c r="E52" s="52"/>
      <c r="F52" s="1"/>
      <c r="G52" s="1"/>
      <c r="H52" s="1"/>
    </row>
    <row r="53" spans="1:8" ht="15.75" customHeight="1">
      <c r="A53" s="51"/>
      <c r="B53" s="51"/>
      <c r="C53" s="52"/>
      <c r="D53" s="52"/>
      <c r="E53" s="52"/>
      <c r="F53" s="1"/>
      <c r="G53" s="1"/>
      <c r="H53" s="1"/>
    </row>
    <row r="54" spans="1:8" ht="15.75" customHeight="1">
      <c r="A54" s="51"/>
      <c r="B54" s="51"/>
      <c r="C54" s="52"/>
      <c r="D54" s="52"/>
      <c r="E54" s="52"/>
      <c r="F54" s="1"/>
      <c r="G54" s="1"/>
      <c r="H54" s="1"/>
    </row>
    <row r="55" spans="1:8" ht="15.75" customHeight="1">
      <c r="A55" s="51"/>
      <c r="B55" s="51"/>
      <c r="C55" s="52"/>
      <c r="D55" s="52"/>
      <c r="E55" s="52"/>
      <c r="F55" s="1"/>
      <c r="G55" s="1"/>
      <c r="H55" s="1"/>
    </row>
    <row r="56" spans="1:8" ht="15.75" customHeight="1">
      <c r="A56" s="51"/>
      <c r="B56" s="51"/>
      <c r="C56" s="52"/>
      <c r="D56" s="52"/>
      <c r="E56" s="52"/>
      <c r="F56" s="1"/>
      <c r="G56" s="1"/>
      <c r="H56" s="1"/>
    </row>
    <row r="57" spans="1:8" ht="15.75" customHeight="1">
      <c r="A57" s="51"/>
      <c r="B57" s="51"/>
      <c r="C57" s="52"/>
      <c r="D57" s="52"/>
      <c r="E57" s="52"/>
      <c r="F57" s="1"/>
      <c r="G57" s="1"/>
      <c r="H57" s="1"/>
    </row>
    <row r="58" spans="1:8" ht="15.75" customHeight="1">
      <c r="A58" s="51"/>
      <c r="B58" s="51"/>
      <c r="C58" s="52"/>
      <c r="D58" s="52"/>
      <c r="E58" s="52"/>
      <c r="F58" s="1"/>
      <c r="G58" s="1"/>
      <c r="H58" s="1"/>
    </row>
    <row r="59" spans="1:8" ht="15.75" customHeight="1">
      <c r="A59" s="51"/>
      <c r="B59" s="51"/>
      <c r="C59" s="52"/>
      <c r="D59" s="52"/>
      <c r="E59" s="52"/>
      <c r="F59" s="1"/>
      <c r="G59" s="1"/>
      <c r="H59" s="1"/>
    </row>
    <row r="60" spans="1:8" ht="15.75" customHeight="1">
      <c r="A60" s="51"/>
      <c r="B60" s="51"/>
      <c r="C60" s="52"/>
      <c r="D60" s="52"/>
      <c r="E60" s="52"/>
      <c r="F60" s="1"/>
      <c r="G60" s="1"/>
      <c r="H60" s="1"/>
    </row>
    <row r="61" spans="1:8" ht="15.75" customHeight="1">
      <c r="A61" s="51"/>
      <c r="B61" s="51"/>
      <c r="C61" s="52"/>
      <c r="D61" s="52"/>
      <c r="E61" s="52"/>
      <c r="F61" s="1"/>
      <c r="G61" s="1"/>
      <c r="H61" s="1"/>
    </row>
    <row r="62" spans="1:8" ht="15.75" customHeight="1">
      <c r="A62" s="51"/>
      <c r="B62" s="51"/>
      <c r="C62" s="52"/>
      <c r="D62" s="52"/>
      <c r="E62" s="52"/>
      <c r="F62" s="1"/>
      <c r="G62" s="1"/>
      <c r="H62" s="1"/>
    </row>
    <row r="63" spans="1:8" ht="15.75" customHeight="1">
      <c r="A63" s="51"/>
      <c r="B63" s="51"/>
      <c r="C63" s="52"/>
      <c r="D63" s="52"/>
      <c r="E63" s="52"/>
      <c r="F63" s="1"/>
      <c r="G63" s="1"/>
      <c r="H63" s="1"/>
    </row>
    <row r="64" spans="1:8" ht="15.75" customHeight="1">
      <c r="A64" s="51"/>
      <c r="B64" s="51"/>
      <c r="C64" s="52"/>
      <c r="D64" s="52"/>
      <c r="E64" s="52"/>
      <c r="F64" s="1"/>
      <c r="G64" s="1"/>
      <c r="H64" s="1"/>
    </row>
    <row r="65" spans="1:8" ht="15.75" customHeight="1">
      <c r="A65" s="51"/>
      <c r="B65" s="51"/>
      <c r="C65" s="52"/>
      <c r="D65" s="52"/>
      <c r="E65" s="52"/>
      <c r="F65" s="1"/>
      <c r="G65" s="1"/>
      <c r="H65" s="1"/>
    </row>
    <row r="66" spans="1:8" ht="15.75" customHeight="1">
      <c r="A66" s="51"/>
      <c r="B66" s="51"/>
      <c r="C66" s="52"/>
      <c r="D66" s="52"/>
      <c r="E66" s="52"/>
      <c r="F66" s="1"/>
      <c r="G66" s="1"/>
      <c r="H66" s="1"/>
    </row>
    <row r="67" spans="1:8" ht="15.75" customHeight="1">
      <c r="A67" s="51"/>
      <c r="B67" s="51"/>
      <c r="C67" s="52"/>
      <c r="D67" s="52"/>
      <c r="E67" s="52"/>
      <c r="F67" s="1"/>
      <c r="G67" s="1"/>
      <c r="H67" s="1"/>
    </row>
    <row r="68" spans="1:8" ht="15.75" customHeight="1">
      <c r="A68" s="51"/>
      <c r="B68" s="51"/>
      <c r="C68" s="52"/>
      <c r="D68" s="52"/>
      <c r="E68" s="52"/>
      <c r="F68" s="1"/>
      <c r="G68" s="1"/>
      <c r="H68" s="1"/>
    </row>
    <row r="69" spans="1:8" ht="15.75" customHeight="1">
      <c r="A69" s="51"/>
      <c r="B69" s="51"/>
      <c r="C69" s="52"/>
      <c r="D69" s="52"/>
      <c r="E69" s="52"/>
      <c r="F69" s="1"/>
      <c r="G69" s="1"/>
      <c r="H69" s="1"/>
    </row>
    <row r="70" spans="1:8" ht="15.75" customHeight="1">
      <c r="A70" s="51"/>
      <c r="B70" s="51"/>
      <c r="C70" s="52"/>
      <c r="D70" s="52"/>
      <c r="E70" s="52"/>
      <c r="F70" s="1"/>
      <c r="G70" s="1"/>
      <c r="H70" s="1"/>
    </row>
    <row r="71" spans="1:8" ht="15.75" customHeight="1">
      <c r="A71" s="51"/>
      <c r="B71" s="51"/>
      <c r="C71" s="52"/>
      <c r="D71" s="52"/>
      <c r="E71" s="52"/>
      <c r="F71" s="1"/>
      <c r="G71" s="1"/>
      <c r="H71" s="1"/>
    </row>
    <row r="72" spans="1:8" ht="15.75" customHeight="1">
      <c r="A72" s="51"/>
      <c r="B72" s="51"/>
      <c r="C72" s="52"/>
      <c r="D72" s="52"/>
      <c r="E72" s="52"/>
      <c r="F72" s="1"/>
      <c r="G72" s="1"/>
      <c r="H72" s="1"/>
    </row>
    <row r="73" spans="1:8" ht="15.75" customHeight="1">
      <c r="A73" s="51"/>
      <c r="B73" s="51"/>
      <c r="C73" s="52"/>
      <c r="D73" s="52"/>
      <c r="E73" s="52"/>
      <c r="F73" s="1"/>
      <c r="G73" s="1"/>
      <c r="H73" s="1"/>
    </row>
    <row r="74" spans="1:8" ht="15.75" customHeight="1">
      <c r="A74" s="51"/>
      <c r="B74" s="51"/>
      <c r="C74" s="52"/>
      <c r="D74" s="52"/>
      <c r="E74" s="52"/>
      <c r="F74" s="1"/>
      <c r="G74" s="1"/>
      <c r="H74" s="1"/>
    </row>
    <row r="75" spans="1:8" ht="15.75" customHeight="1">
      <c r="A75" s="51"/>
      <c r="B75" s="51"/>
      <c r="C75" s="52"/>
      <c r="D75" s="52"/>
      <c r="E75" s="52"/>
      <c r="F75" s="1"/>
      <c r="G75" s="1"/>
      <c r="H75" s="1"/>
    </row>
    <row r="76" spans="1:8" ht="15.75" customHeight="1">
      <c r="A76" s="51"/>
      <c r="B76" s="51"/>
      <c r="C76" s="52"/>
      <c r="D76" s="52"/>
      <c r="E76" s="52"/>
      <c r="F76" s="1"/>
      <c r="G76" s="1"/>
      <c r="H76" s="1"/>
    </row>
    <row r="77" spans="1:8" ht="15.75" customHeight="1">
      <c r="A77" s="51"/>
      <c r="B77" s="51"/>
      <c r="C77" s="52"/>
      <c r="D77" s="52"/>
      <c r="E77" s="52"/>
      <c r="F77" s="1"/>
      <c r="G77" s="1"/>
      <c r="H77" s="1"/>
    </row>
    <row r="78" spans="1:8" ht="15.75" customHeight="1">
      <c r="A78" s="51"/>
      <c r="B78" s="51"/>
      <c r="C78" s="52"/>
      <c r="D78" s="52"/>
      <c r="E78" s="52"/>
      <c r="F78" s="1"/>
      <c r="G78" s="1"/>
      <c r="H78" s="1"/>
    </row>
    <row r="79" spans="1:8" ht="15.75" customHeight="1">
      <c r="A79" s="51"/>
      <c r="B79" s="51"/>
      <c r="C79" s="52"/>
      <c r="D79" s="52"/>
      <c r="E79" s="52"/>
      <c r="F79" s="1"/>
      <c r="G79" s="1"/>
      <c r="H79" s="1"/>
    </row>
    <row r="80" spans="1:8" ht="15.75" customHeight="1">
      <c r="A80" s="51"/>
      <c r="B80" s="51"/>
      <c r="C80" s="52"/>
      <c r="D80" s="52"/>
      <c r="E80" s="52"/>
      <c r="F80" s="1"/>
      <c r="G80" s="1"/>
      <c r="H80" s="1"/>
    </row>
    <row r="81" spans="1:8" ht="15.75" customHeight="1">
      <c r="A81" s="51"/>
      <c r="B81" s="51"/>
      <c r="C81" s="52"/>
      <c r="D81" s="52"/>
      <c r="E81" s="52"/>
      <c r="F81" s="1"/>
      <c r="G81" s="1"/>
      <c r="H81" s="1"/>
    </row>
    <row r="82" spans="1:8" ht="15.75" customHeight="1">
      <c r="A82" s="51"/>
      <c r="B82" s="51"/>
      <c r="C82" s="52"/>
      <c r="D82" s="52"/>
      <c r="E82" s="52"/>
      <c r="F82" s="1"/>
      <c r="G82" s="1"/>
      <c r="H82" s="1"/>
    </row>
    <row r="83" spans="1:8" ht="15.75" customHeight="1">
      <c r="A83" s="51"/>
      <c r="B83" s="51"/>
      <c r="C83" s="52"/>
      <c r="D83" s="52"/>
      <c r="E83" s="52"/>
      <c r="F83" s="1"/>
      <c r="G83" s="1"/>
      <c r="H83" s="1"/>
    </row>
    <row r="84" spans="1:8" ht="15.75" customHeight="1">
      <c r="A84" s="51"/>
      <c r="B84" s="51"/>
      <c r="C84" s="52"/>
      <c r="D84" s="52"/>
      <c r="E84" s="52"/>
      <c r="F84" s="1"/>
      <c r="G84" s="1"/>
      <c r="H84" s="1"/>
    </row>
    <row r="85" spans="1:8" ht="15.75" customHeight="1">
      <c r="A85" s="51"/>
      <c r="B85" s="51"/>
      <c r="C85" s="52"/>
      <c r="D85" s="52"/>
      <c r="E85" s="52"/>
      <c r="F85" s="1"/>
      <c r="G85" s="1"/>
      <c r="H85" s="1"/>
    </row>
    <row r="86" spans="1:8" ht="15.75" customHeight="1">
      <c r="A86" s="51"/>
      <c r="B86" s="51"/>
      <c r="C86" s="52"/>
      <c r="D86" s="52"/>
      <c r="E86" s="52"/>
      <c r="F86" s="1"/>
      <c r="G86" s="1"/>
      <c r="H86" s="1"/>
    </row>
    <row r="87" spans="1:8" ht="15.75" customHeight="1">
      <c r="A87" s="51"/>
      <c r="B87" s="51"/>
      <c r="C87" s="52"/>
      <c r="D87" s="52"/>
      <c r="E87" s="52"/>
      <c r="F87" s="1"/>
      <c r="G87" s="1"/>
      <c r="H87" s="1"/>
    </row>
    <row r="88" spans="1:8" ht="15.75" customHeight="1">
      <c r="A88" s="51"/>
      <c r="B88" s="51"/>
      <c r="C88" s="52"/>
      <c r="D88" s="52"/>
      <c r="E88" s="52"/>
      <c r="F88" s="1"/>
      <c r="G88" s="1"/>
      <c r="H88" s="1"/>
    </row>
    <row r="89" spans="1:8" ht="15.75" customHeight="1">
      <c r="A89" s="51"/>
      <c r="B89" s="51"/>
      <c r="C89" s="52"/>
      <c r="D89" s="52"/>
      <c r="E89" s="52"/>
      <c r="F89" s="1"/>
      <c r="G89" s="1"/>
      <c r="H89" s="1"/>
    </row>
    <row r="90" spans="1:8" ht="15.75" customHeight="1">
      <c r="A90" s="51"/>
      <c r="B90" s="51"/>
      <c r="C90" s="52"/>
      <c r="D90" s="52"/>
      <c r="E90" s="52"/>
      <c r="F90" s="1"/>
      <c r="G90" s="1"/>
      <c r="H90" s="1"/>
    </row>
    <row r="91" spans="1:8" ht="15.75" customHeight="1">
      <c r="A91" s="51"/>
      <c r="B91" s="51"/>
      <c r="C91" s="52"/>
      <c r="D91" s="52"/>
      <c r="E91" s="52"/>
      <c r="F91" s="1"/>
      <c r="G91" s="1"/>
      <c r="H91" s="1"/>
    </row>
    <row r="92" spans="1:8" ht="15.75" customHeight="1">
      <c r="A92" s="51"/>
      <c r="B92" s="51"/>
      <c r="C92" s="52"/>
      <c r="D92" s="52"/>
      <c r="E92" s="52"/>
      <c r="F92" s="1"/>
      <c r="G92" s="1"/>
      <c r="H92" s="1"/>
    </row>
    <row r="93" spans="1:8" ht="15.75" customHeight="1">
      <c r="A93" s="51"/>
      <c r="B93" s="51"/>
      <c r="C93" s="52"/>
      <c r="D93" s="52"/>
      <c r="E93" s="52"/>
      <c r="F93" s="1"/>
      <c r="G93" s="1"/>
      <c r="H93" s="1"/>
    </row>
    <row r="94" spans="1:8" ht="15.75" customHeight="1">
      <c r="A94" s="51"/>
      <c r="B94" s="51"/>
      <c r="C94" s="52"/>
      <c r="D94" s="52"/>
      <c r="E94" s="52"/>
      <c r="F94" s="1"/>
      <c r="G94" s="1"/>
      <c r="H94" s="1"/>
    </row>
    <row r="95" spans="1:8" ht="15.75" customHeight="1">
      <c r="A95" s="51"/>
      <c r="B95" s="51"/>
      <c r="C95" s="52"/>
      <c r="D95" s="52"/>
      <c r="E95" s="52"/>
      <c r="F95" s="1"/>
      <c r="G95" s="1"/>
      <c r="H95" s="1"/>
    </row>
    <row r="96" spans="1:8" ht="15.75" customHeight="1">
      <c r="A96" s="51"/>
      <c r="B96" s="51"/>
      <c r="C96" s="52"/>
      <c r="D96" s="52"/>
      <c r="E96" s="52"/>
      <c r="F96" s="1"/>
      <c r="G96" s="1"/>
      <c r="H96" s="1"/>
    </row>
    <row r="97" spans="1:8" ht="15.75" customHeight="1">
      <c r="A97" s="51"/>
      <c r="B97" s="51"/>
      <c r="C97" s="52"/>
      <c r="D97" s="52"/>
      <c r="E97" s="52"/>
      <c r="F97" s="1"/>
      <c r="G97" s="1"/>
      <c r="H97" s="1"/>
    </row>
    <row r="98" spans="1:8" ht="15.75" customHeight="1">
      <c r="A98" s="51"/>
      <c r="B98" s="51"/>
      <c r="C98" s="52"/>
      <c r="D98" s="52"/>
      <c r="E98" s="52"/>
      <c r="F98" s="1"/>
      <c r="G98" s="1"/>
      <c r="H98" s="1"/>
    </row>
    <row r="99" spans="1:8" ht="15.75" customHeight="1">
      <c r="A99" s="51"/>
      <c r="B99" s="51"/>
      <c r="C99" s="52"/>
      <c r="D99" s="52"/>
      <c r="E99" s="52"/>
      <c r="F99" s="1"/>
      <c r="G99" s="1"/>
      <c r="H99" s="1"/>
    </row>
    <row r="100" spans="1:8" ht="15.75" customHeight="1">
      <c r="A100" s="51"/>
      <c r="B100" s="51"/>
      <c r="C100" s="52"/>
      <c r="D100" s="52"/>
      <c r="E100" s="52"/>
      <c r="F100" s="1"/>
      <c r="G100" s="1"/>
      <c r="H100" s="1"/>
    </row>
    <row r="101" spans="1:8" ht="15.75" customHeight="1">
      <c r="A101" s="51"/>
      <c r="B101" s="51"/>
      <c r="C101" s="52"/>
      <c r="D101" s="52"/>
      <c r="E101" s="52"/>
      <c r="F101" s="1"/>
      <c r="G101" s="1"/>
      <c r="H101" s="1"/>
    </row>
    <row r="102" spans="1:8" ht="15.75" customHeight="1">
      <c r="A102" s="51"/>
      <c r="B102" s="51"/>
      <c r="C102" s="52"/>
      <c r="D102" s="52"/>
      <c r="E102" s="52"/>
      <c r="F102" s="1"/>
      <c r="G102" s="1"/>
      <c r="H102" s="1"/>
    </row>
    <row r="103" spans="1:8" ht="15.75" customHeight="1">
      <c r="A103" s="51"/>
      <c r="B103" s="51"/>
      <c r="C103" s="52"/>
      <c r="D103" s="52"/>
      <c r="E103" s="52"/>
      <c r="F103" s="1"/>
      <c r="G103" s="1"/>
      <c r="H103" s="1"/>
    </row>
    <row r="104" spans="1:8" ht="15.75" customHeight="1">
      <c r="A104" s="51"/>
      <c r="B104" s="51"/>
      <c r="C104" s="52"/>
      <c r="D104" s="52"/>
      <c r="E104" s="52"/>
      <c r="F104" s="1"/>
      <c r="G104" s="1"/>
      <c r="H104" s="1"/>
    </row>
    <row r="105" spans="1:8" ht="15.75" customHeight="1">
      <c r="A105" s="51"/>
      <c r="B105" s="51"/>
      <c r="C105" s="52"/>
      <c r="D105" s="52"/>
      <c r="E105" s="52"/>
      <c r="F105" s="1"/>
      <c r="G105" s="1"/>
      <c r="H105" s="1"/>
    </row>
    <row r="106" spans="1:8" ht="15.75" customHeight="1">
      <c r="A106" s="51"/>
      <c r="B106" s="51"/>
      <c r="C106" s="52"/>
      <c r="D106" s="52"/>
      <c r="E106" s="52"/>
      <c r="F106" s="1"/>
      <c r="G106" s="1"/>
      <c r="H106" s="1"/>
    </row>
    <row r="107" spans="1:8" ht="15.75" customHeight="1">
      <c r="A107" s="51"/>
      <c r="B107" s="51"/>
      <c r="C107" s="52"/>
      <c r="D107" s="52"/>
      <c r="E107" s="52"/>
      <c r="F107" s="1"/>
      <c r="G107" s="1"/>
      <c r="H107" s="1"/>
    </row>
    <row r="108" spans="1:8" ht="15.75" customHeight="1">
      <c r="A108" s="51"/>
      <c r="B108" s="51"/>
      <c r="C108" s="52"/>
      <c r="D108" s="52"/>
      <c r="E108" s="52"/>
      <c r="F108" s="1"/>
      <c r="G108" s="1"/>
      <c r="H108" s="1"/>
    </row>
    <row r="109" spans="1:8" ht="15.75" customHeight="1">
      <c r="A109" s="51"/>
      <c r="B109" s="51"/>
      <c r="C109" s="52"/>
      <c r="D109" s="52"/>
      <c r="E109" s="52"/>
      <c r="F109" s="1"/>
      <c r="G109" s="1"/>
      <c r="H109" s="1"/>
    </row>
    <row r="110" spans="1:8" ht="15.75" customHeight="1">
      <c r="A110" s="51"/>
      <c r="B110" s="51"/>
      <c r="C110" s="52"/>
      <c r="D110" s="52"/>
      <c r="E110" s="52"/>
      <c r="F110" s="1"/>
      <c r="G110" s="1"/>
      <c r="H110" s="1"/>
    </row>
    <row r="111" spans="1:8" ht="15.75" customHeight="1">
      <c r="A111" s="51"/>
      <c r="B111" s="51"/>
      <c r="C111" s="52"/>
      <c r="D111" s="52"/>
      <c r="E111" s="52"/>
      <c r="F111" s="1"/>
      <c r="G111" s="1"/>
      <c r="H111" s="1"/>
    </row>
    <row r="112" spans="1:8" ht="15.75" customHeight="1">
      <c r="A112" s="51"/>
      <c r="B112" s="51"/>
      <c r="C112" s="52"/>
      <c r="D112" s="52"/>
      <c r="E112" s="52"/>
      <c r="F112" s="1"/>
      <c r="G112" s="1"/>
      <c r="H112" s="1"/>
    </row>
    <row r="113" spans="1:8" ht="15.75" customHeight="1">
      <c r="A113" s="51"/>
      <c r="B113" s="51"/>
      <c r="C113" s="52"/>
      <c r="D113" s="52"/>
      <c r="E113" s="52"/>
      <c r="F113" s="1"/>
      <c r="G113" s="1"/>
      <c r="H113" s="1"/>
    </row>
    <row r="114" spans="1:8" ht="15.75" customHeight="1">
      <c r="A114" s="51"/>
      <c r="B114" s="51"/>
      <c r="C114" s="52"/>
      <c r="D114" s="52"/>
      <c r="E114" s="52"/>
      <c r="F114" s="1"/>
      <c r="G114" s="1"/>
      <c r="H114" s="1"/>
    </row>
    <row r="115" spans="1:8" ht="15.75" customHeight="1">
      <c r="A115" s="51"/>
      <c r="B115" s="51"/>
      <c r="C115" s="52"/>
      <c r="D115" s="52"/>
      <c r="E115" s="52"/>
      <c r="F115" s="1"/>
      <c r="G115" s="1"/>
      <c r="H115" s="1"/>
    </row>
    <row r="116" spans="1:8" ht="15.75" customHeight="1">
      <c r="A116" s="51"/>
      <c r="B116" s="51"/>
      <c r="C116" s="52"/>
      <c r="D116" s="52"/>
      <c r="E116" s="52"/>
      <c r="F116" s="1"/>
      <c r="G116" s="1"/>
      <c r="H116" s="1"/>
    </row>
    <row r="117" spans="1:8" ht="15.75" customHeight="1">
      <c r="A117" s="51"/>
      <c r="B117" s="51"/>
      <c r="C117" s="52"/>
      <c r="D117" s="52"/>
      <c r="E117" s="52"/>
      <c r="F117" s="1"/>
      <c r="G117" s="1"/>
      <c r="H117" s="1"/>
    </row>
    <row r="118" spans="1:8" ht="15.75" customHeight="1">
      <c r="A118" s="51"/>
      <c r="B118" s="51"/>
      <c r="C118" s="52"/>
      <c r="D118" s="52"/>
      <c r="E118" s="52"/>
      <c r="F118" s="1"/>
      <c r="G118" s="1"/>
      <c r="H118" s="1"/>
    </row>
    <row r="119" spans="1:8" ht="15.75" customHeight="1">
      <c r="A119" s="51"/>
      <c r="B119" s="51"/>
      <c r="C119" s="52"/>
      <c r="D119" s="52"/>
      <c r="E119" s="52"/>
      <c r="F119" s="1"/>
      <c r="G119" s="1"/>
      <c r="H119" s="1"/>
    </row>
    <row r="120" spans="1:8" ht="15.75" customHeight="1">
      <c r="A120" s="51"/>
      <c r="B120" s="51"/>
      <c r="C120" s="52"/>
      <c r="D120" s="52"/>
      <c r="E120" s="52"/>
      <c r="F120" s="1"/>
      <c r="G120" s="1"/>
      <c r="H120" s="1"/>
    </row>
    <row r="121" spans="1:8" ht="15.75" customHeight="1">
      <c r="A121" s="51"/>
      <c r="B121" s="51"/>
      <c r="C121" s="52"/>
      <c r="D121" s="52"/>
      <c r="E121" s="52"/>
      <c r="F121" s="1"/>
      <c r="G121" s="1"/>
      <c r="H121" s="1"/>
    </row>
    <row r="122" spans="1:8" ht="15.75" customHeight="1">
      <c r="A122" s="51"/>
      <c r="B122" s="51"/>
      <c r="C122" s="52"/>
      <c r="D122" s="52"/>
      <c r="E122" s="52"/>
      <c r="F122" s="1"/>
      <c r="G122" s="1"/>
      <c r="H122" s="1"/>
    </row>
    <row r="123" spans="1:8" ht="15.75" customHeight="1">
      <c r="A123" s="51"/>
      <c r="B123" s="51"/>
      <c r="C123" s="52"/>
      <c r="D123" s="52"/>
      <c r="E123" s="52"/>
      <c r="F123" s="1"/>
      <c r="G123" s="1"/>
      <c r="H123" s="1"/>
    </row>
    <row r="124" spans="1:8" ht="15.75" customHeight="1">
      <c r="A124" s="51"/>
      <c r="B124" s="51"/>
      <c r="C124" s="52"/>
      <c r="D124" s="52"/>
      <c r="E124" s="52"/>
      <c r="F124" s="1"/>
      <c r="G124" s="1"/>
      <c r="H124" s="1"/>
    </row>
    <row r="125" spans="1:8" ht="15.75" customHeight="1">
      <c r="A125" s="51"/>
      <c r="B125" s="51"/>
      <c r="C125" s="52"/>
      <c r="D125" s="52"/>
      <c r="E125" s="52"/>
      <c r="F125" s="1"/>
      <c r="G125" s="1"/>
      <c r="H125" s="1"/>
    </row>
    <row r="126" spans="1:8" ht="15.75" customHeight="1">
      <c r="A126" s="51"/>
      <c r="B126" s="51"/>
      <c r="C126" s="52"/>
      <c r="D126" s="52"/>
      <c r="E126" s="52"/>
      <c r="F126" s="1"/>
      <c r="G126" s="1"/>
      <c r="H126" s="1"/>
    </row>
    <row r="127" spans="1:8" ht="15.75" customHeight="1">
      <c r="A127" s="51"/>
      <c r="B127" s="51"/>
      <c r="C127" s="52"/>
      <c r="D127" s="52"/>
      <c r="E127" s="52"/>
      <c r="F127" s="1"/>
      <c r="G127" s="1"/>
      <c r="H127" s="1"/>
    </row>
    <row r="128" spans="1:8" ht="15.75" customHeight="1">
      <c r="A128" s="51"/>
      <c r="B128" s="51"/>
      <c r="C128" s="52"/>
      <c r="D128" s="52"/>
      <c r="E128" s="52"/>
      <c r="F128" s="1"/>
      <c r="G128" s="1"/>
      <c r="H128" s="1"/>
    </row>
    <row r="129" spans="1:8" ht="15.75" customHeight="1">
      <c r="A129" s="51"/>
      <c r="B129" s="51"/>
      <c r="C129" s="52"/>
      <c r="D129" s="52"/>
      <c r="E129" s="52"/>
      <c r="F129" s="1"/>
      <c r="G129" s="1"/>
      <c r="H129" s="1"/>
    </row>
    <row r="130" spans="1:8" ht="15.75" customHeight="1">
      <c r="A130" s="51"/>
      <c r="B130" s="51"/>
      <c r="C130" s="52"/>
      <c r="D130" s="52"/>
      <c r="E130" s="52"/>
      <c r="F130" s="1"/>
      <c r="G130" s="1"/>
      <c r="H130" s="1"/>
    </row>
    <row r="131" spans="1:8" ht="15.75" customHeight="1">
      <c r="A131" s="51"/>
      <c r="B131" s="51"/>
      <c r="C131" s="52"/>
      <c r="D131" s="52"/>
      <c r="E131" s="52"/>
      <c r="F131" s="1"/>
      <c r="G131" s="1"/>
      <c r="H131" s="1"/>
    </row>
    <row r="132" spans="1:8" ht="15.75" customHeight="1">
      <c r="A132" s="51"/>
      <c r="B132" s="51"/>
      <c r="C132" s="52"/>
      <c r="D132" s="52"/>
      <c r="E132" s="52"/>
      <c r="F132" s="1"/>
      <c r="G132" s="1"/>
      <c r="H132" s="1"/>
    </row>
    <row r="133" spans="1:8" ht="15.75" customHeight="1">
      <c r="A133" s="51"/>
      <c r="B133" s="51"/>
      <c r="C133" s="52"/>
      <c r="D133" s="52"/>
      <c r="E133" s="52"/>
      <c r="F133" s="1"/>
      <c r="G133" s="1"/>
      <c r="H133" s="1"/>
    </row>
    <row r="134" spans="1:8" ht="15.75" customHeight="1">
      <c r="A134" s="51"/>
      <c r="B134" s="51"/>
      <c r="C134" s="52"/>
      <c r="D134" s="52"/>
      <c r="E134" s="52"/>
      <c r="F134" s="1"/>
      <c r="G134" s="1"/>
      <c r="H134" s="1"/>
    </row>
    <row r="135" spans="1:8" ht="15.75" customHeight="1">
      <c r="A135" s="51"/>
      <c r="B135" s="51"/>
      <c r="C135" s="52"/>
      <c r="D135" s="52"/>
      <c r="E135" s="52"/>
      <c r="F135" s="1"/>
      <c r="G135" s="1"/>
      <c r="H135" s="1"/>
    </row>
    <row r="136" spans="1:8" ht="15.75" customHeight="1">
      <c r="A136" s="51"/>
      <c r="B136" s="51"/>
      <c r="C136" s="52"/>
      <c r="D136" s="52"/>
      <c r="E136" s="52"/>
      <c r="F136" s="1"/>
      <c r="G136" s="1"/>
      <c r="H136" s="1"/>
    </row>
    <row r="137" spans="1:8" ht="15.75" customHeight="1">
      <c r="A137" s="51"/>
      <c r="B137" s="51"/>
      <c r="C137" s="52"/>
      <c r="D137" s="52"/>
      <c r="E137" s="52"/>
      <c r="F137" s="1"/>
      <c r="G137" s="1"/>
      <c r="H137" s="1"/>
    </row>
    <row r="138" spans="1:8" ht="15.75" customHeight="1">
      <c r="A138" s="51"/>
      <c r="B138" s="51"/>
      <c r="C138" s="52"/>
      <c r="D138" s="52"/>
      <c r="E138" s="52"/>
      <c r="F138" s="1"/>
      <c r="G138" s="1"/>
      <c r="H138" s="1"/>
    </row>
    <row r="139" spans="1:8" ht="15.75" customHeight="1">
      <c r="A139" s="51"/>
      <c r="B139" s="51"/>
      <c r="C139" s="52"/>
      <c r="D139" s="52"/>
      <c r="E139" s="52"/>
      <c r="F139" s="1"/>
      <c r="G139" s="1"/>
      <c r="H139" s="1"/>
    </row>
    <row r="140" spans="1:8" ht="15.75" customHeight="1">
      <c r="A140" s="51"/>
      <c r="B140" s="51"/>
      <c r="C140" s="52"/>
      <c r="D140" s="52"/>
      <c r="E140" s="52"/>
      <c r="F140" s="1"/>
      <c r="G140" s="1"/>
      <c r="H140" s="1"/>
    </row>
    <row r="141" spans="1:8" ht="15.75" customHeight="1">
      <c r="A141" s="51"/>
      <c r="B141" s="51"/>
      <c r="C141" s="52"/>
      <c r="D141" s="52"/>
      <c r="E141" s="52"/>
      <c r="F141" s="1"/>
      <c r="G141" s="1"/>
      <c r="H141" s="1"/>
    </row>
    <row r="142" spans="1:8" ht="15.75" customHeight="1">
      <c r="A142" s="51"/>
      <c r="B142" s="51"/>
      <c r="C142" s="52"/>
      <c r="D142" s="52"/>
      <c r="E142" s="52"/>
      <c r="F142" s="1"/>
      <c r="G142" s="1"/>
      <c r="H142" s="1"/>
    </row>
    <row r="143" spans="1:8" ht="15.75" customHeight="1">
      <c r="A143" s="51"/>
      <c r="B143" s="51"/>
      <c r="C143" s="52"/>
      <c r="D143" s="52"/>
      <c r="E143" s="52"/>
      <c r="F143" s="1"/>
      <c r="G143" s="1"/>
      <c r="H143" s="1"/>
    </row>
    <row r="144" spans="1:8" ht="15.75" customHeight="1">
      <c r="A144" s="51"/>
      <c r="B144" s="51"/>
      <c r="C144" s="52"/>
      <c r="D144" s="52"/>
      <c r="E144" s="52"/>
      <c r="F144" s="1"/>
      <c r="G144" s="1"/>
      <c r="H144" s="1"/>
    </row>
    <row r="145" spans="1:8" ht="15.75" customHeight="1">
      <c r="A145" s="51"/>
      <c r="B145" s="51"/>
      <c r="C145" s="52"/>
      <c r="D145" s="52"/>
      <c r="E145" s="52"/>
      <c r="F145" s="1"/>
      <c r="G145" s="1"/>
      <c r="H145" s="1"/>
    </row>
    <row r="146" spans="1:8" ht="15.75" customHeight="1">
      <c r="A146" s="51"/>
      <c r="B146" s="51"/>
      <c r="C146" s="52"/>
      <c r="D146" s="52"/>
      <c r="E146" s="52"/>
      <c r="F146" s="1"/>
      <c r="G146" s="1"/>
      <c r="H146" s="1"/>
    </row>
    <row r="147" spans="1:8" ht="15.75" customHeight="1">
      <c r="A147" s="51"/>
      <c r="B147" s="51"/>
      <c r="C147" s="52"/>
      <c r="D147" s="52"/>
      <c r="E147" s="52"/>
      <c r="F147" s="1"/>
      <c r="G147" s="1"/>
      <c r="H147" s="1"/>
    </row>
    <row r="148" spans="1:8" ht="15.75" customHeight="1">
      <c r="A148" s="51"/>
      <c r="B148" s="51"/>
      <c r="C148" s="52"/>
      <c r="D148" s="52"/>
      <c r="E148" s="52"/>
      <c r="F148" s="1"/>
      <c r="G148" s="1"/>
      <c r="H148" s="1"/>
    </row>
    <row r="149" spans="1:8" ht="15.75" customHeight="1">
      <c r="A149" s="51"/>
      <c r="B149" s="51"/>
      <c r="C149" s="52"/>
      <c r="D149" s="52"/>
      <c r="E149" s="52"/>
      <c r="F149" s="1"/>
      <c r="G149" s="1"/>
      <c r="H149" s="1"/>
    </row>
    <row r="150" spans="1:8" ht="15.75" customHeight="1">
      <c r="A150" s="51"/>
      <c r="B150" s="51"/>
      <c r="C150" s="52"/>
      <c r="D150" s="52"/>
      <c r="E150" s="52"/>
      <c r="F150" s="1"/>
      <c r="G150" s="1"/>
      <c r="H150" s="1"/>
    </row>
    <row r="151" spans="1:8" ht="15.75" customHeight="1">
      <c r="A151" s="51"/>
      <c r="B151" s="51"/>
      <c r="C151" s="52"/>
      <c r="D151" s="52"/>
      <c r="E151" s="52"/>
      <c r="F151" s="1"/>
      <c r="G151" s="1"/>
      <c r="H151" s="1"/>
    </row>
    <row r="152" spans="1:8" ht="15.75" customHeight="1">
      <c r="A152" s="51"/>
      <c r="B152" s="51"/>
      <c r="C152" s="52"/>
      <c r="D152" s="52"/>
      <c r="E152" s="52"/>
      <c r="F152" s="1"/>
      <c r="G152" s="1"/>
      <c r="H152" s="1"/>
    </row>
    <row r="153" spans="1:8" ht="15.75" customHeight="1">
      <c r="A153" s="51"/>
      <c r="B153" s="51"/>
      <c r="C153" s="52"/>
      <c r="D153" s="52"/>
      <c r="E153" s="52"/>
      <c r="F153" s="1"/>
      <c r="G153" s="1"/>
      <c r="H153" s="1"/>
    </row>
    <row r="154" spans="1:8" ht="15.75" customHeight="1">
      <c r="A154" s="51"/>
      <c r="B154" s="51"/>
      <c r="C154" s="52"/>
      <c r="D154" s="52"/>
      <c r="E154" s="52"/>
      <c r="F154" s="1"/>
      <c r="G154" s="1"/>
      <c r="H154" s="1"/>
    </row>
    <row r="155" spans="1:8" ht="15.75" customHeight="1">
      <c r="A155" s="51"/>
      <c r="B155" s="51"/>
      <c r="C155" s="52"/>
      <c r="D155" s="52"/>
      <c r="E155" s="52"/>
      <c r="F155" s="1"/>
      <c r="G155" s="1"/>
      <c r="H155" s="1"/>
    </row>
    <row r="156" spans="1:8" ht="15.75" customHeight="1">
      <c r="A156" s="51"/>
      <c r="B156" s="51"/>
      <c r="C156" s="52"/>
      <c r="D156" s="52"/>
      <c r="E156" s="52"/>
      <c r="F156" s="1"/>
      <c r="G156" s="1"/>
      <c r="H156" s="1"/>
    </row>
    <row r="157" spans="1:8" ht="15.75" customHeight="1">
      <c r="A157" s="51"/>
      <c r="B157" s="51"/>
      <c r="C157" s="52"/>
      <c r="D157" s="52"/>
      <c r="E157" s="52"/>
      <c r="F157" s="1"/>
      <c r="G157" s="1"/>
      <c r="H157" s="1"/>
    </row>
    <row r="158" spans="1:8" ht="15.75" customHeight="1">
      <c r="A158" s="51"/>
      <c r="B158" s="51"/>
      <c r="C158" s="52"/>
      <c r="D158" s="52"/>
      <c r="E158" s="52"/>
      <c r="F158" s="1"/>
      <c r="G158" s="1"/>
      <c r="H158" s="1"/>
    </row>
    <row r="159" spans="1:8" ht="15.75" customHeight="1">
      <c r="A159" s="51"/>
      <c r="B159" s="51"/>
      <c r="C159" s="52"/>
      <c r="D159" s="52"/>
      <c r="E159" s="52"/>
      <c r="F159" s="1"/>
      <c r="G159" s="1"/>
      <c r="H159" s="1"/>
    </row>
    <row r="160" spans="1:8" ht="15.75" customHeight="1">
      <c r="A160" s="51"/>
      <c r="B160" s="51"/>
      <c r="C160" s="52"/>
      <c r="D160" s="52"/>
      <c r="E160" s="52"/>
      <c r="F160" s="1"/>
      <c r="G160" s="1"/>
      <c r="H160" s="1"/>
    </row>
    <row r="161" spans="1:8" ht="15.75" customHeight="1">
      <c r="A161" s="51"/>
      <c r="B161" s="51"/>
      <c r="C161" s="52"/>
      <c r="D161" s="52"/>
      <c r="E161" s="52"/>
      <c r="F161" s="1"/>
      <c r="G161" s="1"/>
      <c r="H161" s="1"/>
    </row>
    <row r="162" spans="1:8" ht="15.75" customHeight="1">
      <c r="A162" s="51"/>
      <c r="B162" s="51"/>
      <c r="C162" s="52"/>
      <c r="D162" s="52"/>
      <c r="E162" s="52"/>
      <c r="F162" s="1"/>
      <c r="G162" s="1"/>
      <c r="H162" s="1"/>
    </row>
    <row r="163" spans="1:8" ht="15.75" customHeight="1">
      <c r="A163" s="51"/>
      <c r="B163" s="51"/>
      <c r="C163" s="52"/>
      <c r="D163" s="52"/>
      <c r="E163" s="52"/>
      <c r="F163" s="1"/>
      <c r="G163" s="1"/>
      <c r="H163" s="1"/>
    </row>
    <row r="164" spans="1:8" ht="15.75" customHeight="1">
      <c r="A164" s="51"/>
      <c r="B164" s="51"/>
      <c r="C164" s="52"/>
      <c r="D164" s="52"/>
      <c r="E164" s="52"/>
      <c r="F164" s="1"/>
      <c r="G164" s="1"/>
      <c r="H164" s="1"/>
    </row>
    <row r="165" spans="1:8" ht="15.75" customHeight="1">
      <c r="A165" s="51"/>
      <c r="B165" s="51"/>
      <c r="C165" s="52"/>
      <c r="D165" s="52"/>
      <c r="E165" s="52"/>
      <c r="F165" s="1"/>
      <c r="G165" s="1"/>
      <c r="H165" s="1"/>
    </row>
    <row r="166" spans="1:8" ht="15.75" customHeight="1">
      <c r="A166" s="51"/>
      <c r="B166" s="51"/>
      <c r="C166" s="52"/>
      <c r="D166" s="52"/>
      <c r="E166" s="52"/>
      <c r="F166" s="1"/>
      <c r="G166" s="1"/>
      <c r="H166" s="1"/>
    </row>
    <row r="167" spans="1:8" ht="15.75" customHeight="1">
      <c r="A167" s="51"/>
      <c r="B167" s="51"/>
      <c r="C167" s="52"/>
      <c r="D167" s="52"/>
      <c r="E167" s="52"/>
      <c r="F167" s="1"/>
      <c r="G167" s="1"/>
      <c r="H167" s="1"/>
    </row>
    <row r="168" spans="1:8" ht="15.75" customHeight="1">
      <c r="A168" s="51"/>
      <c r="B168" s="51"/>
      <c r="C168" s="52"/>
      <c r="D168" s="52"/>
      <c r="E168" s="52"/>
      <c r="F168" s="1"/>
      <c r="G168" s="1"/>
      <c r="H168" s="1"/>
    </row>
    <row r="169" spans="1:8" ht="15.75" customHeight="1">
      <c r="A169" s="51"/>
      <c r="B169" s="51"/>
      <c r="C169" s="52"/>
      <c r="D169" s="52"/>
      <c r="E169" s="52"/>
      <c r="F169" s="1"/>
      <c r="G169" s="1"/>
      <c r="H169" s="1"/>
    </row>
    <row r="170" spans="1:8" ht="15.75" customHeight="1">
      <c r="A170" s="51"/>
      <c r="B170" s="51"/>
      <c r="C170" s="52"/>
      <c r="D170" s="52"/>
      <c r="E170" s="52"/>
      <c r="F170" s="1"/>
      <c r="G170" s="1"/>
      <c r="H170" s="1"/>
    </row>
    <row r="171" spans="1:8" ht="15.75" customHeight="1">
      <c r="A171" s="51"/>
      <c r="B171" s="51"/>
      <c r="C171" s="52"/>
      <c r="D171" s="52"/>
      <c r="E171" s="52"/>
      <c r="F171" s="1"/>
      <c r="G171" s="1"/>
      <c r="H171" s="1"/>
    </row>
    <row r="172" spans="1:8" ht="15.75" customHeight="1">
      <c r="A172" s="51"/>
      <c r="B172" s="51"/>
      <c r="C172" s="52"/>
      <c r="D172" s="52"/>
      <c r="E172" s="52"/>
      <c r="F172" s="1"/>
      <c r="G172" s="1"/>
      <c r="H172" s="1"/>
    </row>
    <row r="173" spans="1:8" ht="15.75" customHeight="1">
      <c r="A173" s="51"/>
      <c r="B173" s="51"/>
      <c r="C173" s="52"/>
      <c r="D173" s="52"/>
      <c r="E173" s="52"/>
      <c r="F173" s="1"/>
      <c r="G173" s="1"/>
      <c r="H173" s="1"/>
    </row>
    <row r="174" spans="1:8" ht="15.75" customHeight="1">
      <c r="A174" s="51"/>
      <c r="B174" s="51"/>
      <c r="C174" s="52"/>
      <c r="D174" s="52"/>
      <c r="E174" s="52"/>
      <c r="F174" s="1"/>
      <c r="G174" s="1"/>
      <c r="H174" s="1"/>
    </row>
    <row r="175" spans="1:8" ht="15.75" customHeight="1">
      <c r="A175" s="51"/>
      <c r="B175" s="51"/>
      <c r="C175" s="52"/>
      <c r="D175" s="52"/>
      <c r="E175" s="52"/>
      <c r="F175" s="1"/>
      <c r="G175" s="1"/>
      <c r="H175" s="1"/>
    </row>
    <row r="176" spans="1:8" ht="15.75" customHeight="1">
      <c r="A176" s="51"/>
      <c r="B176" s="51"/>
      <c r="C176" s="52"/>
      <c r="D176" s="52"/>
      <c r="E176" s="52"/>
      <c r="F176" s="1"/>
      <c r="G176" s="1"/>
      <c r="H176" s="1"/>
    </row>
    <row r="177" spans="1:8" ht="15.75" customHeight="1">
      <c r="A177" s="51"/>
      <c r="B177" s="51"/>
      <c r="C177" s="52"/>
      <c r="D177" s="52"/>
      <c r="E177" s="52"/>
      <c r="F177" s="1"/>
      <c r="G177" s="1"/>
      <c r="H177" s="1"/>
    </row>
    <row r="178" spans="1:8" ht="15.75" customHeight="1">
      <c r="A178" s="51"/>
      <c r="B178" s="51"/>
      <c r="C178" s="52"/>
      <c r="D178" s="52"/>
      <c r="E178" s="52"/>
      <c r="F178" s="1"/>
      <c r="G178" s="1"/>
      <c r="H178" s="1"/>
    </row>
    <row r="179" spans="1:8" ht="15.75" customHeight="1">
      <c r="A179" s="51"/>
      <c r="B179" s="51"/>
      <c r="C179" s="52"/>
      <c r="D179" s="52"/>
      <c r="E179" s="52"/>
      <c r="F179" s="1"/>
      <c r="G179" s="1"/>
      <c r="H179" s="1"/>
    </row>
    <row r="180" spans="1:8" ht="15.75" customHeight="1">
      <c r="A180" s="51"/>
      <c r="B180" s="51"/>
      <c r="C180" s="52"/>
      <c r="D180" s="52"/>
      <c r="E180" s="52"/>
      <c r="F180" s="1"/>
      <c r="G180" s="1"/>
      <c r="H180" s="1"/>
    </row>
    <row r="181" spans="1:8" ht="15.75" customHeight="1">
      <c r="A181" s="51"/>
      <c r="B181" s="51"/>
      <c r="C181" s="52"/>
      <c r="D181" s="52"/>
      <c r="E181" s="52"/>
      <c r="F181" s="1"/>
      <c r="G181" s="1"/>
      <c r="H181" s="1"/>
    </row>
    <row r="182" spans="1:8" ht="15.75" customHeight="1">
      <c r="A182" s="51"/>
      <c r="B182" s="51"/>
      <c r="C182" s="52"/>
      <c r="D182" s="52"/>
      <c r="E182" s="52"/>
      <c r="F182" s="1"/>
      <c r="G182" s="1"/>
      <c r="H182" s="1"/>
    </row>
    <row r="183" spans="1:8" ht="15.75" customHeight="1">
      <c r="A183" s="51"/>
      <c r="B183" s="51"/>
      <c r="C183" s="52"/>
      <c r="D183" s="52"/>
      <c r="E183" s="52"/>
      <c r="F183" s="1"/>
      <c r="G183" s="1"/>
      <c r="H183" s="1"/>
    </row>
    <row r="184" spans="1:8" ht="15.75" customHeight="1">
      <c r="A184" s="51"/>
      <c r="B184" s="51"/>
      <c r="C184" s="52"/>
      <c r="D184" s="52"/>
      <c r="E184" s="52"/>
      <c r="F184" s="1"/>
      <c r="G184" s="1"/>
      <c r="H184" s="1"/>
    </row>
    <row r="185" spans="1:8" ht="15.75" customHeight="1">
      <c r="A185" s="51"/>
      <c r="B185" s="51"/>
      <c r="C185" s="52"/>
      <c r="D185" s="52"/>
      <c r="E185" s="52"/>
      <c r="F185" s="1"/>
      <c r="G185" s="1"/>
      <c r="H185" s="1"/>
    </row>
    <row r="186" spans="1:8" ht="15.75" customHeight="1">
      <c r="A186" s="51"/>
      <c r="B186" s="51"/>
      <c r="C186" s="52"/>
      <c r="D186" s="52"/>
      <c r="E186" s="52"/>
      <c r="F186" s="1"/>
      <c r="G186" s="1"/>
      <c r="H186" s="1"/>
    </row>
    <row r="187" spans="1:8" ht="15.75" customHeight="1">
      <c r="A187" s="51"/>
      <c r="B187" s="51"/>
      <c r="C187" s="52"/>
      <c r="D187" s="52"/>
      <c r="E187" s="52"/>
      <c r="F187" s="1"/>
      <c r="G187" s="1"/>
      <c r="H187" s="1"/>
    </row>
    <row r="188" spans="1:8" ht="15.75" customHeight="1">
      <c r="A188" s="51"/>
      <c r="B188" s="51"/>
      <c r="C188" s="52"/>
      <c r="D188" s="52"/>
      <c r="E188" s="52"/>
      <c r="F188" s="1"/>
      <c r="G188" s="1"/>
      <c r="H188" s="1"/>
    </row>
    <row r="189" spans="1:8" ht="15.75" customHeight="1">
      <c r="A189" s="51"/>
      <c r="B189" s="51"/>
      <c r="C189" s="52"/>
      <c r="D189" s="52"/>
      <c r="E189" s="52"/>
      <c r="F189" s="1"/>
      <c r="G189" s="1"/>
      <c r="H189" s="1"/>
    </row>
    <row r="190" spans="1:8" ht="15.75" customHeight="1">
      <c r="A190" s="51"/>
      <c r="B190" s="51"/>
      <c r="C190" s="52"/>
      <c r="D190" s="52"/>
      <c r="E190" s="52"/>
      <c r="F190" s="1"/>
      <c r="G190" s="1"/>
      <c r="H190" s="1"/>
    </row>
    <row r="191" spans="1:8" ht="15.75" customHeight="1">
      <c r="A191" s="51"/>
      <c r="B191" s="51"/>
      <c r="C191" s="52"/>
      <c r="D191" s="52"/>
      <c r="E191" s="52"/>
      <c r="F191" s="1"/>
      <c r="G191" s="1"/>
      <c r="H191" s="1"/>
    </row>
    <row r="192" spans="1:8" ht="15.75" customHeight="1">
      <c r="A192" s="51"/>
      <c r="B192" s="51"/>
      <c r="C192" s="52"/>
      <c r="D192" s="52"/>
      <c r="E192" s="52"/>
      <c r="F192" s="1"/>
      <c r="G192" s="1"/>
      <c r="H192" s="1"/>
    </row>
    <row r="193" spans="1:8" ht="15.75" customHeight="1">
      <c r="A193" s="51"/>
      <c r="B193" s="51"/>
      <c r="C193" s="52"/>
      <c r="D193" s="52"/>
      <c r="E193" s="52"/>
      <c r="F193" s="1"/>
      <c r="G193" s="1"/>
      <c r="H193" s="1"/>
    </row>
    <row r="194" spans="1:8" ht="15.75" customHeight="1">
      <c r="A194" s="51"/>
      <c r="B194" s="51"/>
      <c r="C194" s="52"/>
      <c r="D194" s="52"/>
      <c r="E194" s="52"/>
      <c r="F194" s="1"/>
      <c r="G194" s="1"/>
      <c r="H194" s="1"/>
    </row>
    <row r="195" spans="1:8" ht="15.75" customHeight="1">
      <c r="A195" s="51"/>
      <c r="B195" s="51"/>
      <c r="C195" s="52"/>
      <c r="D195" s="52"/>
      <c r="E195" s="52"/>
      <c r="F195" s="1"/>
      <c r="G195" s="1"/>
      <c r="H195" s="1"/>
    </row>
    <row r="196" spans="1:8" ht="15.75" customHeight="1">
      <c r="A196" s="51"/>
      <c r="B196" s="51"/>
      <c r="C196" s="52"/>
      <c r="D196" s="52"/>
      <c r="E196" s="52"/>
      <c r="F196" s="1"/>
      <c r="G196" s="1"/>
      <c r="H196" s="1"/>
    </row>
    <row r="197" spans="1:8" ht="15.75" customHeight="1">
      <c r="A197" s="51"/>
      <c r="B197" s="51"/>
      <c r="C197" s="52"/>
      <c r="D197" s="52"/>
      <c r="E197" s="52"/>
      <c r="F197" s="1"/>
      <c r="G197" s="1"/>
      <c r="H197" s="1"/>
    </row>
    <row r="198" spans="1:8" ht="15.75" customHeight="1">
      <c r="A198" s="51"/>
      <c r="B198" s="51"/>
      <c r="C198" s="52"/>
      <c r="D198" s="52"/>
      <c r="E198" s="52"/>
      <c r="F198" s="1"/>
      <c r="G198" s="1"/>
      <c r="H198" s="1"/>
    </row>
    <row r="199" spans="1:8" ht="15.75" customHeight="1">
      <c r="A199" s="51"/>
      <c r="B199" s="51"/>
      <c r="C199" s="52"/>
      <c r="D199" s="52"/>
      <c r="E199" s="52"/>
      <c r="F199" s="1"/>
      <c r="G199" s="1"/>
      <c r="H199" s="1"/>
    </row>
    <row r="200" spans="1:8" ht="15.75" customHeight="1">
      <c r="A200" s="51"/>
      <c r="B200" s="51"/>
      <c r="C200" s="52"/>
      <c r="D200" s="52"/>
      <c r="E200" s="52"/>
      <c r="F200" s="1"/>
      <c r="G200" s="1"/>
      <c r="H200" s="1"/>
    </row>
    <row r="201" spans="1:8" ht="15.75" customHeight="1">
      <c r="A201" s="51"/>
      <c r="B201" s="51"/>
      <c r="C201" s="52"/>
      <c r="D201" s="52"/>
      <c r="E201" s="52"/>
      <c r="F201" s="1"/>
      <c r="G201" s="1"/>
      <c r="H201" s="1"/>
    </row>
    <row r="202" spans="1:8" ht="15.75" customHeight="1">
      <c r="A202" s="51"/>
      <c r="B202" s="51"/>
      <c r="C202" s="52"/>
      <c r="D202" s="52"/>
      <c r="E202" s="52"/>
      <c r="F202" s="1"/>
      <c r="G202" s="1"/>
      <c r="H202" s="1"/>
    </row>
    <row r="203" spans="1:8" ht="15.75" customHeight="1">
      <c r="A203" s="51"/>
      <c r="B203" s="51"/>
      <c r="C203" s="52"/>
      <c r="D203" s="52"/>
      <c r="E203" s="52"/>
      <c r="F203" s="1"/>
      <c r="G203" s="1"/>
      <c r="H203" s="1"/>
    </row>
    <row r="204" spans="1:8" ht="15.75" customHeight="1">
      <c r="A204" s="51"/>
      <c r="B204" s="51"/>
      <c r="C204" s="52"/>
      <c r="D204" s="52"/>
      <c r="E204" s="52"/>
      <c r="F204" s="1"/>
      <c r="G204" s="1"/>
      <c r="H204" s="1"/>
    </row>
    <row r="205" spans="1:8" ht="15.75" customHeight="1">
      <c r="A205" s="51"/>
      <c r="B205" s="51"/>
      <c r="C205" s="52"/>
      <c r="D205" s="52"/>
      <c r="E205" s="52"/>
      <c r="F205" s="1"/>
      <c r="G205" s="1"/>
      <c r="H205" s="1"/>
    </row>
    <row r="206" spans="1:8" ht="15.75" customHeight="1">
      <c r="A206" s="51"/>
      <c r="B206" s="51"/>
      <c r="C206" s="52"/>
      <c r="D206" s="52"/>
      <c r="E206" s="52"/>
      <c r="F206" s="1"/>
      <c r="G206" s="1"/>
      <c r="H206" s="1"/>
    </row>
    <row r="207" spans="1:8" ht="15.75" customHeight="1">
      <c r="A207" s="51"/>
      <c r="B207" s="51"/>
      <c r="C207" s="52"/>
      <c r="D207" s="52"/>
      <c r="E207" s="52"/>
      <c r="F207" s="1"/>
      <c r="G207" s="1"/>
      <c r="H207" s="1"/>
    </row>
    <row r="208" spans="1:8" ht="15.75" customHeight="1">
      <c r="A208" s="51"/>
      <c r="B208" s="51"/>
      <c r="C208" s="52"/>
      <c r="D208" s="52"/>
      <c r="E208" s="52"/>
      <c r="F208" s="1"/>
      <c r="G208" s="1"/>
      <c r="H208" s="1"/>
    </row>
    <row r="209" spans="1:8" ht="15.75" customHeight="1">
      <c r="A209" s="51"/>
      <c r="B209" s="51"/>
      <c r="C209" s="52"/>
      <c r="D209" s="52"/>
      <c r="E209" s="52"/>
      <c r="F209" s="1"/>
      <c r="G209" s="1"/>
      <c r="H209" s="1"/>
    </row>
    <row r="210" spans="1:8" ht="15.75" customHeight="1">
      <c r="A210" s="51"/>
      <c r="B210" s="51"/>
      <c r="C210" s="52"/>
      <c r="D210" s="52"/>
      <c r="E210" s="52"/>
      <c r="F210" s="1"/>
      <c r="G210" s="1"/>
      <c r="H210" s="1"/>
    </row>
    <row r="211" spans="1:8" ht="15.75" customHeight="1">
      <c r="A211" s="51"/>
      <c r="B211" s="51"/>
      <c r="C211" s="52"/>
      <c r="D211" s="52"/>
      <c r="E211" s="52"/>
      <c r="F211" s="1"/>
      <c r="G211" s="1"/>
      <c r="H211" s="1"/>
    </row>
    <row r="212" spans="1:8" ht="15.75" customHeight="1">
      <c r="A212" s="51"/>
      <c r="B212" s="51"/>
      <c r="C212" s="52"/>
      <c r="D212" s="52"/>
      <c r="E212" s="52"/>
      <c r="F212" s="1"/>
      <c r="G212" s="1"/>
      <c r="H212" s="1"/>
    </row>
    <row r="213" spans="1:8" ht="15.75" customHeight="1">
      <c r="A213" s="51"/>
      <c r="B213" s="51"/>
      <c r="C213" s="52"/>
      <c r="D213" s="52"/>
      <c r="E213" s="52"/>
      <c r="F213" s="1"/>
      <c r="G213" s="1"/>
      <c r="H213" s="1"/>
    </row>
    <row r="214" spans="1:8" ht="15.75" customHeight="1">
      <c r="A214" s="51"/>
      <c r="B214" s="51"/>
      <c r="C214" s="52"/>
      <c r="D214" s="52"/>
      <c r="E214" s="52"/>
      <c r="F214" s="1"/>
      <c r="G214" s="1"/>
      <c r="H214" s="1"/>
    </row>
    <row r="215" spans="1:8" ht="15.75" customHeight="1">
      <c r="A215" s="51"/>
      <c r="B215" s="51"/>
      <c r="C215" s="52"/>
      <c r="D215" s="52"/>
      <c r="E215" s="52"/>
      <c r="F215" s="1"/>
      <c r="G215" s="1"/>
      <c r="H215" s="1"/>
    </row>
    <row r="216" spans="1:8" ht="15.75" customHeight="1">
      <c r="A216" s="51"/>
      <c r="B216" s="51"/>
      <c r="C216" s="52"/>
      <c r="D216" s="52"/>
      <c r="E216" s="52"/>
      <c r="F216" s="1"/>
      <c r="G216" s="1"/>
      <c r="H216" s="1"/>
    </row>
    <row r="217" spans="1:8" ht="15.75" customHeight="1">
      <c r="A217" s="51"/>
      <c r="B217" s="51"/>
      <c r="C217" s="52"/>
      <c r="D217" s="52"/>
      <c r="E217" s="52"/>
      <c r="F217" s="1"/>
      <c r="G217" s="1"/>
      <c r="H217" s="1"/>
    </row>
    <row r="218" spans="1:8" ht="15.75" customHeight="1">
      <c r="A218" s="51"/>
      <c r="B218" s="51"/>
      <c r="C218" s="52"/>
      <c r="D218" s="52"/>
      <c r="E218" s="52"/>
      <c r="F218" s="1"/>
      <c r="G218" s="1"/>
      <c r="H218" s="1"/>
    </row>
    <row r="219" spans="1:8" ht="15.75" customHeight="1">
      <c r="A219" s="51"/>
      <c r="B219" s="51"/>
      <c r="C219" s="52"/>
      <c r="D219" s="52"/>
      <c r="E219" s="52"/>
      <c r="F219" s="1"/>
      <c r="G219" s="1"/>
      <c r="H219" s="1"/>
    </row>
    <row r="220" spans="1:8" ht="15.75" customHeight="1">
      <c r="A220" s="51"/>
      <c r="B220" s="51"/>
      <c r="C220" s="52"/>
      <c r="D220" s="52"/>
      <c r="E220" s="52"/>
      <c r="F220" s="1"/>
      <c r="G220" s="1"/>
      <c r="H220" s="1"/>
    </row>
    <row r="221" spans="1:8" ht="15.75" customHeight="1">
      <c r="A221" s="51"/>
      <c r="B221" s="51"/>
      <c r="C221" s="52"/>
      <c r="D221" s="52"/>
      <c r="E221" s="52"/>
      <c r="F221" s="1"/>
      <c r="G221" s="1"/>
      <c r="H221" s="1"/>
    </row>
    <row r="222" spans="1:8" ht="15.75" customHeight="1">
      <c r="A222" s="51"/>
      <c r="B222" s="51"/>
      <c r="C222" s="52"/>
      <c r="D222" s="52"/>
      <c r="E222" s="52"/>
      <c r="F222" s="1"/>
      <c r="G222" s="1"/>
      <c r="H222" s="1"/>
    </row>
    <row r="223" spans="1:8" ht="15.75" customHeight="1">
      <c r="A223" s="51"/>
      <c r="B223" s="51"/>
      <c r="C223" s="52"/>
      <c r="D223" s="52"/>
      <c r="E223" s="52"/>
      <c r="F223" s="1"/>
      <c r="G223" s="1"/>
      <c r="H223" s="1"/>
    </row>
    <row r="224" spans="1:8" ht="15.75" customHeight="1">
      <c r="A224" s="51"/>
      <c r="B224" s="51"/>
      <c r="C224" s="52"/>
      <c r="D224" s="52"/>
      <c r="E224" s="52"/>
      <c r="F224" s="1"/>
      <c r="G224" s="1"/>
      <c r="H224" s="1"/>
    </row>
    <row r="225" spans="1:8" ht="15.75" customHeight="1">
      <c r="A225" s="51"/>
      <c r="B225" s="51"/>
      <c r="C225" s="52"/>
      <c r="D225" s="52"/>
      <c r="E225" s="52"/>
      <c r="F225" s="1"/>
      <c r="G225" s="1"/>
      <c r="H225" s="1"/>
    </row>
    <row r="226" spans="1:8" ht="15.75" customHeight="1">
      <c r="A226" s="51"/>
      <c r="B226" s="51"/>
      <c r="C226" s="52"/>
      <c r="D226" s="52"/>
      <c r="E226" s="52"/>
      <c r="F226" s="1"/>
      <c r="G226" s="1"/>
      <c r="H226" s="1"/>
    </row>
    <row r="227" spans="1:8" ht="15.75" customHeight="1">
      <c r="A227" s="51"/>
      <c r="B227" s="51"/>
      <c r="C227" s="52"/>
      <c r="D227" s="52"/>
      <c r="E227" s="52"/>
      <c r="F227" s="1"/>
      <c r="G227" s="1"/>
      <c r="H227" s="1"/>
    </row>
    <row r="228" spans="1:8" ht="15.75" customHeight="1">
      <c r="A228" s="51"/>
      <c r="B228" s="51"/>
      <c r="C228" s="52"/>
      <c r="D228" s="52"/>
      <c r="E228" s="52"/>
      <c r="F228" s="1"/>
      <c r="G228" s="1"/>
      <c r="H228" s="1"/>
    </row>
    <row r="229" spans="1:8" ht="15.75" customHeight="1">
      <c r="A229" s="51"/>
      <c r="B229" s="51"/>
      <c r="C229" s="52"/>
      <c r="D229" s="52"/>
      <c r="E229" s="52"/>
      <c r="F229" s="1"/>
      <c r="G229" s="1"/>
      <c r="H229" s="1"/>
    </row>
    <row r="230" spans="1:8" ht="15.75" customHeight="1">
      <c r="A230" s="51"/>
      <c r="B230" s="51"/>
      <c r="C230" s="52"/>
      <c r="D230" s="52"/>
      <c r="E230" s="52"/>
      <c r="F230" s="1"/>
      <c r="G230" s="1"/>
      <c r="H230" s="1"/>
    </row>
    <row r="231" spans="1:8" ht="15.75" customHeight="1">
      <c r="A231" s="51"/>
      <c r="B231" s="51"/>
      <c r="C231" s="52"/>
      <c r="D231" s="52"/>
      <c r="E231" s="52"/>
      <c r="F231" s="1"/>
      <c r="G231" s="1"/>
      <c r="H231" s="1"/>
    </row>
    <row r="232" spans="1:8" ht="15.75" customHeight="1">
      <c r="A232" s="51"/>
      <c r="B232" s="51"/>
      <c r="C232" s="52"/>
      <c r="D232" s="52"/>
      <c r="E232" s="52"/>
      <c r="F232" s="1"/>
      <c r="G232" s="1"/>
      <c r="H232" s="1"/>
    </row>
    <row r="233" spans="1:8" ht="15.75" customHeight="1">
      <c r="A233" s="51"/>
      <c r="B233" s="51"/>
      <c r="C233" s="52"/>
      <c r="D233" s="52"/>
      <c r="E233" s="52"/>
      <c r="F233" s="1"/>
      <c r="G233" s="1"/>
      <c r="H233" s="1"/>
    </row>
    <row r="234" spans="1:8" ht="15.75" customHeight="1">
      <c r="A234" s="51"/>
      <c r="B234" s="51"/>
      <c r="C234" s="52"/>
      <c r="D234" s="52"/>
      <c r="E234" s="52"/>
      <c r="F234" s="1"/>
      <c r="G234" s="1"/>
      <c r="H234" s="1"/>
    </row>
    <row r="235" spans="1:8" ht="15.75" customHeight="1">
      <c r="A235" s="51"/>
      <c r="B235" s="51"/>
      <c r="C235" s="52"/>
      <c r="D235" s="52"/>
      <c r="E235" s="52"/>
      <c r="F235" s="1"/>
      <c r="G235" s="1"/>
      <c r="H235" s="1"/>
    </row>
    <row r="236" spans="1:8" ht="15.75" customHeight="1">
      <c r="A236" s="51"/>
      <c r="B236" s="51"/>
      <c r="C236" s="52"/>
      <c r="D236" s="52"/>
      <c r="E236" s="52"/>
      <c r="F236" s="1"/>
      <c r="G236" s="1"/>
      <c r="H236" s="1"/>
    </row>
    <row r="237" spans="1:8" ht="15.75" customHeight="1">
      <c r="A237" s="51"/>
      <c r="B237" s="51"/>
      <c r="C237" s="52"/>
      <c r="D237" s="52"/>
      <c r="E237" s="52"/>
      <c r="F237" s="1"/>
      <c r="G237" s="1"/>
      <c r="H237" s="1"/>
    </row>
    <row r="238" spans="1:8" ht="15.75" customHeight="1">
      <c r="A238" s="51"/>
      <c r="B238" s="51"/>
      <c r="C238" s="52"/>
      <c r="D238" s="52"/>
      <c r="E238" s="52"/>
      <c r="F238" s="1"/>
      <c r="G238" s="1"/>
      <c r="H238" s="1"/>
    </row>
    <row r="239" spans="1:8" ht="15.75" customHeight="1">
      <c r="A239" s="51"/>
      <c r="B239" s="51"/>
      <c r="C239" s="52"/>
      <c r="D239" s="52"/>
      <c r="E239" s="52"/>
      <c r="F239" s="1"/>
      <c r="G239" s="1"/>
      <c r="H239" s="1"/>
    </row>
    <row r="240" spans="1:8" ht="15.75" customHeight="1">
      <c r="A240" s="51"/>
      <c r="B240" s="51"/>
      <c r="C240" s="52"/>
      <c r="D240" s="52"/>
      <c r="E240" s="52"/>
      <c r="F240" s="1"/>
      <c r="G240" s="1"/>
      <c r="H240" s="1"/>
    </row>
    <row r="241" spans="1:8" ht="15.75" customHeight="1">
      <c r="A241" s="51"/>
      <c r="B241" s="51"/>
      <c r="C241" s="52"/>
      <c r="D241" s="52"/>
      <c r="E241" s="52"/>
      <c r="F241" s="1"/>
      <c r="G241" s="1"/>
      <c r="H241" s="1"/>
    </row>
    <row r="242" spans="1:8" ht="15.75" customHeight="1">
      <c r="A242" s="51"/>
      <c r="B242" s="51"/>
      <c r="C242" s="52"/>
      <c r="D242" s="52"/>
      <c r="E242" s="52"/>
      <c r="F242" s="1"/>
      <c r="G242" s="1"/>
      <c r="H242" s="1"/>
    </row>
    <row r="243" spans="1:8" ht="15.75" customHeight="1">
      <c r="A243" s="51"/>
      <c r="B243" s="51"/>
      <c r="C243" s="52"/>
      <c r="D243" s="52"/>
      <c r="E243" s="52"/>
      <c r="F243" s="1"/>
      <c r="G243" s="1"/>
      <c r="H243" s="1"/>
    </row>
    <row r="244" spans="1:8" ht="15.75" customHeight="1">
      <c r="A244" s="51"/>
      <c r="B244" s="51"/>
      <c r="C244" s="52"/>
      <c r="D244" s="52"/>
      <c r="E244" s="52"/>
      <c r="F244" s="1"/>
      <c r="G244" s="1"/>
      <c r="H244" s="1"/>
    </row>
    <row r="245" spans="1:8" ht="15.75" customHeight="1"/>
    <row r="246" spans="1:8" ht="15.75" customHeight="1"/>
    <row r="247" spans="1:8" ht="15.75" customHeight="1"/>
    <row r="248" spans="1:8" ht="15.75" customHeight="1"/>
    <row r="249" spans="1:8" ht="15.75" customHeight="1"/>
    <row r="250" spans="1:8" ht="15.75" customHeight="1"/>
    <row r="251" spans="1:8" ht="15.75" customHeight="1"/>
    <row r="252" spans="1:8" ht="15.75" customHeight="1"/>
    <row r="253" spans="1:8" ht="15.75" customHeight="1"/>
    <row r="254" spans="1:8" ht="15.75" customHeight="1"/>
    <row r="255" spans="1:8" ht="15.75" customHeight="1"/>
    <row r="256" spans="1:8"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44:H44"/>
    <mergeCell ref="A2:M2"/>
    <mergeCell ref="A4:M4"/>
    <mergeCell ref="A5:M5"/>
    <mergeCell ref="A6:M6"/>
    <mergeCell ref="A7:M7"/>
    <mergeCell ref="A8:M8"/>
    <mergeCell ref="A9:M9"/>
  </mergeCells>
  <hyperlinks>
    <hyperlink ref="E20" r:id="rId1" xr:uid="{00000000-0004-0000-2200-000000000000}"/>
    <hyperlink ref="E21" r:id="rId2" xr:uid="{00000000-0004-0000-2200-000001000000}"/>
    <hyperlink ref="E22" r:id="rId3" xr:uid="{00000000-0004-0000-2200-000002000000}"/>
    <hyperlink ref="E23" r:id="rId4" xr:uid="{00000000-0004-0000-2200-000003000000}"/>
    <hyperlink ref="E24" r:id="rId5" xr:uid="{00000000-0004-0000-2200-000004000000}"/>
    <hyperlink ref="E25" r:id="rId6" xr:uid="{00000000-0004-0000-2200-000005000000}"/>
  </hyperlink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sheetPr>
  <dimension ref="A1:Y1000"/>
  <sheetViews>
    <sheetView workbookViewId="0"/>
  </sheetViews>
  <sheetFormatPr defaultColWidth="14.3984375" defaultRowHeight="15" customHeight="1"/>
  <cols>
    <col min="1" max="1" width="23.73046875" customWidth="1"/>
    <col min="2" max="2" width="10.86328125" customWidth="1"/>
    <col min="3" max="3" width="30" customWidth="1"/>
    <col min="4" max="4" width="17.73046875" customWidth="1"/>
    <col min="5" max="5" width="26.265625" customWidth="1"/>
    <col min="6" max="8" width="13.73046875" customWidth="1"/>
    <col min="9" max="25" width="8" customWidth="1"/>
    <col min="26" max="26" width="14.265625" customWidth="1"/>
  </cols>
  <sheetData>
    <row r="1" spans="1:25" ht="14.25">
      <c r="A1" s="51"/>
      <c r="B1" s="51"/>
      <c r="C1" s="52"/>
      <c r="D1" s="52"/>
      <c r="E1" s="52"/>
      <c r="F1" s="1"/>
      <c r="G1" s="1"/>
      <c r="H1" s="1"/>
    </row>
    <row r="2" spans="1:25" ht="15.75" customHeight="1">
      <c r="A2" s="1158" t="s">
        <v>8843</v>
      </c>
      <c r="B2" s="1111"/>
      <c r="C2" s="1111"/>
      <c r="D2" s="1111"/>
      <c r="E2" s="1112"/>
      <c r="F2" s="927"/>
      <c r="G2" s="927"/>
      <c r="H2" s="927"/>
      <c r="I2" s="54"/>
      <c r="J2" s="54"/>
      <c r="K2" s="54"/>
      <c r="L2" s="54"/>
      <c r="M2" s="54"/>
      <c r="N2" s="54"/>
      <c r="O2" s="54"/>
      <c r="P2" s="54"/>
      <c r="Q2" s="54"/>
      <c r="R2" s="54"/>
      <c r="S2" s="54"/>
      <c r="T2" s="54"/>
      <c r="U2" s="54"/>
      <c r="V2" s="54"/>
      <c r="W2" s="54"/>
      <c r="X2" s="54"/>
      <c r="Y2" s="54"/>
    </row>
    <row r="3" spans="1:25" ht="15.75" customHeight="1">
      <c r="A3" s="288"/>
      <c r="B3" s="288"/>
      <c r="C3" s="288"/>
      <c r="D3" s="288"/>
      <c r="E3" s="928"/>
      <c r="F3" s="927"/>
      <c r="G3" s="927"/>
      <c r="H3" s="927"/>
      <c r="I3" s="54"/>
      <c r="J3" s="54"/>
      <c r="K3" s="54"/>
      <c r="L3" s="54"/>
      <c r="M3" s="54"/>
      <c r="N3" s="54"/>
      <c r="O3" s="54"/>
      <c r="P3" s="54"/>
      <c r="Q3" s="54"/>
      <c r="R3" s="54"/>
      <c r="S3" s="54"/>
      <c r="T3" s="54"/>
      <c r="U3" s="54"/>
      <c r="V3" s="54"/>
      <c r="W3" s="54"/>
      <c r="X3" s="54"/>
      <c r="Y3" s="54"/>
    </row>
    <row r="4" spans="1:25" ht="18" customHeight="1">
      <c r="A4" s="1120" t="s">
        <v>8844</v>
      </c>
      <c r="B4" s="1111"/>
      <c r="C4" s="1111"/>
      <c r="D4" s="1111"/>
      <c r="E4" s="1112"/>
      <c r="F4" s="927"/>
      <c r="G4" s="927"/>
      <c r="H4" s="927"/>
      <c r="I4" s="54"/>
      <c r="J4" s="54"/>
      <c r="K4" s="54"/>
      <c r="L4" s="54"/>
      <c r="M4" s="54"/>
      <c r="N4" s="54"/>
      <c r="O4" s="54"/>
      <c r="P4" s="54"/>
      <c r="Q4" s="54"/>
      <c r="R4" s="54"/>
      <c r="S4" s="54"/>
      <c r="T4" s="54"/>
      <c r="U4" s="54"/>
      <c r="V4" s="54"/>
      <c r="W4" s="54"/>
      <c r="X4" s="54"/>
      <c r="Y4" s="54"/>
    </row>
    <row r="5" spans="1:25" ht="15" customHeight="1">
      <c r="A5" s="1137" t="s">
        <v>8845</v>
      </c>
      <c r="B5" s="1111"/>
      <c r="C5" s="1111"/>
      <c r="D5" s="1111"/>
      <c r="E5" s="1112"/>
      <c r="F5" s="927"/>
      <c r="G5" s="927"/>
      <c r="H5" s="927"/>
      <c r="I5" s="54"/>
      <c r="J5" s="54"/>
      <c r="K5" s="54"/>
      <c r="L5" s="54"/>
      <c r="M5" s="54"/>
      <c r="N5" s="54"/>
      <c r="O5" s="54"/>
      <c r="P5" s="54"/>
      <c r="Q5" s="54"/>
      <c r="R5" s="54"/>
      <c r="S5" s="54"/>
      <c r="T5" s="54"/>
      <c r="U5" s="54"/>
      <c r="V5" s="54"/>
      <c r="W5" s="54"/>
      <c r="X5" s="54"/>
      <c r="Y5" s="54"/>
    </row>
    <row r="6" spans="1:25" ht="104.25" customHeight="1">
      <c r="A6" s="1137" t="s">
        <v>8846</v>
      </c>
      <c r="B6" s="1111"/>
      <c r="C6" s="1111"/>
      <c r="D6" s="1111"/>
      <c r="E6" s="1112"/>
      <c r="F6" s="927"/>
      <c r="G6" s="927"/>
      <c r="H6" s="927"/>
      <c r="I6" s="54"/>
      <c r="J6" s="54"/>
      <c r="K6" s="54"/>
      <c r="L6" s="54"/>
      <c r="M6" s="54"/>
      <c r="N6" s="54"/>
      <c r="O6" s="54"/>
      <c r="P6" s="54"/>
      <c r="Q6" s="54"/>
      <c r="R6" s="54"/>
      <c r="S6" s="54"/>
      <c r="T6" s="54"/>
      <c r="U6" s="54"/>
      <c r="V6" s="54"/>
      <c r="W6" s="54"/>
      <c r="X6" s="54"/>
      <c r="Y6" s="54"/>
    </row>
    <row r="7" spans="1:25" ht="56.25" customHeight="1">
      <c r="A7" s="1137" t="s">
        <v>8847</v>
      </c>
      <c r="B7" s="1111"/>
      <c r="C7" s="1111"/>
      <c r="D7" s="1111"/>
      <c r="E7" s="1112"/>
      <c r="F7" s="927"/>
      <c r="G7" s="927"/>
      <c r="H7" s="927"/>
      <c r="I7" s="54"/>
      <c r="J7" s="54"/>
      <c r="K7" s="54"/>
      <c r="L7" s="54"/>
      <c r="M7" s="54"/>
      <c r="N7" s="54"/>
      <c r="O7" s="54"/>
      <c r="P7" s="54"/>
      <c r="Q7" s="54"/>
      <c r="R7" s="54"/>
      <c r="S7" s="54"/>
      <c r="T7" s="54"/>
      <c r="U7" s="54"/>
      <c r="V7" s="54"/>
      <c r="W7" s="54"/>
      <c r="X7" s="54"/>
      <c r="Y7" s="54"/>
    </row>
    <row r="8" spans="1:25" ht="17.25" customHeight="1">
      <c r="A8" s="1137" t="s">
        <v>8848</v>
      </c>
      <c r="B8" s="1111"/>
      <c r="C8" s="1111"/>
      <c r="D8" s="1111"/>
      <c r="E8" s="1112"/>
      <c r="F8" s="927"/>
      <c r="G8" s="927"/>
      <c r="H8" s="927"/>
      <c r="I8" s="54"/>
      <c r="J8" s="54"/>
      <c r="K8" s="54"/>
      <c r="L8" s="54"/>
      <c r="M8" s="54"/>
      <c r="N8" s="54"/>
      <c r="O8" s="54"/>
      <c r="P8" s="54"/>
      <c r="Q8" s="54"/>
      <c r="R8" s="54"/>
      <c r="S8" s="54"/>
      <c r="T8" s="54"/>
      <c r="U8" s="54"/>
      <c r="V8" s="54"/>
      <c r="W8" s="54"/>
      <c r="X8" s="54"/>
      <c r="Y8" s="54"/>
    </row>
    <row r="9" spans="1:25" ht="210" customHeight="1">
      <c r="A9" s="1147" t="s">
        <v>8849</v>
      </c>
      <c r="B9" s="1111"/>
      <c r="C9" s="1111"/>
      <c r="D9" s="1111"/>
      <c r="E9" s="1112"/>
      <c r="F9" s="927"/>
      <c r="G9" s="927"/>
      <c r="H9" s="927"/>
      <c r="I9" s="54"/>
      <c r="J9" s="54"/>
      <c r="K9" s="54"/>
      <c r="L9" s="54"/>
      <c r="M9" s="54"/>
      <c r="N9" s="54"/>
      <c r="O9" s="54"/>
      <c r="P9" s="54"/>
      <c r="Q9" s="54"/>
      <c r="R9" s="54"/>
      <c r="S9" s="54"/>
      <c r="T9" s="54"/>
      <c r="U9" s="54"/>
      <c r="V9" s="54"/>
      <c r="W9" s="54"/>
      <c r="X9" s="54"/>
      <c r="Y9" s="54"/>
    </row>
    <row r="10" spans="1:25" ht="14.25">
      <c r="A10" s="57"/>
      <c r="B10" s="57"/>
      <c r="C10" s="58"/>
      <c r="D10" s="58"/>
      <c r="E10" s="58"/>
      <c r="F10" s="57"/>
      <c r="G10" s="57"/>
      <c r="H10" s="57"/>
      <c r="I10" s="54"/>
      <c r="J10" s="54"/>
      <c r="K10" s="54"/>
      <c r="L10" s="54"/>
      <c r="M10" s="54"/>
      <c r="N10" s="54"/>
      <c r="O10" s="54"/>
      <c r="P10" s="54"/>
      <c r="Q10" s="54"/>
      <c r="R10" s="54"/>
      <c r="S10" s="54"/>
      <c r="T10" s="54"/>
      <c r="U10" s="54"/>
      <c r="V10" s="54"/>
      <c r="W10" s="54"/>
      <c r="X10" s="54"/>
      <c r="Y10" s="54"/>
    </row>
    <row r="11" spans="1:25" ht="61.5" customHeight="1">
      <c r="A11" s="290" t="s">
        <v>2558</v>
      </c>
      <c r="B11" s="61" t="s">
        <v>6</v>
      </c>
      <c r="C11" s="61" t="s">
        <v>8850</v>
      </c>
      <c r="D11" s="258" t="s">
        <v>219</v>
      </c>
      <c r="E11" s="258" t="s">
        <v>223</v>
      </c>
      <c r="F11" s="64" t="s">
        <v>224</v>
      </c>
      <c r="I11" s="54"/>
      <c r="J11" s="54"/>
      <c r="K11" s="54"/>
      <c r="L11" s="54"/>
      <c r="M11" s="54"/>
      <c r="N11" s="54"/>
      <c r="O11" s="54"/>
      <c r="P11" s="54"/>
      <c r="Q11" s="54"/>
      <c r="R11" s="54"/>
      <c r="S11" s="54"/>
      <c r="T11" s="54"/>
      <c r="U11" s="54"/>
      <c r="V11" s="54"/>
      <c r="W11" s="54"/>
      <c r="X11" s="54"/>
      <c r="Y11" s="54"/>
    </row>
    <row r="12" spans="1:25" ht="14.25">
      <c r="A12" s="83" t="s">
        <v>5055</v>
      </c>
      <c r="B12" s="203" t="s">
        <v>50</v>
      </c>
      <c r="C12" s="203" t="s">
        <v>8851</v>
      </c>
      <c r="D12" s="77" t="s">
        <v>8852</v>
      </c>
      <c r="E12" s="32">
        <v>16</v>
      </c>
      <c r="F12" s="82" t="s">
        <v>246</v>
      </c>
    </row>
    <row r="13" spans="1:25" ht="14.25">
      <c r="A13" s="83" t="s">
        <v>5055</v>
      </c>
      <c r="B13" s="203" t="s">
        <v>50</v>
      </c>
      <c r="C13" s="203" t="s">
        <v>8853</v>
      </c>
      <c r="D13" s="86">
        <v>80</v>
      </c>
      <c r="E13" s="32">
        <v>80</v>
      </c>
      <c r="F13" s="82" t="s">
        <v>246</v>
      </c>
    </row>
    <row r="14" spans="1:25" ht="89.25">
      <c r="A14" s="83" t="s">
        <v>63</v>
      </c>
      <c r="B14" s="203" t="s">
        <v>50</v>
      </c>
      <c r="C14" s="203" t="s">
        <v>8854</v>
      </c>
      <c r="D14" s="77" t="s">
        <v>8855</v>
      </c>
      <c r="E14" s="32">
        <f>8*3</f>
        <v>24</v>
      </c>
      <c r="F14" s="82" t="s">
        <v>295</v>
      </c>
    </row>
    <row r="15" spans="1:25" ht="14.25">
      <c r="A15" s="83" t="s">
        <v>72</v>
      </c>
      <c r="B15" s="203" t="s">
        <v>50</v>
      </c>
      <c r="C15" s="203" t="s">
        <v>8851</v>
      </c>
      <c r="D15" s="77" t="s">
        <v>8856</v>
      </c>
      <c r="E15" s="32">
        <v>250</v>
      </c>
      <c r="F15" s="82" t="s">
        <v>72</v>
      </c>
    </row>
    <row r="16" spans="1:25" ht="14.25">
      <c r="A16" s="83" t="s">
        <v>860</v>
      </c>
      <c r="B16" s="203" t="s">
        <v>336</v>
      </c>
      <c r="C16" s="203" t="s">
        <v>8857</v>
      </c>
      <c r="D16" s="77">
        <v>80</v>
      </c>
      <c r="E16" s="32">
        <v>80</v>
      </c>
      <c r="F16" s="82" t="s">
        <v>76</v>
      </c>
    </row>
    <row r="17" spans="1:6" ht="25.5">
      <c r="A17" s="83" t="s">
        <v>79</v>
      </c>
      <c r="B17" s="203" t="s">
        <v>50</v>
      </c>
      <c r="C17" s="203" t="s">
        <v>8858</v>
      </c>
      <c r="D17" s="77">
        <v>50</v>
      </c>
      <c r="E17" s="32">
        <v>50</v>
      </c>
      <c r="F17" s="3" t="s">
        <v>79</v>
      </c>
    </row>
    <row r="18" spans="1:6" ht="25.5">
      <c r="A18" s="83" t="s">
        <v>79</v>
      </c>
      <c r="B18" s="203" t="s">
        <v>50</v>
      </c>
      <c r="C18" s="203" t="s">
        <v>8859</v>
      </c>
      <c r="D18" s="86">
        <v>30</v>
      </c>
      <c r="E18" s="32">
        <v>30</v>
      </c>
      <c r="F18" s="3" t="s">
        <v>79</v>
      </c>
    </row>
    <row r="19" spans="1:6" ht="14.25">
      <c r="A19" s="83" t="s">
        <v>79</v>
      </c>
      <c r="B19" s="203" t="s">
        <v>50</v>
      </c>
      <c r="C19" s="203" t="s">
        <v>8860</v>
      </c>
      <c r="D19" s="86">
        <v>30</v>
      </c>
      <c r="E19" s="32">
        <v>30</v>
      </c>
      <c r="F19" s="3" t="s">
        <v>79</v>
      </c>
    </row>
    <row r="20" spans="1:6" ht="14.25">
      <c r="A20" s="83" t="s">
        <v>79</v>
      </c>
      <c r="B20" s="203" t="s">
        <v>50</v>
      </c>
      <c r="C20" s="203" t="s">
        <v>8851</v>
      </c>
      <c r="D20" s="86">
        <v>8</v>
      </c>
      <c r="E20" s="32">
        <v>250</v>
      </c>
      <c r="F20" s="3" t="s">
        <v>79</v>
      </c>
    </row>
    <row r="21" spans="1:6" ht="15.75" customHeight="1">
      <c r="A21" s="81" t="s">
        <v>3201</v>
      </c>
      <c r="B21" s="135" t="s">
        <v>81</v>
      </c>
      <c r="C21" s="81" t="s">
        <v>8861</v>
      </c>
      <c r="D21" s="498" t="s">
        <v>8862</v>
      </c>
      <c r="E21" s="930">
        <v>16</v>
      </c>
      <c r="F21" s="132" t="s">
        <v>3201</v>
      </c>
    </row>
    <row r="22" spans="1:6" ht="15.75" customHeight="1">
      <c r="A22" s="81" t="s">
        <v>3201</v>
      </c>
      <c r="B22" s="135" t="s">
        <v>81</v>
      </c>
      <c r="C22" s="81" t="s">
        <v>8863</v>
      </c>
      <c r="D22" s="498">
        <v>100</v>
      </c>
      <c r="E22" s="930">
        <v>25</v>
      </c>
      <c r="F22" s="132" t="s">
        <v>3201</v>
      </c>
    </row>
    <row r="23" spans="1:6" ht="15.75" customHeight="1">
      <c r="A23" s="81" t="s">
        <v>7747</v>
      </c>
      <c r="B23" s="135" t="s">
        <v>81</v>
      </c>
      <c r="C23" s="81" t="s">
        <v>8864</v>
      </c>
      <c r="D23" s="498" t="s">
        <v>8865</v>
      </c>
      <c r="E23" s="930">
        <v>80</v>
      </c>
      <c r="F23" s="132" t="s">
        <v>7747</v>
      </c>
    </row>
    <row r="24" spans="1:6" ht="15.75" customHeight="1">
      <c r="A24" s="81" t="s">
        <v>7747</v>
      </c>
      <c r="B24" s="135" t="s">
        <v>81</v>
      </c>
      <c r="C24" s="81" t="s">
        <v>8866</v>
      </c>
      <c r="D24" s="498" t="s">
        <v>8867</v>
      </c>
      <c r="E24" s="930">
        <v>16</v>
      </c>
      <c r="F24" s="132" t="s">
        <v>7747</v>
      </c>
    </row>
    <row r="25" spans="1:6" ht="15.75" customHeight="1">
      <c r="A25" s="81" t="s">
        <v>7747</v>
      </c>
      <c r="B25" s="135" t="s">
        <v>81</v>
      </c>
      <c r="C25" s="81" t="s">
        <v>8868</v>
      </c>
      <c r="D25" s="498">
        <v>50</v>
      </c>
      <c r="E25" s="930">
        <v>50</v>
      </c>
      <c r="F25" s="132" t="s">
        <v>7747</v>
      </c>
    </row>
    <row r="26" spans="1:6" ht="15.75" customHeight="1">
      <c r="A26" s="81" t="s">
        <v>6171</v>
      </c>
      <c r="B26" s="135" t="s">
        <v>81</v>
      </c>
      <c r="C26" s="81" t="s">
        <v>8869</v>
      </c>
      <c r="D26" s="498" t="s">
        <v>8870</v>
      </c>
      <c r="E26" s="930">
        <v>16</v>
      </c>
      <c r="F26" s="132" t="s">
        <v>5257</v>
      </c>
    </row>
    <row r="27" spans="1:6" ht="15.75" customHeight="1">
      <c r="A27" s="81" t="s">
        <v>6171</v>
      </c>
      <c r="B27" s="135" t="s">
        <v>81</v>
      </c>
      <c r="C27" s="81" t="s">
        <v>8871</v>
      </c>
      <c r="D27" s="498">
        <v>25</v>
      </c>
      <c r="E27" s="930">
        <v>25</v>
      </c>
      <c r="F27" s="132" t="s">
        <v>5257</v>
      </c>
    </row>
    <row r="28" spans="1:6" ht="15.75" customHeight="1">
      <c r="A28" s="81" t="s">
        <v>6172</v>
      </c>
      <c r="B28" s="135" t="s">
        <v>81</v>
      </c>
      <c r="C28" s="81" t="s">
        <v>8872</v>
      </c>
      <c r="D28" s="498">
        <v>30</v>
      </c>
      <c r="E28" s="930">
        <v>30</v>
      </c>
      <c r="F28" s="132" t="s">
        <v>6172</v>
      </c>
    </row>
    <row r="29" spans="1:6" ht="15.75" customHeight="1">
      <c r="A29" s="81" t="s">
        <v>6172</v>
      </c>
      <c r="B29" s="135" t="s">
        <v>81</v>
      </c>
      <c r="C29" s="81" t="s">
        <v>8873</v>
      </c>
      <c r="D29" s="498">
        <v>80</v>
      </c>
      <c r="E29" s="930">
        <v>80</v>
      </c>
      <c r="F29" s="132" t="s">
        <v>6172</v>
      </c>
    </row>
    <row r="30" spans="1:6" ht="15.75" customHeight="1">
      <c r="A30" s="81" t="s">
        <v>6172</v>
      </c>
      <c r="B30" s="135" t="s">
        <v>81</v>
      </c>
      <c r="C30" s="81" t="s">
        <v>8874</v>
      </c>
      <c r="D30" s="498">
        <v>100</v>
      </c>
      <c r="E30" s="930">
        <v>50</v>
      </c>
      <c r="F30" s="132" t="s">
        <v>6172</v>
      </c>
    </row>
    <row r="31" spans="1:6" ht="15.75" customHeight="1">
      <c r="A31" s="81" t="s">
        <v>85</v>
      </c>
      <c r="B31" s="135" t="s">
        <v>81</v>
      </c>
      <c r="C31" s="81" t="s">
        <v>8875</v>
      </c>
      <c r="D31" s="498">
        <v>16</v>
      </c>
      <c r="E31" s="930">
        <f>D31</f>
        <v>16</v>
      </c>
      <c r="F31" s="132" t="s">
        <v>85</v>
      </c>
    </row>
    <row r="32" spans="1:6" ht="15.75" customHeight="1">
      <c r="A32" s="81" t="s">
        <v>85</v>
      </c>
      <c r="B32" s="135" t="s">
        <v>81</v>
      </c>
      <c r="C32" s="81" t="s">
        <v>8876</v>
      </c>
      <c r="D32" s="498">
        <v>25</v>
      </c>
      <c r="E32" s="930">
        <v>25</v>
      </c>
      <c r="F32" s="132" t="s">
        <v>85</v>
      </c>
    </row>
    <row r="33" spans="1:6" ht="15.75" customHeight="1">
      <c r="A33" s="81" t="s">
        <v>4552</v>
      </c>
      <c r="B33" s="135" t="s">
        <v>81</v>
      </c>
      <c r="C33" s="81" t="s">
        <v>8877</v>
      </c>
      <c r="D33" s="498">
        <v>16</v>
      </c>
      <c r="E33" s="930">
        <v>16</v>
      </c>
      <c r="F33" s="132" t="s">
        <v>4552</v>
      </c>
    </row>
    <row r="34" spans="1:6" ht="15.75" customHeight="1">
      <c r="A34" s="81" t="s">
        <v>4552</v>
      </c>
      <c r="B34" s="135" t="s">
        <v>81</v>
      </c>
      <c r="C34" s="81" t="s">
        <v>8878</v>
      </c>
      <c r="D34" s="498">
        <v>100</v>
      </c>
      <c r="E34" s="930">
        <v>100</v>
      </c>
      <c r="F34" s="132" t="s">
        <v>4552</v>
      </c>
    </row>
    <row r="35" spans="1:6" ht="15.75" customHeight="1">
      <c r="A35" s="81" t="s">
        <v>4552</v>
      </c>
      <c r="B35" s="135" t="s">
        <v>81</v>
      </c>
      <c r="C35" s="81" t="s">
        <v>8879</v>
      </c>
      <c r="D35" s="498" t="s">
        <v>8856</v>
      </c>
      <c r="E35" s="930">
        <v>96</v>
      </c>
      <c r="F35" s="132" t="s">
        <v>4552</v>
      </c>
    </row>
    <row r="36" spans="1:6" ht="15.75" customHeight="1">
      <c r="A36" s="81" t="s">
        <v>4552</v>
      </c>
      <c r="B36" s="135" t="s">
        <v>81</v>
      </c>
      <c r="C36" s="81" t="s">
        <v>8880</v>
      </c>
      <c r="D36" s="498" t="s">
        <v>8881</v>
      </c>
      <c r="E36" s="930">
        <v>96</v>
      </c>
      <c r="F36" s="132" t="s">
        <v>4552</v>
      </c>
    </row>
    <row r="37" spans="1:6" ht="15.75" customHeight="1">
      <c r="A37" s="81" t="s">
        <v>87</v>
      </c>
      <c r="B37" s="135" t="s">
        <v>81</v>
      </c>
      <c r="C37" s="81" t="s">
        <v>8882</v>
      </c>
      <c r="D37" s="498">
        <v>100</v>
      </c>
      <c r="E37" s="930">
        <v>100</v>
      </c>
      <c r="F37" s="132" t="s">
        <v>87</v>
      </c>
    </row>
    <row r="38" spans="1:6" ht="15.75" customHeight="1">
      <c r="A38" s="81" t="s">
        <v>87</v>
      </c>
      <c r="B38" s="135" t="s">
        <v>81</v>
      </c>
      <c r="C38" s="81" t="s">
        <v>8883</v>
      </c>
      <c r="D38" s="498">
        <v>104</v>
      </c>
      <c r="E38" s="930">
        <v>104</v>
      </c>
      <c r="F38" s="132" t="s">
        <v>87</v>
      </c>
    </row>
    <row r="39" spans="1:6" ht="15.75" customHeight="1">
      <c r="A39" s="81" t="s">
        <v>88</v>
      </c>
      <c r="B39" s="135" t="s">
        <v>81</v>
      </c>
      <c r="C39" s="81" t="s">
        <v>8884</v>
      </c>
      <c r="D39" s="498">
        <v>40</v>
      </c>
      <c r="E39" s="930">
        <v>40</v>
      </c>
      <c r="F39" s="132" t="s">
        <v>88</v>
      </c>
    </row>
    <row r="40" spans="1:6" ht="15.75" customHeight="1">
      <c r="A40" s="81" t="s">
        <v>88</v>
      </c>
      <c r="B40" s="135" t="s">
        <v>81</v>
      </c>
      <c r="C40" s="81" t="s">
        <v>8885</v>
      </c>
      <c r="D40" s="498">
        <v>16</v>
      </c>
      <c r="E40" s="930">
        <v>16</v>
      </c>
      <c r="F40" s="132" t="s">
        <v>88</v>
      </c>
    </row>
    <row r="41" spans="1:6" ht="15.75" customHeight="1">
      <c r="A41" s="81" t="s">
        <v>5295</v>
      </c>
      <c r="B41" s="135" t="s">
        <v>81</v>
      </c>
      <c r="C41" s="81" t="s">
        <v>8886</v>
      </c>
      <c r="D41" s="498">
        <v>25</v>
      </c>
      <c r="E41" s="930">
        <v>25</v>
      </c>
      <c r="F41" s="132" t="s">
        <v>5295</v>
      </c>
    </row>
    <row r="42" spans="1:6" ht="15.75" customHeight="1">
      <c r="A42" s="81" t="s">
        <v>5295</v>
      </c>
      <c r="B42" s="135" t="s">
        <v>81</v>
      </c>
      <c r="C42" s="81" t="s">
        <v>8887</v>
      </c>
      <c r="D42" s="498">
        <v>24</v>
      </c>
      <c r="E42" s="930">
        <v>24</v>
      </c>
      <c r="F42" s="132" t="s">
        <v>5295</v>
      </c>
    </row>
    <row r="43" spans="1:6" ht="15.75" customHeight="1">
      <c r="A43" s="81" t="s">
        <v>5295</v>
      </c>
      <c r="B43" s="135" t="s">
        <v>81</v>
      </c>
      <c r="C43" s="81" t="s">
        <v>8888</v>
      </c>
      <c r="D43" s="498">
        <v>80</v>
      </c>
      <c r="E43" s="930">
        <v>20</v>
      </c>
      <c r="F43" s="132" t="s">
        <v>5295</v>
      </c>
    </row>
    <row r="44" spans="1:6" ht="15.75" customHeight="1">
      <c r="A44" s="81" t="s">
        <v>94</v>
      </c>
      <c r="B44" s="135" t="s">
        <v>81</v>
      </c>
      <c r="C44" s="81" t="s">
        <v>8889</v>
      </c>
      <c r="D44" s="498" t="s">
        <v>8890</v>
      </c>
      <c r="E44" s="930">
        <v>16</v>
      </c>
      <c r="F44" s="132" t="s">
        <v>94</v>
      </c>
    </row>
    <row r="45" spans="1:6" ht="15.75" customHeight="1">
      <c r="A45" s="81" t="s">
        <v>94</v>
      </c>
      <c r="B45" s="135" t="s">
        <v>81</v>
      </c>
      <c r="C45" s="81" t="s">
        <v>8891</v>
      </c>
      <c r="D45" s="498">
        <v>100</v>
      </c>
      <c r="E45" s="930">
        <v>50</v>
      </c>
      <c r="F45" s="132" t="s">
        <v>94</v>
      </c>
    </row>
    <row r="46" spans="1:6" ht="15.75" customHeight="1">
      <c r="A46" s="81" t="s">
        <v>94</v>
      </c>
      <c r="B46" s="135" t="s">
        <v>81</v>
      </c>
      <c r="C46" s="81" t="s">
        <v>8892</v>
      </c>
      <c r="D46" s="498">
        <v>30</v>
      </c>
      <c r="E46" s="930">
        <v>30</v>
      </c>
      <c r="F46" s="132" t="s">
        <v>94</v>
      </c>
    </row>
    <row r="47" spans="1:6" ht="15.75" customHeight="1">
      <c r="A47" s="81" t="s">
        <v>94</v>
      </c>
      <c r="B47" s="135" t="s">
        <v>81</v>
      </c>
      <c r="C47" s="81" t="s">
        <v>8893</v>
      </c>
      <c r="D47" s="498">
        <v>30</v>
      </c>
      <c r="E47" s="930">
        <v>30</v>
      </c>
      <c r="F47" s="132" t="s">
        <v>94</v>
      </c>
    </row>
    <row r="48" spans="1:6" ht="15.75" customHeight="1">
      <c r="A48" s="81" t="s">
        <v>94</v>
      </c>
      <c r="B48" s="135" t="s">
        <v>81</v>
      </c>
      <c r="C48" s="81" t="s">
        <v>8894</v>
      </c>
      <c r="D48" s="498">
        <v>30</v>
      </c>
      <c r="E48" s="930">
        <v>30</v>
      </c>
      <c r="F48" s="132" t="s">
        <v>94</v>
      </c>
    </row>
    <row r="49" spans="1:6" ht="15.75" customHeight="1">
      <c r="A49" s="81" t="s">
        <v>94</v>
      </c>
      <c r="B49" s="135" t="s">
        <v>81</v>
      </c>
      <c r="C49" s="81" t="s">
        <v>8895</v>
      </c>
      <c r="D49" s="498">
        <v>30</v>
      </c>
      <c r="E49" s="930">
        <v>30</v>
      </c>
      <c r="F49" s="132" t="s">
        <v>94</v>
      </c>
    </row>
    <row r="50" spans="1:6" ht="15.75" customHeight="1">
      <c r="A50" s="81" t="s">
        <v>94</v>
      </c>
      <c r="B50" s="135" t="s">
        <v>81</v>
      </c>
      <c r="C50" s="81" t="s">
        <v>8896</v>
      </c>
      <c r="D50" s="498" t="s">
        <v>8897</v>
      </c>
      <c r="E50" s="930">
        <v>24</v>
      </c>
      <c r="F50" s="132" t="s">
        <v>94</v>
      </c>
    </row>
    <row r="51" spans="1:6" ht="15.75" customHeight="1">
      <c r="A51" s="81" t="s">
        <v>95</v>
      </c>
      <c r="B51" s="135" t="s">
        <v>81</v>
      </c>
      <c r="C51" s="81" t="s">
        <v>8891</v>
      </c>
      <c r="D51" s="498">
        <v>100</v>
      </c>
      <c r="E51" s="930">
        <v>50</v>
      </c>
      <c r="F51" s="132" t="s">
        <v>95</v>
      </c>
    </row>
    <row r="52" spans="1:6" ht="15.75" customHeight="1">
      <c r="A52" s="81" t="s">
        <v>4587</v>
      </c>
      <c r="B52" s="135" t="s">
        <v>81</v>
      </c>
      <c r="C52" s="81" t="s">
        <v>8879</v>
      </c>
      <c r="D52" s="498" t="s">
        <v>8856</v>
      </c>
      <c r="E52" s="81">
        <v>96</v>
      </c>
      <c r="F52" s="132" t="s">
        <v>96</v>
      </c>
    </row>
    <row r="53" spans="1:6" ht="15.75" customHeight="1">
      <c r="A53" s="81" t="s">
        <v>4587</v>
      </c>
      <c r="B53" s="135" t="s">
        <v>81</v>
      </c>
      <c r="C53" s="81" t="s">
        <v>8880</v>
      </c>
      <c r="D53" s="498" t="s">
        <v>8881</v>
      </c>
      <c r="E53" s="81">
        <v>96</v>
      </c>
      <c r="F53" s="132" t="s">
        <v>96</v>
      </c>
    </row>
    <row r="54" spans="1:6" ht="15.75" customHeight="1">
      <c r="A54" s="81" t="s">
        <v>4587</v>
      </c>
      <c r="B54" s="135" t="s">
        <v>81</v>
      </c>
      <c r="C54" s="81" t="s">
        <v>8898</v>
      </c>
      <c r="D54" s="498" t="s">
        <v>8856</v>
      </c>
      <c r="E54" s="81">
        <v>250</v>
      </c>
      <c r="F54" s="132" t="s">
        <v>96</v>
      </c>
    </row>
    <row r="55" spans="1:6" ht="15.75" customHeight="1">
      <c r="A55" s="81" t="s">
        <v>7832</v>
      </c>
      <c r="B55" s="135" t="s">
        <v>81</v>
      </c>
      <c r="C55" s="81" t="s">
        <v>8899</v>
      </c>
      <c r="D55" s="498">
        <v>25</v>
      </c>
      <c r="E55" s="81">
        <v>25</v>
      </c>
      <c r="F55" s="132" t="s">
        <v>97</v>
      </c>
    </row>
    <row r="56" spans="1:6" ht="15.75" customHeight="1">
      <c r="A56" s="81" t="s">
        <v>7832</v>
      </c>
      <c r="B56" s="135" t="s">
        <v>81</v>
      </c>
      <c r="C56" s="81" t="s">
        <v>8900</v>
      </c>
      <c r="D56" s="498" t="s">
        <v>8856</v>
      </c>
      <c r="E56" s="81">
        <v>24</v>
      </c>
      <c r="F56" s="132" t="s">
        <v>97</v>
      </c>
    </row>
    <row r="57" spans="1:6" ht="15.75" customHeight="1">
      <c r="A57" s="81" t="s">
        <v>5337</v>
      </c>
      <c r="B57" s="135" t="s">
        <v>81</v>
      </c>
      <c r="C57" s="81" t="s">
        <v>8901</v>
      </c>
      <c r="D57" s="498">
        <v>80</v>
      </c>
      <c r="E57" s="81">
        <v>80</v>
      </c>
      <c r="F57" s="132" t="s">
        <v>99</v>
      </c>
    </row>
    <row r="58" spans="1:6" ht="15.75" customHeight="1">
      <c r="A58" s="81" t="s">
        <v>5337</v>
      </c>
      <c r="B58" s="135" t="s">
        <v>81</v>
      </c>
      <c r="C58" s="81" t="s">
        <v>8902</v>
      </c>
      <c r="D58" s="498">
        <v>72</v>
      </c>
      <c r="E58" s="81">
        <v>72</v>
      </c>
      <c r="F58" s="132" t="s">
        <v>99</v>
      </c>
    </row>
    <row r="59" spans="1:6" ht="15.75" customHeight="1">
      <c r="A59" s="81" t="s">
        <v>5337</v>
      </c>
      <c r="B59" s="135" t="s">
        <v>81</v>
      </c>
      <c r="C59" s="81" t="s">
        <v>8903</v>
      </c>
      <c r="D59" s="498">
        <v>25</v>
      </c>
      <c r="E59" s="81">
        <v>25</v>
      </c>
      <c r="F59" s="132" t="s">
        <v>99</v>
      </c>
    </row>
    <row r="60" spans="1:6" ht="15.75" customHeight="1">
      <c r="A60" s="196" t="s">
        <v>91</v>
      </c>
      <c r="B60" s="196" t="s">
        <v>81</v>
      </c>
      <c r="C60" s="196" t="s">
        <v>8879</v>
      </c>
      <c r="D60" s="196" t="s">
        <v>8856</v>
      </c>
      <c r="E60" s="196">
        <v>96</v>
      </c>
      <c r="F60" s="196" t="s">
        <v>91</v>
      </c>
    </row>
    <row r="61" spans="1:6" ht="15.75" customHeight="1">
      <c r="A61" s="196" t="s">
        <v>91</v>
      </c>
      <c r="B61" s="196" t="s">
        <v>81</v>
      </c>
      <c r="C61" s="196" t="s">
        <v>8880</v>
      </c>
      <c r="D61" s="196" t="s">
        <v>8856</v>
      </c>
      <c r="E61" s="196">
        <v>96</v>
      </c>
      <c r="F61" s="196" t="s">
        <v>91</v>
      </c>
    </row>
    <row r="62" spans="1:6" ht="15.75" customHeight="1">
      <c r="A62" s="196" t="s">
        <v>91</v>
      </c>
      <c r="B62" s="196" t="s">
        <v>81</v>
      </c>
      <c r="C62" s="348" t="s">
        <v>8904</v>
      </c>
      <c r="D62" s="196" t="s">
        <v>8905</v>
      </c>
      <c r="E62" s="196">
        <v>16</v>
      </c>
      <c r="F62" s="196" t="s">
        <v>91</v>
      </c>
    </row>
    <row r="63" spans="1:6" ht="15.75" customHeight="1">
      <c r="A63" s="196" t="s">
        <v>91</v>
      </c>
      <c r="B63" s="196" t="s">
        <v>81</v>
      </c>
      <c r="C63" s="348" t="s">
        <v>8906</v>
      </c>
      <c r="D63" s="196">
        <v>100</v>
      </c>
      <c r="E63" s="196">
        <v>25</v>
      </c>
      <c r="F63" s="196" t="s">
        <v>91</v>
      </c>
    </row>
    <row r="64" spans="1:6" ht="15.75" customHeight="1">
      <c r="A64" s="196" t="s">
        <v>92</v>
      </c>
      <c r="B64" s="196" t="s">
        <v>81</v>
      </c>
      <c r="C64" s="196" t="s">
        <v>8907</v>
      </c>
      <c r="D64" s="349">
        <v>16</v>
      </c>
      <c r="E64" s="196">
        <v>16</v>
      </c>
      <c r="F64" s="196" t="s">
        <v>92</v>
      </c>
    </row>
    <row r="65" spans="1:6" ht="15.75" customHeight="1">
      <c r="A65" s="196" t="s">
        <v>92</v>
      </c>
      <c r="B65" s="196" t="s">
        <v>81</v>
      </c>
      <c r="C65" s="196" t="s">
        <v>8908</v>
      </c>
      <c r="D65" s="196">
        <v>35</v>
      </c>
      <c r="E65" s="196">
        <v>35</v>
      </c>
      <c r="F65" s="196" t="s">
        <v>92</v>
      </c>
    </row>
    <row r="66" spans="1:6" ht="15.75" customHeight="1">
      <c r="A66" s="196" t="s">
        <v>5362</v>
      </c>
      <c r="B66" s="196" t="s">
        <v>81</v>
      </c>
      <c r="C66" s="196" t="s">
        <v>8909</v>
      </c>
      <c r="D66" s="196">
        <v>8</v>
      </c>
      <c r="E66" s="196">
        <v>8</v>
      </c>
      <c r="F66" s="196" t="s">
        <v>5362</v>
      </c>
    </row>
    <row r="67" spans="1:6" ht="15.75" customHeight="1">
      <c r="A67" s="196" t="s">
        <v>5362</v>
      </c>
      <c r="B67" s="196" t="s">
        <v>81</v>
      </c>
      <c r="C67" s="348" t="s">
        <v>8910</v>
      </c>
      <c r="D67" s="196">
        <v>48</v>
      </c>
      <c r="E67" s="196">
        <v>48</v>
      </c>
      <c r="F67" s="196" t="s">
        <v>5362</v>
      </c>
    </row>
    <row r="68" spans="1:6" ht="15.75" customHeight="1">
      <c r="A68" s="184" t="s">
        <v>103</v>
      </c>
      <c r="B68" s="158" t="s">
        <v>101</v>
      </c>
      <c r="C68" s="158" t="s">
        <v>8911</v>
      </c>
      <c r="D68" s="155">
        <v>100</v>
      </c>
      <c r="E68" s="155">
        <v>100</v>
      </c>
      <c r="F68" s="355" t="s">
        <v>5391</v>
      </c>
    </row>
    <row r="69" spans="1:6" ht="15.75" customHeight="1">
      <c r="A69" s="194" t="s">
        <v>103</v>
      </c>
      <c r="B69" s="152" t="s">
        <v>101</v>
      </c>
      <c r="C69" s="152" t="s">
        <v>8912</v>
      </c>
      <c r="D69" s="191">
        <v>8</v>
      </c>
      <c r="E69" s="191">
        <v>8</v>
      </c>
      <c r="F69" s="355" t="s">
        <v>5391</v>
      </c>
    </row>
    <row r="70" spans="1:6" ht="15.75" customHeight="1">
      <c r="A70" s="194" t="s">
        <v>103</v>
      </c>
      <c r="B70" s="152" t="s">
        <v>101</v>
      </c>
      <c r="C70" s="152" t="s">
        <v>8913</v>
      </c>
      <c r="D70" s="989">
        <v>8</v>
      </c>
      <c r="E70" s="191">
        <v>8</v>
      </c>
      <c r="F70" s="355" t="s">
        <v>5391</v>
      </c>
    </row>
    <row r="71" spans="1:6" ht="15.75" customHeight="1">
      <c r="A71" s="194" t="s">
        <v>103</v>
      </c>
      <c r="B71" s="152" t="s">
        <v>101</v>
      </c>
      <c r="C71" s="152" t="s">
        <v>8914</v>
      </c>
      <c r="D71" s="191">
        <v>8</v>
      </c>
      <c r="E71" s="191">
        <v>8</v>
      </c>
      <c r="F71" s="355" t="s">
        <v>5391</v>
      </c>
    </row>
    <row r="72" spans="1:6" ht="15.75" customHeight="1">
      <c r="A72" s="194" t="s">
        <v>103</v>
      </c>
      <c r="B72" s="152" t="s">
        <v>101</v>
      </c>
      <c r="C72" s="152" t="s">
        <v>8915</v>
      </c>
      <c r="D72" s="191">
        <v>100</v>
      </c>
      <c r="E72" s="191">
        <v>100</v>
      </c>
      <c r="F72" s="355" t="s">
        <v>5391</v>
      </c>
    </row>
    <row r="73" spans="1:6" ht="15.75" customHeight="1">
      <c r="A73" s="184" t="s">
        <v>111</v>
      </c>
      <c r="B73" s="158" t="s">
        <v>101</v>
      </c>
      <c r="C73" s="158" t="s">
        <v>8916</v>
      </c>
      <c r="D73" s="155">
        <v>50</v>
      </c>
      <c r="E73" s="155">
        <v>50</v>
      </c>
      <c r="F73" s="355" t="s">
        <v>488</v>
      </c>
    </row>
    <row r="74" spans="1:6" ht="15.75" customHeight="1">
      <c r="A74" s="184" t="s">
        <v>105</v>
      </c>
      <c r="B74" s="158" t="s">
        <v>101</v>
      </c>
      <c r="C74" s="158" t="s">
        <v>8917</v>
      </c>
      <c r="D74" s="159">
        <v>8</v>
      </c>
      <c r="E74" s="155">
        <v>8</v>
      </c>
      <c r="F74" s="355" t="s">
        <v>2773</v>
      </c>
    </row>
    <row r="75" spans="1:6" ht="15.75" customHeight="1">
      <c r="A75" s="184" t="s">
        <v>104</v>
      </c>
      <c r="B75" s="155" t="s">
        <v>1570</v>
      </c>
      <c r="C75" s="155" t="s">
        <v>8918</v>
      </c>
      <c r="D75" s="159">
        <v>30</v>
      </c>
      <c r="E75" s="159">
        <v>30</v>
      </c>
      <c r="F75" s="355" t="s">
        <v>5982</v>
      </c>
    </row>
    <row r="76" spans="1:6" ht="15.75" customHeight="1">
      <c r="A76" s="194" t="s">
        <v>104</v>
      </c>
      <c r="B76" s="191" t="s">
        <v>1570</v>
      </c>
      <c r="C76" s="191" t="s">
        <v>8919</v>
      </c>
      <c r="D76" s="193">
        <v>30</v>
      </c>
      <c r="E76" s="193">
        <v>30</v>
      </c>
      <c r="F76" s="355" t="s">
        <v>5982</v>
      </c>
    </row>
    <row r="77" spans="1:6" ht="15.75" customHeight="1">
      <c r="A77" s="184" t="s">
        <v>107</v>
      </c>
      <c r="B77" s="158" t="s">
        <v>452</v>
      </c>
      <c r="C77" s="158" t="s">
        <v>8920</v>
      </c>
      <c r="D77" s="159">
        <v>100</v>
      </c>
      <c r="E77" s="155">
        <v>100</v>
      </c>
      <c r="F77" s="355" t="s">
        <v>461</v>
      </c>
    </row>
    <row r="78" spans="1:6" ht="15.75" customHeight="1">
      <c r="A78" s="184" t="s">
        <v>6186</v>
      </c>
      <c r="B78" s="158" t="s">
        <v>101</v>
      </c>
      <c r="C78" s="158" t="s">
        <v>8921</v>
      </c>
      <c r="D78" s="159">
        <v>8</v>
      </c>
      <c r="E78" s="155">
        <v>8</v>
      </c>
      <c r="F78" s="355" t="s">
        <v>5403</v>
      </c>
    </row>
    <row r="79" spans="1:6" ht="15.75" customHeight="1">
      <c r="A79" s="194" t="s">
        <v>6186</v>
      </c>
      <c r="B79" s="152" t="s">
        <v>101</v>
      </c>
      <c r="C79" s="152" t="s">
        <v>8922</v>
      </c>
      <c r="D79" s="191">
        <v>6</v>
      </c>
      <c r="E79" s="191">
        <v>6</v>
      </c>
      <c r="F79" s="355" t="s">
        <v>5403</v>
      </c>
    </row>
    <row r="80" spans="1:6" ht="15.75" customHeight="1">
      <c r="A80" s="194" t="s">
        <v>6186</v>
      </c>
      <c r="B80" s="152" t="s">
        <v>101</v>
      </c>
      <c r="C80" s="152" t="s">
        <v>8923</v>
      </c>
      <c r="D80" s="193">
        <v>6</v>
      </c>
      <c r="E80" s="191">
        <v>6</v>
      </c>
      <c r="F80" s="355" t="s">
        <v>5403</v>
      </c>
    </row>
    <row r="81" spans="1:6" ht="15.75" customHeight="1">
      <c r="A81" s="194" t="s">
        <v>6186</v>
      </c>
      <c r="B81" s="152" t="s">
        <v>101</v>
      </c>
      <c r="C81" s="152" t="s">
        <v>8924</v>
      </c>
      <c r="D81" s="191">
        <v>2</v>
      </c>
      <c r="E81" s="191">
        <v>2</v>
      </c>
      <c r="F81" s="355" t="s">
        <v>5403</v>
      </c>
    </row>
    <row r="82" spans="1:6" ht="15.75" customHeight="1">
      <c r="A82" s="194" t="s">
        <v>6186</v>
      </c>
      <c r="B82" s="152" t="s">
        <v>101</v>
      </c>
      <c r="C82" s="152" t="s">
        <v>8925</v>
      </c>
      <c r="D82" s="191">
        <v>16</v>
      </c>
      <c r="E82" s="191">
        <v>16</v>
      </c>
      <c r="F82" s="355" t="s">
        <v>5403</v>
      </c>
    </row>
    <row r="83" spans="1:6" ht="15.75" customHeight="1">
      <c r="A83" s="194" t="s">
        <v>6186</v>
      </c>
      <c r="B83" s="152" t="s">
        <v>101</v>
      </c>
      <c r="C83" s="152" t="s">
        <v>8926</v>
      </c>
      <c r="D83" s="191">
        <v>14</v>
      </c>
      <c r="E83" s="191">
        <v>14</v>
      </c>
      <c r="F83" s="355" t="s">
        <v>5403</v>
      </c>
    </row>
    <row r="84" spans="1:6" ht="15.75" customHeight="1">
      <c r="A84" s="194" t="s">
        <v>6186</v>
      </c>
      <c r="B84" s="152" t="s">
        <v>101</v>
      </c>
      <c r="C84" s="152" t="s">
        <v>8927</v>
      </c>
      <c r="D84" s="191">
        <v>12</v>
      </c>
      <c r="E84" s="191">
        <v>12</v>
      </c>
      <c r="F84" s="355" t="s">
        <v>5403</v>
      </c>
    </row>
    <row r="85" spans="1:6" ht="15.75" customHeight="1">
      <c r="A85" s="194" t="s">
        <v>6186</v>
      </c>
      <c r="B85" s="152" t="s">
        <v>101</v>
      </c>
      <c r="C85" s="152" t="s">
        <v>8928</v>
      </c>
      <c r="D85" s="191">
        <v>8</v>
      </c>
      <c r="E85" s="191">
        <v>8</v>
      </c>
      <c r="F85" s="355" t="s">
        <v>5403</v>
      </c>
    </row>
    <row r="86" spans="1:6" ht="15.75" customHeight="1">
      <c r="A86" s="194" t="s">
        <v>6186</v>
      </c>
      <c r="B86" s="152" t="s">
        <v>101</v>
      </c>
      <c r="C86" s="152" t="s">
        <v>8929</v>
      </c>
      <c r="D86" s="191">
        <v>20</v>
      </c>
      <c r="E86" s="191">
        <v>20</v>
      </c>
      <c r="F86" s="355" t="s">
        <v>5403</v>
      </c>
    </row>
    <row r="87" spans="1:6" ht="15.75" customHeight="1">
      <c r="A87" s="194" t="s">
        <v>6186</v>
      </c>
      <c r="B87" s="152" t="s">
        <v>101</v>
      </c>
      <c r="C87" s="152" t="s">
        <v>8930</v>
      </c>
      <c r="D87" s="191">
        <v>20</v>
      </c>
      <c r="E87" s="191">
        <v>20</v>
      </c>
      <c r="F87" s="355" t="s">
        <v>5403</v>
      </c>
    </row>
    <row r="88" spans="1:6" ht="15.75" customHeight="1">
      <c r="A88" s="194" t="s">
        <v>6186</v>
      </c>
      <c r="B88" s="152" t="s">
        <v>101</v>
      </c>
      <c r="C88" s="152" t="s">
        <v>8931</v>
      </c>
      <c r="D88" s="191">
        <v>1</v>
      </c>
      <c r="E88" s="191">
        <v>1</v>
      </c>
      <c r="F88" s="355" t="s">
        <v>5403</v>
      </c>
    </row>
    <row r="89" spans="1:6" ht="15.75" customHeight="1">
      <c r="A89" s="194" t="s">
        <v>6186</v>
      </c>
      <c r="B89" s="152" t="s">
        <v>101</v>
      </c>
      <c r="C89" s="152" t="s">
        <v>8932</v>
      </c>
      <c r="D89" s="191">
        <v>5</v>
      </c>
      <c r="E89" s="191">
        <v>5</v>
      </c>
      <c r="F89" s="355" t="s">
        <v>5403</v>
      </c>
    </row>
    <row r="90" spans="1:6" ht="15.75" customHeight="1">
      <c r="A90" s="194" t="s">
        <v>6186</v>
      </c>
      <c r="B90" s="152" t="s">
        <v>101</v>
      </c>
      <c r="C90" s="152" t="s">
        <v>8933</v>
      </c>
      <c r="D90" s="191">
        <v>4</v>
      </c>
      <c r="E90" s="191">
        <v>4</v>
      </c>
      <c r="F90" s="355" t="s">
        <v>5403</v>
      </c>
    </row>
    <row r="91" spans="1:6" ht="15.75" customHeight="1">
      <c r="A91" s="194" t="s">
        <v>6186</v>
      </c>
      <c r="B91" s="152" t="s">
        <v>101</v>
      </c>
      <c r="C91" s="152" t="s">
        <v>8934</v>
      </c>
      <c r="D91" s="191">
        <v>20</v>
      </c>
      <c r="E91" s="191">
        <v>20</v>
      </c>
      <c r="F91" s="355" t="s">
        <v>5403</v>
      </c>
    </row>
    <row r="92" spans="1:6" ht="15.75" customHeight="1">
      <c r="A92" s="194" t="s">
        <v>6186</v>
      </c>
      <c r="B92" s="152" t="s">
        <v>101</v>
      </c>
      <c r="C92" s="152" t="s">
        <v>8935</v>
      </c>
      <c r="D92" s="191">
        <v>4</v>
      </c>
      <c r="E92" s="191">
        <v>4</v>
      </c>
      <c r="F92" s="355" t="s">
        <v>5403</v>
      </c>
    </row>
    <row r="93" spans="1:6" ht="15.75" customHeight="1">
      <c r="A93" s="184" t="s">
        <v>6034</v>
      </c>
      <c r="B93" s="158" t="s">
        <v>452</v>
      </c>
      <c r="C93" s="158" t="s">
        <v>8936</v>
      </c>
      <c r="D93" s="159">
        <v>50</v>
      </c>
      <c r="E93" s="155">
        <v>50</v>
      </c>
      <c r="F93" s="196" t="s">
        <v>8644</v>
      </c>
    </row>
    <row r="94" spans="1:6" ht="15.75" customHeight="1">
      <c r="A94" s="194" t="s">
        <v>6034</v>
      </c>
      <c r="B94" s="152" t="s">
        <v>452</v>
      </c>
      <c r="C94" s="152" t="s">
        <v>8937</v>
      </c>
      <c r="D94" s="191">
        <v>50</v>
      </c>
      <c r="E94" s="191">
        <v>50</v>
      </c>
      <c r="F94" s="196" t="s">
        <v>8644</v>
      </c>
    </row>
    <row r="95" spans="1:6" ht="15.75" customHeight="1">
      <c r="A95" s="194" t="s">
        <v>6034</v>
      </c>
      <c r="B95" s="152" t="s">
        <v>452</v>
      </c>
      <c r="C95" s="152" t="s">
        <v>8938</v>
      </c>
      <c r="D95" s="193">
        <v>250</v>
      </c>
      <c r="E95" s="191">
        <v>250</v>
      </c>
      <c r="F95" s="196" t="s">
        <v>8644</v>
      </c>
    </row>
    <row r="96" spans="1:6" ht="15.75" customHeight="1">
      <c r="A96" s="184" t="s">
        <v>116</v>
      </c>
      <c r="B96" s="158" t="s">
        <v>101</v>
      </c>
      <c r="C96" s="158" t="s">
        <v>8939</v>
      </c>
      <c r="D96" s="155" t="s">
        <v>8940</v>
      </c>
      <c r="E96" s="155">
        <v>96</v>
      </c>
      <c r="F96" s="196" t="s">
        <v>1653</v>
      </c>
    </row>
    <row r="97" spans="1:6" ht="15.75" customHeight="1">
      <c r="A97" s="194" t="s">
        <v>116</v>
      </c>
      <c r="B97" s="152" t="s">
        <v>101</v>
      </c>
      <c r="C97" s="152" t="s">
        <v>8941</v>
      </c>
      <c r="D97" s="191" t="s">
        <v>8942</v>
      </c>
      <c r="E97" s="191">
        <v>40</v>
      </c>
      <c r="F97" s="196" t="s">
        <v>1653</v>
      </c>
    </row>
    <row r="98" spans="1:6" ht="15.75" customHeight="1">
      <c r="A98" s="194" t="s">
        <v>116</v>
      </c>
      <c r="B98" s="152" t="s">
        <v>101</v>
      </c>
      <c r="C98" s="152" t="s">
        <v>8943</v>
      </c>
      <c r="D98" s="193">
        <v>50</v>
      </c>
      <c r="E98" s="191">
        <v>50</v>
      </c>
      <c r="F98" s="196" t="s">
        <v>1653</v>
      </c>
    </row>
    <row r="99" spans="1:6" ht="15.75" customHeight="1">
      <c r="A99" s="194" t="s">
        <v>116</v>
      </c>
      <c r="B99" s="152" t="s">
        <v>101</v>
      </c>
      <c r="C99" s="152" t="s">
        <v>8944</v>
      </c>
      <c r="D99" s="191">
        <v>80</v>
      </c>
      <c r="E99" s="191">
        <v>80</v>
      </c>
      <c r="F99" s="3" t="s">
        <v>1653</v>
      </c>
    </row>
    <row r="100" spans="1:6" ht="15.75" customHeight="1">
      <c r="A100" s="194" t="s">
        <v>116</v>
      </c>
      <c r="B100" s="152" t="s">
        <v>101</v>
      </c>
      <c r="C100" s="152" t="s">
        <v>8945</v>
      </c>
      <c r="D100" s="191">
        <v>100</v>
      </c>
      <c r="E100" s="191">
        <v>100</v>
      </c>
      <c r="F100" s="3" t="s">
        <v>1653</v>
      </c>
    </row>
    <row r="101" spans="1:6" ht="15.75" customHeight="1">
      <c r="A101" s="184" t="s">
        <v>5482</v>
      </c>
      <c r="B101" s="155" t="s">
        <v>101</v>
      </c>
      <c r="C101" s="158" t="s">
        <v>8946</v>
      </c>
      <c r="D101" s="155">
        <v>80</v>
      </c>
      <c r="E101" s="155">
        <v>80</v>
      </c>
      <c r="F101" s="3" t="s">
        <v>1656</v>
      </c>
    </row>
    <row r="102" spans="1:6" ht="15.75" customHeight="1">
      <c r="A102" s="194" t="s">
        <v>5482</v>
      </c>
      <c r="B102" s="191" t="s">
        <v>101</v>
      </c>
      <c r="C102" s="152" t="s">
        <v>6604</v>
      </c>
      <c r="D102" s="191" t="s">
        <v>8947</v>
      </c>
      <c r="E102" s="191">
        <v>16</v>
      </c>
      <c r="F102" s="3" t="s">
        <v>1656</v>
      </c>
    </row>
    <row r="103" spans="1:6" ht="15.75" customHeight="1">
      <c r="A103" s="194" t="s">
        <v>5482</v>
      </c>
      <c r="B103" s="191" t="s">
        <v>101</v>
      </c>
      <c r="C103" s="152" t="s">
        <v>8948</v>
      </c>
      <c r="D103" s="191" t="s">
        <v>8942</v>
      </c>
      <c r="E103" s="191">
        <v>40</v>
      </c>
      <c r="F103" s="3" t="s">
        <v>1656</v>
      </c>
    </row>
    <row r="104" spans="1:6" ht="15.75" customHeight="1">
      <c r="A104" s="184" t="s">
        <v>2535</v>
      </c>
      <c r="B104" s="158" t="s">
        <v>101</v>
      </c>
      <c r="C104" s="158" t="s">
        <v>8949</v>
      </c>
      <c r="D104" s="159">
        <v>30</v>
      </c>
      <c r="E104" s="155">
        <v>30</v>
      </c>
      <c r="F104" s="3" t="s">
        <v>2542</v>
      </c>
    </row>
    <row r="105" spans="1:6" ht="15.75" customHeight="1">
      <c r="A105" s="194" t="s">
        <v>2535</v>
      </c>
      <c r="B105" s="152" t="s">
        <v>101</v>
      </c>
      <c r="C105" s="152" t="s">
        <v>8950</v>
      </c>
      <c r="D105" s="191">
        <v>16</v>
      </c>
      <c r="E105" s="191">
        <v>16</v>
      </c>
      <c r="F105" s="3" t="s">
        <v>2542</v>
      </c>
    </row>
    <row r="106" spans="1:6" ht="15.75" customHeight="1">
      <c r="A106" s="194" t="s">
        <v>2535</v>
      </c>
      <c r="B106" s="152" t="s">
        <v>101</v>
      </c>
      <c r="C106" s="152" t="s">
        <v>8951</v>
      </c>
      <c r="D106" s="193">
        <v>50</v>
      </c>
      <c r="E106" s="191">
        <v>50</v>
      </c>
      <c r="F106" s="3" t="s">
        <v>2542</v>
      </c>
    </row>
    <row r="107" spans="1:6" ht="15.75" customHeight="1">
      <c r="A107" s="184" t="s">
        <v>4691</v>
      </c>
      <c r="B107" s="158" t="s">
        <v>101</v>
      </c>
      <c r="C107" s="158" t="s">
        <v>8952</v>
      </c>
      <c r="D107" s="159">
        <v>80</v>
      </c>
      <c r="E107" s="155">
        <v>80</v>
      </c>
      <c r="F107" s="3" t="s">
        <v>872</v>
      </c>
    </row>
    <row r="108" spans="1:6" ht="15.75" customHeight="1">
      <c r="A108" s="194" t="s">
        <v>4691</v>
      </c>
      <c r="B108" s="152" t="s">
        <v>101</v>
      </c>
      <c r="C108" s="152" t="s">
        <v>8953</v>
      </c>
      <c r="D108" s="191">
        <v>30</v>
      </c>
      <c r="E108" s="191">
        <v>30</v>
      </c>
      <c r="F108" s="3" t="s">
        <v>872</v>
      </c>
    </row>
    <row r="109" spans="1:6" ht="15.75" customHeight="1">
      <c r="A109" s="184" t="s">
        <v>5526</v>
      </c>
      <c r="B109" s="158" t="s">
        <v>101</v>
      </c>
      <c r="C109" s="158" t="s">
        <v>8954</v>
      </c>
      <c r="D109" s="159">
        <v>16</v>
      </c>
      <c r="E109" s="1108">
        <v>16</v>
      </c>
      <c r="F109" s="3" t="s">
        <v>2834</v>
      </c>
    </row>
    <row r="110" spans="1:6" ht="15.75" customHeight="1">
      <c r="A110" s="184" t="s">
        <v>122</v>
      </c>
      <c r="B110" s="158" t="s">
        <v>101</v>
      </c>
      <c r="C110" s="158" t="s">
        <v>8955</v>
      </c>
      <c r="D110" s="159">
        <v>250</v>
      </c>
      <c r="E110" s="155">
        <v>250</v>
      </c>
      <c r="F110" s="3" t="s">
        <v>521</v>
      </c>
    </row>
    <row r="111" spans="1:6" ht="15.75" customHeight="1">
      <c r="A111" s="194" t="s">
        <v>122</v>
      </c>
      <c r="B111" s="152" t="s">
        <v>101</v>
      </c>
      <c r="C111" s="152" t="s">
        <v>8956</v>
      </c>
      <c r="D111" s="191">
        <v>20</v>
      </c>
      <c r="E111" s="191">
        <v>20</v>
      </c>
      <c r="F111" s="3" t="s">
        <v>521</v>
      </c>
    </row>
    <row r="112" spans="1:6" ht="15.75" customHeight="1">
      <c r="A112" s="1156" t="s">
        <v>129</v>
      </c>
      <c r="B112" s="1156" t="s">
        <v>101</v>
      </c>
      <c r="C112" s="158" t="s">
        <v>8957</v>
      </c>
      <c r="D112" s="159">
        <v>80</v>
      </c>
      <c r="E112" s="159">
        <v>80</v>
      </c>
      <c r="F112" s="3" t="s">
        <v>3293</v>
      </c>
    </row>
    <row r="113" spans="1:6" ht="15.75" customHeight="1">
      <c r="A113" s="1124"/>
      <c r="B113" s="1124"/>
      <c r="C113" s="152" t="s">
        <v>8958</v>
      </c>
      <c r="D113" s="193" t="s">
        <v>8959</v>
      </c>
      <c r="E113" s="193">
        <v>16</v>
      </c>
      <c r="F113" s="3" t="s">
        <v>3293</v>
      </c>
    </row>
    <row r="114" spans="1:6" ht="15.75" customHeight="1">
      <c r="A114" s="1157"/>
      <c r="B114" s="1157"/>
      <c r="C114" s="152" t="s">
        <v>8948</v>
      </c>
      <c r="D114" s="193" t="s">
        <v>8942</v>
      </c>
      <c r="E114" s="193">
        <v>40</v>
      </c>
      <c r="F114" s="3" t="s">
        <v>3293</v>
      </c>
    </row>
    <row r="115" spans="1:6" ht="15.75" customHeight="1">
      <c r="A115" s="184" t="s">
        <v>6194</v>
      </c>
      <c r="B115" s="158" t="s">
        <v>101</v>
      </c>
      <c r="C115" s="158" t="s">
        <v>8960</v>
      </c>
      <c r="D115" s="159">
        <v>30</v>
      </c>
      <c r="E115" s="155">
        <v>30</v>
      </c>
      <c r="F115" s="3" t="s">
        <v>2847</v>
      </c>
    </row>
    <row r="116" spans="1:6" ht="15.75" customHeight="1">
      <c r="A116" s="194" t="s">
        <v>6194</v>
      </c>
      <c r="B116" s="152" t="s">
        <v>101</v>
      </c>
      <c r="C116" s="152" t="s">
        <v>8961</v>
      </c>
      <c r="D116" s="191" t="s">
        <v>8862</v>
      </c>
      <c r="E116" s="191">
        <v>72</v>
      </c>
      <c r="F116" s="3" t="s">
        <v>2847</v>
      </c>
    </row>
    <row r="117" spans="1:6" ht="15.75" customHeight="1">
      <c r="A117" s="184" t="s">
        <v>1702</v>
      </c>
      <c r="B117" s="155" t="s">
        <v>101</v>
      </c>
      <c r="C117" s="158" t="s">
        <v>8962</v>
      </c>
      <c r="D117" s="159">
        <v>100</v>
      </c>
      <c r="E117" s="155">
        <v>100</v>
      </c>
      <c r="F117" s="3" t="s">
        <v>1706</v>
      </c>
    </row>
    <row r="118" spans="1:6" ht="15.75" customHeight="1">
      <c r="A118" s="194" t="s">
        <v>1702</v>
      </c>
      <c r="B118" s="191" t="s">
        <v>101</v>
      </c>
      <c r="C118" s="152" t="s">
        <v>8963</v>
      </c>
      <c r="D118" s="193">
        <v>30</v>
      </c>
      <c r="E118" s="191">
        <v>30</v>
      </c>
      <c r="F118" s="3" t="s">
        <v>1706</v>
      </c>
    </row>
    <row r="119" spans="1:6" ht="15.75" customHeight="1">
      <c r="A119" s="194" t="s">
        <v>1702</v>
      </c>
      <c r="B119" s="191" t="s">
        <v>101</v>
      </c>
      <c r="C119" s="152" t="s">
        <v>8964</v>
      </c>
      <c r="D119" s="193">
        <v>100</v>
      </c>
      <c r="E119" s="191">
        <v>100</v>
      </c>
      <c r="F119" s="3" t="s">
        <v>1706</v>
      </c>
    </row>
    <row r="120" spans="1:6" ht="15.75" customHeight="1">
      <c r="A120" s="194" t="s">
        <v>1702</v>
      </c>
      <c r="B120" s="191" t="s">
        <v>101</v>
      </c>
      <c r="C120" s="152" t="s">
        <v>8965</v>
      </c>
      <c r="D120" s="193" t="s">
        <v>8947</v>
      </c>
      <c r="E120" s="191">
        <v>16</v>
      </c>
      <c r="F120" s="3" t="s">
        <v>1706</v>
      </c>
    </row>
    <row r="121" spans="1:6" ht="15.75" customHeight="1">
      <c r="A121" s="194" t="s">
        <v>1702</v>
      </c>
      <c r="B121" s="191" t="s">
        <v>101</v>
      </c>
      <c r="C121" s="152" t="s">
        <v>8948</v>
      </c>
      <c r="D121" s="193" t="s">
        <v>8942</v>
      </c>
      <c r="E121" s="191">
        <v>40</v>
      </c>
      <c r="F121" s="3" t="s">
        <v>1706</v>
      </c>
    </row>
    <row r="122" spans="1:6" ht="15.75" customHeight="1">
      <c r="A122" s="83" t="s">
        <v>136</v>
      </c>
      <c r="B122" s="203" t="s">
        <v>134</v>
      </c>
      <c r="C122" s="203" t="s">
        <v>8966</v>
      </c>
      <c r="D122" s="77">
        <v>30</v>
      </c>
      <c r="E122" s="32">
        <v>30</v>
      </c>
      <c r="F122" s="3" t="s">
        <v>136</v>
      </c>
    </row>
    <row r="123" spans="1:6" ht="15.75" customHeight="1">
      <c r="A123" s="83" t="s">
        <v>136</v>
      </c>
      <c r="B123" s="203" t="s">
        <v>134</v>
      </c>
      <c r="C123" s="203" t="s">
        <v>8967</v>
      </c>
      <c r="D123" s="77">
        <v>250</v>
      </c>
      <c r="E123" s="32">
        <v>250</v>
      </c>
      <c r="F123" s="3" t="s">
        <v>136</v>
      </c>
    </row>
    <row r="124" spans="1:6" ht="15.75" customHeight="1">
      <c r="A124" s="83" t="s">
        <v>136</v>
      </c>
      <c r="B124" s="203" t="s">
        <v>134</v>
      </c>
      <c r="C124" s="203" t="s">
        <v>8968</v>
      </c>
      <c r="D124" s="86">
        <v>30</v>
      </c>
      <c r="E124" s="32">
        <v>30</v>
      </c>
      <c r="F124" s="3" t="s">
        <v>136</v>
      </c>
    </row>
    <row r="125" spans="1:6" ht="15.75" customHeight="1">
      <c r="A125" s="83" t="s">
        <v>136</v>
      </c>
      <c r="B125" s="203" t="s">
        <v>134</v>
      </c>
      <c r="C125" s="203" t="s">
        <v>8969</v>
      </c>
      <c r="D125" s="77">
        <v>30</v>
      </c>
      <c r="E125" s="32">
        <v>30</v>
      </c>
      <c r="F125" s="3" t="s">
        <v>136</v>
      </c>
    </row>
    <row r="126" spans="1:6" ht="15.75" customHeight="1">
      <c r="A126" s="83" t="s">
        <v>136</v>
      </c>
      <c r="B126" s="203" t="s">
        <v>134</v>
      </c>
      <c r="C126" s="203" t="s">
        <v>8970</v>
      </c>
      <c r="D126" s="86">
        <v>50</v>
      </c>
      <c r="E126" s="32">
        <v>50</v>
      </c>
      <c r="F126" s="3" t="s">
        <v>136</v>
      </c>
    </row>
    <row r="127" spans="1:6" ht="15.75" customHeight="1">
      <c r="A127" s="83" t="s">
        <v>136</v>
      </c>
      <c r="B127" s="203" t="s">
        <v>134</v>
      </c>
      <c r="C127" s="203" t="s">
        <v>8971</v>
      </c>
      <c r="D127" s="86">
        <v>50</v>
      </c>
      <c r="E127" s="32">
        <v>50</v>
      </c>
      <c r="F127" s="3" t="s">
        <v>136</v>
      </c>
    </row>
    <row r="128" spans="1:6" ht="15.75" customHeight="1">
      <c r="A128" s="83" t="s">
        <v>136</v>
      </c>
      <c r="B128" s="203" t="s">
        <v>134</v>
      </c>
      <c r="C128" s="203" t="s">
        <v>8972</v>
      </c>
      <c r="D128" s="86">
        <v>20</v>
      </c>
      <c r="E128" s="32">
        <v>20</v>
      </c>
      <c r="F128" s="3" t="s">
        <v>136</v>
      </c>
    </row>
    <row r="129" spans="1:6" ht="15.75" customHeight="1">
      <c r="A129" s="83" t="s">
        <v>136</v>
      </c>
      <c r="B129" s="203" t="s">
        <v>134</v>
      </c>
      <c r="C129" s="83" t="s">
        <v>8973</v>
      </c>
      <c r="D129" s="86">
        <v>8</v>
      </c>
      <c r="E129" s="32">
        <v>8</v>
      </c>
      <c r="F129" s="3" t="s">
        <v>136</v>
      </c>
    </row>
    <row r="130" spans="1:6" ht="15.75" customHeight="1">
      <c r="A130" s="225" t="s">
        <v>136</v>
      </c>
      <c r="B130" s="936" t="s">
        <v>134</v>
      </c>
      <c r="C130" s="945" t="s">
        <v>8974</v>
      </c>
      <c r="D130" s="937">
        <v>8</v>
      </c>
      <c r="E130" s="938">
        <v>8</v>
      </c>
      <c r="F130" s="3" t="s">
        <v>136</v>
      </c>
    </row>
    <row r="131" spans="1:6" ht="15.75" customHeight="1">
      <c r="A131" s="225" t="s">
        <v>136</v>
      </c>
      <c r="B131" s="936" t="s">
        <v>134</v>
      </c>
      <c r="C131" s="945" t="s">
        <v>8975</v>
      </c>
      <c r="D131" s="937">
        <v>8</v>
      </c>
      <c r="E131" s="938">
        <v>8</v>
      </c>
      <c r="F131" s="3" t="s">
        <v>136</v>
      </c>
    </row>
    <row r="132" spans="1:6" ht="15.75" customHeight="1">
      <c r="A132" s="225" t="s">
        <v>136</v>
      </c>
      <c r="B132" s="936" t="s">
        <v>134</v>
      </c>
      <c r="C132" s="945" t="s">
        <v>8976</v>
      </c>
      <c r="D132" s="937">
        <v>8</v>
      </c>
      <c r="E132" s="938">
        <v>8</v>
      </c>
      <c r="F132" s="3" t="s">
        <v>136</v>
      </c>
    </row>
    <row r="133" spans="1:6" ht="15.75" customHeight="1">
      <c r="A133" s="83" t="s">
        <v>136</v>
      </c>
      <c r="B133" s="203" t="s">
        <v>134</v>
      </c>
      <c r="C133" s="83" t="s">
        <v>8977</v>
      </c>
      <c r="D133" s="86">
        <v>8</v>
      </c>
      <c r="E133" s="32">
        <v>8</v>
      </c>
      <c r="F133" s="3" t="s">
        <v>136</v>
      </c>
    </row>
    <row r="134" spans="1:6" ht="15.75" customHeight="1">
      <c r="A134" s="83" t="s">
        <v>4763</v>
      </c>
      <c r="B134" s="203" t="s">
        <v>134</v>
      </c>
      <c r="C134" s="203" t="s">
        <v>8969</v>
      </c>
      <c r="D134" s="77">
        <v>30</v>
      </c>
      <c r="E134" s="32">
        <v>30</v>
      </c>
      <c r="F134" s="3" t="s">
        <v>137</v>
      </c>
    </row>
    <row r="135" spans="1:6" ht="15.75" customHeight="1">
      <c r="A135" s="83" t="s">
        <v>4763</v>
      </c>
      <c r="B135" s="203" t="s">
        <v>134</v>
      </c>
      <c r="C135" s="203" t="s">
        <v>8968</v>
      </c>
      <c r="D135" s="86">
        <v>30</v>
      </c>
      <c r="E135" s="32">
        <v>30</v>
      </c>
      <c r="F135" s="3" t="s">
        <v>137</v>
      </c>
    </row>
    <row r="136" spans="1:6" ht="15.75" customHeight="1">
      <c r="A136" s="83" t="s">
        <v>4763</v>
      </c>
      <c r="B136" s="203" t="s">
        <v>134</v>
      </c>
      <c r="C136" s="203" t="s">
        <v>8978</v>
      </c>
      <c r="D136" s="86">
        <v>20</v>
      </c>
      <c r="E136" s="32">
        <v>20</v>
      </c>
      <c r="F136" s="3" t="s">
        <v>137</v>
      </c>
    </row>
    <row r="137" spans="1:6" ht="15.75" customHeight="1">
      <c r="A137" s="83" t="s">
        <v>4763</v>
      </c>
      <c r="B137" s="203" t="s">
        <v>134</v>
      </c>
      <c r="C137" s="203" t="s">
        <v>8979</v>
      </c>
      <c r="D137" s="86">
        <v>8</v>
      </c>
      <c r="E137" s="32">
        <v>8</v>
      </c>
      <c r="F137" s="3" t="s">
        <v>137</v>
      </c>
    </row>
    <row r="138" spans="1:6" ht="15.75" customHeight="1">
      <c r="A138" s="83" t="s">
        <v>4763</v>
      </c>
      <c r="B138" s="203" t="s">
        <v>134</v>
      </c>
      <c r="C138" s="203" t="s">
        <v>8980</v>
      </c>
      <c r="D138" s="86">
        <v>8</v>
      </c>
      <c r="E138" s="32">
        <v>80</v>
      </c>
      <c r="F138" s="3" t="s">
        <v>137</v>
      </c>
    </row>
    <row r="139" spans="1:6" ht="15.75" customHeight="1">
      <c r="A139" s="83" t="s">
        <v>4763</v>
      </c>
      <c r="B139" s="203" t="s">
        <v>134</v>
      </c>
      <c r="C139" s="203" t="s">
        <v>8981</v>
      </c>
      <c r="D139" s="86">
        <v>50</v>
      </c>
      <c r="E139" s="32">
        <v>50</v>
      </c>
      <c r="F139" s="3" t="s">
        <v>137</v>
      </c>
    </row>
    <row r="140" spans="1:6" ht="15.75" customHeight="1">
      <c r="A140" s="83" t="s">
        <v>4763</v>
      </c>
      <c r="B140" s="203" t="s">
        <v>134</v>
      </c>
      <c r="C140" s="83" t="s">
        <v>8982</v>
      </c>
      <c r="D140" s="86">
        <v>8</v>
      </c>
      <c r="E140" s="32">
        <v>32</v>
      </c>
      <c r="F140" s="3" t="s">
        <v>137</v>
      </c>
    </row>
    <row r="141" spans="1:6" ht="15.75" customHeight="1">
      <c r="A141" s="83" t="s">
        <v>4769</v>
      </c>
      <c r="B141" s="203" t="s">
        <v>134</v>
      </c>
      <c r="C141" s="203" t="s">
        <v>8983</v>
      </c>
      <c r="D141" s="77">
        <v>80</v>
      </c>
      <c r="E141" s="32">
        <v>80</v>
      </c>
      <c r="F141" s="3" t="s">
        <v>139</v>
      </c>
    </row>
    <row r="142" spans="1:6" ht="15.75" customHeight="1">
      <c r="A142" s="83" t="s">
        <v>4769</v>
      </c>
      <c r="B142" s="203" t="s">
        <v>134</v>
      </c>
      <c r="C142" s="203" t="s">
        <v>8984</v>
      </c>
      <c r="D142" s="86">
        <v>8</v>
      </c>
      <c r="E142" s="32">
        <v>8</v>
      </c>
      <c r="F142" s="3" t="s">
        <v>139</v>
      </c>
    </row>
    <row r="143" spans="1:6" ht="15.75" customHeight="1">
      <c r="A143" s="83" t="s">
        <v>142</v>
      </c>
      <c r="B143" s="203" t="s">
        <v>134</v>
      </c>
      <c r="C143" s="203" t="s">
        <v>8985</v>
      </c>
      <c r="D143" s="77">
        <v>30</v>
      </c>
      <c r="E143" s="32">
        <v>30</v>
      </c>
      <c r="F143" s="3" t="s">
        <v>142</v>
      </c>
    </row>
    <row r="144" spans="1:6" ht="15.75" customHeight="1">
      <c r="A144" s="83" t="s">
        <v>142</v>
      </c>
      <c r="B144" s="203" t="s">
        <v>134</v>
      </c>
      <c r="C144" s="203" t="s">
        <v>8986</v>
      </c>
      <c r="D144" s="77">
        <v>30</v>
      </c>
      <c r="E144" s="32">
        <v>30</v>
      </c>
      <c r="F144" s="3" t="s">
        <v>142</v>
      </c>
    </row>
    <row r="145" spans="1:6" ht="15.75" customHeight="1">
      <c r="A145" s="83" t="s">
        <v>143</v>
      </c>
      <c r="B145" s="203" t="s">
        <v>134</v>
      </c>
      <c r="C145" s="203" t="s">
        <v>8987</v>
      </c>
      <c r="D145" s="77">
        <v>80</v>
      </c>
      <c r="E145" s="32">
        <v>80</v>
      </c>
      <c r="F145" s="3" t="s">
        <v>143</v>
      </c>
    </row>
    <row r="146" spans="1:6" ht="15.75" customHeight="1">
      <c r="A146" s="83" t="s">
        <v>143</v>
      </c>
      <c r="B146" s="203" t="s">
        <v>134</v>
      </c>
      <c r="C146" s="203" t="s">
        <v>8984</v>
      </c>
      <c r="D146" s="86">
        <v>8</v>
      </c>
      <c r="E146" s="32">
        <v>8</v>
      </c>
      <c r="F146" s="3" t="s">
        <v>143</v>
      </c>
    </row>
    <row r="147" spans="1:6" ht="15.75" customHeight="1">
      <c r="A147" s="83" t="s">
        <v>940</v>
      </c>
      <c r="B147" s="203" t="s">
        <v>134</v>
      </c>
      <c r="C147" s="203" t="s">
        <v>8988</v>
      </c>
      <c r="D147" s="77"/>
      <c r="E147" s="32">
        <v>250</v>
      </c>
      <c r="F147" s="3" t="s">
        <v>940</v>
      </c>
    </row>
    <row r="148" spans="1:6" ht="15.75" customHeight="1">
      <c r="A148" s="83" t="s">
        <v>4809</v>
      </c>
      <c r="B148" s="203" t="s">
        <v>134</v>
      </c>
      <c r="C148" s="203" t="s">
        <v>8989</v>
      </c>
      <c r="D148" s="77">
        <v>80</v>
      </c>
      <c r="E148" s="32">
        <v>80</v>
      </c>
      <c r="F148" s="3" t="s">
        <v>146</v>
      </c>
    </row>
    <row r="149" spans="1:6" ht="15.75" customHeight="1">
      <c r="A149" s="83" t="s">
        <v>4809</v>
      </c>
      <c r="B149" s="203" t="s">
        <v>134</v>
      </c>
      <c r="C149" s="203" t="s">
        <v>8990</v>
      </c>
      <c r="D149" s="86" t="s">
        <v>8862</v>
      </c>
      <c r="E149" s="32">
        <v>16</v>
      </c>
      <c r="F149" s="3" t="s">
        <v>146</v>
      </c>
    </row>
    <row r="150" spans="1:6" ht="15.75" customHeight="1">
      <c r="A150" s="83" t="s">
        <v>4809</v>
      </c>
      <c r="B150" s="203" t="s">
        <v>134</v>
      </c>
      <c r="C150" s="203" t="s">
        <v>8991</v>
      </c>
      <c r="D150" s="77">
        <v>30</v>
      </c>
      <c r="E150" s="32">
        <v>30</v>
      </c>
      <c r="F150" s="3" t="s">
        <v>146</v>
      </c>
    </row>
    <row r="151" spans="1:6" ht="15.75" customHeight="1">
      <c r="A151" s="83" t="s">
        <v>556</v>
      </c>
      <c r="B151" s="203" t="s">
        <v>134</v>
      </c>
      <c r="C151" s="203" t="s">
        <v>8992</v>
      </c>
      <c r="D151" s="77">
        <v>100</v>
      </c>
      <c r="E151" s="32">
        <v>100</v>
      </c>
      <c r="F151" s="3" t="s">
        <v>562</v>
      </c>
    </row>
    <row r="152" spans="1:6" ht="15.75" customHeight="1">
      <c r="A152" s="292" t="s">
        <v>3344</v>
      </c>
      <c r="B152" s="273" t="s">
        <v>134</v>
      </c>
      <c r="C152" s="273" t="s">
        <v>8993</v>
      </c>
      <c r="D152" s="244">
        <v>30</v>
      </c>
      <c r="E152" s="35">
        <v>30</v>
      </c>
      <c r="F152" s="3" t="s">
        <v>149</v>
      </c>
    </row>
    <row r="153" spans="1:6" ht="15.75" customHeight="1">
      <c r="A153" s="83" t="s">
        <v>141</v>
      </c>
      <c r="B153" s="203" t="s">
        <v>4090</v>
      </c>
      <c r="C153" s="203" t="s">
        <v>8994</v>
      </c>
      <c r="D153" s="77">
        <v>30</v>
      </c>
      <c r="E153" s="32">
        <v>30</v>
      </c>
      <c r="F153" s="3" t="s">
        <v>2904</v>
      </c>
    </row>
    <row r="154" spans="1:6" ht="15.75" customHeight="1">
      <c r="A154" s="83" t="s">
        <v>141</v>
      </c>
      <c r="B154" s="203" t="s">
        <v>4090</v>
      </c>
      <c r="C154" s="203" t="s">
        <v>8995</v>
      </c>
      <c r="D154" s="77">
        <v>30</v>
      </c>
      <c r="E154" s="32">
        <v>30</v>
      </c>
      <c r="F154" s="3" t="s">
        <v>2904</v>
      </c>
    </row>
    <row r="155" spans="1:6" ht="15.75" customHeight="1">
      <c r="A155" s="83" t="s">
        <v>141</v>
      </c>
      <c r="B155" s="203" t="s">
        <v>4090</v>
      </c>
      <c r="C155" s="203" t="s">
        <v>8996</v>
      </c>
      <c r="D155" s="77">
        <v>30</v>
      </c>
      <c r="E155" s="32">
        <v>30</v>
      </c>
      <c r="F155" s="3" t="s">
        <v>2904</v>
      </c>
    </row>
    <row r="156" spans="1:6" ht="15.75" customHeight="1">
      <c r="A156" s="83" t="s">
        <v>141</v>
      </c>
      <c r="B156" s="203" t="s">
        <v>4090</v>
      </c>
      <c r="C156" s="203" t="s">
        <v>8997</v>
      </c>
      <c r="D156" s="77">
        <v>30</v>
      </c>
      <c r="E156" s="32">
        <v>30</v>
      </c>
      <c r="F156" s="3" t="s">
        <v>2904</v>
      </c>
    </row>
    <row r="157" spans="1:6" ht="15.75" customHeight="1">
      <c r="A157" s="83" t="s">
        <v>8998</v>
      </c>
      <c r="B157" s="203" t="s">
        <v>4090</v>
      </c>
      <c r="C157" s="203" t="s">
        <v>8999</v>
      </c>
      <c r="D157" s="77" t="s">
        <v>9000</v>
      </c>
      <c r="E157" s="32">
        <v>168</v>
      </c>
      <c r="F157" s="3" t="s">
        <v>2904</v>
      </c>
    </row>
    <row r="158" spans="1:6" ht="15.75" customHeight="1">
      <c r="A158" s="83" t="s">
        <v>141</v>
      </c>
      <c r="B158" s="203" t="s">
        <v>4090</v>
      </c>
      <c r="C158" s="1109" t="s">
        <v>9001</v>
      </c>
      <c r="D158" s="77" t="s">
        <v>9002</v>
      </c>
      <c r="E158" s="32">
        <v>8</v>
      </c>
      <c r="F158" s="3" t="s">
        <v>2904</v>
      </c>
    </row>
    <row r="159" spans="1:6" ht="15.75" customHeight="1">
      <c r="A159" s="83" t="s">
        <v>884</v>
      </c>
      <c r="B159" s="203" t="s">
        <v>134</v>
      </c>
      <c r="C159" s="203" t="s">
        <v>8992</v>
      </c>
      <c r="D159" s="77">
        <v>100</v>
      </c>
      <c r="E159" s="32">
        <v>100</v>
      </c>
      <c r="F159" s="3" t="s">
        <v>2904</v>
      </c>
    </row>
    <row r="160" spans="1:6" ht="15.75" customHeight="1">
      <c r="A160" s="83" t="s">
        <v>884</v>
      </c>
      <c r="B160" s="203" t="s">
        <v>134</v>
      </c>
      <c r="C160" s="203" t="s">
        <v>9003</v>
      </c>
      <c r="D160" s="77" t="s">
        <v>9004</v>
      </c>
      <c r="E160" s="32">
        <v>32</v>
      </c>
      <c r="F160" s="3" t="s">
        <v>2904</v>
      </c>
    </row>
    <row r="161" spans="1:6" ht="15.75" customHeight="1">
      <c r="A161" s="83" t="s">
        <v>4833</v>
      </c>
      <c r="B161" s="203" t="s">
        <v>153</v>
      </c>
      <c r="C161" s="203" t="s">
        <v>9005</v>
      </c>
      <c r="D161" s="86">
        <v>16</v>
      </c>
      <c r="E161" s="32">
        <v>16</v>
      </c>
      <c r="F161" s="82" t="s">
        <v>152</v>
      </c>
    </row>
    <row r="162" spans="1:6" ht="15.75" customHeight="1">
      <c r="A162" s="83" t="s">
        <v>4833</v>
      </c>
      <c r="B162" s="203" t="s">
        <v>153</v>
      </c>
      <c r="C162" s="203" t="s">
        <v>9006</v>
      </c>
      <c r="D162" s="86">
        <v>60</v>
      </c>
      <c r="E162" s="32">
        <v>60</v>
      </c>
      <c r="F162" s="82" t="s">
        <v>152</v>
      </c>
    </row>
    <row r="163" spans="1:6" ht="15.75" customHeight="1">
      <c r="A163" s="83" t="s">
        <v>2063</v>
      </c>
      <c r="B163" s="203" t="s">
        <v>153</v>
      </c>
      <c r="C163" s="203" t="s">
        <v>9007</v>
      </c>
      <c r="D163" s="86">
        <v>40</v>
      </c>
      <c r="E163" s="32">
        <v>40</v>
      </c>
      <c r="F163" s="3" t="s">
        <v>2063</v>
      </c>
    </row>
    <row r="164" spans="1:6" ht="15.75" customHeight="1">
      <c r="A164" s="83" t="s">
        <v>2063</v>
      </c>
      <c r="B164" s="203" t="s">
        <v>153</v>
      </c>
      <c r="C164" s="203" t="s">
        <v>9008</v>
      </c>
      <c r="D164" s="86">
        <v>8</v>
      </c>
      <c r="E164" s="32">
        <f>2*8</f>
        <v>16</v>
      </c>
      <c r="F164" s="3" t="s">
        <v>2063</v>
      </c>
    </row>
    <row r="165" spans="1:6" ht="15.75" customHeight="1">
      <c r="A165" s="83" t="s">
        <v>2063</v>
      </c>
      <c r="B165" s="203" t="s">
        <v>153</v>
      </c>
      <c r="C165" s="203" t="s">
        <v>8908</v>
      </c>
      <c r="D165" s="86">
        <v>60</v>
      </c>
      <c r="E165" s="32">
        <v>60</v>
      </c>
      <c r="F165" s="3" t="s">
        <v>2063</v>
      </c>
    </row>
    <row r="166" spans="1:6" ht="15.75" customHeight="1">
      <c r="A166" s="83" t="s">
        <v>155</v>
      </c>
      <c r="B166" s="203" t="s">
        <v>153</v>
      </c>
      <c r="C166" s="203" t="s">
        <v>9009</v>
      </c>
      <c r="D166" s="86">
        <v>40</v>
      </c>
      <c r="E166" s="32">
        <v>40</v>
      </c>
      <c r="F166" s="3" t="s">
        <v>155</v>
      </c>
    </row>
    <row r="167" spans="1:6" ht="15.75" customHeight="1">
      <c r="A167" s="83" t="s">
        <v>155</v>
      </c>
      <c r="B167" s="203" t="s">
        <v>153</v>
      </c>
      <c r="C167" s="203" t="s">
        <v>9010</v>
      </c>
      <c r="D167" s="86">
        <v>60</v>
      </c>
      <c r="E167" s="32">
        <v>60</v>
      </c>
      <c r="F167" s="3" t="s">
        <v>155</v>
      </c>
    </row>
    <row r="168" spans="1:6" ht="15.75" customHeight="1">
      <c r="A168" s="83" t="s">
        <v>155</v>
      </c>
      <c r="B168" s="203" t="s">
        <v>153</v>
      </c>
      <c r="C168" s="203" t="s">
        <v>8984</v>
      </c>
      <c r="D168" s="86">
        <v>16</v>
      </c>
      <c r="E168" s="32">
        <v>16</v>
      </c>
      <c r="F168" s="3" t="s">
        <v>155</v>
      </c>
    </row>
    <row r="169" spans="1:6" ht="15.75" customHeight="1">
      <c r="A169" s="83" t="s">
        <v>156</v>
      </c>
      <c r="B169" s="203" t="s">
        <v>153</v>
      </c>
      <c r="C169" s="203" t="s">
        <v>9011</v>
      </c>
      <c r="D169" s="86" t="s">
        <v>8856</v>
      </c>
      <c r="E169" s="32">
        <v>8</v>
      </c>
      <c r="F169" s="3" t="s">
        <v>2077</v>
      </c>
    </row>
    <row r="170" spans="1:6" ht="15.75" customHeight="1">
      <c r="A170" s="83" t="s">
        <v>156</v>
      </c>
      <c r="B170" s="203" t="s">
        <v>153</v>
      </c>
      <c r="C170" s="203" t="s">
        <v>9012</v>
      </c>
      <c r="D170" s="86">
        <v>80</v>
      </c>
      <c r="E170" s="32">
        <v>80</v>
      </c>
      <c r="F170" s="3" t="s">
        <v>2077</v>
      </c>
    </row>
    <row r="171" spans="1:6" ht="15.75" customHeight="1">
      <c r="A171" s="83" t="s">
        <v>156</v>
      </c>
      <c r="B171" s="203" t="s">
        <v>153</v>
      </c>
      <c r="C171" s="203" t="s">
        <v>9013</v>
      </c>
      <c r="D171" s="86" t="s">
        <v>8856</v>
      </c>
      <c r="E171" s="32">
        <v>65</v>
      </c>
      <c r="F171" s="3" t="s">
        <v>2077</v>
      </c>
    </row>
    <row r="172" spans="1:6" ht="15.75" customHeight="1">
      <c r="A172" s="83" t="s">
        <v>156</v>
      </c>
      <c r="B172" s="203" t="s">
        <v>153</v>
      </c>
      <c r="C172" s="203" t="s">
        <v>9014</v>
      </c>
      <c r="D172" s="86">
        <v>16</v>
      </c>
      <c r="E172" s="32">
        <v>16</v>
      </c>
      <c r="F172" s="3" t="s">
        <v>2077</v>
      </c>
    </row>
    <row r="173" spans="1:6" ht="15.75" customHeight="1">
      <c r="A173" s="83" t="s">
        <v>156</v>
      </c>
      <c r="B173" s="203" t="s">
        <v>153</v>
      </c>
      <c r="C173" s="203" t="s">
        <v>9015</v>
      </c>
      <c r="D173" s="86" t="s">
        <v>9016</v>
      </c>
      <c r="E173" s="32">
        <v>40</v>
      </c>
      <c r="F173" s="3" t="s">
        <v>2077</v>
      </c>
    </row>
    <row r="174" spans="1:6" ht="15.75" customHeight="1">
      <c r="A174" s="83" t="s">
        <v>156</v>
      </c>
      <c r="B174" s="203" t="s">
        <v>153</v>
      </c>
      <c r="C174" s="203" t="s">
        <v>8908</v>
      </c>
      <c r="D174" s="86" t="s">
        <v>8856</v>
      </c>
      <c r="E174" s="32">
        <v>60</v>
      </c>
      <c r="F174" s="3" t="s">
        <v>2077</v>
      </c>
    </row>
    <row r="175" spans="1:6" ht="15.75" customHeight="1">
      <c r="A175" s="83" t="s">
        <v>2965</v>
      </c>
      <c r="B175" s="203" t="s">
        <v>620</v>
      </c>
      <c r="C175" s="203" t="s">
        <v>9017</v>
      </c>
      <c r="D175" s="86" t="s">
        <v>8862</v>
      </c>
      <c r="E175" s="32">
        <v>400</v>
      </c>
      <c r="F175" s="3" t="s">
        <v>2965</v>
      </c>
    </row>
    <row r="176" spans="1:6" ht="15.75" customHeight="1">
      <c r="A176" s="83" t="s">
        <v>2965</v>
      </c>
      <c r="B176" s="203" t="s">
        <v>620</v>
      </c>
      <c r="C176" s="203" t="s">
        <v>9018</v>
      </c>
      <c r="D176" s="86"/>
      <c r="E176" s="32">
        <v>60</v>
      </c>
      <c r="F176" s="3" t="s">
        <v>2965</v>
      </c>
    </row>
    <row r="177" spans="1:6" ht="15.75" customHeight="1">
      <c r="A177" s="83" t="s">
        <v>4858</v>
      </c>
      <c r="B177" s="68" t="s">
        <v>153</v>
      </c>
      <c r="C177" s="203" t="s">
        <v>9019</v>
      </c>
      <c r="D177" s="86">
        <v>8</v>
      </c>
      <c r="E177" s="32">
        <v>24</v>
      </c>
      <c r="F177" s="3" t="s">
        <v>158</v>
      </c>
    </row>
    <row r="178" spans="1:6" ht="15.75" customHeight="1">
      <c r="A178" s="83" t="s">
        <v>4858</v>
      </c>
      <c r="B178" s="68" t="s">
        <v>153</v>
      </c>
      <c r="C178" s="203" t="s">
        <v>9020</v>
      </c>
      <c r="D178" s="86">
        <v>8</v>
      </c>
      <c r="E178" s="32">
        <v>60</v>
      </c>
      <c r="F178" s="3" t="s">
        <v>158</v>
      </c>
    </row>
    <row r="179" spans="1:6" ht="15.75" customHeight="1">
      <c r="A179" s="83" t="s">
        <v>159</v>
      </c>
      <c r="B179" s="203" t="s">
        <v>153</v>
      </c>
      <c r="C179" s="203" t="s">
        <v>9021</v>
      </c>
      <c r="D179" s="86">
        <v>8</v>
      </c>
      <c r="E179" s="32">
        <v>8</v>
      </c>
      <c r="F179" s="3" t="s">
        <v>2977</v>
      </c>
    </row>
    <row r="180" spans="1:6" ht="15.75" customHeight="1">
      <c r="A180" s="83" t="s">
        <v>159</v>
      </c>
      <c r="B180" s="203" t="s">
        <v>153</v>
      </c>
      <c r="C180" s="203" t="s">
        <v>9022</v>
      </c>
      <c r="D180" s="86">
        <v>60</v>
      </c>
      <c r="E180" s="32">
        <v>60</v>
      </c>
      <c r="F180" s="3" t="s">
        <v>2977</v>
      </c>
    </row>
    <row r="181" spans="1:6" ht="15.75" customHeight="1">
      <c r="A181" s="83" t="s">
        <v>160</v>
      </c>
      <c r="B181" s="203" t="s">
        <v>620</v>
      </c>
      <c r="C181" s="203" t="s">
        <v>9023</v>
      </c>
      <c r="D181" s="86">
        <v>400</v>
      </c>
      <c r="E181" s="32">
        <f>D181</f>
        <v>400</v>
      </c>
      <c r="F181" s="3" t="s">
        <v>160</v>
      </c>
    </row>
    <row r="182" spans="1:6" ht="15.75" customHeight="1">
      <c r="A182" s="83" t="s">
        <v>160</v>
      </c>
      <c r="B182" s="203" t="s">
        <v>620</v>
      </c>
      <c r="C182" s="203" t="s">
        <v>9024</v>
      </c>
      <c r="D182" s="86">
        <v>60</v>
      </c>
      <c r="E182" s="32">
        <v>60</v>
      </c>
      <c r="F182" s="3" t="s">
        <v>160</v>
      </c>
    </row>
    <row r="183" spans="1:6" ht="15.75" customHeight="1">
      <c r="A183" s="83" t="s">
        <v>161</v>
      </c>
      <c r="B183" s="203" t="s">
        <v>764</v>
      </c>
      <c r="C183" s="203" t="s">
        <v>9025</v>
      </c>
      <c r="D183" s="86">
        <v>30</v>
      </c>
      <c r="E183" s="32">
        <v>30</v>
      </c>
      <c r="F183" s="3" t="s">
        <v>2990</v>
      </c>
    </row>
    <row r="184" spans="1:6" ht="15.75" customHeight="1">
      <c r="A184" s="83" t="s">
        <v>161</v>
      </c>
      <c r="B184" s="203" t="s">
        <v>764</v>
      </c>
      <c r="C184" s="203" t="s">
        <v>8908</v>
      </c>
      <c r="D184" s="86">
        <v>60</v>
      </c>
      <c r="E184" s="32">
        <v>60</v>
      </c>
      <c r="F184" s="3" t="s">
        <v>2990</v>
      </c>
    </row>
    <row r="185" spans="1:6" ht="15.75" customHeight="1">
      <c r="A185" s="83" t="s">
        <v>162</v>
      </c>
      <c r="B185" s="203" t="s">
        <v>153</v>
      </c>
      <c r="C185" s="203" t="s">
        <v>9026</v>
      </c>
      <c r="D185" s="86">
        <v>60</v>
      </c>
      <c r="E185" s="32">
        <v>60</v>
      </c>
      <c r="F185" s="3" t="s">
        <v>651</v>
      </c>
    </row>
    <row r="186" spans="1:6" ht="15.75" customHeight="1">
      <c r="A186" s="83" t="s">
        <v>4897</v>
      </c>
      <c r="B186" s="203" t="s">
        <v>153</v>
      </c>
      <c r="C186" s="203" t="s">
        <v>9027</v>
      </c>
      <c r="D186" s="86">
        <v>60</v>
      </c>
      <c r="E186" s="32">
        <v>60</v>
      </c>
      <c r="F186" s="3" t="s">
        <v>163</v>
      </c>
    </row>
    <row r="187" spans="1:6" ht="15.75" customHeight="1">
      <c r="A187" s="83" t="s">
        <v>164</v>
      </c>
      <c r="B187" s="203" t="s">
        <v>153</v>
      </c>
      <c r="C187" s="203" t="s">
        <v>9028</v>
      </c>
      <c r="D187" s="86">
        <v>250</v>
      </c>
      <c r="E187" s="32">
        <v>250</v>
      </c>
      <c r="F187" s="83" t="s">
        <v>164</v>
      </c>
    </row>
    <row r="188" spans="1:6" ht="15.75" customHeight="1">
      <c r="A188" s="83" t="s">
        <v>5796</v>
      </c>
      <c r="B188" s="203" t="s">
        <v>153</v>
      </c>
      <c r="C188" s="203" t="s">
        <v>9029</v>
      </c>
      <c r="D188" s="86"/>
      <c r="E188" s="32">
        <v>60</v>
      </c>
      <c r="F188" s="3" t="s">
        <v>165</v>
      </c>
    </row>
    <row r="189" spans="1:6" ht="15.75" customHeight="1">
      <c r="A189" s="83" t="s">
        <v>166</v>
      </c>
      <c r="B189" s="203" t="s">
        <v>153</v>
      </c>
      <c r="C189" s="203" t="s">
        <v>8857</v>
      </c>
      <c r="D189" s="86">
        <v>80</v>
      </c>
      <c r="E189" s="32">
        <v>80</v>
      </c>
      <c r="F189" s="3" t="s">
        <v>3015</v>
      </c>
    </row>
    <row r="190" spans="1:6" ht="15.75" customHeight="1">
      <c r="A190" s="83" t="s">
        <v>166</v>
      </c>
      <c r="B190" s="203" t="s">
        <v>153</v>
      </c>
      <c r="C190" s="203" t="s">
        <v>8908</v>
      </c>
      <c r="D190" s="86">
        <v>60</v>
      </c>
      <c r="E190" s="32">
        <v>60</v>
      </c>
      <c r="F190" s="3" t="s">
        <v>3015</v>
      </c>
    </row>
    <row r="191" spans="1:6" ht="15.75" customHeight="1">
      <c r="A191" s="83" t="s">
        <v>166</v>
      </c>
      <c r="B191" s="203" t="s">
        <v>153</v>
      </c>
      <c r="C191" s="203" t="s">
        <v>9030</v>
      </c>
      <c r="D191" s="86">
        <v>49</v>
      </c>
      <c r="E191" s="32">
        <v>49</v>
      </c>
      <c r="F191" s="3" t="s">
        <v>3015</v>
      </c>
    </row>
    <row r="192" spans="1:6" ht="15.75" customHeight="1">
      <c r="A192" s="83" t="s">
        <v>3385</v>
      </c>
      <c r="B192" s="203" t="s">
        <v>153</v>
      </c>
      <c r="C192" s="203" t="s">
        <v>9031</v>
      </c>
      <c r="D192" s="86">
        <v>60</v>
      </c>
      <c r="E192" s="32">
        <v>60</v>
      </c>
      <c r="F192" s="83" t="s">
        <v>3385</v>
      </c>
    </row>
    <row r="193" spans="1:6" ht="15.75" customHeight="1">
      <c r="A193" s="83" t="s">
        <v>3385</v>
      </c>
      <c r="B193" s="203" t="s">
        <v>153</v>
      </c>
      <c r="C193" s="203" t="s">
        <v>9032</v>
      </c>
      <c r="D193" s="86">
        <v>40</v>
      </c>
      <c r="E193" s="32">
        <v>40</v>
      </c>
      <c r="F193" s="83" t="s">
        <v>3385</v>
      </c>
    </row>
    <row r="194" spans="1:6" ht="15.75" customHeight="1">
      <c r="A194" s="83" t="s">
        <v>3385</v>
      </c>
      <c r="B194" s="203" t="s">
        <v>153</v>
      </c>
      <c r="C194" s="203" t="s">
        <v>9033</v>
      </c>
      <c r="D194" s="86">
        <v>49</v>
      </c>
      <c r="E194" s="32">
        <v>49</v>
      </c>
      <c r="F194" s="83" t="s">
        <v>3385</v>
      </c>
    </row>
    <row r="195" spans="1:6" ht="15.75" customHeight="1">
      <c r="A195" s="208" t="s">
        <v>6207</v>
      </c>
      <c r="B195" s="334" t="s">
        <v>153</v>
      </c>
      <c r="C195" s="334" t="s">
        <v>9034</v>
      </c>
      <c r="D195" s="86">
        <v>16</v>
      </c>
      <c r="E195" s="32">
        <v>16</v>
      </c>
      <c r="F195" s="208" t="s">
        <v>6207</v>
      </c>
    </row>
    <row r="196" spans="1:6" ht="15.75" customHeight="1">
      <c r="A196" s="83" t="s">
        <v>6207</v>
      </c>
      <c r="B196" s="203" t="s">
        <v>153</v>
      </c>
      <c r="C196" s="203" t="s">
        <v>9035</v>
      </c>
      <c r="D196" s="86">
        <v>60</v>
      </c>
      <c r="E196" s="32">
        <v>60</v>
      </c>
      <c r="F196" s="208" t="s">
        <v>6207</v>
      </c>
    </row>
    <row r="197" spans="1:6" ht="15.75" customHeight="1">
      <c r="A197" s="323" t="s">
        <v>3396</v>
      </c>
      <c r="B197" s="1087" t="s">
        <v>153</v>
      </c>
      <c r="C197" s="314" t="s">
        <v>9036</v>
      </c>
      <c r="D197" s="86">
        <v>24</v>
      </c>
      <c r="E197" s="32">
        <v>24</v>
      </c>
      <c r="F197" s="83" t="s">
        <v>705</v>
      </c>
    </row>
    <row r="198" spans="1:6" ht="15.75" customHeight="1">
      <c r="A198" s="323" t="s">
        <v>3396</v>
      </c>
      <c r="B198" s="1087" t="s">
        <v>153</v>
      </c>
      <c r="C198" s="1087" t="s">
        <v>8901</v>
      </c>
      <c r="D198" s="86">
        <v>80</v>
      </c>
      <c r="E198" s="32">
        <v>80</v>
      </c>
      <c r="F198" s="83" t="s">
        <v>705</v>
      </c>
    </row>
    <row r="199" spans="1:6" ht="15.75" customHeight="1">
      <c r="A199" s="83" t="s">
        <v>3396</v>
      </c>
      <c r="B199" s="203" t="s">
        <v>153</v>
      </c>
      <c r="C199" s="203" t="s">
        <v>9037</v>
      </c>
      <c r="D199" s="86" t="s">
        <v>9038</v>
      </c>
      <c r="E199" s="32">
        <v>40</v>
      </c>
      <c r="F199" s="83" t="s">
        <v>705</v>
      </c>
    </row>
    <row r="200" spans="1:6" ht="15.75" customHeight="1">
      <c r="A200" s="83" t="s">
        <v>3396</v>
      </c>
      <c r="B200" s="203" t="s">
        <v>153</v>
      </c>
      <c r="C200" s="203" t="s">
        <v>9039</v>
      </c>
      <c r="D200" s="86">
        <v>60</v>
      </c>
      <c r="E200" s="32">
        <v>60</v>
      </c>
      <c r="F200" s="83" t="s">
        <v>705</v>
      </c>
    </row>
    <row r="201" spans="1:6" ht="15.75" customHeight="1">
      <c r="A201" s="83" t="s">
        <v>728</v>
      </c>
      <c r="B201" s="203" t="s">
        <v>153</v>
      </c>
      <c r="C201" s="203" t="s">
        <v>9040</v>
      </c>
      <c r="D201" s="86">
        <v>60</v>
      </c>
      <c r="E201" s="32">
        <v>60</v>
      </c>
      <c r="F201" s="234" t="s">
        <v>728</v>
      </c>
    </row>
    <row r="202" spans="1:6" ht="15.75" customHeight="1">
      <c r="A202" s="83" t="s">
        <v>171</v>
      </c>
      <c r="B202" s="203" t="s">
        <v>153</v>
      </c>
      <c r="C202" s="203" t="s">
        <v>9041</v>
      </c>
      <c r="D202" s="86">
        <v>80</v>
      </c>
      <c r="E202" s="32">
        <v>80</v>
      </c>
      <c r="F202" s="234" t="s">
        <v>171</v>
      </c>
    </row>
    <row r="203" spans="1:6" ht="15.75" customHeight="1">
      <c r="A203" s="83" t="s">
        <v>171</v>
      </c>
      <c r="B203" s="203" t="s">
        <v>153</v>
      </c>
      <c r="C203" s="203" t="s">
        <v>9042</v>
      </c>
      <c r="D203" s="86" t="s">
        <v>9043</v>
      </c>
      <c r="E203" s="32">
        <v>64</v>
      </c>
      <c r="F203" s="234" t="s">
        <v>171</v>
      </c>
    </row>
    <row r="204" spans="1:6" ht="15.75" customHeight="1">
      <c r="A204" s="83" t="s">
        <v>172</v>
      </c>
      <c r="B204" s="203" t="s">
        <v>153</v>
      </c>
      <c r="C204" s="203" t="s">
        <v>9044</v>
      </c>
      <c r="D204" s="86">
        <v>80</v>
      </c>
      <c r="E204" s="32">
        <v>80</v>
      </c>
      <c r="F204" s="234" t="s">
        <v>741</v>
      </c>
    </row>
    <row r="205" spans="1:6" ht="15.75" customHeight="1">
      <c r="A205" s="83" t="s">
        <v>172</v>
      </c>
      <c r="B205" s="203" t="s">
        <v>153</v>
      </c>
      <c r="C205" s="203" t="s">
        <v>9045</v>
      </c>
      <c r="D205" s="86">
        <v>96</v>
      </c>
      <c r="E205" s="32">
        <v>96</v>
      </c>
      <c r="F205" s="234" t="s">
        <v>741</v>
      </c>
    </row>
    <row r="206" spans="1:6" ht="15.75" customHeight="1">
      <c r="A206" s="83" t="s">
        <v>172</v>
      </c>
      <c r="B206" s="203" t="s">
        <v>153</v>
      </c>
      <c r="C206" s="203" t="s">
        <v>9046</v>
      </c>
      <c r="D206" s="86">
        <v>60</v>
      </c>
      <c r="E206" s="32">
        <v>60</v>
      </c>
      <c r="F206" s="234" t="s">
        <v>741</v>
      </c>
    </row>
    <row r="207" spans="1:6" ht="15.75" customHeight="1">
      <c r="A207" s="83" t="s">
        <v>752</v>
      </c>
      <c r="B207" s="203" t="s">
        <v>153</v>
      </c>
      <c r="C207" s="203" t="s">
        <v>9047</v>
      </c>
      <c r="D207" s="86">
        <v>30</v>
      </c>
      <c r="E207" s="32">
        <v>30</v>
      </c>
      <c r="F207" s="234" t="s">
        <v>752</v>
      </c>
    </row>
    <row r="208" spans="1:6" ht="15.75" customHeight="1">
      <c r="A208" s="83" t="s">
        <v>752</v>
      </c>
      <c r="B208" s="203" t="s">
        <v>153</v>
      </c>
      <c r="C208" s="203" t="s">
        <v>9048</v>
      </c>
      <c r="D208" s="86">
        <v>30</v>
      </c>
      <c r="E208" s="32">
        <v>30</v>
      </c>
      <c r="F208" s="234" t="s">
        <v>752</v>
      </c>
    </row>
    <row r="209" spans="1:6" ht="15.75" customHeight="1">
      <c r="A209" s="83" t="s">
        <v>752</v>
      </c>
      <c r="B209" s="203" t="s">
        <v>153</v>
      </c>
      <c r="C209" s="203" t="s">
        <v>9049</v>
      </c>
      <c r="D209" s="86">
        <v>25</v>
      </c>
      <c r="E209" s="32">
        <v>49</v>
      </c>
      <c r="F209" s="234" t="s">
        <v>752</v>
      </c>
    </row>
    <row r="210" spans="1:6" ht="15.75" customHeight="1">
      <c r="A210" s="83" t="s">
        <v>752</v>
      </c>
      <c r="B210" s="203" t="s">
        <v>153</v>
      </c>
      <c r="C210" s="203" t="s">
        <v>9050</v>
      </c>
      <c r="D210" s="86">
        <v>60</v>
      </c>
      <c r="E210" s="32">
        <v>60</v>
      </c>
      <c r="F210" s="234" t="s">
        <v>752</v>
      </c>
    </row>
    <row r="211" spans="1:6" ht="15.75" customHeight="1">
      <c r="A211" s="83" t="s">
        <v>3075</v>
      </c>
      <c r="B211" s="76" t="s">
        <v>153</v>
      </c>
      <c r="C211" s="203" t="s">
        <v>9051</v>
      </c>
      <c r="D211" s="86" t="s">
        <v>9052</v>
      </c>
      <c r="E211" s="32">
        <v>24</v>
      </c>
      <c r="F211" s="3" t="s">
        <v>2336</v>
      </c>
    </row>
    <row r="212" spans="1:6" ht="15.75" customHeight="1">
      <c r="A212" s="83" t="s">
        <v>3075</v>
      </c>
      <c r="B212" s="76" t="s">
        <v>153</v>
      </c>
      <c r="C212" s="203" t="s">
        <v>9053</v>
      </c>
      <c r="D212" s="86">
        <v>30</v>
      </c>
      <c r="E212" s="32">
        <v>30</v>
      </c>
      <c r="F212" s="3" t="s">
        <v>2336</v>
      </c>
    </row>
    <row r="213" spans="1:6" ht="15.75" customHeight="1">
      <c r="A213" s="83" t="s">
        <v>3075</v>
      </c>
      <c r="B213" s="76" t="s">
        <v>153</v>
      </c>
      <c r="C213" s="76" t="s">
        <v>9054</v>
      </c>
      <c r="D213" s="86" t="s">
        <v>8856</v>
      </c>
      <c r="E213" s="32">
        <v>16</v>
      </c>
      <c r="F213" s="3" t="s">
        <v>2336</v>
      </c>
    </row>
    <row r="214" spans="1:6" ht="15.75" customHeight="1">
      <c r="A214" s="83" t="s">
        <v>3075</v>
      </c>
      <c r="B214" s="76" t="s">
        <v>153</v>
      </c>
      <c r="C214" s="76" t="s">
        <v>9055</v>
      </c>
      <c r="D214" s="86">
        <v>100</v>
      </c>
      <c r="E214" s="32">
        <v>60</v>
      </c>
      <c r="F214" s="3" t="s">
        <v>2336</v>
      </c>
    </row>
    <row r="215" spans="1:6" ht="15.75" customHeight="1">
      <c r="A215" s="83" t="s">
        <v>3075</v>
      </c>
      <c r="B215" s="76" t="s">
        <v>153</v>
      </c>
      <c r="C215" s="76" t="s">
        <v>9056</v>
      </c>
      <c r="D215" s="86" t="s">
        <v>9057</v>
      </c>
      <c r="E215" s="32">
        <v>40</v>
      </c>
      <c r="F215" s="3" t="s">
        <v>2336</v>
      </c>
    </row>
    <row r="216" spans="1:6" ht="15.75" customHeight="1">
      <c r="A216" s="83" t="s">
        <v>175</v>
      </c>
      <c r="B216" s="203" t="s">
        <v>153</v>
      </c>
      <c r="C216" s="203" t="s">
        <v>9058</v>
      </c>
      <c r="D216" s="86">
        <v>60</v>
      </c>
      <c r="E216" s="32">
        <v>60</v>
      </c>
      <c r="F216" s="3" t="s">
        <v>3083</v>
      </c>
    </row>
    <row r="217" spans="1:6" ht="15.75" customHeight="1">
      <c r="A217" s="83" t="s">
        <v>175</v>
      </c>
      <c r="B217" s="203" t="s">
        <v>153</v>
      </c>
      <c r="C217" s="203" t="s">
        <v>9059</v>
      </c>
      <c r="D217" s="86">
        <v>16</v>
      </c>
      <c r="E217" s="32">
        <v>16</v>
      </c>
      <c r="F217" s="3" t="s">
        <v>3083</v>
      </c>
    </row>
    <row r="218" spans="1:6" ht="15.75" customHeight="1">
      <c r="A218" s="83" t="s">
        <v>9060</v>
      </c>
      <c r="B218" s="203" t="s">
        <v>153</v>
      </c>
      <c r="C218" s="203" t="s">
        <v>9061</v>
      </c>
      <c r="D218" s="86">
        <v>8</v>
      </c>
      <c r="E218" s="32">
        <v>8</v>
      </c>
      <c r="F218" s="3" t="s">
        <v>9062</v>
      </c>
    </row>
    <row r="219" spans="1:6" ht="15.75" customHeight="1">
      <c r="A219" s="83" t="s">
        <v>9060</v>
      </c>
      <c r="B219" s="203" t="s">
        <v>153</v>
      </c>
      <c r="C219" s="203" t="s">
        <v>9063</v>
      </c>
      <c r="D219" s="86">
        <v>60</v>
      </c>
      <c r="E219" s="32">
        <v>60</v>
      </c>
      <c r="F219" s="3" t="s">
        <v>9062</v>
      </c>
    </row>
    <row r="220" spans="1:6" ht="15.75" customHeight="1">
      <c r="A220" s="83" t="s">
        <v>4967</v>
      </c>
      <c r="B220" s="203" t="s">
        <v>764</v>
      </c>
      <c r="C220" s="203" t="s">
        <v>9064</v>
      </c>
      <c r="D220" s="86">
        <v>60</v>
      </c>
      <c r="E220" s="32">
        <v>60</v>
      </c>
      <c r="F220" s="3" t="s">
        <v>774</v>
      </c>
    </row>
    <row r="221" spans="1:6" ht="15.75" customHeight="1">
      <c r="A221" s="83" t="s">
        <v>4967</v>
      </c>
      <c r="B221" s="203" t="s">
        <v>764</v>
      </c>
      <c r="C221" s="203" t="s">
        <v>8984</v>
      </c>
      <c r="D221" s="86">
        <v>8</v>
      </c>
      <c r="E221" s="32">
        <v>8</v>
      </c>
      <c r="F221" s="3" t="s">
        <v>774</v>
      </c>
    </row>
    <row r="222" spans="1:6" ht="15.75" customHeight="1">
      <c r="A222" s="83" t="s">
        <v>178</v>
      </c>
      <c r="B222" s="203" t="s">
        <v>153</v>
      </c>
      <c r="C222" s="203" t="s">
        <v>9065</v>
      </c>
      <c r="D222" s="86">
        <v>30</v>
      </c>
      <c r="E222" s="32">
        <v>30</v>
      </c>
      <c r="F222" s="3" t="s">
        <v>178</v>
      </c>
    </row>
    <row r="223" spans="1:6" ht="15.75" customHeight="1">
      <c r="A223" s="83" t="s">
        <v>178</v>
      </c>
      <c r="B223" s="203" t="s">
        <v>153</v>
      </c>
      <c r="C223" s="203" t="s">
        <v>9066</v>
      </c>
      <c r="D223" s="86">
        <v>60</v>
      </c>
      <c r="E223" s="32">
        <v>60</v>
      </c>
      <c r="F223" s="3" t="s">
        <v>178</v>
      </c>
    </row>
    <row r="224" spans="1:6" ht="15.75" customHeight="1">
      <c r="A224" s="83" t="s">
        <v>180</v>
      </c>
      <c r="B224" s="203" t="s">
        <v>153</v>
      </c>
      <c r="C224" s="203" t="s">
        <v>9026</v>
      </c>
      <c r="D224" s="86">
        <v>60</v>
      </c>
      <c r="E224" s="32">
        <v>60</v>
      </c>
      <c r="F224" s="3" t="s">
        <v>180</v>
      </c>
    </row>
    <row r="225" spans="1:25" ht="15.75" customHeight="1">
      <c r="A225" s="83" t="s">
        <v>4979</v>
      </c>
      <c r="B225" s="203"/>
      <c r="C225" s="203" t="s">
        <v>9024</v>
      </c>
      <c r="D225" s="86">
        <v>100</v>
      </c>
      <c r="E225" s="32">
        <v>60</v>
      </c>
      <c r="F225" s="3" t="s">
        <v>182</v>
      </c>
    </row>
    <row r="226" spans="1:25" ht="15.75" customHeight="1">
      <c r="A226" s="83" t="s">
        <v>181</v>
      </c>
      <c r="B226" s="203" t="s">
        <v>153</v>
      </c>
      <c r="C226" s="203" t="s">
        <v>9067</v>
      </c>
      <c r="D226" s="86"/>
      <c r="E226" s="32">
        <v>60</v>
      </c>
      <c r="F226" s="3" t="s">
        <v>181</v>
      </c>
    </row>
    <row r="227" spans="1:25" ht="15.75" customHeight="1">
      <c r="A227" s="83" t="s">
        <v>179</v>
      </c>
      <c r="B227" s="203" t="s">
        <v>153</v>
      </c>
      <c r="C227" s="203" t="s">
        <v>9055</v>
      </c>
      <c r="D227" s="86">
        <v>60</v>
      </c>
      <c r="E227" s="32">
        <v>60</v>
      </c>
      <c r="F227" s="3" t="s">
        <v>179</v>
      </c>
    </row>
    <row r="228" spans="1:25" ht="15.75" customHeight="1">
      <c r="A228" s="83"/>
      <c r="B228" s="203"/>
      <c r="C228" s="203"/>
      <c r="D228" s="86"/>
      <c r="E228" s="32"/>
    </row>
    <row r="229" spans="1:25" ht="15.75" customHeight="1">
      <c r="A229" s="83"/>
      <c r="B229" s="203"/>
      <c r="C229" s="203"/>
      <c r="D229" s="86"/>
      <c r="E229" s="32"/>
    </row>
    <row r="230" spans="1:25" ht="15.75" customHeight="1">
      <c r="A230" s="58"/>
      <c r="B230" s="895"/>
      <c r="C230" s="895"/>
      <c r="D230" s="896"/>
      <c r="E230" s="896">
        <f>SUM(E12:E228)</f>
        <v>11628</v>
      </c>
    </row>
    <row r="231" spans="1:25" ht="15.75" customHeight="1">
      <c r="A231" s="51"/>
      <c r="B231" s="51"/>
      <c r="C231" s="52"/>
      <c r="D231" s="52"/>
      <c r="E231" s="52"/>
      <c r="F231" s="1"/>
      <c r="G231" s="1"/>
      <c r="H231" s="1"/>
    </row>
    <row r="232" spans="1:25" ht="15.75" customHeight="1">
      <c r="A232" s="1114" t="s">
        <v>842</v>
      </c>
      <c r="B232" s="1115"/>
      <c r="C232" s="1115"/>
      <c r="D232" s="1115"/>
      <c r="E232" s="1115"/>
      <c r="F232" s="1115"/>
      <c r="G232" s="1115"/>
      <c r="H232" s="1116"/>
      <c r="I232" s="51"/>
      <c r="J232" s="51"/>
      <c r="K232" s="51"/>
      <c r="L232" s="51"/>
      <c r="M232" s="51"/>
      <c r="N232" s="51"/>
      <c r="O232" s="51"/>
      <c r="P232" s="51"/>
      <c r="Q232" s="51"/>
      <c r="R232" s="51"/>
      <c r="S232" s="51"/>
      <c r="T232" s="51"/>
      <c r="U232" s="51"/>
      <c r="V232" s="51"/>
      <c r="W232" s="51"/>
      <c r="X232" s="51"/>
      <c r="Y232" s="51"/>
    </row>
    <row r="233" spans="1:25" ht="15.75" customHeight="1">
      <c r="A233" s="51"/>
      <c r="B233" s="51"/>
      <c r="C233" s="52"/>
      <c r="D233" s="52"/>
      <c r="E233" s="1"/>
      <c r="F233" s="1"/>
      <c r="G233" s="1"/>
      <c r="H233" s="1"/>
    </row>
    <row r="234" spans="1:25" ht="15.75" customHeight="1">
      <c r="A234" s="51"/>
      <c r="B234" s="51"/>
      <c r="C234" s="52"/>
      <c r="D234" s="52"/>
      <c r="E234" s="52"/>
      <c r="F234" s="1"/>
      <c r="G234" s="1"/>
      <c r="H234" s="1"/>
    </row>
    <row r="235" spans="1:25" ht="15.75" customHeight="1">
      <c r="A235" s="51"/>
      <c r="B235" s="51"/>
      <c r="C235" s="52"/>
      <c r="D235" s="52"/>
      <c r="E235" s="1"/>
      <c r="F235" s="1"/>
      <c r="G235" s="1"/>
      <c r="H235" s="1"/>
    </row>
    <row r="236" spans="1:25" ht="15.75" customHeight="1">
      <c r="A236" s="51"/>
      <c r="B236" s="51"/>
      <c r="C236" s="52"/>
      <c r="D236" s="52"/>
      <c r="E236" s="52"/>
      <c r="F236" s="1"/>
      <c r="G236" s="1"/>
      <c r="H236" s="1"/>
    </row>
    <row r="237" spans="1:25" ht="15.75" customHeight="1">
      <c r="A237" s="51"/>
      <c r="B237" s="51"/>
      <c r="C237" s="52"/>
      <c r="D237" s="52"/>
      <c r="E237" s="52"/>
      <c r="F237" s="1"/>
      <c r="G237" s="1"/>
      <c r="H237" s="1"/>
    </row>
    <row r="238" spans="1:25" ht="15.75" customHeight="1">
      <c r="A238" s="51"/>
      <c r="B238" s="51"/>
      <c r="C238" s="52"/>
      <c r="D238" s="52"/>
      <c r="E238" s="52"/>
      <c r="F238" s="1"/>
      <c r="G238" s="1"/>
      <c r="H238" s="1"/>
    </row>
    <row r="239" spans="1:25" ht="15.75" customHeight="1">
      <c r="A239" s="51"/>
      <c r="B239" s="51"/>
      <c r="C239" s="52"/>
      <c r="D239" s="52"/>
      <c r="E239" s="52"/>
      <c r="F239" s="1"/>
      <c r="G239" s="1"/>
      <c r="H239" s="1"/>
    </row>
    <row r="240" spans="1:25" ht="15.75" customHeight="1">
      <c r="A240" s="51"/>
      <c r="B240" s="51"/>
      <c r="C240" s="52"/>
      <c r="D240" s="52"/>
      <c r="E240" s="52"/>
      <c r="F240" s="1"/>
      <c r="G240" s="1"/>
      <c r="H240" s="1"/>
    </row>
    <row r="241" spans="1:8" ht="15.75" customHeight="1">
      <c r="A241" s="51"/>
      <c r="B241" s="51"/>
      <c r="C241" s="52"/>
      <c r="D241" s="52"/>
      <c r="E241" s="52"/>
      <c r="F241" s="1"/>
      <c r="G241" s="1"/>
      <c r="H241" s="1"/>
    </row>
    <row r="242" spans="1:8" ht="15.75" customHeight="1">
      <c r="A242" s="51"/>
      <c r="B242" s="51"/>
      <c r="C242" s="52"/>
      <c r="D242" s="52"/>
      <c r="E242" s="52"/>
      <c r="F242" s="1"/>
      <c r="G242" s="1"/>
      <c r="H242" s="1"/>
    </row>
    <row r="243" spans="1:8" ht="15.75" customHeight="1">
      <c r="A243" s="51"/>
      <c r="B243" s="51"/>
      <c r="C243" s="52"/>
      <c r="D243" s="52"/>
      <c r="E243" s="52"/>
      <c r="F243" s="1"/>
      <c r="G243" s="1"/>
      <c r="H243" s="1"/>
    </row>
    <row r="244" spans="1:8" ht="15.75" customHeight="1">
      <c r="A244" s="51"/>
      <c r="B244" s="51"/>
      <c r="C244" s="52"/>
      <c r="D244" s="52"/>
      <c r="E244" s="52"/>
      <c r="F244" s="1"/>
      <c r="G244" s="1"/>
      <c r="H244" s="1"/>
    </row>
    <row r="245" spans="1:8" ht="15.75" customHeight="1">
      <c r="A245" s="51"/>
      <c r="B245" s="51"/>
      <c r="C245" s="52"/>
      <c r="D245" s="52"/>
      <c r="E245" s="52"/>
      <c r="F245" s="1"/>
      <c r="G245" s="1"/>
      <c r="H245" s="1"/>
    </row>
    <row r="246" spans="1:8" ht="15.75" customHeight="1">
      <c r="A246" s="51"/>
      <c r="B246" s="51"/>
      <c r="C246" s="52"/>
      <c r="D246" s="52"/>
      <c r="E246" s="52"/>
      <c r="F246" s="1"/>
      <c r="G246" s="1"/>
      <c r="H246" s="1"/>
    </row>
    <row r="247" spans="1:8" ht="15.75" customHeight="1">
      <c r="A247" s="51"/>
      <c r="B247" s="51"/>
      <c r="C247" s="52"/>
      <c r="D247" s="52"/>
      <c r="E247" s="52"/>
      <c r="F247" s="1"/>
      <c r="G247" s="1"/>
      <c r="H247" s="1"/>
    </row>
    <row r="248" spans="1:8" ht="15.75" customHeight="1">
      <c r="A248" s="51"/>
      <c r="B248" s="51"/>
      <c r="C248" s="52"/>
      <c r="D248" s="52"/>
      <c r="E248" s="52"/>
      <c r="F248" s="1"/>
      <c r="G248" s="1"/>
      <c r="H248" s="1"/>
    </row>
    <row r="249" spans="1:8" ht="15.75" customHeight="1">
      <c r="A249" s="51"/>
      <c r="B249" s="51"/>
      <c r="C249" s="52"/>
      <c r="D249" s="52"/>
      <c r="E249" s="52"/>
      <c r="F249" s="1"/>
      <c r="G249" s="1"/>
      <c r="H249" s="1"/>
    </row>
    <row r="250" spans="1:8" ht="15.75" customHeight="1">
      <c r="A250" s="51"/>
      <c r="B250" s="51"/>
      <c r="C250" s="52"/>
      <c r="D250" s="52"/>
      <c r="E250" s="52"/>
      <c r="F250" s="1"/>
      <c r="G250" s="1"/>
      <c r="H250" s="1"/>
    </row>
    <row r="251" spans="1:8" ht="15.75" customHeight="1">
      <c r="A251" s="51"/>
      <c r="B251" s="51"/>
      <c r="C251" s="52"/>
      <c r="D251" s="52"/>
      <c r="E251" s="52"/>
      <c r="F251" s="1"/>
      <c r="G251" s="1"/>
      <c r="H251" s="1"/>
    </row>
    <row r="252" spans="1:8" ht="15.75" customHeight="1">
      <c r="A252" s="51"/>
      <c r="B252" s="51"/>
      <c r="C252" s="52"/>
      <c r="D252" s="52"/>
      <c r="E252" s="52"/>
      <c r="F252" s="1"/>
      <c r="G252" s="1"/>
      <c r="H252" s="1"/>
    </row>
    <row r="253" spans="1:8" ht="15.75" customHeight="1">
      <c r="A253" s="51"/>
      <c r="B253" s="51"/>
      <c r="C253" s="52"/>
      <c r="D253" s="52"/>
      <c r="E253" s="52"/>
      <c r="F253" s="1"/>
      <c r="G253" s="1"/>
      <c r="H253" s="1"/>
    </row>
    <row r="254" spans="1:8" ht="15.75" customHeight="1">
      <c r="A254" s="51"/>
      <c r="B254" s="51"/>
      <c r="C254" s="52"/>
      <c r="D254" s="52"/>
      <c r="E254" s="52"/>
      <c r="F254" s="1"/>
      <c r="G254" s="1"/>
      <c r="H254" s="1"/>
    </row>
    <row r="255" spans="1:8" ht="15.75" customHeight="1">
      <c r="A255" s="51"/>
      <c r="B255" s="51"/>
      <c r="C255" s="52"/>
      <c r="D255" s="52"/>
      <c r="E255" s="52"/>
      <c r="F255" s="1"/>
      <c r="G255" s="1"/>
      <c r="H255" s="1"/>
    </row>
    <row r="256" spans="1:8" ht="15.75" customHeight="1">
      <c r="A256" s="51"/>
      <c r="B256" s="51"/>
      <c r="C256" s="52"/>
      <c r="D256" s="52"/>
      <c r="E256" s="52"/>
      <c r="F256" s="1"/>
      <c r="G256" s="1"/>
      <c r="H256" s="1"/>
    </row>
    <row r="257" spans="1:8" ht="15.75" customHeight="1">
      <c r="A257" s="51"/>
      <c r="B257" s="51"/>
      <c r="C257" s="52"/>
      <c r="D257" s="52"/>
      <c r="E257" s="52"/>
      <c r="F257" s="1"/>
      <c r="G257" s="1"/>
      <c r="H257" s="1"/>
    </row>
    <row r="258" spans="1:8" ht="15.75" customHeight="1">
      <c r="A258" s="51"/>
      <c r="B258" s="51"/>
      <c r="C258" s="52"/>
      <c r="D258" s="52"/>
      <c r="E258" s="52"/>
      <c r="F258" s="1"/>
      <c r="G258" s="1"/>
      <c r="H258" s="1"/>
    </row>
    <row r="259" spans="1:8" ht="15.75" customHeight="1">
      <c r="A259" s="51"/>
      <c r="B259" s="51"/>
      <c r="C259" s="52"/>
      <c r="D259" s="52"/>
      <c r="E259" s="52"/>
      <c r="F259" s="1"/>
      <c r="G259" s="1"/>
      <c r="H259" s="1"/>
    </row>
    <row r="260" spans="1:8" ht="15.75" customHeight="1">
      <c r="A260" s="51"/>
      <c r="B260" s="51"/>
      <c r="C260" s="52"/>
      <c r="D260" s="52"/>
      <c r="E260" s="52"/>
      <c r="F260" s="1"/>
      <c r="G260" s="1"/>
      <c r="H260" s="1"/>
    </row>
    <row r="261" spans="1:8" ht="15.75" customHeight="1">
      <c r="A261" s="51"/>
      <c r="B261" s="51"/>
      <c r="C261" s="52"/>
      <c r="D261" s="52"/>
      <c r="E261" s="52"/>
      <c r="F261" s="1"/>
      <c r="G261" s="1"/>
      <c r="H261" s="1"/>
    </row>
    <row r="262" spans="1:8" ht="15.75" customHeight="1">
      <c r="A262" s="51"/>
      <c r="B262" s="51"/>
      <c r="C262" s="52"/>
      <c r="D262" s="52"/>
      <c r="E262" s="52"/>
      <c r="F262" s="1"/>
      <c r="G262" s="1"/>
      <c r="H262" s="1"/>
    </row>
    <row r="263" spans="1:8" ht="15.75" customHeight="1">
      <c r="A263" s="51"/>
      <c r="B263" s="51"/>
      <c r="C263" s="52"/>
      <c r="D263" s="52"/>
      <c r="E263" s="52"/>
      <c r="F263" s="1"/>
      <c r="G263" s="1"/>
      <c r="H263" s="1"/>
    </row>
    <row r="264" spans="1:8" ht="15.75" customHeight="1">
      <c r="A264" s="51"/>
      <c r="B264" s="51"/>
      <c r="C264" s="52"/>
      <c r="D264" s="52"/>
      <c r="E264" s="52"/>
      <c r="F264" s="1"/>
      <c r="G264" s="1"/>
      <c r="H264" s="1"/>
    </row>
    <row r="265" spans="1:8" ht="15.75" customHeight="1">
      <c r="A265" s="51"/>
      <c r="B265" s="51"/>
      <c r="C265" s="52"/>
      <c r="D265" s="52"/>
      <c r="E265" s="52"/>
      <c r="F265" s="1"/>
      <c r="G265" s="1"/>
      <c r="H265" s="1"/>
    </row>
    <row r="266" spans="1:8" ht="15.75" customHeight="1">
      <c r="A266" s="51"/>
      <c r="B266" s="51"/>
      <c r="C266" s="52"/>
      <c r="D266" s="52"/>
      <c r="E266" s="52"/>
      <c r="F266" s="1"/>
      <c r="G266" s="1"/>
      <c r="H266" s="1"/>
    </row>
    <row r="267" spans="1:8" ht="15.75" customHeight="1">
      <c r="A267" s="51"/>
      <c r="B267" s="51"/>
      <c r="C267" s="52"/>
      <c r="D267" s="52"/>
      <c r="E267" s="52"/>
      <c r="F267" s="1"/>
      <c r="G267" s="1"/>
      <c r="H267" s="1"/>
    </row>
    <row r="268" spans="1:8" ht="15.75" customHeight="1">
      <c r="A268" s="51"/>
      <c r="B268" s="51"/>
      <c r="C268" s="52"/>
      <c r="D268" s="52"/>
      <c r="E268" s="52"/>
      <c r="F268" s="1"/>
      <c r="G268" s="1"/>
      <c r="H268" s="1"/>
    </row>
    <row r="269" spans="1:8" ht="15.75" customHeight="1">
      <c r="A269" s="51"/>
      <c r="B269" s="51"/>
      <c r="C269" s="52"/>
      <c r="D269" s="52"/>
      <c r="E269" s="52"/>
      <c r="F269" s="1"/>
      <c r="G269" s="1"/>
      <c r="H269" s="1"/>
    </row>
    <row r="270" spans="1:8" ht="15.75" customHeight="1">
      <c r="A270" s="51"/>
      <c r="B270" s="51"/>
      <c r="C270" s="52"/>
      <c r="D270" s="52"/>
      <c r="E270" s="52"/>
      <c r="F270" s="1"/>
      <c r="G270" s="1"/>
      <c r="H270" s="1"/>
    </row>
    <row r="271" spans="1:8" ht="15.75" customHeight="1">
      <c r="A271" s="51"/>
      <c r="B271" s="51"/>
      <c r="C271" s="52"/>
      <c r="D271" s="52"/>
      <c r="E271" s="52"/>
      <c r="F271" s="1"/>
      <c r="G271" s="1"/>
      <c r="H271" s="1"/>
    </row>
    <row r="272" spans="1:8" ht="15.75" customHeight="1">
      <c r="A272" s="51"/>
      <c r="B272" s="51"/>
      <c r="C272" s="52"/>
      <c r="D272" s="52"/>
      <c r="E272" s="52"/>
      <c r="F272" s="1"/>
      <c r="G272" s="1"/>
      <c r="H272" s="1"/>
    </row>
    <row r="273" spans="1:8" ht="15.75" customHeight="1">
      <c r="A273" s="51"/>
      <c r="B273" s="51"/>
      <c r="C273" s="52"/>
      <c r="D273" s="52"/>
      <c r="E273" s="52"/>
      <c r="F273" s="1"/>
      <c r="G273" s="1"/>
      <c r="H273" s="1"/>
    </row>
    <row r="274" spans="1:8" ht="15.75" customHeight="1">
      <c r="A274" s="51"/>
      <c r="B274" s="51"/>
      <c r="C274" s="52"/>
      <c r="D274" s="52"/>
      <c r="E274" s="52"/>
      <c r="F274" s="1"/>
      <c r="G274" s="1"/>
      <c r="H274" s="1"/>
    </row>
    <row r="275" spans="1:8" ht="15.75" customHeight="1">
      <c r="A275" s="51"/>
      <c r="B275" s="51"/>
      <c r="C275" s="52"/>
      <c r="D275" s="52"/>
      <c r="E275" s="52"/>
      <c r="F275" s="1"/>
      <c r="G275" s="1"/>
      <c r="H275" s="1"/>
    </row>
    <row r="276" spans="1:8" ht="15.75" customHeight="1">
      <c r="A276" s="51"/>
      <c r="B276" s="51"/>
      <c r="C276" s="52"/>
      <c r="D276" s="52"/>
      <c r="E276" s="52"/>
      <c r="F276" s="1"/>
      <c r="G276" s="1"/>
      <c r="H276" s="1"/>
    </row>
    <row r="277" spans="1:8" ht="15.75" customHeight="1">
      <c r="A277" s="51"/>
      <c r="B277" s="51"/>
      <c r="C277" s="52"/>
      <c r="D277" s="52"/>
      <c r="E277" s="52"/>
      <c r="F277" s="1"/>
      <c r="G277" s="1"/>
      <c r="H277" s="1"/>
    </row>
    <row r="278" spans="1:8" ht="15.75" customHeight="1">
      <c r="A278" s="51"/>
      <c r="B278" s="51"/>
      <c r="C278" s="52"/>
      <c r="D278" s="52"/>
      <c r="E278" s="52"/>
      <c r="F278" s="1"/>
      <c r="G278" s="1"/>
      <c r="H278" s="1"/>
    </row>
    <row r="279" spans="1:8" ht="15.75" customHeight="1">
      <c r="A279" s="51"/>
      <c r="B279" s="51"/>
      <c r="C279" s="52"/>
      <c r="D279" s="52"/>
      <c r="E279" s="52"/>
      <c r="F279" s="1"/>
      <c r="G279" s="1"/>
      <c r="H279" s="1"/>
    </row>
    <row r="280" spans="1:8" ht="15.75" customHeight="1">
      <c r="A280" s="51"/>
      <c r="B280" s="51"/>
      <c r="C280" s="52"/>
      <c r="D280" s="52"/>
      <c r="E280" s="52"/>
      <c r="F280" s="1"/>
      <c r="G280" s="1"/>
      <c r="H280" s="1"/>
    </row>
    <row r="281" spans="1:8" ht="15.75" customHeight="1">
      <c r="A281" s="51"/>
      <c r="B281" s="51"/>
      <c r="C281" s="52"/>
      <c r="D281" s="52"/>
      <c r="E281" s="52"/>
      <c r="F281" s="1"/>
      <c r="G281" s="1"/>
      <c r="H281" s="1"/>
    </row>
    <row r="282" spans="1:8" ht="15.75" customHeight="1">
      <c r="A282" s="51"/>
      <c r="B282" s="51"/>
      <c r="C282" s="52"/>
      <c r="D282" s="52"/>
      <c r="E282" s="52"/>
      <c r="F282" s="1"/>
      <c r="G282" s="1"/>
      <c r="H282" s="1"/>
    </row>
    <row r="283" spans="1:8" ht="15.75" customHeight="1">
      <c r="A283" s="51"/>
      <c r="B283" s="51"/>
      <c r="C283" s="52"/>
      <c r="D283" s="52"/>
      <c r="E283" s="52"/>
      <c r="F283" s="1"/>
      <c r="G283" s="1"/>
      <c r="H283" s="1"/>
    </row>
    <row r="284" spans="1:8" ht="15.75" customHeight="1">
      <c r="A284" s="51"/>
      <c r="B284" s="51"/>
      <c r="C284" s="52"/>
      <c r="D284" s="52"/>
      <c r="E284" s="52"/>
      <c r="F284" s="1"/>
      <c r="G284" s="1"/>
      <c r="H284" s="1"/>
    </row>
    <row r="285" spans="1:8" ht="15.75" customHeight="1">
      <c r="A285" s="51"/>
      <c r="B285" s="51"/>
      <c r="C285" s="52"/>
      <c r="D285" s="52"/>
      <c r="E285" s="52"/>
      <c r="F285" s="1"/>
      <c r="G285" s="1"/>
      <c r="H285" s="1"/>
    </row>
    <row r="286" spans="1:8" ht="15.75" customHeight="1">
      <c r="A286" s="51"/>
      <c r="B286" s="51"/>
      <c r="C286" s="52"/>
      <c r="D286" s="52"/>
      <c r="E286" s="52"/>
      <c r="F286" s="1"/>
      <c r="G286" s="1"/>
      <c r="H286" s="1"/>
    </row>
    <row r="287" spans="1:8" ht="15.75" customHeight="1">
      <c r="A287" s="51"/>
      <c r="B287" s="51"/>
      <c r="C287" s="52"/>
      <c r="D287" s="52"/>
      <c r="E287" s="52"/>
      <c r="F287" s="1"/>
      <c r="G287" s="1"/>
      <c r="H287" s="1"/>
    </row>
    <row r="288" spans="1:8" ht="15.75" customHeight="1">
      <c r="A288" s="51"/>
      <c r="B288" s="51"/>
      <c r="C288" s="52"/>
      <c r="D288" s="52"/>
      <c r="E288" s="52"/>
      <c r="F288" s="1"/>
      <c r="G288" s="1"/>
      <c r="H288" s="1"/>
    </row>
    <row r="289" spans="1:8" ht="15.75" customHeight="1">
      <c r="A289" s="51"/>
      <c r="B289" s="51"/>
      <c r="C289" s="52"/>
      <c r="D289" s="52"/>
      <c r="E289" s="52"/>
      <c r="F289" s="1"/>
      <c r="G289" s="1"/>
      <c r="H289" s="1"/>
    </row>
    <row r="290" spans="1:8" ht="15.75" customHeight="1">
      <c r="A290" s="51"/>
      <c r="B290" s="51"/>
      <c r="C290" s="52"/>
      <c r="D290" s="52"/>
      <c r="E290" s="52"/>
      <c r="F290" s="1"/>
      <c r="G290" s="1"/>
      <c r="H290" s="1"/>
    </row>
    <row r="291" spans="1:8" ht="15.75" customHeight="1">
      <c r="A291" s="51"/>
      <c r="B291" s="51"/>
      <c r="C291" s="52"/>
      <c r="D291" s="52"/>
      <c r="E291" s="52"/>
      <c r="F291" s="1"/>
      <c r="G291" s="1"/>
      <c r="H291" s="1"/>
    </row>
    <row r="292" spans="1:8" ht="15.75" customHeight="1">
      <c r="A292" s="51"/>
      <c r="B292" s="51"/>
      <c r="C292" s="52"/>
      <c r="D292" s="52"/>
      <c r="E292" s="52"/>
      <c r="F292" s="1"/>
      <c r="G292" s="1"/>
      <c r="H292" s="1"/>
    </row>
    <row r="293" spans="1:8" ht="15.75" customHeight="1">
      <c r="A293" s="51"/>
      <c r="B293" s="51"/>
      <c r="C293" s="52"/>
      <c r="D293" s="52"/>
      <c r="E293" s="52"/>
      <c r="F293" s="1"/>
      <c r="G293" s="1"/>
      <c r="H293" s="1"/>
    </row>
    <row r="294" spans="1:8" ht="15.75" customHeight="1">
      <c r="A294" s="51"/>
      <c r="B294" s="51"/>
      <c r="C294" s="52"/>
      <c r="D294" s="52"/>
      <c r="E294" s="52"/>
      <c r="F294" s="1"/>
      <c r="G294" s="1"/>
      <c r="H294" s="1"/>
    </row>
    <row r="295" spans="1:8" ht="15.75" customHeight="1">
      <c r="A295" s="51"/>
      <c r="B295" s="51"/>
      <c r="C295" s="52"/>
      <c r="D295" s="52"/>
      <c r="E295" s="52"/>
      <c r="F295" s="1"/>
      <c r="G295" s="1"/>
      <c r="H295" s="1"/>
    </row>
    <row r="296" spans="1:8" ht="15.75" customHeight="1">
      <c r="A296" s="51"/>
      <c r="B296" s="51"/>
      <c r="C296" s="52"/>
      <c r="D296" s="52"/>
      <c r="E296" s="52"/>
      <c r="F296" s="1"/>
      <c r="G296" s="1"/>
      <c r="H296" s="1"/>
    </row>
    <row r="297" spans="1:8" ht="15.75" customHeight="1">
      <c r="A297" s="51"/>
      <c r="B297" s="51"/>
      <c r="C297" s="52"/>
      <c r="D297" s="52"/>
      <c r="E297" s="52"/>
      <c r="F297" s="1"/>
      <c r="G297" s="1"/>
      <c r="H297" s="1"/>
    </row>
    <row r="298" spans="1:8" ht="15.75" customHeight="1">
      <c r="A298" s="51"/>
      <c r="B298" s="51"/>
      <c r="C298" s="52"/>
      <c r="D298" s="52"/>
      <c r="E298" s="52"/>
      <c r="F298" s="1"/>
      <c r="G298" s="1"/>
      <c r="H298" s="1"/>
    </row>
    <row r="299" spans="1:8" ht="15.75" customHeight="1">
      <c r="A299" s="51"/>
      <c r="B299" s="51"/>
      <c r="C299" s="52"/>
      <c r="D299" s="52"/>
      <c r="E299" s="52"/>
      <c r="F299" s="1"/>
      <c r="G299" s="1"/>
      <c r="H299" s="1"/>
    </row>
    <row r="300" spans="1:8" ht="15.75" customHeight="1">
      <c r="A300" s="51"/>
      <c r="B300" s="51"/>
      <c r="C300" s="52"/>
      <c r="D300" s="52"/>
      <c r="E300" s="52"/>
      <c r="F300" s="1"/>
      <c r="G300" s="1"/>
      <c r="H300" s="1"/>
    </row>
    <row r="301" spans="1:8" ht="15.75" customHeight="1">
      <c r="A301" s="51"/>
      <c r="B301" s="51"/>
      <c r="C301" s="52"/>
      <c r="D301" s="52"/>
      <c r="E301" s="52"/>
      <c r="F301" s="1"/>
      <c r="G301" s="1"/>
      <c r="H301" s="1"/>
    </row>
    <row r="302" spans="1:8" ht="15.75" customHeight="1">
      <c r="A302" s="51"/>
      <c r="B302" s="51"/>
      <c r="C302" s="52"/>
      <c r="D302" s="52"/>
      <c r="E302" s="52"/>
      <c r="F302" s="1"/>
      <c r="G302" s="1"/>
      <c r="H302" s="1"/>
    </row>
    <row r="303" spans="1:8" ht="15.75" customHeight="1">
      <c r="A303" s="51"/>
      <c r="B303" s="51"/>
      <c r="C303" s="52"/>
      <c r="D303" s="52"/>
      <c r="E303" s="52"/>
      <c r="F303" s="1"/>
      <c r="G303" s="1"/>
      <c r="H303" s="1"/>
    </row>
    <row r="304" spans="1:8" ht="15.75" customHeight="1">
      <c r="A304" s="51"/>
      <c r="B304" s="51"/>
      <c r="C304" s="52"/>
      <c r="D304" s="52"/>
      <c r="E304" s="52"/>
      <c r="F304" s="1"/>
      <c r="G304" s="1"/>
      <c r="H304" s="1"/>
    </row>
    <row r="305" spans="1:8" ht="15.75" customHeight="1">
      <c r="A305" s="51"/>
      <c r="B305" s="51"/>
      <c r="C305" s="52"/>
      <c r="D305" s="52"/>
      <c r="E305" s="52"/>
      <c r="F305" s="1"/>
      <c r="G305" s="1"/>
      <c r="H305" s="1"/>
    </row>
    <row r="306" spans="1:8" ht="15.75" customHeight="1">
      <c r="A306" s="51"/>
      <c r="B306" s="51"/>
      <c r="C306" s="52"/>
      <c r="D306" s="52"/>
      <c r="E306" s="52"/>
      <c r="F306" s="1"/>
      <c r="G306" s="1"/>
      <c r="H306" s="1"/>
    </row>
    <row r="307" spans="1:8" ht="15.75" customHeight="1">
      <c r="A307" s="51"/>
      <c r="B307" s="51"/>
      <c r="C307" s="52"/>
      <c r="D307" s="52"/>
      <c r="E307" s="52"/>
      <c r="F307" s="1"/>
      <c r="G307" s="1"/>
      <c r="H307" s="1"/>
    </row>
    <row r="308" spans="1:8" ht="15.75" customHeight="1">
      <c r="A308" s="51"/>
      <c r="B308" s="51"/>
      <c r="C308" s="52"/>
      <c r="D308" s="52"/>
      <c r="E308" s="52"/>
      <c r="F308" s="1"/>
      <c r="G308" s="1"/>
      <c r="H308" s="1"/>
    </row>
    <row r="309" spans="1:8" ht="15.75" customHeight="1">
      <c r="A309" s="51"/>
      <c r="B309" s="51"/>
      <c r="C309" s="52"/>
      <c r="D309" s="52"/>
      <c r="E309" s="52"/>
      <c r="F309" s="1"/>
      <c r="G309" s="1"/>
      <c r="H309" s="1"/>
    </row>
    <row r="310" spans="1:8" ht="15.75" customHeight="1">
      <c r="A310" s="51"/>
      <c r="B310" s="51"/>
      <c r="C310" s="52"/>
      <c r="D310" s="52"/>
      <c r="E310" s="52"/>
      <c r="F310" s="1"/>
      <c r="G310" s="1"/>
      <c r="H310" s="1"/>
    </row>
    <row r="311" spans="1:8" ht="15.75" customHeight="1">
      <c r="A311" s="51"/>
      <c r="B311" s="51"/>
      <c r="C311" s="52"/>
      <c r="D311" s="52"/>
      <c r="E311" s="52"/>
      <c r="F311" s="1"/>
      <c r="G311" s="1"/>
      <c r="H311" s="1"/>
    </row>
    <row r="312" spans="1:8" ht="15.75" customHeight="1">
      <c r="A312" s="51"/>
      <c r="B312" s="51"/>
      <c r="C312" s="52"/>
      <c r="D312" s="52"/>
      <c r="E312" s="52"/>
      <c r="F312" s="1"/>
      <c r="G312" s="1"/>
      <c r="H312" s="1"/>
    </row>
    <row r="313" spans="1:8" ht="15.75" customHeight="1">
      <c r="A313" s="51"/>
      <c r="B313" s="51"/>
      <c r="C313" s="52"/>
      <c r="D313" s="52"/>
      <c r="E313" s="52"/>
      <c r="F313" s="1"/>
      <c r="G313" s="1"/>
      <c r="H313" s="1"/>
    </row>
    <row r="314" spans="1:8" ht="15.75" customHeight="1">
      <c r="A314" s="51"/>
      <c r="B314" s="51"/>
      <c r="C314" s="52"/>
      <c r="D314" s="52"/>
      <c r="E314" s="52"/>
      <c r="F314" s="1"/>
      <c r="G314" s="1"/>
      <c r="H314" s="1"/>
    </row>
    <row r="315" spans="1:8" ht="15.75" customHeight="1">
      <c r="A315" s="51"/>
      <c r="B315" s="51"/>
      <c r="C315" s="52"/>
      <c r="D315" s="52"/>
      <c r="E315" s="52"/>
      <c r="F315" s="1"/>
      <c r="G315" s="1"/>
      <c r="H315" s="1"/>
    </row>
    <row r="316" spans="1:8" ht="15.75" customHeight="1">
      <c r="A316" s="51"/>
      <c r="B316" s="51"/>
      <c r="C316" s="52"/>
      <c r="D316" s="52"/>
      <c r="E316" s="52"/>
      <c r="F316" s="1"/>
      <c r="G316" s="1"/>
      <c r="H316" s="1"/>
    </row>
    <row r="317" spans="1:8" ht="15.75" customHeight="1">
      <c r="A317" s="51"/>
      <c r="B317" s="51"/>
      <c r="C317" s="52"/>
      <c r="D317" s="52"/>
      <c r="E317" s="52"/>
      <c r="F317" s="1"/>
      <c r="G317" s="1"/>
      <c r="H317" s="1"/>
    </row>
    <row r="318" spans="1:8" ht="15.75" customHeight="1">
      <c r="A318" s="51"/>
      <c r="B318" s="51"/>
      <c r="C318" s="52"/>
      <c r="D318" s="52"/>
      <c r="E318" s="52"/>
      <c r="F318" s="1"/>
      <c r="G318" s="1"/>
      <c r="H318" s="1"/>
    </row>
    <row r="319" spans="1:8" ht="15.75" customHeight="1">
      <c r="A319" s="51"/>
      <c r="B319" s="51"/>
      <c r="C319" s="52"/>
      <c r="D319" s="52"/>
      <c r="E319" s="52"/>
      <c r="F319" s="1"/>
      <c r="G319" s="1"/>
      <c r="H319" s="1"/>
    </row>
    <row r="320" spans="1:8" ht="15.75" customHeight="1">
      <c r="A320" s="51"/>
      <c r="B320" s="51"/>
      <c r="C320" s="52"/>
      <c r="D320" s="52"/>
      <c r="E320" s="52"/>
      <c r="F320" s="1"/>
      <c r="G320" s="1"/>
      <c r="H320" s="1"/>
    </row>
    <row r="321" spans="1:8" ht="15.75" customHeight="1">
      <c r="A321" s="51"/>
      <c r="B321" s="51"/>
      <c r="C321" s="52"/>
      <c r="D321" s="52"/>
      <c r="E321" s="52"/>
      <c r="F321" s="1"/>
      <c r="G321" s="1"/>
      <c r="H321" s="1"/>
    </row>
    <row r="322" spans="1:8" ht="15.75" customHeight="1">
      <c r="A322" s="51"/>
      <c r="B322" s="51"/>
      <c r="C322" s="52"/>
      <c r="D322" s="52"/>
      <c r="E322" s="52"/>
      <c r="F322" s="1"/>
      <c r="G322" s="1"/>
      <c r="H322" s="1"/>
    </row>
    <row r="323" spans="1:8" ht="15.75" customHeight="1">
      <c r="A323" s="51"/>
      <c r="B323" s="51"/>
      <c r="C323" s="52"/>
      <c r="D323" s="52"/>
      <c r="E323" s="52"/>
      <c r="F323" s="1"/>
      <c r="G323" s="1"/>
      <c r="H323" s="1"/>
    </row>
    <row r="324" spans="1:8" ht="15.75" customHeight="1">
      <c r="A324" s="51"/>
      <c r="B324" s="51"/>
      <c r="C324" s="52"/>
      <c r="D324" s="52"/>
      <c r="E324" s="52"/>
      <c r="F324" s="1"/>
      <c r="G324" s="1"/>
      <c r="H324" s="1"/>
    </row>
    <row r="325" spans="1:8" ht="15.75" customHeight="1">
      <c r="A325" s="51"/>
      <c r="B325" s="51"/>
      <c r="C325" s="52"/>
      <c r="D325" s="52"/>
      <c r="E325" s="52"/>
      <c r="F325" s="1"/>
      <c r="G325" s="1"/>
      <c r="H325" s="1"/>
    </row>
    <row r="326" spans="1:8" ht="15.75" customHeight="1">
      <c r="A326" s="51"/>
      <c r="B326" s="51"/>
      <c r="C326" s="52"/>
      <c r="D326" s="52"/>
      <c r="E326" s="52"/>
      <c r="F326" s="1"/>
      <c r="G326" s="1"/>
      <c r="H326" s="1"/>
    </row>
    <row r="327" spans="1:8" ht="15.75" customHeight="1">
      <c r="A327" s="51"/>
      <c r="B327" s="51"/>
      <c r="C327" s="52"/>
      <c r="D327" s="52"/>
      <c r="E327" s="52"/>
      <c r="F327" s="1"/>
      <c r="G327" s="1"/>
      <c r="H327" s="1"/>
    </row>
    <row r="328" spans="1:8" ht="15.75" customHeight="1">
      <c r="A328" s="51"/>
      <c r="B328" s="51"/>
      <c r="C328" s="52"/>
      <c r="D328" s="52"/>
      <c r="E328" s="52"/>
      <c r="F328" s="1"/>
      <c r="G328" s="1"/>
      <c r="H328" s="1"/>
    </row>
    <row r="329" spans="1:8" ht="15.75" customHeight="1">
      <c r="A329" s="51"/>
      <c r="B329" s="51"/>
      <c r="C329" s="52"/>
      <c r="D329" s="52"/>
      <c r="E329" s="52"/>
      <c r="F329" s="1"/>
      <c r="G329" s="1"/>
      <c r="H329" s="1"/>
    </row>
    <row r="330" spans="1:8" ht="15.75" customHeight="1">
      <c r="A330" s="51"/>
      <c r="B330" s="51"/>
      <c r="C330" s="52"/>
      <c r="D330" s="52"/>
      <c r="E330" s="52"/>
      <c r="F330" s="1"/>
      <c r="G330" s="1"/>
      <c r="H330" s="1"/>
    </row>
    <row r="331" spans="1:8" ht="15.75" customHeight="1">
      <c r="A331" s="51"/>
      <c r="B331" s="51"/>
      <c r="C331" s="52"/>
      <c r="D331" s="52"/>
      <c r="E331" s="52"/>
      <c r="F331" s="1"/>
      <c r="G331" s="1"/>
      <c r="H331" s="1"/>
    </row>
    <row r="332" spans="1:8" ht="15.75" customHeight="1">
      <c r="A332" s="51"/>
      <c r="B332" s="51"/>
      <c r="C332" s="52"/>
      <c r="D332" s="52"/>
      <c r="E332" s="52"/>
      <c r="F332" s="1"/>
      <c r="G332" s="1"/>
      <c r="H332" s="1"/>
    </row>
    <row r="333" spans="1:8" ht="15.75" customHeight="1">
      <c r="A333" s="51"/>
      <c r="B333" s="51"/>
      <c r="C333" s="52"/>
      <c r="D333" s="52"/>
      <c r="E333" s="52"/>
      <c r="F333" s="1"/>
      <c r="G333" s="1"/>
      <c r="H333" s="1"/>
    </row>
    <row r="334" spans="1:8" ht="15.75" customHeight="1">
      <c r="A334" s="51"/>
      <c r="B334" s="51"/>
      <c r="C334" s="52"/>
      <c r="D334" s="52"/>
      <c r="E334" s="52"/>
      <c r="F334" s="1"/>
      <c r="G334" s="1"/>
      <c r="H334" s="1"/>
    </row>
    <row r="335" spans="1:8" ht="15.75" customHeight="1">
      <c r="A335" s="51"/>
      <c r="B335" s="51"/>
      <c r="C335" s="52"/>
      <c r="D335" s="52"/>
      <c r="E335" s="52"/>
      <c r="F335" s="1"/>
      <c r="G335" s="1"/>
      <c r="H335" s="1"/>
    </row>
    <row r="336" spans="1:8" ht="15.75" customHeight="1">
      <c r="A336" s="51"/>
      <c r="B336" s="51"/>
      <c r="C336" s="52"/>
      <c r="D336" s="52"/>
      <c r="E336" s="52"/>
      <c r="F336" s="1"/>
      <c r="G336" s="1"/>
      <c r="H336" s="1"/>
    </row>
    <row r="337" spans="1:8" ht="15.75" customHeight="1">
      <c r="A337" s="51"/>
      <c r="B337" s="51"/>
      <c r="C337" s="52"/>
      <c r="D337" s="52"/>
      <c r="E337" s="52"/>
      <c r="F337" s="1"/>
      <c r="G337" s="1"/>
      <c r="H337" s="1"/>
    </row>
    <row r="338" spans="1:8" ht="15.75" customHeight="1">
      <c r="A338" s="51"/>
      <c r="B338" s="51"/>
      <c r="C338" s="52"/>
      <c r="D338" s="52"/>
      <c r="E338" s="52"/>
      <c r="F338" s="1"/>
      <c r="G338" s="1"/>
      <c r="H338" s="1"/>
    </row>
    <row r="339" spans="1:8" ht="15.75" customHeight="1">
      <c r="A339" s="51"/>
      <c r="B339" s="51"/>
      <c r="C339" s="52"/>
      <c r="D339" s="52"/>
      <c r="E339" s="52"/>
      <c r="F339" s="1"/>
      <c r="G339" s="1"/>
      <c r="H339" s="1"/>
    </row>
    <row r="340" spans="1:8" ht="15.75" customHeight="1">
      <c r="A340" s="51"/>
      <c r="B340" s="51"/>
      <c r="C340" s="52"/>
      <c r="D340" s="52"/>
      <c r="E340" s="52"/>
      <c r="F340" s="1"/>
      <c r="G340" s="1"/>
      <c r="H340" s="1"/>
    </row>
    <row r="341" spans="1:8" ht="15.75" customHeight="1">
      <c r="A341" s="51"/>
      <c r="B341" s="51"/>
      <c r="C341" s="52"/>
      <c r="D341" s="52"/>
      <c r="E341" s="52"/>
      <c r="F341" s="1"/>
      <c r="G341" s="1"/>
      <c r="H341" s="1"/>
    </row>
    <row r="342" spans="1:8" ht="15.75" customHeight="1">
      <c r="A342" s="51"/>
      <c r="B342" s="51"/>
      <c r="C342" s="52"/>
      <c r="D342" s="52"/>
      <c r="E342" s="52"/>
      <c r="F342" s="1"/>
      <c r="G342" s="1"/>
      <c r="H342" s="1"/>
    </row>
    <row r="343" spans="1:8" ht="15.75" customHeight="1">
      <c r="A343" s="51"/>
      <c r="B343" s="51"/>
      <c r="C343" s="52"/>
      <c r="D343" s="52"/>
      <c r="E343" s="52"/>
      <c r="F343" s="1"/>
      <c r="G343" s="1"/>
      <c r="H343" s="1"/>
    </row>
    <row r="344" spans="1:8" ht="15.75" customHeight="1">
      <c r="A344" s="51"/>
      <c r="B344" s="51"/>
      <c r="C344" s="52"/>
      <c r="D344" s="52"/>
      <c r="E344" s="52"/>
      <c r="F344" s="1"/>
      <c r="G344" s="1"/>
      <c r="H344" s="1"/>
    </row>
    <row r="345" spans="1:8" ht="15.75" customHeight="1">
      <c r="A345" s="51"/>
      <c r="B345" s="51"/>
      <c r="C345" s="52"/>
      <c r="D345" s="52"/>
      <c r="E345" s="52"/>
      <c r="F345" s="1"/>
      <c r="G345" s="1"/>
      <c r="H345" s="1"/>
    </row>
    <row r="346" spans="1:8" ht="15.75" customHeight="1">
      <c r="A346" s="51"/>
      <c r="B346" s="51"/>
      <c r="C346" s="52"/>
      <c r="D346" s="52"/>
      <c r="E346" s="52"/>
      <c r="F346" s="1"/>
      <c r="G346" s="1"/>
      <c r="H346" s="1"/>
    </row>
    <row r="347" spans="1:8" ht="15.75" customHeight="1">
      <c r="A347" s="51"/>
      <c r="B347" s="51"/>
      <c r="C347" s="52"/>
      <c r="D347" s="52"/>
      <c r="E347" s="52"/>
      <c r="F347" s="1"/>
      <c r="G347" s="1"/>
      <c r="H347" s="1"/>
    </row>
    <row r="348" spans="1:8" ht="15.75" customHeight="1">
      <c r="A348" s="51"/>
      <c r="B348" s="51"/>
      <c r="C348" s="52"/>
      <c r="D348" s="52"/>
      <c r="E348" s="52"/>
      <c r="F348" s="1"/>
      <c r="G348" s="1"/>
      <c r="H348" s="1"/>
    </row>
    <row r="349" spans="1:8" ht="15.75" customHeight="1">
      <c r="A349" s="51"/>
      <c r="B349" s="51"/>
      <c r="C349" s="52"/>
      <c r="D349" s="52"/>
      <c r="E349" s="52"/>
      <c r="F349" s="1"/>
      <c r="G349" s="1"/>
      <c r="H349" s="1"/>
    </row>
    <row r="350" spans="1:8" ht="15.75" customHeight="1">
      <c r="A350" s="51"/>
      <c r="B350" s="51"/>
      <c r="C350" s="52"/>
      <c r="D350" s="52"/>
      <c r="E350" s="52"/>
      <c r="F350" s="1"/>
      <c r="G350" s="1"/>
      <c r="H350" s="1"/>
    </row>
    <row r="351" spans="1:8" ht="15.75" customHeight="1">
      <c r="A351" s="51"/>
      <c r="B351" s="51"/>
      <c r="C351" s="52"/>
      <c r="D351" s="52"/>
      <c r="E351" s="52"/>
      <c r="F351" s="1"/>
      <c r="G351" s="1"/>
      <c r="H351" s="1"/>
    </row>
    <row r="352" spans="1:8" ht="15.75" customHeight="1">
      <c r="A352" s="51"/>
      <c r="B352" s="51"/>
      <c r="C352" s="52"/>
      <c r="D352" s="52"/>
      <c r="E352" s="52"/>
      <c r="F352" s="1"/>
      <c r="G352" s="1"/>
      <c r="H352" s="1"/>
    </row>
    <row r="353" spans="1:8" ht="15.75" customHeight="1">
      <c r="A353" s="51"/>
      <c r="B353" s="51"/>
      <c r="C353" s="52"/>
      <c r="D353" s="52"/>
      <c r="E353" s="52"/>
      <c r="F353" s="1"/>
      <c r="G353" s="1"/>
      <c r="H353" s="1"/>
    </row>
    <row r="354" spans="1:8" ht="15.75" customHeight="1">
      <c r="A354" s="51"/>
      <c r="B354" s="51"/>
      <c r="C354" s="52"/>
      <c r="D354" s="52"/>
      <c r="E354" s="52"/>
      <c r="F354" s="1"/>
      <c r="G354" s="1"/>
      <c r="H354" s="1"/>
    </row>
    <row r="355" spans="1:8" ht="15.75" customHeight="1">
      <c r="A355" s="51"/>
      <c r="B355" s="51"/>
      <c r="C355" s="52"/>
      <c r="D355" s="52"/>
      <c r="E355" s="52"/>
      <c r="F355" s="1"/>
      <c r="G355" s="1"/>
      <c r="H355" s="1"/>
    </row>
    <row r="356" spans="1:8" ht="15.75" customHeight="1">
      <c r="A356" s="51"/>
      <c r="B356" s="51"/>
      <c r="C356" s="52"/>
      <c r="D356" s="52"/>
      <c r="E356" s="52"/>
      <c r="F356" s="1"/>
      <c r="G356" s="1"/>
      <c r="H356" s="1"/>
    </row>
    <row r="357" spans="1:8" ht="15.75" customHeight="1">
      <c r="A357" s="51"/>
      <c r="B357" s="51"/>
      <c r="C357" s="52"/>
      <c r="D357" s="52"/>
      <c r="E357" s="52"/>
      <c r="F357" s="1"/>
      <c r="G357" s="1"/>
      <c r="H357" s="1"/>
    </row>
    <row r="358" spans="1:8" ht="15.75" customHeight="1">
      <c r="A358" s="51"/>
      <c r="B358" s="51"/>
      <c r="C358" s="52"/>
      <c r="D358" s="52"/>
      <c r="E358" s="52"/>
      <c r="F358" s="1"/>
      <c r="G358" s="1"/>
      <c r="H358" s="1"/>
    </row>
    <row r="359" spans="1:8" ht="15.75" customHeight="1">
      <c r="A359" s="51"/>
      <c r="B359" s="51"/>
      <c r="C359" s="52"/>
      <c r="D359" s="52"/>
      <c r="E359" s="52"/>
      <c r="F359" s="1"/>
      <c r="G359" s="1"/>
      <c r="H359" s="1"/>
    </row>
    <row r="360" spans="1:8" ht="15.75" customHeight="1">
      <c r="A360" s="51"/>
      <c r="B360" s="51"/>
      <c r="C360" s="52"/>
      <c r="D360" s="52"/>
      <c r="E360" s="52"/>
      <c r="F360" s="1"/>
      <c r="G360" s="1"/>
      <c r="H360" s="1"/>
    </row>
    <row r="361" spans="1:8" ht="15.75" customHeight="1">
      <c r="A361" s="51"/>
      <c r="B361" s="51"/>
      <c r="C361" s="52"/>
      <c r="D361" s="52"/>
      <c r="E361" s="52"/>
      <c r="F361" s="1"/>
      <c r="G361" s="1"/>
      <c r="H361" s="1"/>
    </row>
    <row r="362" spans="1:8" ht="15.75" customHeight="1">
      <c r="A362" s="51"/>
      <c r="B362" s="51"/>
      <c r="C362" s="52"/>
      <c r="D362" s="52"/>
      <c r="E362" s="52"/>
      <c r="F362" s="1"/>
      <c r="G362" s="1"/>
      <c r="H362" s="1"/>
    </row>
    <row r="363" spans="1:8" ht="15.75" customHeight="1">
      <c r="A363" s="51"/>
      <c r="B363" s="51"/>
      <c r="C363" s="52"/>
      <c r="D363" s="52"/>
      <c r="E363" s="52"/>
      <c r="F363" s="1"/>
      <c r="G363" s="1"/>
      <c r="H363" s="1"/>
    </row>
    <row r="364" spans="1:8" ht="15.75" customHeight="1">
      <c r="A364" s="51"/>
      <c r="B364" s="51"/>
      <c r="C364" s="52"/>
      <c r="D364" s="52"/>
      <c r="E364" s="52"/>
      <c r="F364" s="1"/>
      <c r="G364" s="1"/>
      <c r="H364" s="1"/>
    </row>
    <row r="365" spans="1:8" ht="15.75" customHeight="1">
      <c r="A365" s="51"/>
      <c r="B365" s="51"/>
      <c r="C365" s="52"/>
      <c r="D365" s="52"/>
      <c r="E365" s="52"/>
      <c r="F365" s="1"/>
      <c r="G365" s="1"/>
      <c r="H365" s="1"/>
    </row>
    <row r="366" spans="1:8" ht="15.75" customHeight="1">
      <c r="A366" s="51"/>
      <c r="B366" s="51"/>
      <c r="C366" s="52"/>
      <c r="D366" s="52"/>
      <c r="E366" s="52"/>
      <c r="F366" s="1"/>
      <c r="G366" s="1"/>
      <c r="H366" s="1"/>
    </row>
    <row r="367" spans="1:8" ht="15.75" customHeight="1">
      <c r="A367" s="51"/>
      <c r="B367" s="51"/>
      <c r="C367" s="52"/>
      <c r="D367" s="52"/>
      <c r="E367" s="52"/>
      <c r="F367" s="1"/>
      <c r="G367" s="1"/>
      <c r="H367" s="1"/>
    </row>
    <row r="368" spans="1:8" ht="15.75" customHeight="1">
      <c r="A368" s="51"/>
      <c r="B368" s="51"/>
      <c r="C368" s="52"/>
      <c r="D368" s="52"/>
      <c r="E368" s="52"/>
      <c r="F368" s="1"/>
      <c r="G368" s="1"/>
      <c r="H368" s="1"/>
    </row>
    <row r="369" spans="1:8" ht="15.75" customHeight="1">
      <c r="A369" s="51"/>
      <c r="B369" s="51"/>
      <c r="C369" s="52"/>
      <c r="D369" s="52"/>
      <c r="E369" s="52"/>
      <c r="F369" s="1"/>
      <c r="G369" s="1"/>
      <c r="H369" s="1"/>
    </row>
    <row r="370" spans="1:8" ht="15.75" customHeight="1">
      <c r="A370" s="51"/>
      <c r="B370" s="51"/>
      <c r="C370" s="52"/>
      <c r="D370" s="52"/>
      <c r="E370" s="52"/>
      <c r="F370" s="1"/>
      <c r="G370" s="1"/>
      <c r="H370" s="1"/>
    </row>
    <row r="371" spans="1:8" ht="15.75" customHeight="1">
      <c r="A371" s="51"/>
      <c r="B371" s="51"/>
      <c r="C371" s="52"/>
      <c r="D371" s="52"/>
      <c r="E371" s="52"/>
      <c r="F371" s="1"/>
      <c r="G371" s="1"/>
      <c r="H371" s="1"/>
    </row>
    <row r="372" spans="1:8" ht="15.75" customHeight="1">
      <c r="A372" s="51"/>
      <c r="B372" s="51"/>
      <c r="C372" s="52"/>
      <c r="D372" s="52"/>
      <c r="E372" s="52"/>
      <c r="F372" s="1"/>
      <c r="G372" s="1"/>
      <c r="H372" s="1"/>
    </row>
    <row r="373" spans="1:8" ht="15.75" customHeight="1">
      <c r="A373" s="51"/>
      <c r="B373" s="51"/>
      <c r="C373" s="52"/>
      <c r="D373" s="52"/>
      <c r="E373" s="52"/>
      <c r="F373" s="1"/>
      <c r="G373" s="1"/>
      <c r="H373" s="1"/>
    </row>
    <row r="374" spans="1:8" ht="15.75" customHeight="1">
      <c r="A374" s="51"/>
      <c r="B374" s="51"/>
      <c r="C374" s="52"/>
      <c r="D374" s="52"/>
      <c r="E374" s="52"/>
      <c r="F374" s="1"/>
      <c r="G374" s="1"/>
      <c r="H374" s="1"/>
    </row>
    <row r="375" spans="1:8" ht="15.75" customHeight="1">
      <c r="A375" s="51"/>
      <c r="B375" s="51"/>
      <c r="C375" s="52"/>
      <c r="D375" s="52"/>
      <c r="E375" s="52"/>
      <c r="F375" s="1"/>
      <c r="G375" s="1"/>
      <c r="H375" s="1"/>
    </row>
    <row r="376" spans="1:8" ht="15.75" customHeight="1">
      <c r="A376" s="51"/>
      <c r="B376" s="51"/>
      <c r="C376" s="52"/>
      <c r="D376" s="52"/>
      <c r="E376" s="52"/>
      <c r="F376" s="1"/>
      <c r="G376" s="1"/>
      <c r="H376" s="1"/>
    </row>
    <row r="377" spans="1:8" ht="15.75" customHeight="1">
      <c r="A377" s="51"/>
      <c r="B377" s="51"/>
      <c r="C377" s="52"/>
      <c r="D377" s="52"/>
      <c r="E377" s="52"/>
      <c r="F377" s="1"/>
      <c r="G377" s="1"/>
      <c r="H377" s="1"/>
    </row>
    <row r="378" spans="1:8" ht="15.75" customHeight="1">
      <c r="A378" s="51"/>
      <c r="B378" s="51"/>
      <c r="C378" s="52"/>
      <c r="D378" s="52"/>
      <c r="E378" s="52"/>
      <c r="F378" s="1"/>
      <c r="G378" s="1"/>
      <c r="H378" s="1"/>
    </row>
    <row r="379" spans="1:8" ht="15.75" customHeight="1">
      <c r="A379" s="51"/>
      <c r="B379" s="51"/>
      <c r="C379" s="52"/>
      <c r="D379" s="52"/>
      <c r="E379" s="52"/>
      <c r="F379" s="1"/>
      <c r="G379" s="1"/>
      <c r="H379" s="1"/>
    </row>
    <row r="380" spans="1:8" ht="15.75" customHeight="1">
      <c r="A380" s="51"/>
      <c r="B380" s="51"/>
      <c r="C380" s="52"/>
      <c r="D380" s="52"/>
      <c r="E380" s="52"/>
      <c r="F380" s="1"/>
      <c r="G380" s="1"/>
      <c r="H380" s="1"/>
    </row>
    <row r="381" spans="1:8" ht="15.75" customHeight="1">
      <c r="A381" s="51"/>
      <c r="B381" s="51"/>
      <c r="C381" s="52"/>
      <c r="D381" s="52"/>
      <c r="E381" s="52"/>
      <c r="F381" s="1"/>
      <c r="G381" s="1"/>
      <c r="H381" s="1"/>
    </row>
    <row r="382" spans="1:8" ht="15.75" customHeight="1">
      <c r="A382" s="51"/>
      <c r="B382" s="51"/>
      <c r="C382" s="52"/>
      <c r="D382" s="52"/>
      <c r="E382" s="52"/>
      <c r="F382" s="1"/>
      <c r="G382" s="1"/>
      <c r="H382" s="1"/>
    </row>
    <row r="383" spans="1:8" ht="15.75" customHeight="1">
      <c r="A383" s="51"/>
      <c r="B383" s="51"/>
      <c r="C383" s="52"/>
      <c r="D383" s="52"/>
      <c r="E383" s="52"/>
      <c r="F383" s="1"/>
      <c r="G383" s="1"/>
      <c r="H383" s="1"/>
    </row>
    <row r="384" spans="1:8" ht="15.75" customHeight="1">
      <c r="A384" s="51"/>
      <c r="B384" s="51"/>
      <c r="C384" s="52"/>
      <c r="D384" s="52"/>
      <c r="E384" s="52"/>
      <c r="F384" s="1"/>
      <c r="G384" s="1"/>
      <c r="H384" s="1"/>
    </row>
    <row r="385" spans="1:8" ht="15.75" customHeight="1">
      <c r="A385" s="51"/>
      <c r="B385" s="51"/>
      <c r="C385" s="52"/>
      <c r="D385" s="52"/>
      <c r="E385" s="52"/>
      <c r="F385" s="1"/>
      <c r="G385" s="1"/>
      <c r="H385" s="1"/>
    </row>
    <row r="386" spans="1:8" ht="15.75" customHeight="1">
      <c r="A386" s="51"/>
      <c r="B386" s="51"/>
      <c r="C386" s="52"/>
      <c r="D386" s="52"/>
      <c r="E386" s="52"/>
      <c r="F386" s="1"/>
      <c r="G386" s="1"/>
      <c r="H386" s="1"/>
    </row>
    <row r="387" spans="1:8" ht="15.75" customHeight="1">
      <c r="A387" s="51"/>
      <c r="B387" s="51"/>
      <c r="C387" s="52"/>
      <c r="D387" s="52"/>
      <c r="E387" s="52"/>
      <c r="F387" s="1"/>
      <c r="G387" s="1"/>
      <c r="H387" s="1"/>
    </row>
    <row r="388" spans="1:8" ht="15.75" customHeight="1">
      <c r="A388" s="51"/>
      <c r="B388" s="51"/>
      <c r="C388" s="52"/>
      <c r="D388" s="52"/>
      <c r="E388" s="52"/>
      <c r="F388" s="1"/>
      <c r="G388" s="1"/>
      <c r="H388" s="1"/>
    </row>
    <row r="389" spans="1:8" ht="15.75" customHeight="1">
      <c r="A389" s="51"/>
      <c r="B389" s="51"/>
      <c r="C389" s="52"/>
      <c r="D389" s="52"/>
      <c r="E389" s="52"/>
      <c r="F389" s="1"/>
      <c r="G389" s="1"/>
      <c r="H389" s="1"/>
    </row>
    <row r="390" spans="1:8" ht="15.75" customHeight="1">
      <c r="A390" s="51"/>
      <c r="B390" s="51"/>
      <c r="C390" s="52"/>
      <c r="D390" s="52"/>
      <c r="E390" s="52"/>
      <c r="F390" s="1"/>
      <c r="G390" s="1"/>
      <c r="H390" s="1"/>
    </row>
    <row r="391" spans="1:8" ht="15.75" customHeight="1">
      <c r="A391" s="51"/>
      <c r="B391" s="51"/>
      <c r="C391" s="52"/>
      <c r="D391" s="52"/>
      <c r="E391" s="52"/>
      <c r="F391" s="1"/>
      <c r="G391" s="1"/>
      <c r="H391" s="1"/>
    </row>
    <row r="392" spans="1:8" ht="15.75" customHeight="1">
      <c r="A392" s="51"/>
      <c r="B392" s="51"/>
      <c r="C392" s="52"/>
      <c r="D392" s="52"/>
      <c r="E392" s="52"/>
      <c r="F392" s="1"/>
      <c r="G392" s="1"/>
      <c r="H392" s="1"/>
    </row>
    <row r="393" spans="1:8" ht="15.75" customHeight="1">
      <c r="A393" s="51"/>
      <c r="B393" s="51"/>
      <c r="C393" s="52"/>
      <c r="D393" s="52"/>
      <c r="E393" s="52"/>
      <c r="F393" s="1"/>
      <c r="G393" s="1"/>
      <c r="H393" s="1"/>
    </row>
    <row r="394" spans="1:8" ht="15.75" customHeight="1">
      <c r="A394" s="51"/>
      <c r="B394" s="51"/>
      <c r="C394" s="52"/>
      <c r="D394" s="52"/>
      <c r="E394" s="52"/>
      <c r="F394" s="1"/>
      <c r="G394" s="1"/>
      <c r="H394" s="1"/>
    </row>
    <row r="395" spans="1:8" ht="15.75" customHeight="1">
      <c r="A395" s="51"/>
      <c r="B395" s="51"/>
      <c r="C395" s="52"/>
      <c r="D395" s="52"/>
      <c r="E395" s="52"/>
      <c r="F395" s="1"/>
      <c r="G395" s="1"/>
      <c r="H395" s="1"/>
    </row>
    <row r="396" spans="1:8" ht="15.75" customHeight="1">
      <c r="A396" s="51"/>
      <c r="B396" s="51"/>
      <c r="C396" s="52"/>
      <c r="D396" s="52"/>
      <c r="E396" s="52"/>
      <c r="F396" s="1"/>
      <c r="G396" s="1"/>
      <c r="H396" s="1"/>
    </row>
    <row r="397" spans="1:8" ht="15.75" customHeight="1">
      <c r="A397" s="51"/>
      <c r="B397" s="51"/>
      <c r="C397" s="52"/>
      <c r="D397" s="52"/>
      <c r="E397" s="52"/>
      <c r="F397" s="1"/>
      <c r="G397" s="1"/>
      <c r="H397" s="1"/>
    </row>
    <row r="398" spans="1:8" ht="15.75" customHeight="1">
      <c r="A398" s="51"/>
      <c r="B398" s="51"/>
      <c r="C398" s="52"/>
      <c r="D398" s="52"/>
      <c r="E398" s="52"/>
      <c r="F398" s="1"/>
      <c r="G398" s="1"/>
      <c r="H398" s="1"/>
    </row>
    <row r="399" spans="1:8" ht="15.75" customHeight="1">
      <c r="A399" s="51"/>
      <c r="B399" s="51"/>
      <c r="C399" s="52"/>
      <c r="D399" s="52"/>
      <c r="E399" s="52"/>
      <c r="F399" s="1"/>
      <c r="G399" s="1"/>
      <c r="H399" s="1"/>
    </row>
    <row r="400" spans="1:8" ht="15.75" customHeight="1">
      <c r="A400" s="51"/>
      <c r="B400" s="51"/>
      <c r="C400" s="52"/>
      <c r="D400" s="52"/>
      <c r="E400" s="52"/>
      <c r="F400" s="1"/>
      <c r="G400" s="1"/>
      <c r="H400" s="1"/>
    </row>
    <row r="401" spans="1:8" ht="15.75" customHeight="1">
      <c r="A401" s="51"/>
      <c r="B401" s="51"/>
      <c r="C401" s="52"/>
      <c r="D401" s="52"/>
      <c r="E401" s="52"/>
      <c r="F401" s="1"/>
      <c r="G401" s="1"/>
      <c r="H401" s="1"/>
    </row>
    <row r="402" spans="1:8" ht="15.75" customHeight="1">
      <c r="A402" s="51"/>
      <c r="B402" s="51"/>
      <c r="C402" s="52"/>
      <c r="D402" s="52"/>
      <c r="E402" s="52"/>
      <c r="F402" s="1"/>
      <c r="G402" s="1"/>
      <c r="H402" s="1"/>
    </row>
    <row r="403" spans="1:8" ht="15.75" customHeight="1">
      <c r="A403" s="51"/>
      <c r="B403" s="51"/>
      <c r="C403" s="52"/>
      <c r="D403" s="52"/>
      <c r="E403" s="52"/>
      <c r="F403" s="1"/>
      <c r="G403" s="1"/>
      <c r="H403" s="1"/>
    </row>
    <row r="404" spans="1:8" ht="15.75" customHeight="1">
      <c r="A404" s="51"/>
      <c r="B404" s="51"/>
      <c r="C404" s="52"/>
      <c r="D404" s="52"/>
      <c r="E404" s="52"/>
      <c r="F404" s="1"/>
      <c r="G404" s="1"/>
      <c r="H404" s="1"/>
    </row>
    <row r="405" spans="1:8" ht="15.75" customHeight="1">
      <c r="A405" s="51"/>
      <c r="B405" s="51"/>
      <c r="C405" s="52"/>
      <c r="D405" s="52"/>
      <c r="E405" s="52"/>
      <c r="F405" s="1"/>
      <c r="G405" s="1"/>
      <c r="H405" s="1"/>
    </row>
    <row r="406" spans="1:8" ht="15.75" customHeight="1">
      <c r="A406" s="51"/>
      <c r="B406" s="51"/>
      <c r="C406" s="52"/>
      <c r="D406" s="52"/>
      <c r="E406" s="52"/>
      <c r="F406" s="1"/>
      <c r="G406" s="1"/>
      <c r="H406" s="1"/>
    </row>
    <row r="407" spans="1:8" ht="15.75" customHeight="1">
      <c r="A407" s="51"/>
      <c r="B407" s="51"/>
      <c r="C407" s="52"/>
      <c r="D407" s="52"/>
      <c r="E407" s="52"/>
      <c r="F407" s="1"/>
      <c r="G407" s="1"/>
      <c r="H407" s="1"/>
    </row>
    <row r="408" spans="1:8" ht="15.75" customHeight="1">
      <c r="A408" s="51"/>
      <c r="B408" s="51"/>
      <c r="C408" s="52"/>
      <c r="D408" s="52"/>
      <c r="E408" s="52"/>
      <c r="F408" s="1"/>
      <c r="G408" s="1"/>
      <c r="H408" s="1"/>
    </row>
    <row r="409" spans="1:8" ht="15.75" customHeight="1">
      <c r="A409" s="51"/>
      <c r="B409" s="51"/>
      <c r="C409" s="52"/>
      <c r="D409" s="52"/>
      <c r="E409" s="52"/>
      <c r="F409" s="1"/>
      <c r="G409" s="1"/>
      <c r="H409" s="1"/>
    </row>
    <row r="410" spans="1:8" ht="15.75" customHeight="1">
      <c r="A410" s="51"/>
      <c r="B410" s="51"/>
      <c r="C410" s="52"/>
      <c r="D410" s="52"/>
      <c r="E410" s="52"/>
      <c r="F410" s="1"/>
      <c r="G410" s="1"/>
      <c r="H410" s="1"/>
    </row>
    <row r="411" spans="1:8" ht="15.75" customHeight="1">
      <c r="A411" s="51"/>
      <c r="B411" s="51"/>
      <c r="C411" s="52"/>
      <c r="D411" s="52"/>
      <c r="E411" s="52"/>
      <c r="F411" s="1"/>
      <c r="G411" s="1"/>
      <c r="H411" s="1"/>
    </row>
    <row r="412" spans="1:8" ht="15.75" customHeight="1">
      <c r="A412" s="51"/>
      <c r="B412" s="51"/>
      <c r="C412" s="52"/>
      <c r="D412" s="52"/>
      <c r="E412" s="52"/>
      <c r="F412" s="1"/>
      <c r="G412" s="1"/>
      <c r="H412" s="1"/>
    </row>
    <row r="413" spans="1:8" ht="15.75" customHeight="1">
      <c r="A413" s="51"/>
      <c r="B413" s="51"/>
      <c r="C413" s="52"/>
      <c r="D413" s="52"/>
      <c r="E413" s="52"/>
      <c r="F413" s="1"/>
      <c r="G413" s="1"/>
      <c r="H413" s="1"/>
    </row>
    <row r="414" spans="1:8" ht="15.75" customHeight="1">
      <c r="A414" s="51"/>
      <c r="B414" s="51"/>
      <c r="C414" s="52"/>
      <c r="D414" s="52"/>
      <c r="E414" s="52"/>
      <c r="F414" s="1"/>
      <c r="G414" s="1"/>
      <c r="H414" s="1"/>
    </row>
    <row r="415" spans="1:8" ht="15.75" customHeight="1">
      <c r="A415" s="51"/>
      <c r="B415" s="51"/>
      <c r="C415" s="52"/>
      <c r="D415" s="52"/>
      <c r="E415" s="52"/>
      <c r="F415" s="1"/>
      <c r="G415" s="1"/>
      <c r="H415" s="1"/>
    </row>
    <row r="416" spans="1:8" ht="15.75" customHeight="1">
      <c r="A416" s="51"/>
      <c r="B416" s="51"/>
      <c r="C416" s="52"/>
      <c r="D416" s="52"/>
      <c r="E416" s="52"/>
      <c r="F416" s="1"/>
      <c r="G416" s="1"/>
      <c r="H416" s="1"/>
    </row>
    <row r="417" spans="1:8" ht="15.75" customHeight="1">
      <c r="A417" s="51"/>
      <c r="B417" s="51"/>
      <c r="C417" s="52"/>
      <c r="D417" s="52"/>
      <c r="E417" s="52"/>
      <c r="F417" s="1"/>
      <c r="G417" s="1"/>
      <c r="H417" s="1"/>
    </row>
    <row r="418" spans="1:8" ht="15.75" customHeight="1">
      <c r="A418" s="51"/>
      <c r="B418" s="51"/>
      <c r="C418" s="52"/>
      <c r="D418" s="52"/>
      <c r="E418" s="52"/>
      <c r="F418" s="1"/>
      <c r="G418" s="1"/>
      <c r="H418" s="1"/>
    </row>
    <row r="419" spans="1:8" ht="15.75" customHeight="1">
      <c r="A419" s="51"/>
      <c r="B419" s="51"/>
      <c r="C419" s="52"/>
      <c r="D419" s="52"/>
      <c r="E419" s="52"/>
      <c r="F419" s="1"/>
      <c r="G419" s="1"/>
      <c r="H419" s="1"/>
    </row>
    <row r="420" spans="1:8" ht="15.75" customHeight="1">
      <c r="A420" s="51"/>
      <c r="B420" s="51"/>
      <c r="C420" s="52"/>
      <c r="D420" s="52"/>
      <c r="E420" s="52"/>
      <c r="F420" s="1"/>
      <c r="G420" s="1"/>
      <c r="H420" s="1"/>
    </row>
    <row r="421" spans="1:8" ht="15.75" customHeight="1">
      <c r="A421" s="51"/>
      <c r="B421" s="51"/>
      <c r="C421" s="52"/>
      <c r="D421" s="52"/>
      <c r="E421" s="52"/>
      <c r="F421" s="1"/>
      <c r="G421" s="1"/>
      <c r="H421" s="1"/>
    </row>
    <row r="422" spans="1:8" ht="15.75" customHeight="1">
      <c r="A422" s="51"/>
      <c r="B422" s="51"/>
      <c r="C422" s="52"/>
      <c r="D422" s="52"/>
      <c r="E422" s="52"/>
      <c r="F422" s="1"/>
      <c r="G422" s="1"/>
      <c r="H422" s="1"/>
    </row>
    <row r="423" spans="1:8" ht="15.75" customHeight="1">
      <c r="A423" s="51"/>
      <c r="B423" s="51"/>
      <c r="C423" s="52"/>
      <c r="D423" s="52"/>
      <c r="E423" s="52"/>
      <c r="F423" s="1"/>
      <c r="G423" s="1"/>
      <c r="H423" s="1"/>
    </row>
    <row r="424" spans="1:8" ht="15.75" customHeight="1">
      <c r="A424" s="51"/>
      <c r="B424" s="51"/>
      <c r="C424" s="52"/>
      <c r="D424" s="52"/>
      <c r="E424" s="52"/>
      <c r="F424" s="1"/>
      <c r="G424" s="1"/>
      <c r="H424" s="1"/>
    </row>
    <row r="425" spans="1:8" ht="15.75" customHeight="1">
      <c r="A425" s="51"/>
      <c r="B425" s="51"/>
      <c r="C425" s="52"/>
      <c r="D425" s="52"/>
      <c r="E425" s="52"/>
      <c r="F425" s="1"/>
      <c r="G425" s="1"/>
      <c r="H425" s="1"/>
    </row>
    <row r="426" spans="1:8" ht="15.75" customHeight="1">
      <c r="A426" s="51"/>
      <c r="B426" s="51"/>
      <c r="C426" s="52"/>
      <c r="D426" s="52"/>
      <c r="E426" s="52"/>
      <c r="F426" s="1"/>
      <c r="G426" s="1"/>
      <c r="H426" s="1"/>
    </row>
    <row r="427" spans="1:8" ht="15.75" customHeight="1">
      <c r="A427" s="51"/>
      <c r="B427" s="51"/>
      <c r="C427" s="52"/>
      <c r="D427" s="52"/>
      <c r="E427" s="52"/>
      <c r="F427" s="1"/>
      <c r="G427" s="1"/>
      <c r="H427" s="1"/>
    </row>
    <row r="428" spans="1:8" ht="15.75" customHeight="1">
      <c r="A428" s="51"/>
      <c r="B428" s="51"/>
      <c r="C428" s="52"/>
      <c r="D428" s="52"/>
      <c r="E428" s="52"/>
      <c r="F428" s="1"/>
      <c r="G428" s="1"/>
      <c r="H428" s="1"/>
    </row>
    <row r="429" spans="1:8" ht="15.75" customHeight="1">
      <c r="A429" s="51"/>
      <c r="B429" s="51"/>
      <c r="C429" s="52"/>
      <c r="D429" s="52"/>
      <c r="E429" s="52"/>
      <c r="F429" s="1"/>
      <c r="G429" s="1"/>
      <c r="H429" s="1"/>
    </row>
    <row r="430" spans="1:8" ht="15.75" customHeight="1">
      <c r="A430" s="51"/>
      <c r="B430" s="51"/>
      <c r="C430" s="52"/>
      <c r="D430" s="52"/>
      <c r="E430" s="52"/>
      <c r="F430" s="1"/>
      <c r="G430" s="1"/>
      <c r="H430" s="1"/>
    </row>
    <row r="431" spans="1:8" ht="15.75" customHeight="1">
      <c r="A431" s="51"/>
      <c r="B431" s="51"/>
      <c r="C431" s="52"/>
      <c r="D431" s="52"/>
      <c r="E431" s="52"/>
      <c r="F431" s="1"/>
      <c r="G431" s="1"/>
      <c r="H431" s="1"/>
    </row>
    <row r="432" spans="1:8" ht="15.75" customHeight="1">
      <c r="A432" s="51"/>
      <c r="B432" s="51"/>
      <c r="C432" s="52"/>
      <c r="D432" s="52"/>
      <c r="E432" s="52"/>
      <c r="F432" s="1"/>
      <c r="G432" s="1"/>
      <c r="H432" s="1"/>
    </row>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12:A114"/>
    <mergeCell ref="B112:B114"/>
    <mergeCell ref="A232:H232"/>
    <mergeCell ref="A2:E2"/>
    <mergeCell ref="A4:E4"/>
    <mergeCell ref="A5:E5"/>
    <mergeCell ref="A6:E6"/>
    <mergeCell ref="A7:E7"/>
    <mergeCell ref="A8:E8"/>
    <mergeCell ref="A9:E9"/>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AB1000"/>
  <sheetViews>
    <sheetView workbookViewId="0"/>
  </sheetViews>
  <sheetFormatPr defaultColWidth="14.3984375" defaultRowHeight="15" customHeight="1"/>
  <cols>
    <col min="1" max="1" width="23.73046875" customWidth="1"/>
    <col min="2" max="2" width="16" customWidth="1"/>
    <col min="3" max="3" width="15" customWidth="1"/>
    <col min="4" max="4" width="18.73046875" customWidth="1"/>
    <col min="5" max="5" width="9" customWidth="1"/>
    <col min="6" max="6" width="11.73046875" customWidth="1"/>
    <col min="7" max="7" width="18.265625" customWidth="1"/>
    <col min="8" max="10" width="15.265625" customWidth="1"/>
    <col min="11" max="13" width="9.1328125" customWidth="1"/>
    <col min="14" max="14" width="8.1328125" customWidth="1"/>
    <col min="15" max="15" width="10.1328125" customWidth="1"/>
    <col min="16" max="20" width="8.86328125" customWidth="1"/>
    <col min="21" max="28" width="8" customWidth="1"/>
  </cols>
  <sheetData>
    <row r="1" spans="1:28" ht="14.25">
      <c r="A1" s="51"/>
      <c r="B1" s="52"/>
      <c r="C1" s="1"/>
      <c r="D1" s="1"/>
      <c r="E1" s="1"/>
      <c r="F1" s="1"/>
      <c r="G1" s="1"/>
      <c r="H1" s="1"/>
      <c r="I1" s="1"/>
      <c r="J1" s="1"/>
      <c r="K1" s="1"/>
      <c r="L1" s="1"/>
      <c r="M1" s="1"/>
      <c r="N1" s="1"/>
    </row>
    <row r="2" spans="1:28" ht="21.75" customHeight="1">
      <c r="A2" s="1118" t="s">
        <v>897</v>
      </c>
      <c r="B2" s="1111"/>
      <c r="C2" s="1111"/>
      <c r="D2" s="1111"/>
      <c r="E2" s="1111"/>
      <c r="F2" s="1111"/>
      <c r="G2" s="1111"/>
      <c r="H2" s="1111"/>
      <c r="I2" s="1111"/>
      <c r="J2" s="1111"/>
      <c r="K2" s="1111"/>
      <c r="L2" s="1119"/>
      <c r="M2" s="253"/>
      <c r="N2" s="253"/>
      <c r="O2" s="253"/>
      <c r="P2" s="254"/>
      <c r="Q2" s="255"/>
      <c r="R2" s="255"/>
      <c r="S2" s="255"/>
      <c r="T2" s="255"/>
      <c r="U2" s="255"/>
      <c r="V2" s="255"/>
      <c r="W2" s="255"/>
      <c r="X2" s="255"/>
      <c r="Y2" s="255"/>
      <c r="Z2" s="255"/>
      <c r="AA2" s="255"/>
      <c r="AB2" s="255"/>
    </row>
    <row r="3" spans="1:28" ht="18" customHeight="1">
      <c r="A3" s="256"/>
      <c r="B3" s="256"/>
      <c r="C3" s="256"/>
      <c r="D3" s="256"/>
      <c r="E3" s="256"/>
      <c r="F3" s="256"/>
      <c r="G3" s="256"/>
      <c r="H3" s="53"/>
      <c r="I3" s="53"/>
      <c r="J3" s="53"/>
      <c r="K3" s="53"/>
      <c r="L3" s="53"/>
      <c r="M3" s="53"/>
      <c r="N3" s="53"/>
      <c r="O3" s="54"/>
      <c r="P3" s="54"/>
      <c r="Q3" s="54"/>
      <c r="R3" s="54"/>
      <c r="S3" s="54"/>
      <c r="T3" s="54"/>
      <c r="U3" s="54"/>
      <c r="V3" s="54"/>
      <c r="W3" s="54"/>
      <c r="X3" s="54"/>
      <c r="Y3" s="54"/>
      <c r="Z3" s="54"/>
      <c r="AA3" s="54"/>
      <c r="AB3" s="54"/>
    </row>
    <row r="4" spans="1:28" ht="41.25" customHeight="1">
      <c r="A4" s="1120" t="s">
        <v>898</v>
      </c>
      <c r="B4" s="1111"/>
      <c r="C4" s="1111"/>
      <c r="D4" s="1111"/>
      <c r="E4" s="1111"/>
      <c r="F4" s="1111"/>
      <c r="G4" s="1111"/>
      <c r="H4" s="1111"/>
      <c r="I4" s="1111"/>
      <c r="J4" s="1111"/>
      <c r="K4" s="1111"/>
      <c r="L4" s="1119"/>
      <c r="M4" s="253"/>
      <c r="N4" s="253"/>
      <c r="O4" s="253"/>
      <c r="P4" s="254"/>
      <c r="Q4" s="54"/>
      <c r="R4" s="54"/>
      <c r="S4" s="54"/>
      <c r="T4" s="54"/>
      <c r="U4" s="54"/>
      <c r="V4" s="54"/>
      <c r="W4" s="54"/>
      <c r="X4" s="54"/>
      <c r="Y4" s="54"/>
      <c r="Z4" s="54"/>
      <c r="AA4" s="54"/>
      <c r="AB4" s="54"/>
    </row>
    <row r="5" spans="1:28" ht="13.5" customHeight="1">
      <c r="A5" s="1121" t="s">
        <v>899</v>
      </c>
      <c r="B5" s="1111"/>
      <c r="C5" s="1111"/>
      <c r="D5" s="1111"/>
      <c r="E5" s="1111"/>
      <c r="F5" s="1111"/>
      <c r="G5" s="1111"/>
      <c r="H5" s="1111"/>
      <c r="I5" s="1111"/>
      <c r="J5" s="1111"/>
      <c r="K5" s="1111"/>
      <c r="L5" s="1119"/>
      <c r="M5" s="253"/>
      <c r="N5" s="253"/>
      <c r="O5" s="253"/>
      <c r="P5" s="254"/>
      <c r="Q5" s="54"/>
      <c r="R5" s="54"/>
      <c r="S5" s="54"/>
      <c r="T5" s="54"/>
      <c r="U5" s="54"/>
      <c r="V5" s="54"/>
      <c r="W5" s="54"/>
      <c r="X5" s="54"/>
      <c r="Y5" s="54"/>
      <c r="Z5" s="54"/>
      <c r="AA5" s="54"/>
      <c r="AB5" s="54"/>
    </row>
    <row r="6" spans="1:28" ht="14.25" customHeight="1">
      <c r="A6" s="1120" t="s">
        <v>900</v>
      </c>
      <c r="B6" s="1111"/>
      <c r="C6" s="1111"/>
      <c r="D6" s="1111"/>
      <c r="E6" s="1111"/>
      <c r="F6" s="1111"/>
      <c r="G6" s="1111"/>
      <c r="H6" s="1111"/>
      <c r="I6" s="1111"/>
      <c r="J6" s="1111"/>
      <c r="K6" s="1111"/>
      <c r="L6" s="1119"/>
      <c r="M6" s="253"/>
      <c r="N6" s="253"/>
      <c r="O6" s="253"/>
      <c r="P6" s="254"/>
      <c r="Q6" s="54"/>
      <c r="R6" s="54"/>
      <c r="S6" s="54"/>
      <c r="T6" s="54"/>
      <c r="U6" s="54"/>
      <c r="V6" s="54"/>
      <c r="W6" s="54"/>
      <c r="X6" s="54"/>
      <c r="Y6" s="54"/>
      <c r="Z6" s="54"/>
      <c r="AA6" s="54"/>
      <c r="AB6" s="54"/>
    </row>
    <row r="7" spans="1:28" ht="14.25" customHeight="1">
      <c r="A7" s="1110" t="s">
        <v>901</v>
      </c>
      <c r="B7" s="1111"/>
      <c r="C7" s="1111"/>
      <c r="D7" s="1111"/>
      <c r="E7" s="1111"/>
      <c r="F7" s="1111"/>
      <c r="G7" s="1111"/>
      <c r="H7" s="1111"/>
      <c r="I7" s="1111"/>
      <c r="J7" s="1111"/>
      <c r="K7" s="1111"/>
      <c r="L7" s="1119"/>
      <c r="M7" s="253"/>
      <c r="N7" s="253"/>
      <c r="O7" s="253"/>
      <c r="P7" s="254"/>
      <c r="Q7" s="53"/>
      <c r="R7" s="53"/>
      <c r="S7" s="53"/>
      <c r="T7" s="53"/>
      <c r="U7" s="54"/>
      <c r="V7" s="54"/>
      <c r="W7" s="54"/>
      <c r="X7" s="54"/>
      <c r="Y7" s="54"/>
      <c r="Z7" s="54"/>
      <c r="AA7" s="54"/>
      <c r="AB7" s="54"/>
    </row>
    <row r="8" spans="1:28" ht="15" customHeight="1">
      <c r="A8" s="1121" t="s">
        <v>902</v>
      </c>
      <c r="B8" s="1111"/>
      <c r="C8" s="1111"/>
      <c r="D8" s="1111"/>
      <c r="E8" s="1111"/>
      <c r="F8" s="1111"/>
      <c r="G8" s="1111"/>
      <c r="H8" s="1111"/>
      <c r="I8" s="1111"/>
      <c r="J8" s="1111"/>
      <c r="K8" s="1111"/>
      <c r="L8" s="1119"/>
      <c r="M8" s="253"/>
      <c r="N8" s="253"/>
      <c r="O8" s="253"/>
      <c r="P8" s="254"/>
      <c r="Q8" s="53"/>
      <c r="R8" s="53"/>
      <c r="S8" s="53"/>
      <c r="T8" s="53"/>
      <c r="U8" s="54"/>
      <c r="V8" s="54"/>
      <c r="W8" s="54"/>
      <c r="X8" s="54"/>
      <c r="Y8" s="54"/>
      <c r="Z8" s="54"/>
      <c r="AA8" s="54"/>
      <c r="AB8" s="54"/>
    </row>
    <row r="9" spans="1:28" ht="14.25" customHeight="1">
      <c r="A9" s="1110" t="s">
        <v>903</v>
      </c>
      <c r="B9" s="1111"/>
      <c r="C9" s="1111"/>
      <c r="D9" s="1111"/>
      <c r="E9" s="1111"/>
      <c r="F9" s="1111"/>
      <c r="G9" s="1111"/>
      <c r="H9" s="1111"/>
      <c r="I9" s="1111"/>
      <c r="J9" s="1111"/>
      <c r="K9" s="1111"/>
      <c r="L9" s="1119"/>
      <c r="M9" s="253"/>
      <c r="N9" s="253"/>
      <c r="O9" s="253"/>
      <c r="P9" s="254"/>
      <c r="Q9" s="53"/>
      <c r="R9" s="53"/>
      <c r="S9" s="53"/>
      <c r="T9" s="53"/>
      <c r="U9" s="54"/>
      <c r="V9" s="54"/>
      <c r="W9" s="54"/>
      <c r="X9" s="54"/>
      <c r="Y9" s="54"/>
      <c r="Z9" s="54"/>
      <c r="AA9" s="54"/>
      <c r="AB9" s="54"/>
    </row>
    <row r="10" spans="1:28" ht="14.25" customHeight="1">
      <c r="A10" s="1110" t="s">
        <v>904</v>
      </c>
      <c r="B10" s="1111"/>
      <c r="C10" s="1111"/>
      <c r="D10" s="1111"/>
      <c r="E10" s="1111"/>
      <c r="F10" s="1111"/>
      <c r="G10" s="1111"/>
      <c r="H10" s="1111"/>
      <c r="I10" s="1111"/>
      <c r="J10" s="1111"/>
      <c r="K10" s="1111"/>
      <c r="L10" s="1119"/>
      <c r="M10" s="253"/>
      <c r="N10" s="253"/>
      <c r="O10" s="253"/>
      <c r="P10" s="254"/>
      <c r="Q10" s="53"/>
      <c r="R10" s="53"/>
      <c r="S10" s="53"/>
      <c r="T10" s="53"/>
      <c r="U10" s="54"/>
      <c r="V10" s="54"/>
      <c r="W10" s="54"/>
      <c r="X10" s="54"/>
      <c r="Y10" s="54"/>
      <c r="Z10" s="54"/>
      <c r="AA10" s="54"/>
      <c r="AB10" s="54"/>
    </row>
    <row r="11" spans="1:28" ht="66.75" customHeight="1">
      <c r="A11" s="1113" t="s">
        <v>905</v>
      </c>
      <c r="B11" s="1111"/>
      <c r="C11" s="1111"/>
      <c r="D11" s="1111"/>
      <c r="E11" s="1111"/>
      <c r="F11" s="1111"/>
      <c r="G11" s="1111"/>
      <c r="H11" s="1111"/>
      <c r="I11" s="1111"/>
      <c r="J11" s="1111"/>
      <c r="K11" s="1111"/>
      <c r="L11" s="1119"/>
      <c r="M11" s="253"/>
      <c r="N11" s="253"/>
      <c r="O11" s="253"/>
      <c r="P11" s="254"/>
      <c r="Q11" s="54"/>
      <c r="R11" s="54"/>
      <c r="S11" s="54"/>
      <c r="T11" s="54"/>
      <c r="U11" s="54"/>
      <c r="V11" s="54"/>
      <c r="W11" s="54"/>
      <c r="X11" s="54"/>
      <c r="Y11" s="54"/>
      <c r="Z11" s="54"/>
      <c r="AA11" s="54"/>
      <c r="AB11" s="54"/>
    </row>
    <row r="12" spans="1:28" ht="14.25">
      <c r="A12" s="257"/>
      <c r="B12" s="257"/>
      <c r="C12" s="257"/>
      <c r="D12" s="257"/>
      <c r="E12" s="257"/>
      <c r="F12" s="257"/>
      <c r="G12" s="257"/>
      <c r="H12" s="257"/>
      <c r="I12" s="257"/>
      <c r="J12" s="257"/>
      <c r="K12" s="257"/>
      <c r="L12" s="257"/>
      <c r="M12" s="257"/>
      <c r="N12" s="257"/>
      <c r="O12" s="54"/>
      <c r="P12" s="54"/>
      <c r="Q12" s="54"/>
      <c r="R12" s="54"/>
      <c r="S12" s="54"/>
      <c r="T12" s="54"/>
      <c r="U12" s="54"/>
      <c r="V12" s="54"/>
      <c r="W12" s="54"/>
      <c r="X12" s="54"/>
      <c r="Y12" s="54"/>
      <c r="Z12" s="54"/>
      <c r="AA12" s="54"/>
      <c r="AB12" s="54"/>
    </row>
    <row r="13" spans="1:28" ht="38.25">
      <c r="A13" s="258" t="s">
        <v>5</v>
      </c>
      <c r="B13" s="258" t="s">
        <v>906</v>
      </c>
      <c r="C13" s="258" t="s">
        <v>907</v>
      </c>
      <c r="D13" s="258" t="s">
        <v>908</v>
      </c>
      <c r="E13" s="258" t="s">
        <v>909</v>
      </c>
      <c r="F13" s="61" t="s">
        <v>6</v>
      </c>
      <c r="G13" s="258" t="s">
        <v>910</v>
      </c>
      <c r="H13" s="258" t="s">
        <v>911</v>
      </c>
      <c r="I13" s="258" t="s">
        <v>912</v>
      </c>
      <c r="J13" s="258" t="s">
        <v>913</v>
      </c>
      <c r="K13" s="258" t="s">
        <v>914</v>
      </c>
      <c r="L13" s="259" t="s">
        <v>223</v>
      </c>
      <c r="M13" s="64" t="s">
        <v>224</v>
      </c>
      <c r="N13" s="257"/>
      <c r="O13" s="54"/>
      <c r="P13" s="54"/>
    </row>
    <row r="14" spans="1:28" ht="85.5">
      <c r="A14" s="260" t="s">
        <v>73</v>
      </c>
      <c r="B14" s="260" t="s">
        <v>915</v>
      </c>
      <c r="C14" s="260" t="s">
        <v>916</v>
      </c>
      <c r="D14" s="260" t="s">
        <v>917</v>
      </c>
      <c r="E14" s="260" t="s">
        <v>73</v>
      </c>
      <c r="F14" s="261" t="s">
        <v>50</v>
      </c>
      <c r="G14" s="262" t="s">
        <v>918</v>
      </c>
      <c r="H14" s="260">
        <v>2021</v>
      </c>
      <c r="I14" s="260">
        <v>2022</v>
      </c>
      <c r="J14" s="263">
        <v>1200000</v>
      </c>
      <c r="K14" s="260">
        <v>400</v>
      </c>
      <c r="L14" s="264">
        <v>2000</v>
      </c>
      <c r="M14" s="257" t="s">
        <v>73</v>
      </c>
      <c r="N14" s="257"/>
      <c r="O14" s="54"/>
      <c r="P14" s="54"/>
    </row>
    <row r="15" spans="1:28" ht="76.5">
      <c r="A15" s="260" t="s">
        <v>73</v>
      </c>
      <c r="B15" s="260" t="s">
        <v>919</v>
      </c>
      <c r="C15" s="260" t="s">
        <v>920</v>
      </c>
      <c r="D15" s="260" t="s">
        <v>921</v>
      </c>
      <c r="E15" s="260" t="s">
        <v>922</v>
      </c>
      <c r="F15" s="265" t="s">
        <v>50</v>
      </c>
      <c r="G15" s="262"/>
      <c r="H15" s="260">
        <v>2021</v>
      </c>
      <c r="I15" s="260"/>
      <c r="J15" s="260"/>
      <c r="K15" s="260">
        <v>400</v>
      </c>
      <c r="L15" s="264">
        <v>400</v>
      </c>
      <c r="M15" s="257" t="s">
        <v>73</v>
      </c>
      <c r="N15" s="257"/>
      <c r="O15" s="54"/>
      <c r="P15" s="54"/>
    </row>
    <row r="16" spans="1:28" ht="63.75">
      <c r="A16" s="83" t="s">
        <v>860</v>
      </c>
      <c r="B16" s="83" t="s">
        <v>923</v>
      </c>
      <c r="C16" s="260" t="s">
        <v>924</v>
      </c>
      <c r="D16" s="260" t="s">
        <v>925</v>
      </c>
      <c r="E16" s="260" t="s">
        <v>860</v>
      </c>
      <c r="F16" s="261" t="s">
        <v>50</v>
      </c>
      <c r="G16" s="260" t="s">
        <v>926</v>
      </c>
      <c r="H16" s="260">
        <v>2021</v>
      </c>
      <c r="I16" s="260">
        <v>2022</v>
      </c>
      <c r="J16" s="266" t="s">
        <v>927</v>
      </c>
      <c r="K16" s="260">
        <v>400</v>
      </c>
      <c r="L16" s="264">
        <v>1999</v>
      </c>
      <c r="M16" s="257" t="s">
        <v>76</v>
      </c>
      <c r="N16" s="257"/>
      <c r="O16" s="54"/>
      <c r="P16" s="54"/>
    </row>
    <row r="17" spans="1:16" ht="121.5">
      <c r="A17" s="267" t="s">
        <v>928</v>
      </c>
      <c r="B17" s="268" t="s">
        <v>929</v>
      </c>
      <c r="C17" s="267" t="s">
        <v>930</v>
      </c>
      <c r="D17" s="267" t="s">
        <v>925</v>
      </c>
      <c r="E17" s="267" t="s">
        <v>928</v>
      </c>
      <c r="F17" s="267" t="s">
        <v>81</v>
      </c>
      <c r="G17" s="269" t="s">
        <v>926</v>
      </c>
      <c r="H17" s="267">
        <v>2021</v>
      </c>
      <c r="I17" s="267">
        <v>2022</v>
      </c>
      <c r="J17" s="270" t="s">
        <v>931</v>
      </c>
      <c r="K17" s="267">
        <v>400</v>
      </c>
      <c r="L17" s="271">
        <v>2000</v>
      </c>
      <c r="M17" s="267" t="s">
        <v>928</v>
      </c>
      <c r="N17" s="257"/>
      <c r="O17" s="54"/>
      <c r="P17" s="54"/>
    </row>
    <row r="18" spans="1:16" ht="15.75" customHeight="1">
      <c r="A18" s="267" t="s">
        <v>932</v>
      </c>
      <c r="B18" s="268" t="s">
        <v>933</v>
      </c>
      <c r="C18" s="267" t="s">
        <v>934</v>
      </c>
      <c r="D18" s="267" t="s">
        <v>935</v>
      </c>
      <c r="E18" s="267" t="s">
        <v>936</v>
      </c>
      <c r="F18" s="267" t="s">
        <v>134</v>
      </c>
      <c r="G18" s="269" t="s">
        <v>937</v>
      </c>
      <c r="H18" s="267">
        <v>2022</v>
      </c>
      <c r="I18" s="267" t="s">
        <v>938</v>
      </c>
      <c r="J18" s="270" t="s">
        <v>939</v>
      </c>
      <c r="K18" s="267">
        <v>200</v>
      </c>
      <c r="L18" s="271">
        <v>50</v>
      </c>
      <c r="M18" s="267" t="s">
        <v>95</v>
      </c>
      <c r="N18" s="257"/>
      <c r="O18" s="54"/>
      <c r="P18" s="54"/>
    </row>
    <row r="19" spans="1:16" ht="102">
      <c r="A19" s="260" t="s">
        <v>940</v>
      </c>
      <c r="B19" s="260" t="s">
        <v>941</v>
      </c>
      <c r="C19" s="260" t="s">
        <v>942</v>
      </c>
      <c r="D19" s="260" t="s">
        <v>935</v>
      </c>
      <c r="E19" s="260" t="s">
        <v>943</v>
      </c>
      <c r="F19" s="261" t="s">
        <v>134</v>
      </c>
      <c r="G19" s="272" t="s">
        <v>944</v>
      </c>
      <c r="H19" s="260">
        <v>2022</v>
      </c>
      <c r="I19" s="260">
        <v>2022</v>
      </c>
      <c r="J19" s="260">
        <v>220375</v>
      </c>
      <c r="K19" s="260">
        <v>200</v>
      </c>
      <c r="L19" s="264">
        <v>66</v>
      </c>
      <c r="M19" s="257" t="s">
        <v>940</v>
      </c>
      <c r="N19" s="257"/>
      <c r="O19" s="54"/>
      <c r="P19" s="54"/>
    </row>
    <row r="20" spans="1:16" ht="15.75" customHeight="1">
      <c r="A20" s="273" t="s">
        <v>932</v>
      </c>
      <c r="B20" s="273" t="s">
        <v>933</v>
      </c>
      <c r="C20" s="273" t="s">
        <v>934</v>
      </c>
      <c r="D20" s="273" t="s">
        <v>935</v>
      </c>
      <c r="E20" s="273" t="s">
        <v>936</v>
      </c>
      <c r="F20" s="274" t="s">
        <v>134</v>
      </c>
      <c r="G20" s="275" t="s">
        <v>937</v>
      </c>
      <c r="H20" s="273">
        <v>2022</v>
      </c>
      <c r="I20" s="273" t="s">
        <v>938</v>
      </c>
      <c r="J20" s="276" t="s">
        <v>939</v>
      </c>
      <c r="K20" s="273">
        <v>200</v>
      </c>
      <c r="L20" s="277">
        <v>50</v>
      </c>
      <c r="M20" s="257" t="s">
        <v>148</v>
      </c>
      <c r="N20" s="257"/>
      <c r="O20" s="54"/>
      <c r="P20" s="54"/>
    </row>
    <row r="21" spans="1:16" ht="15.75" customHeight="1">
      <c r="A21" s="273" t="s">
        <v>932</v>
      </c>
      <c r="B21" s="273" t="s">
        <v>945</v>
      </c>
      <c r="C21" s="273" t="s">
        <v>946</v>
      </c>
      <c r="D21" s="273" t="s">
        <v>935</v>
      </c>
      <c r="E21" s="273" t="s">
        <v>947</v>
      </c>
      <c r="F21" s="274" t="s">
        <v>134</v>
      </c>
      <c r="G21" s="275" t="s">
        <v>948</v>
      </c>
      <c r="H21" s="273">
        <v>2022</v>
      </c>
      <c r="I21" s="273" t="s">
        <v>949</v>
      </c>
      <c r="J21" s="278" t="s">
        <v>950</v>
      </c>
      <c r="K21" s="273">
        <v>200</v>
      </c>
      <c r="L21" s="277">
        <v>100</v>
      </c>
      <c r="M21" s="257" t="s">
        <v>148</v>
      </c>
      <c r="N21" s="257"/>
      <c r="O21" s="54"/>
      <c r="P21" s="54"/>
    </row>
    <row r="22" spans="1:16" ht="15.75" customHeight="1">
      <c r="A22" s="273" t="s">
        <v>932</v>
      </c>
      <c r="B22" s="273" t="s">
        <v>951</v>
      </c>
      <c r="C22" s="273" t="s">
        <v>952</v>
      </c>
      <c r="D22" s="273" t="s">
        <v>935</v>
      </c>
      <c r="E22" s="273" t="s">
        <v>953</v>
      </c>
      <c r="F22" s="274" t="s">
        <v>134</v>
      </c>
      <c r="G22" s="275" t="s">
        <v>948</v>
      </c>
      <c r="H22" s="273">
        <v>2022</v>
      </c>
      <c r="I22" s="273" t="s">
        <v>954</v>
      </c>
      <c r="J22" s="278" t="s">
        <v>955</v>
      </c>
      <c r="K22" s="273">
        <v>200</v>
      </c>
      <c r="L22" s="277">
        <v>100</v>
      </c>
      <c r="M22" s="257" t="s">
        <v>148</v>
      </c>
      <c r="N22" s="257"/>
      <c r="O22" s="54"/>
      <c r="P22" s="54"/>
    </row>
    <row r="23" spans="1:16" ht="15.75" customHeight="1">
      <c r="A23" s="273" t="s">
        <v>932</v>
      </c>
      <c r="B23" s="273" t="s">
        <v>956</v>
      </c>
      <c r="C23" s="273" t="s">
        <v>957</v>
      </c>
      <c r="D23" s="273" t="s">
        <v>935</v>
      </c>
      <c r="E23" s="273" t="s">
        <v>947</v>
      </c>
      <c r="F23" s="274" t="s">
        <v>134</v>
      </c>
      <c r="G23" s="273" t="s">
        <v>948</v>
      </c>
      <c r="H23" s="273">
        <v>2022</v>
      </c>
      <c r="I23" s="273" t="s">
        <v>958</v>
      </c>
      <c r="J23" s="278" t="s">
        <v>959</v>
      </c>
      <c r="K23" s="273">
        <v>200</v>
      </c>
      <c r="L23" s="277">
        <v>100</v>
      </c>
      <c r="M23" s="257" t="s">
        <v>148</v>
      </c>
      <c r="N23" s="257"/>
      <c r="O23" s="54"/>
      <c r="P23" s="54"/>
    </row>
    <row r="24" spans="1:16" ht="15.75" customHeight="1">
      <c r="A24" s="273" t="s">
        <v>932</v>
      </c>
      <c r="B24" s="273" t="s">
        <v>960</v>
      </c>
      <c r="C24" s="273" t="s">
        <v>961</v>
      </c>
      <c r="D24" s="273" t="s">
        <v>935</v>
      </c>
      <c r="E24" s="273" t="s">
        <v>936</v>
      </c>
      <c r="F24" s="274" t="s">
        <v>134</v>
      </c>
      <c r="G24" s="275" t="s">
        <v>962</v>
      </c>
      <c r="H24" s="273">
        <v>2022</v>
      </c>
      <c r="I24" s="273" t="s">
        <v>963</v>
      </c>
      <c r="J24" s="273" t="s">
        <v>964</v>
      </c>
      <c r="K24" s="273">
        <v>200</v>
      </c>
      <c r="L24" s="277">
        <v>100</v>
      </c>
      <c r="M24" s="257" t="s">
        <v>148</v>
      </c>
      <c r="N24" s="257"/>
      <c r="O24" s="54"/>
      <c r="P24" s="54"/>
    </row>
    <row r="25" spans="1:16" ht="15.75" customHeight="1">
      <c r="A25" s="203" t="s">
        <v>932</v>
      </c>
      <c r="B25" s="203" t="s">
        <v>965</v>
      </c>
      <c r="C25" s="203" t="s">
        <v>966</v>
      </c>
      <c r="D25" s="203" t="s">
        <v>935</v>
      </c>
      <c r="E25" s="203" t="s">
        <v>936</v>
      </c>
      <c r="F25" s="279" t="s">
        <v>134</v>
      </c>
      <c r="G25" s="280" t="s">
        <v>944</v>
      </c>
      <c r="H25" s="203">
        <v>2022</v>
      </c>
      <c r="I25" s="203" t="s">
        <v>967</v>
      </c>
      <c r="J25" s="203">
        <v>220375</v>
      </c>
      <c r="K25" s="203">
        <v>200</v>
      </c>
      <c r="L25" s="281">
        <v>66.66</v>
      </c>
      <c r="M25" s="257" t="s">
        <v>148</v>
      </c>
      <c r="N25" s="257"/>
      <c r="O25" s="54"/>
      <c r="P25" s="54"/>
    </row>
    <row r="26" spans="1:16" ht="15.75" customHeight="1">
      <c r="A26" s="104" t="s">
        <v>160</v>
      </c>
      <c r="B26" s="104" t="s">
        <v>968</v>
      </c>
      <c r="C26" s="104" t="s">
        <v>969</v>
      </c>
      <c r="D26" s="104" t="s">
        <v>935</v>
      </c>
      <c r="E26" s="104" t="s">
        <v>160</v>
      </c>
      <c r="F26" s="105" t="s">
        <v>620</v>
      </c>
      <c r="G26" s="262" t="s">
        <v>970</v>
      </c>
      <c r="H26" s="104">
        <v>2022</v>
      </c>
      <c r="I26" s="104">
        <v>2022</v>
      </c>
      <c r="J26" s="104" t="s">
        <v>971</v>
      </c>
      <c r="K26" s="104">
        <v>200</v>
      </c>
      <c r="L26" s="282">
        <f>10*K26</f>
        <v>2000</v>
      </c>
      <c r="M26" s="257" t="s">
        <v>160</v>
      </c>
      <c r="N26" s="257"/>
      <c r="O26" s="54"/>
      <c r="P26" s="54"/>
    </row>
    <row r="27" spans="1:16" ht="15.75" customHeight="1">
      <c r="A27" s="260" t="s">
        <v>172</v>
      </c>
      <c r="B27" s="260" t="s">
        <v>972</v>
      </c>
      <c r="C27" s="260" t="s">
        <v>973</v>
      </c>
      <c r="D27" s="260" t="s">
        <v>925</v>
      </c>
      <c r="E27" s="260" t="s">
        <v>974</v>
      </c>
      <c r="F27" s="261" t="s">
        <v>975</v>
      </c>
      <c r="G27" s="262" t="s">
        <v>976</v>
      </c>
      <c r="H27" s="260">
        <v>2021</v>
      </c>
      <c r="I27" s="260">
        <v>2022</v>
      </c>
      <c r="J27" s="260" t="s">
        <v>977</v>
      </c>
      <c r="K27" s="260">
        <v>400</v>
      </c>
      <c r="L27" s="264">
        <v>66</v>
      </c>
      <c r="M27" s="257" t="s">
        <v>741</v>
      </c>
      <c r="N27" s="257"/>
      <c r="O27" s="54"/>
      <c r="P27" s="54"/>
    </row>
    <row r="28" spans="1:16" ht="15.75" customHeight="1">
      <c r="A28" s="260" t="s">
        <v>978</v>
      </c>
      <c r="B28" s="260" t="s">
        <v>979</v>
      </c>
      <c r="C28" s="260" t="s">
        <v>980</v>
      </c>
      <c r="D28" s="260" t="s">
        <v>917</v>
      </c>
      <c r="E28" s="260" t="s">
        <v>981</v>
      </c>
      <c r="F28" s="261" t="s">
        <v>982</v>
      </c>
      <c r="G28" s="260" t="s">
        <v>983</v>
      </c>
      <c r="H28" s="260">
        <v>2022</v>
      </c>
      <c r="I28" s="260">
        <v>2023</v>
      </c>
      <c r="J28" s="260" t="s">
        <v>984</v>
      </c>
      <c r="K28" s="260">
        <v>4000</v>
      </c>
      <c r="L28" s="264">
        <v>1500</v>
      </c>
      <c r="M28" s="3" t="s">
        <v>182</v>
      </c>
      <c r="N28" s="257"/>
      <c r="O28" s="54"/>
      <c r="P28" s="54"/>
    </row>
    <row r="29" spans="1:16" ht="15.75" customHeight="1">
      <c r="A29" s="283"/>
      <c r="B29" s="283"/>
      <c r="C29" s="283"/>
      <c r="D29" s="283"/>
      <c r="E29" s="283"/>
      <c r="F29" s="283"/>
      <c r="G29" s="283"/>
      <c r="H29" s="283"/>
      <c r="I29" s="283"/>
      <c r="J29" s="283"/>
      <c r="K29" s="283"/>
      <c r="L29" s="284"/>
      <c r="M29" s="257"/>
      <c r="N29" s="257"/>
      <c r="O29" s="54"/>
      <c r="P29" s="54"/>
    </row>
    <row r="30" spans="1:16" ht="15.75" customHeight="1">
      <c r="A30" s="285" t="s">
        <v>985</v>
      </c>
      <c r="B30" s="285"/>
      <c r="C30" s="285"/>
      <c r="D30" s="285"/>
      <c r="E30" s="285"/>
      <c r="F30" s="285"/>
      <c r="G30" s="285"/>
      <c r="H30" s="285"/>
      <c r="I30" s="285"/>
      <c r="J30" s="285"/>
      <c r="K30" s="285"/>
      <c r="L30" s="286">
        <f>SUM(L14:L29)</f>
        <v>10597.66</v>
      </c>
      <c r="M30" s="257"/>
      <c r="N30" s="257"/>
      <c r="O30" s="54"/>
      <c r="P30" s="54"/>
    </row>
    <row r="31" spans="1:16" ht="14.25" customHeight="1">
      <c r="A31" s="1114" t="s">
        <v>842</v>
      </c>
      <c r="B31" s="1115"/>
      <c r="C31" s="1115"/>
      <c r="D31" s="1115"/>
      <c r="E31" s="1115"/>
      <c r="F31" s="1115"/>
      <c r="G31" s="1115"/>
      <c r="H31" s="1115"/>
      <c r="I31" s="1115"/>
      <c r="J31" s="1115"/>
      <c r="K31" s="1115"/>
      <c r="L31" s="1116"/>
      <c r="M31" s="3"/>
      <c r="N31" s="3"/>
      <c r="O31" s="3"/>
      <c r="P31" s="3"/>
    </row>
    <row r="32" spans="1:16" ht="15.75" customHeight="1">
      <c r="A32" s="51"/>
      <c r="B32" s="52"/>
      <c r="C32" s="1"/>
      <c r="D32" s="1"/>
      <c r="E32" s="1"/>
      <c r="F32" s="1"/>
      <c r="G32" s="1"/>
      <c r="H32" s="1"/>
      <c r="I32" s="1"/>
      <c r="J32" s="1"/>
      <c r="K32" s="1"/>
      <c r="L32" s="1"/>
      <c r="M32" s="1"/>
      <c r="N32" s="1"/>
    </row>
    <row r="33" spans="1:14" ht="15.75" customHeight="1">
      <c r="A33" s="51"/>
      <c r="B33" s="52"/>
      <c r="C33" s="1"/>
      <c r="D33" s="1"/>
      <c r="E33" s="1"/>
      <c r="F33" s="1"/>
      <c r="G33" s="1"/>
      <c r="H33" s="1"/>
      <c r="I33" s="1"/>
      <c r="J33" s="1"/>
      <c r="K33" s="1"/>
      <c r="L33" s="1"/>
      <c r="M33" s="1"/>
      <c r="N33" s="1"/>
    </row>
    <row r="34" spans="1:14" ht="15.75" customHeight="1">
      <c r="N34" s="1"/>
    </row>
    <row r="35" spans="1:14" ht="15.75" customHeight="1">
      <c r="N35" s="1"/>
    </row>
    <row r="36" spans="1:14" ht="15.75" customHeight="1">
      <c r="N36" s="1"/>
    </row>
    <row r="37" spans="1:14" ht="15.75" customHeight="1">
      <c r="A37" s="285"/>
      <c r="B37" s="285"/>
      <c r="C37" s="285"/>
      <c r="D37" s="285"/>
      <c r="E37" s="285"/>
      <c r="F37" s="287"/>
      <c r="G37" s="287"/>
      <c r="H37" s="285"/>
      <c r="I37" s="285"/>
      <c r="J37" s="285"/>
      <c r="K37" s="285"/>
      <c r="L37" s="286"/>
      <c r="M37" s="257"/>
      <c r="N37" s="1"/>
    </row>
    <row r="38" spans="1:14" ht="15.75" customHeight="1">
      <c r="A38" s="51"/>
      <c r="B38" s="52"/>
      <c r="C38" s="1"/>
      <c r="D38" s="1"/>
      <c r="E38" s="1"/>
      <c r="F38" s="1"/>
      <c r="G38" s="1"/>
      <c r="H38" s="1"/>
      <c r="I38" s="1"/>
      <c r="J38" s="1"/>
      <c r="K38" s="1"/>
      <c r="L38" s="1"/>
      <c r="M38" s="1"/>
      <c r="N38" s="1"/>
    </row>
    <row r="39" spans="1:14" ht="15.75" customHeight="1">
      <c r="A39" s="51"/>
      <c r="B39" s="52"/>
      <c r="C39" s="1"/>
      <c r="D39" s="1"/>
      <c r="E39" s="1"/>
      <c r="F39" s="1"/>
      <c r="G39" s="1"/>
      <c r="H39" s="1"/>
      <c r="I39" s="1"/>
      <c r="J39" s="1"/>
      <c r="K39" s="1"/>
      <c r="L39" s="1"/>
      <c r="M39" s="1"/>
      <c r="N39" s="1"/>
    </row>
    <row r="40" spans="1:14" ht="15.75" customHeight="1">
      <c r="A40" s="51"/>
      <c r="B40" s="52"/>
      <c r="C40" s="1"/>
      <c r="D40" s="1"/>
      <c r="E40" s="1"/>
      <c r="F40" s="1"/>
      <c r="G40" s="1"/>
      <c r="H40" s="1"/>
      <c r="I40" s="1"/>
      <c r="J40" s="1"/>
      <c r="K40" s="1"/>
      <c r="L40" s="1"/>
      <c r="M40" s="1"/>
      <c r="N40" s="1"/>
    </row>
    <row r="41" spans="1:14" ht="15.75" customHeight="1">
      <c r="A41" s="51"/>
      <c r="B41" s="52"/>
      <c r="C41" s="1"/>
      <c r="D41" s="1"/>
      <c r="E41" s="1"/>
      <c r="F41" s="1"/>
      <c r="G41" s="1"/>
      <c r="H41" s="1"/>
      <c r="I41" s="1"/>
      <c r="J41" s="1"/>
      <c r="K41" s="1"/>
      <c r="L41" s="1"/>
      <c r="M41" s="1"/>
      <c r="N41" s="1"/>
    </row>
    <row r="42" spans="1:14" ht="15.75" customHeight="1">
      <c r="A42" s="51"/>
      <c r="B42" s="52"/>
      <c r="C42" s="1"/>
      <c r="D42" s="1"/>
      <c r="E42" s="1"/>
      <c r="F42" s="1"/>
      <c r="G42" s="1"/>
      <c r="H42" s="1"/>
      <c r="I42" s="1"/>
      <c r="J42" s="1"/>
      <c r="K42" s="1"/>
      <c r="L42" s="1"/>
      <c r="M42" s="1"/>
      <c r="N42" s="1"/>
    </row>
    <row r="43" spans="1:14" ht="15.75" customHeight="1">
      <c r="A43" s="51"/>
      <c r="B43" s="52"/>
      <c r="C43" s="1"/>
      <c r="D43" s="1"/>
      <c r="E43" s="1"/>
      <c r="F43" s="1"/>
      <c r="G43" s="1"/>
      <c r="H43" s="1"/>
      <c r="I43" s="1"/>
      <c r="J43" s="1"/>
      <c r="K43" s="1"/>
      <c r="L43" s="1"/>
      <c r="M43" s="1"/>
      <c r="N43" s="1"/>
    </row>
    <row r="44" spans="1:14" ht="15.75" customHeight="1">
      <c r="A44" s="51"/>
      <c r="B44" s="52"/>
      <c r="C44" s="1"/>
      <c r="D44" s="1"/>
      <c r="E44" s="1"/>
      <c r="F44" s="1"/>
      <c r="G44" s="1"/>
      <c r="H44" s="1"/>
      <c r="I44" s="1"/>
      <c r="J44" s="1"/>
      <c r="K44" s="1"/>
      <c r="L44" s="1"/>
      <c r="M44" s="1"/>
      <c r="N44" s="1"/>
    </row>
    <row r="45" spans="1:14" ht="15.75" customHeight="1">
      <c r="A45" s="51"/>
      <c r="B45" s="52"/>
      <c r="C45" s="1"/>
      <c r="D45" s="1"/>
      <c r="E45" s="1"/>
      <c r="F45" s="1"/>
      <c r="G45" s="1"/>
      <c r="H45" s="1"/>
      <c r="I45" s="1"/>
      <c r="J45" s="1"/>
      <c r="K45" s="1"/>
      <c r="L45" s="1"/>
      <c r="M45" s="1"/>
      <c r="N45" s="1"/>
    </row>
    <row r="46" spans="1:14" ht="15.75" customHeight="1">
      <c r="A46" s="51"/>
      <c r="B46" s="52"/>
      <c r="C46" s="1"/>
      <c r="D46" s="1"/>
      <c r="E46" s="1"/>
      <c r="F46" s="1"/>
      <c r="G46" s="1"/>
      <c r="H46" s="1"/>
      <c r="I46" s="1"/>
      <c r="J46" s="1"/>
      <c r="K46" s="1"/>
      <c r="L46" s="1"/>
      <c r="M46" s="1"/>
      <c r="N46" s="1"/>
    </row>
    <row r="47" spans="1:14" ht="15.75" customHeight="1">
      <c r="A47" s="51"/>
      <c r="B47" s="52"/>
      <c r="C47" s="1"/>
      <c r="D47" s="1"/>
      <c r="E47" s="1"/>
      <c r="F47" s="1"/>
      <c r="G47" s="1"/>
      <c r="H47" s="1"/>
      <c r="I47" s="1"/>
      <c r="J47" s="1"/>
      <c r="K47" s="1"/>
      <c r="L47" s="1"/>
      <c r="M47" s="1"/>
      <c r="N47" s="1"/>
    </row>
    <row r="48" spans="1:14" ht="15.75" customHeight="1">
      <c r="A48" s="51"/>
      <c r="B48" s="52"/>
      <c r="C48" s="1"/>
      <c r="D48" s="1"/>
      <c r="E48" s="1"/>
      <c r="F48" s="1"/>
      <c r="G48" s="1"/>
      <c r="H48" s="1"/>
      <c r="I48" s="1"/>
      <c r="J48" s="1"/>
      <c r="K48" s="1"/>
      <c r="L48" s="1"/>
      <c r="M48" s="1"/>
      <c r="N48" s="1"/>
    </row>
    <row r="49" spans="1:14" ht="15.75" customHeight="1">
      <c r="A49" s="51"/>
      <c r="B49" s="52"/>
      <c r="C49" s="1"/>
      <c r="D49" s="1"/>
      <c r="E49" s="1"/>
      <c r="F49" s="1"/>
      <c r="G49" s="1"/>
      <c r="H49" s="1"/>
      <c r="I49" s="1"/>
      <c r="J49" s="1"/>
      <c r="K49" s="1"/>
      <c r="L49" s="1"/>
      <c r="M49" s="1"/>
      <c r="N49" s="1"/>
    </row>
    <row r="50" spans="1:14" ht="15.75" customHeight="1">
      <c r="A50" s="51"/>
      <c r="B50" s="52"/>
      <c r="C50" s="1"/>
      <c r="D50" s="1"/>
      <c r="E50" s="1"/>
      <c r="F50" s="1"/>
      <c r="G50" s="1"/>
      <c r="H50" s="1"/>
      <c r="I50" s="1"/>
      <c r="J50" s="1"/>
      <c r="K50" s="1"/>
      <c r="L50" s="1"/>
      <c r="M50" s="1"/>
      <c r="N50" s="1"/>
    </row>
    <row r="51" spans="1:14" ht="15.75" customHeight="1">
      <c r="A51" s="51"/>
      <c r="B51" s="52"/>
      <c r="C51" s="1"/>
      <c r="D51" s="1"/>
      <c r="E51" s="1"/>
      <c r="F51" s="1"/>
      <c r="G51" s="1"/>
      <c r="H51" s="1"/>
      <c r="I51" s="1"/>
      <c r="J51" s="1"/>
      <c r="K51" s="1"/>
      <c r="L51" s="1"/>
      <c r="M51" s="1"/>
      <c r="N51" s="1"/>
    </row>
    <row r="52" spans="1:14" ht="15.75" customHeight="1">
      <c r="A52" s="51"/>
      <c r="B52" s="52"/>
      <c r="C52" s="1"/>
      <c r="D52" s="1"/>
      <c r="E52" s="1"/>
      <c r="F52" s="1"/>
      <c r="G52" s="1"/>
      <c r="H52" s="1"/>
      <c r="I52" s="1"/>
      <c r="J52" s="1"/>
      <c r="K52" s="1"/>
      <c r="L52" s="1"/>
      <c r="M52" s="1"/>
      <c r="N52" s="1"/>
    </row>
    <row r="53" spans="1:14" ht="15.75" customHeight="1">
      <c r="A53" s="51"/>
      <c r="B53" s="52"/>
      <c r="C53" s="1"/>
      <c r="D53" s="1"/>
      <c r="E53" s="1"/>
      <c r="F53" s="1"/>
      <c r="G53" s="1"/>
      <c r="H53" s="1"/>
      <c r="I53" s="1"/>
      <c r="J53" s="1"/>
      <c r="K53" s="1"/>
      <c r="L53" s="1"/>
      <c r="M53" s="1"/>
      <c r="N53" s="1"/>
    </row>
    <row r="54" spans="1:14" ht="15.75" customHeight="1">
      <c r="A54" s="51"/>
      <c r="B54" s="52"/>
      <c r="C54" s="1"/>
      <c r="D54" s="1"/>
      <c r="E54" s="1"/>
      <c r="F54" s="1"/>
      <c r="G54" s="1"/>
      <c r="H54" s="1"/>
      <c r="I54" s="1"/>
      <c r="J54" s="1"/>
      <c r="K54" s="1"/>
      <c r="L54" s="1"/>
      <c r="M54" s="1"/>
      <c r="N54" s="1"/>
    </row>
    <row r="55" spans="1:14" ht="15.75" customHeight="1">
      <c r="A55" s="51"/>
      <c r="B55" s="52"/>
      <c r="C55" s="1"/>
      <c r="D55" s="1"/>
      <c r="E55" s="1"/>
      <c r="F55" s="1"/>
      <c r="G55" s="1"/>
      <c r="H55" s="1"/>
      <c r="I55" s="1"/>
      <c r="J55" s="1"/>
      <c r="K55" s="1"/>
      <c r="L55" s="1"/>
      <c r="M55" s="1"/>
      <c r="N55" s="1"/>
    </row>
    <row r="56" spans="1:14" ht="15.75" customHeight="1">
      <c r="A56" s="51"/>
      <c r="B56" s="52"/>
      <c r="C56" s="1"/>
      <c r="D56" s="1"/>
      <c r="E56" s="1"/>
      <c r="F56" s="1"/>
      <c r="G56" s="1"/>
      <c r="H56" s="1"/>
      <c r="I56" s="1"/>
      <c r="J56" s="1"/>
      <c r="K56" s="1"/>
      <c r="L56" s="1"/>
      <c r="M56" s="1"/>
      <c r="N56" s="1"/>
    </row>
    <row r="57" spans="1:14" ht="15.75" customHeight="1">
      <c r="A57" s="51"/>
      <c r="B57" s="52"/>
      <c r="C57" s="1"/>
      <c r="D57" s="1"/>
      <c r="E57" s="1"/>
      <c r="F57" s="1"/>
      <c r="G57" s="1"/>
      <c r="H57" s="1"/>
      <c r="I57" s="1"/>
      <c r="J57" s="1"/>
      <c r="K57" s="1"/>
      <c r="L57" s="1"/>
      <c r="M57" s="1"/>
      <c r="N57" s="1"/>
    </row>
    <row r="58" spans="1:14" ht="15.75" customHeight="1">
      <c r="A58" s="51"/>
      <c r="B58" s="52"/>
      <c r="C58" s="1"/>
      <c r="D58" s="1"/>
      <c r="E58" s="1"/>
      <c r="F58" s="1"/>
      <c r="G58" s="1"/>
      <c r="H58" s="1"/>
      <c r="I58" s="1"/>
      <c r="J58" s="1"/>
      <c r="K58" s="1"/>
      <c r="L58" s="1"/>
      <c r="M58" s="1"/>
      <c r="N58" s="1"/>
    </row>
    <row r="59" spans="1:14" ht="15.75" customHeight="1">
      <c r="A59" s="51"/>
      <c r="B59" s="52"/>
      <c r="C59" s="1"/>
      <c r="D59" s="1"/>
      <c r="E59" s="1"/>
      <c r="F59" s="1"/>
      <c r="G59" s="1"/>
      <c r="H59" s="1"/>
      <c r="I59" s="1"/>
      <c r="J59" s="1"/>
      <c r="K59" s="1"/>
      <c r="L59" s="1"/>
      <c r="M59" s="1"/>
      <c r="N59" s="1"/>
    </row>
    <row r="60" spans="1:14" ht="15.75" customHeight="1">
      <c r="A60" s="51"/>
      <c r="B60" s="52"/>
      <c r="C60" s="1"/>
      <c r="D60" s="1"/>
      <c r="E60" s="1"/>
      <c r="F60" s="1"/>
      <c r="G60" s="1"/>
      <c r="H60" s="1"/>
      <c r="I60" s="1"/>
      <c r="J60" s="1"/>
      <c r="K60" s="1"/>
      <c r="L60" s="1"/>
      <c r="M60" s="1"/>
      <c r="N60" s="1"/>
    </row>
    <row r="61" spans="1:14" ht="15.75" customHeight="1">
      <c r="A61" s="51"/>
      <c r="B61" s="52"/>
      <c r="C61" s="1"/>
      <c r="D61" s="1"/>
      <c r="E61" s="1"/>
      <c r="F61" s="1"/>
      <c r="G61" s="1"/>
      <c r="H61" s="1"/>
      <c r="I61" s="1"/>
      <c r="J61" s="1"/>
      <c r="K61" s="1"/>
      <c r="L61" s="1"/>
      <c r="M61" s="1"/>
      <c r="N61" s="1"/>
    </row>
    <row r="62" spans="1:14" ht="15.75" customHeight="1">
      <c r="A62" s="51"/>
      <c r="B62" s="52"/>
      <c r="C62" s="1"/>
      <c r="D62" s="1"/>
      <c r="E62" s="1"/>
      <c r="F62" s="1"/>
      <c r="G62" s="1"/>
      <c r="H62" s="1"/>
      <c r="I62" s="1"/>
      <c r="J62" s="1"/>
      <c r="K62" s="1"/>
      <c r="L62" s="1"/>
      <c r="M62" s="1"/>
      <c r="N62" s="1"/>
    </row>
    <row r="63" spans="1:14" ht="15.75" customHeight="1">
      <c r="A63" s="51"/>
      <c r="B63" s="52"/>
      <c r="C63" s="1"/>
      <c r="D63" s="1"/>
      <c r="E63" s="1"/>
      <c r="F63" s="1"/>
      <c r="G63" s="1"/>
      <c r="H63" s="1"/>
      <c r="I63" s="1"/>
      <c r="J63" s="1"/>
      <c r="K63" s="1"/>
      <c r="L63" s="1"/>
      <c r="M63" s="1"/>
      <c r="N63" s="1"/>
    </row>
    <row r="64" spans="1:14" ht="15.75" customHeight="1">
      <c r="A64" s="51"/>
      <c r="B64" s="52"/>
      <c r="C64" s="1"/>
      <c r="D64" s="1"/>
      <c r="E64" s="1"/>
      <c r="F64" s="1"/>
      <c r="G64" s="1"/>
      <c r="H64" s="1"/>
      <c r="I64" s="1"/>
      <c r="J64" s="1"/>
      <c r="K64" s="1"/>
      <c r="L64" s="1"/>
      <c r="M64" s="1"/>
      <c r="N64" s="1"/>
    </row>
    <row r="65" spans="1:14" ht="15.75" customHeight="1">
      <c r="A65" s="51"/>
      <c r="B65" s="52"/>
      <c r="C65" s="1"/>
      <c r="D65" s="1"/>
      <c r="E65" s="1"/>
      <c r="F65" s="1"/>
      <c r="G65" s="1"/>
      <c r="H65" s="1"/>
      <c r="I65" s="1"/>
      <c r="J65" s="1"/>
      <c r="K65" s="1"/>
      <c r="L65" s="1"/>
      <c r="M65" s="1"/>
      <c r="N65" s="1"/>
    </row>
    <row r="66" spans="1:14" ht="15.75" customHeight="1">
      <c r="A66" s="51"/>
      <c r="B66" s="52"/>
      <c r="C66" s="1"/>
      <c r="D66" s="1"/>
      <c r="E66" s="1"/>
      <c r="F66" s="1"/>
      <c r="G66" s="1"/>
      <c r="H66" s="1"/>
      <c r="I66" s="1"/>
      <c r="J66" s="1"/>
      <c r="K66" s="1"/>
      <c r="L66" s="1"/>
      <c r="M66" s="1"/>
      <c r="N66" s="1"/>
    </row>
    <row r="67" spans="1:14" ht="15.75" customHeight="1">
      <c r="A67" s="51"/>
      <c r="B67" s="52"/>
      <c r="C67" s="1"/>
      <c r="D67" s="1"/>
      <c r="E67" s="1"/>
      <c r="F67" s="1"/>
      <c r="G67" s="1"/>
      <c r="H67" s="1"/>
      <c r="I67" s="1"/>
      <c r="J67" s="1"/>
      <c r="K67" s="1"/>
      <c r="L67" s="1"/>
      <c r="M67" s="1"/>
      <c r="N67" s="1"/>
    </row>
    <row r="68" spans="1:14" ht="15.75" customHeight="1">
      <c r="A68" s="51"/>
      <c r="B68" s="52"/>
      <c r="C68" s="1"/>
      <c r="D68" s="1"/>
      <c r="E68" s="1"/>
      <c r="F68" s="1"/>
      <c r="G68" s="1"/>
      <c r="H68" s="1"/>
      <c r="I68" s="1"/>
      <c r="J68" s="1"/>
      <c r="K68" s="1"/>
      <c r="L68" s="1"/>
      <c r="M68" s="1"/>
      <c r="N68" s="1"/>
    </row>
    <row r="69" spans="1:14" ht="15.75" customHeight="1">
      <c r="A69" s="51"/>
      <c r="B69" s="52"/>
      <c r="C69" s="1"/>
      <c r="D69" s="1"/>
      <c r="E69" s="1"/>
      <c r="F69" s="1"/>
      <c r="G69" s="1"/>
      <c r="H69" s="1"/>
      <c r="I69" s="1"/>
      <c r="J69" s="1"/>
      <c r="K69" s="1"/>
      <c r="L69" s="1"/>
      <c r="M69" s="1"/>
      <c r="N69" s="1"/>
    </row>
    <row r="70" spans="1:14" ht="15.75" customHeight="1">
      <c r="A70" s="51"/>
      <c r="B70" s="52"/>
      <c r="C70" s="1"/>
      <c r="D70" s="1"/>
      <c r="E70" s="1"/>
      <c r="F70" s="1"/>
      <c r="G70" s="1"/>
      <c r="H70" s="1"/>
      <c r="I70" s="1"/>
      <c r="J70" s="1"/>
      <c r="K70" s="1"/>
      <c r="L70" s="1"/>
      <c r="M70" s="1"/>
      <c r="N70" s="1"/>
    </row>
    <row r="71" spans="1:14" ht="15.75" customHeight="1">
      <c r="A71" s="51"/>
      <c r="B71" s="52"/>
      <c r="C71" s="1"/>
      <c r="D71" s="1"/>
      <c r="E71" s="1"/>
      <c r="F71" s="1"/>
      <c r="G71" s="1"/>
      <c r="H71" s="1"/>
      <c r="I71" s="1"/>
      <c r="J71" s="1"/>
      <c r="K71" s="1"/>
      <c r="L71" s="1"/>
      <c r="M71" s="1"/>
      <c r="N71" s="1"/>
    </row>
    <row r="72" spans="1:14" ht="15.75" customHeight="1">
      <c r="A72" s="51"/>
      <c r="B72" s="52"/>
      <c r="C72" s="1"/>
      <c r="D72" s="1"/>
      <c r="E72" s="1"/>
      <c r="F72" s="1"/>
      <c r="G72" s="1"/>
      <c r="H72" s="1"/>
      <c r="I72" s="1"/>
      <c r="J72" s="1"/>
      <c r="K72" s="1"/>
      <c r="L72" s="1"/>
      <c r="M72" s="1"/>
      <c r="N72" s="1"/>
    </row>
    <row r="73" spans="1:14" ht="15.75" customHeight="1">
      <c r="A73" s="51"/>
      <c r="B73" s="52"/>
      <c r="C73" s="1"/>
      <c r="D73" s="1"/>
      <c r="E73" s="1"/>
      <c r="F73" s="1"/>
      <c r="G73" s="1"/>
      <c r="H73" s="1"/>
      <c r="I73" s="1"/>
      <c r="J73" s="1"/>
      <c r="K73" s="1"/>
      <c r="L73" s="1"/>
      <c r="M73" s="1"/>
      <c r="N73" s="1"/>
    </row>
    <row r="74" spans="1:14" ht="15.75" customHeight="1">
      <c r="A74" s="51"/>
      <c r="B74" s="52"/>
      <c r="C74" s="1"/>
      <c r="D74" s="1"/>
      <c r="E74" s="1"/>
      <c r="F74" s="1"/>
      <c r="G74" s="1"/>
      <c r="H74" s="1"/>
      <c r="I74" s="1"/>
      <c r="J74" s="1"/>
      <c r="K74" s="1"/>
      <c r="L74" s="1"/>
      <c r="M74" s="1"/>
      <c r="N74" s="1"/>
    </row>
    <row r="75" spans="1:14" ht="15.75" customHeight="1">
      <c r="A75" s="51"/>
      <c r="B75" s="52"/>
      <c r="C75" s="1"/>
      <c r="D75" s="1"/>
      <c r="E75" s="1"/>
      <c r="F75" s="1"/>
      <c r="G75" s="1"/>
      <c r="H75" s="1"/>
      <c r="I75" s="1"/>
      <c r="J75" s="1"/>
      <c r="K75" s="1"/>
      <c r="L75" s="1"/>
      <c r="M75" s="1"/>
      <c r="N75" s="1"/>
    </row>
    <row r="76" spans="1:14" ht="15.75" customHeight="1">
      <c r="A76" s="51"/>
      <c r="B76" s="52"/>
      <c r="C76" s="1"/>
      <c r="D76" s="1"/>
      <c r="E76" s="1"/>
      <c r="F76" s="1"/>
      <c r="G76" s="1"/>
      <c r="H76" s="1"/>
      <c r="I76" s="1"/>
      <c r="J76" s="1"/>
      <c r="K76" s="1"/>
      <c r="L76" s="1"/>
      <c r="M76" s="1"/>
      <c r="N76" s="1"/>
    </row>
    <row r="77" spans="1:14" ht="15.75" customHeight="1">
      <c r="A77" s="51"/>
      <c r="B77" s="52"/>
      <c r="C77" s="1"/>
      <c r="D77" s="1"/>
      <c r="E77" s="1"/>
      <c r="F77" s="1"/>
      <c r="G77" s="1"/>
      <c r="H77" s="1"/>
      <c r="I77" s="1"/>
      <c r="J77" s="1"/>
      <c r="K77" s="1"/>
      <c r="L77" s="1"/>
      <c r="M77" s="1"/>
      <c r="N77" s="1"/>
    </row>
    <row r="78" spans="1:14" ht="15.75" customHeight="1">
      <c r="A78" s="51"/>
      <c r="B78" s="52"/>
      <c r="C78" s="1"/>
      <c r="D78" s="1"/>
      <c r="E78" s="1"/>
      <c r="F78" s="1"/>
      <c r="G78" s="1"/>
      <c r="H78" s="1"/>
      <c r="I78" s="1"/>
      <c r="J78" s="1"/>
      <c r="K78" s="1"/>
      <c r="L78" s="1"/>
      <c r="M78" s="1"/>
      <c r="N78" s="1"/>
    </row>
    <row r="79" spans="1:14" ht="15.75" customHeight="1">
      <c r="A79" s="51"/>
      <c r="B79" s="52"/>
      <c r="C79" s="1"/>
      <c r="D79" s="1"/>
      <c r="E79" s="1"/>
      <c r="F79" s="1"/>
      <c r="G79" s="1"/>
      <c r="H79" s="1"/>
      <c r="I79" s="1"/>
      <c r="J79" s="1"/>
      <c r="K79" s="1"/>
      <c r="L79" s="1"/>
      <c r="M79" s="1"/>
      <c r="N79" s="1"/>
    </row>
    <row r="80" spans="1:14" ht="15.75" customHeight="1">
      <c r="A80" s="51"/>
      <c r="B80" s="52"/>
      <c r="C80" s="1"/>
      <c r="D80" s="1"/>
      <c r="E80" s="1"/>
      <c r="F80" s="1"/>
      <c r="G80" s="1"/>
      <c r="H80" s="1"/>
      <c r="I80" s="1"/>
      <c r="J80" s="1"/>
      <c r="K80" s="1"/>
      <c r="L80" s="1"/>
      <c r="M80" s="1"/>
      <c r="N80" s="1"/>
    </row>
    <row r="81" spans="1:14" ht="15.75" customHeight="1">
      <c r="A81" s="51"/>
      <c r="B81" s="52"/>
      <c r="C81" s="1"/>
      <c r="D81" s="1"/>
      <c r="E81" s="1"/>
      <c r="F81" s="1"/>
      <c r="G81" s="1"/>
      <c r="H81" s="1"/>
      <c r="I81" s="1"/>
      <c r="J81" s="1"/>
      <c r="K81" s="1"/>
      <c r="L81" s="1"/>
      <c r="M81" s="1"/>
      <c r="N81" s="1"/>
    </row>
    <row r="82" spans="1:14" ht="15.75" customHeight="1">
      <c r="A82" s="51"/>
      <c r="B82" s="52"/>
      <c r="C82" s="1"/>
      <c r="D82" s="1"/>
      <c r="E82" s="1"/>
      <c r="F82" s="1"/>
      <c r="G82" s="1"/>
      <c r="H82" s="1"/>
      <c r="I82" s="1"/>
      <c r="J82" s="1"/>
      <c r="K82" s="1"/>
      <c r="L82" s="1"/>
      <c r="M82" s="1"/>
      <c r="N82" s="1"/>
    </row>
    <row r="83" spans="1:14" ht="15.75" customHeight="1">
      <c r="A83" s="51"/>
      <c r="B83" s="52"/>
      <c r="C83" s="1"/>
      <c r="D83" s="1"/>
      <c r="E83" s="1"/>
      <c r="F83" s="1"/>
      <c r="G83" s="1"/>
      <c r="H83" s="1"/>
      <c r="I83" s="1"/>
      <c r="J83" s="1"/>
      <c r="K83" s="1"/>
      <c r="L83" s="1"/>
      <c r="M83" s="1"/>
      <c r="N83" s="1"/>
    </row>
    <row r="84" spans="1:14" ht="15.75" customHeight="1">
      <c r="A84" s="51"/>
      <c r="B84" s="52"/>
      <c r="C84" s="1"/>
      <c r="D84" s="1"/>
      <c r="E84" s="1"/>
      <c r="F84" s="1"/>
      <c r="G84" s="1"/>
      <c r="H84" s="1"/>
      <c r="I84" s="1"/>
      <c r="J84" s="1"/>
      <c r="K84" s="1"/>
      <c r="L84" s="1"/>
      <c r="M84" s="1"/>
      <c r="N84" s="1"/>
    </row>
    <row r="85" spans="1:14" ht="15.75" customHeight="1">
      <c r="A85" s="51"/>
      <c r="B85" s="52"/>
      <c r="C85" s="1"/>
      <c r="D85" s="1"/>
      <c r="E85" s="1"/>
      <c r="F85" s="1"/>
      <c r="G85" s="1"/>
      <c r="H85" s="1"/>
      <c r="I85" s="1"/>
      <c r="J85" s="1"/>
      <c r="K85" s="1"/>
      <c r="L85" s="1"/>
      <c r="M85" s="1"/>
      <c r="N85" s="1"/>
    </row>
    <row r="86" spans="1:14" ht="15.75" customHeight="1">
      <c r="A86" s="51"/>
      <c r="B86" s="52"/>
      <c r="C86" s="1"/>
      <c r="D86" s="1"/>
      <c r="E86" s="1"/>
      <c r="F86" s="1"/>
      <c r="G86" s="1"/>
      <c r="H86" s="1"/>
      <c r="I86" s="1"/>
      <c r="J86" s="1"/>
      <c r="K86" s="1"/>
      <c r="L86" s="1"/>
      <c r="M86" s="1"/>
      <c r="N86" s="1"/>
    </row>
    <row r="87" spans="1:14" ht="15.75" customHeight="1">
      <c r="A87" s="51"/>
      <c r="B87" s="52"/>
      <c r="C87" s="1"/>
      <c r="D87" s="1"/>
      <c r="E87" s="1"/>
      <c r="F87" s="1"/>
      <c r="G87" s="1"/>
      <c r="H87" s="1"/>
      <c r="I87" s="1"/>
      <c r="J87" s="1"/>
      <c r="K87" s="1"/>
      <c r="L87" s="1"/>
      <c r="M87" s="1"/>
      <c r="N87" s="1"/>
    </row>
    <row r="88" spans="1:14" ht="15.75" customHeight="1">
      <c r="A88" s="51"/>
      <c r="B88" s="52"/>
      <c r="C88" s="1"/>
      <c r="D88" s="1"/>
      <c r="E88" s="1"/>
      <c r="F88" s="1"/>
      <c r="G88" s="1"/>
      <c r="H88" s="1"/>
      <c r="I88" s="1"/>
      <c r="J88" s="1"/>
      <c r="K88" s="1"/>
      <c r="L88" s="1"/>
      <c r="M88" s="1"/>
      <c r="N88" s="1"/>
    </row>
    <row r="89" spans="1:14" ht="15.75" customHeight="1">
      <c r="A89" s="51"/>
      <c r="B89" s="52"/>
      <c r="C89" s="1"/>
      <c r="D89" s="1"/>
      <c r="E89" s="1"/>
      <c r="F89" s="1"/>
      <c r="G89" s="1"/>
      <c r="H89" s="1"/>
      <c r="I89" s="1"/>
      <c r="J89" s="1"/>
      <c r="K89" s="1"/>
      <c r="L89" s="1"/>
      <c r="M89" s="1"/>
      <c r="N89" s="1"/>
    </row>
    <row r="90" spans="1:14" ht="15.75" customHeight="1">
      <c r="A90" s="51"/>
      <c r="B90" s="52"/>
      <c r="C90" s="1"/>
      <c r="D90" s="1"/>
      <c r="E90" s="1"/>
      <c r="F90" s="1"/>
      <c r="G90" s="1"/>
      <c r="H90" s="1"/>
      <c r="I90" s="1"/>
      <c r="J90" s="1"/>
      <c r="K90" s="1"/>
      <c r="L90" s="1"/>
      <c r="M90" s="1"/>
      <c r="N90" s="1"/>
    </row>
    <row r="91" spans="1:14" ht="15.75" customHeight="1">
      <c r="A91" s="51"/>
      <c r="B91" s="52"/>
      <c r="C91" s="1"/>
      <c r="D91" s="1"/>
      <c r="E91" s="1"/>
      <c r="F91" s="1"/>
      <c r="G91" s="1"/>
      <c r="H91" s="1"/>
      <c r="I91" s="1"/>
      <c r="J91" s="1"/>
      <c r="K91" s="1"/>
      <c r="L91" s="1"/>
      <c r="M91" s="1"/>
      <c r="N91" s="1"/>
    </row>
    <row r="92" spans="1:14" ht="15.75" customHeight="1">
      <c r="A92" s="51"/>
      <c r="B92" s="52"/>
      <c r="C92" s="1"/>
      <c r="D92" s="1"/>
      <c r="E92" s="1"/>
      <c r="F92" s="1"/>
      <c r="G92" s="1"/>
      <c r="H92" s="1"/>
      <c r="I92" s="1"/>
      <c r="J92" s="1"/>
      <c r="K92" s="1"/>
      <c r="L92" s="1"/>
      <c r="M92" s="1"/>
      <c r="N92" s="1"/>
    </row>
    <row r="93" spans="1:14" ht="15.75" customHeight="1">
      <c r="A93" s="51"/>
      <c r="B93" s="52"/>
      <c r="C93" s="1"/>
      <c r="D93" s="1"/>
      <c r="E93" s="1"/>
      <c r="F93" s="1"/>
      <c r="G93" s="1"/>
      <c r="H93" s="1"/>
      <c r="I93" s="1"/>
      <c r="J93" s="1"/>
      <c r="K93" s="1"/>
      <c r="L93" s="1"/>
      <c r="M93" s="1"/>
      <c r="N93" s="1"/>
    </row>
    <row r="94" spans="1:14" ht="15.75" customHeight="1">
      <c r="A94" s="51"/>
      <c r="B94" s="52"/>
      <c r="C94" s="1"/>
      <c r="D94" s="1"/>
      <c r="E94" s="1"/>
      <c r="F94" s="1"/>
      <c r="G94" s="1"/>
      <c r="H94" s="1"/>
      <c r="I94" s="1"/>
      <c r="J94" s="1"/>
      <c r="K94" s="1"/>
      <c r="L94" s="1"/>
      <c r="M94" s="1"/>
      <c r="N94" s="1"/>
    </row>
    <row r="95" spans="1:14" ht="15.75" customHeight="1">
      <c r="A95" s="51"/>
      <c r="B95" s="52"/>
      <c r="C95" s="1"/>
      <c r="D95" s="1"/>
      <c r="E95" s="1"/>
      <c r="F95" s="1"/>
      <c r="G95" s="1"/>
      <c r="H95" s="1"/>
      <c r="I95" s="1"/>
      <c r="J95" s="1"/>
      <c r="K95" s="1"/>
      <c r="L95" s="1"/>
      <c r="M95" s="1"/>
      <c r="N95" s="1"/>
    </row>
    <row r="96" spans="1:14" ht="15.75" customHeight="1">
      <c r="A96" s="51"/>
      <c r="B96" s="52"/>
      <c r="C96" s="1"/>
      <c r="D96" s="1"/>
      <c r="E96" s="1"/>
      <c r="F96" s="1"/>
      <c r="G96" s="1"/>
      <c r="H96" s="1"/>
      <c r="I96" s="1"/>
      <c r="J96" s="1"/>
      <c r="K96" s="1"/>
      <c r="L96" s="1"/>
      <c r="M96" s="1"/>
      <c r="N96" s="1"/>
    </row>
    <row r="97" spans="1:14" ht="15.75" customHeight="1">
      <c r="A97" s="51"/>
      <c r="B97" s="52"/>
      <c r="C97" s="1"/>
      <c r="D97" s="1"/>
      <c r="E97" s="1"/>
      <c r="F97" s="1"/>
      <c r="G97" s="1"/>
      <c r="H97" s="1"/>
      <c r="I97" s="1"/>
      <c r="J97" s="1"/>
      <c r="K97" s="1"/>
      <c r="L97" s="1"/>
      <c r="M97" s="1"/>
      <c r="N97" s="1"/>
    </row>
    <row r="98" spans="1:14" ht="15.75" customHeight="1">
      <c r="A98" s="51"/>
      <c r="B98" s="52"/>
      <c r="C98" s="1"/>
      <c r="D98" s="1"/>
      <c r="E98" s="1"/>
      <c r="F98" s="1"/>
      <c r="G98" s="1"/>
      <c r="H98" s="1"/>
      <c r="I98" s="1"/>
      <c r="J98" s="1"/>
      <c r="K98" s="1"/>
      <c r="L98" s="1"/>
      <c r="M98" s="1"/>
      <c r="N98" s="1"/>
    </row>
    <row r="99" spans="1:14" ht="15.75" customHeight="1">
      <c r="A99" s="51"/>
      <c r="B99" s="52"/>
      <c r="C99" s="1"/>
      <c r="D99" s="1"/>
      <c r="E99" s="1"/>
      <c r="F99" s="1"/>
      <c r="G99" s="1"/>
      <c r="H99" s="1"/>
      <c r="I99" s="1"/>
      <c r="J99" s="1"/>
      <c r="K99" s="1"/>
      <c r="L99" s="1"/>
      <c r="M99" s="1"/>
      <c r="N99" s="1"/>
    </row>
    <row r="100" spans="1:14" ht="15.75" customHeight="1">
      <c r="A100" s="51"/>
      <c r="B100" s="52"/>
      <c r="C100" s="1"/>
      <c r="D100" s="1"/>
      <c r="E100" s="1"/>
      <c r="F100" s="1"/>
      <c r="G100" s="1"/>
      <c r="H100" s="1"/>
      <c r="I100" s="1"/>
      <c r="J100" s="1"/>
      <c r="K100" s="1"/>
      <c r="L100" s="1"/>
      <c r="M100" s="1"/>
      <c r="N100" s="1"/>
    </row>
    <row r="101" spans="1:14" ht="15.75" customHeight="1">
      <c r="A101" s="51"/>
      <c r="B101" s="52"/>
      <c r="C101" s="1"/>
      <c r="D101" s="1"/>
      <c r="E101" s="1"/>
      <c r="F101" s="1"/>
      <c r="G101" s="1"/>
      <c r="H101" s="1"/>
      <c r="I101" s="1"/>
      <c r="J101" s="1"/>
      <c r="K101" s="1"/>
      <c r="L101" s="1"/>
      <c r="M101" s="1"/>
      <c r="N101" s="1"/>
    </row>
    <row r="102" spans="1:14" ht="15.75" customHeight="1">
      <c r="A102" s="51"/>
      <c r="B102" s="52"/>
      <c r="C102" s="1"/>
      <c r="D102" s="1"/>
      <c r="E102" s="1"/>
      <c r="F102" s="1"/>
      <c r="G102" s="1"/>
      <c r="H102" s="1"/>
      <c r="I102" s="1"/>
      <c r="J102" s="1"/>
      <c r="K102" s="1"/>
      <c r="L102" s="1"/>
      <c r="M102" s="1"/>
      <c r="N102" s="1"/>
    </row>
    <row r="103" spans="1:14" ht="15.75" customHeight="1">
      <c r="A103" s="51"/>
      <c r="B103" s="52"/>
      <c r="C103" s="1"/>
      <c r="D103" s="1"/>
      <c r="E103" s="1"/>
      <c r="F103" s="1"/>
      <c r="G103" s="1"/>
      <c r="H103" s="1"/>
      <c r="I103" s="1"/>
      <c r="J103" s="1"/>
      <c r="K103" s="1"/>
      <c r="L103" s="1"/>
      <c r="M103" s="1"/>
      <c r="N103" s="1"/>
    </row>
    <row r="104" spans="1:14" ht="15.75" customHeight="1">
      <c r="A104" s="51"/>
      <c r="B104" s="52"/>
      <c r="C104" s="1"/>
      <c r="D104" s="1"/>
      <c r="E104" s="1"/>
      <c r="F104" s="1"/>
      <c r="G104" s="1"/>
      <c r="H104" s="1"/>
      <c r="I104" s="1"/>
      <c r="J104" s="1"/>
      <c r="K104" s="1"/>
      <c r="L104" s="1"/>
      <c r="M104" s="1"/>
      <c r="N104" s="1"/>
    </row>
    <row r="105" spans="1:14" ht="15.75" customHeight="1">
      <c r="A105" s="51"/>
      <c r="B105" s="52"/>
      <c r="C105" s="1"/>
      <c r="D105" s="1"/>
      <c r="E105" s="1"/>
      <c r="F105" s="1"/>
      <c r="G105" s="1"/>
      <c r="H105" s="1"/>
      <c r="I105" s="1"/>
      <c r="J105" s="1"/>
      <c r="K105" s="1"/>
      <c r="L105" s="1"/>
      <c r="M105" s="1"/>
      <c r="N105" s="1"/>
    </row>
    <row r="106" spans="1:14" ht="15.75" customHeight="1">
      <c r="A106" s="51"/>
      <c r="B106" s="52"/>
      <c r="C106" s="1"/>
      <c r="D106" s="1"/>
      <c r="E106" s="1"/>
      <c r="F106" s="1"/>
      <c r="G106" s="1"/>
      <c r="H106" s="1"/>
      <c r="I106" s="1"/>
      <c r="J106" s="1"/>
      <c r="K106" s="1"/>
      <c r="L106" s="1"/>
      <c r="M106" s="1"/>
      <c r="N106" s="1"/>
    </row>
    <row r="107" spans="1:14" ht="15.75" customHeight="1">
      <c r="A107" s="51"/>
      <c r="B107" s="52"/>
      <c r="C107" s="1"/>
      <c r="D107" s="1"/>
      <c r="E107" s="1"/>
      <c r="F107" s="1"/>
      <c r="G107" s="1"/>
      <c r="H107" s="1"/>
      <c r="I107" s="1"/>
      <c r="J107" s="1"/>
      <c r="K107" s="1"/>
      <c r="L107" s="1"/>
      <c r="M107" s="1"/>
      <c r="N107" s="1"/>
    </row>
    <row r="108" spans="1:14" ht="15.75" customHeight="1">
      <c r="A108" s="51"/>
      <c r="B108" s="52"/>
      <c r="C108" s="1"/>
      <c r="D108" s="1"/>
      <c r="E108" s="1"/>
      <c r="F108" s="1"/>
      <c r="G108" s="1"/>
      <c r="H108" s="1"/>
      <c r="I108" s="1"/>
      <c r="J108" s="1"/>
      <c r="K108" s="1"/>
      <c r="L108" s="1"/>
      <c r="M108" s="1"/>
      <c r="N108" s="1"/>
    </row>
    <row r="109" spans="1:14" ht="15.75" customHeight="1">
      <c r="A109" s="51"/>
      <c r="B109" s="52"/>
      <c r="C109" s="1"/>
      <c r="D109" s="1"/>
      <c r="E109" s="1"/>
      <c r="F109" s="1"/>
      <c r="G109" s="1"/>
      <c r="H109" s="1"/>
      <c r="I109" s="1"/>
      <c r="J109" s="1"/>
      <c r="K109" s="1"/>
      <c r="L109" s="1"/>
      <c r="M109" s="1"/>
      <c r="N109" s="1"/>
    </row>
    <row r="110" spans="1:14" ht="15.75" customHeight="1">
      <c r="A110" s="51"/>
      <c r="B110" s="52"/>
      <c r="C110" s="1"/>
      <c r="D110" s="1"/>
      <c r="E110" s="1"/>
      <c r="F110" s="1"/>
      <c r="G110" s="1"/>
      <c r="H110" s="1"/>
      <c r="I110" s="1"/>
      <c r="J110" s="1"/>
      <c r="K110" s="1"/>
      <c r="L110" s="1"/>
      <c r="M110" s="1"/>
      <c r="N110" s="1"/>
    </row>
    <row r="111" spans="1:14" ht="15.75" customHeight="1">
      <c r="A111" s="51"/>
      <c r="B111" s="52"/>
      <c r="C111" s="1"/>
      <c r="D111" s="1"/>
      <c r="E111" s="1"/>
      <c r="F111" s="1"/>
      <c r="G111" s="1"/>
      <c r="H111" s="1"/>
      <c r="I111" s="1"/>
      <c r="J111" s="1"/>
      <c r="K111" s="1"/>
      <c r="L111" s="1"/>
      <c r="M111" s="1"/>
      <c r="N111" s="1"/>
    </row>
    <row r="112" spans="1:14" ht="15.75" customHeight="1">
      <c r="A112" s="51"/>
      <c r="B112" s="52"/>
      <c r="C112" s="1"/>
      <c r="D112" s="1"/>
      <c r="E112" s="1"/>
      <c r="F112" s="1"/>
      <c r="G112" s="1"/>
      <c r="H112" s="1"/>
      <c r="I112" s="1"/>
      <c r="J112" s="1"/>
      <c r="K112" s="1"/>
      <c r="L112" s="1"/>
      <c r="M112" s="1"/>
      <c r="N112" s="1"/>
    </row>
    <row r="113" spans="1:14" ht="15.75" customHeight="1">
      <c r="A113" s="51"/>
      <c r="B113" s="52"/>
      <c r="C113" s="1"/>
      <c r="D113" s="1"/>
      <c r="E113" s="1"/>
      <c r="F113" s="1"/>
      <c r="G113" s="1"/>
      <c r="H113" s="1"/>
      <c r="I113" s="1"/>
      <c r="J113" s="1"/>
      <c r="K113" s="1"/>
      <c r="L113" s="1"/>
      <c r="M113" s="1"/>
      <c r="N113" s="1"/>
    </row>
    <row r="114" spans="1:14" ht="15.75" customHeight="1">
      <c r="A114" s="51"/>
      <c r="B114" s="52"/>
      <c r="C114" s="1"/>
      <c r="D114" s="1"/>
      <c r="E114" s="1"/>
      <c r="F114" s="1"/>
      <c r="G114" s="1"/>
      <c r="H114" s="1"/>
      <c r="I114" s="1"/>
      <c r="J114" s="1"/>
      <c r="K114" s="1"/>
      <c r="L114" s="1"/>
      <c r="M114" s="1"/>
      <c r="N114" s="1"/>
    </row>
    <row r="115" spans="1:14" ht="15.75" customHeight="1">
      <c r="A115" s="51"/>
      <c r="B115" s="52"/>
      <c r="C115" s="1"/>
      <c r="D115" s="1"/>
      <c r="E115" s="1"/>
      <c r="F115" s="1"/>
      <c r="G115" s="1"/>
      <c r="H115" s="1"/>
      <c r="I115" s="1"/>
      <c r="J115" s="1"/>
      <c r="K115" s="1"/>
      <c r="L115" s="1"/>
      <c r="M115" s="1"/>
      <c r="N115" s="1"/>
    </row>
    <row r="116" spans="1:14" ht="15.75" customHeight="1">
      <c r="A116" s="51"/>
      <c r="B116" s="52"/>
      <c r="C116" s="1"/>
      <c r="D116" s="1"/>
      <c r="E116" s="1"/>
      <c r="F116" s="1"/>
      <c r="G116" s="1"/>
      <c r="H116" s="1"/>
      <c r="I116" s="1"/>
      <c r="J116" s="1"/>
      <c r="K116" s="1"/>
      <c r="L116" s="1"/>
      <c r="M116" s="1"/>
      <c r="N116" s="1"/>
    </row>
    <row r="117" spans="1:14" ht="15.75" customHeight="1">
      <c r="A117" s="51"/>
      <c r="B117" s="52"/>
      <c r="C117" s="1"/>
      <c r="D117" s="1"/>
      <c r="E117" s="1"/>
      <c r="F117" s="1"/>
      <c r="G117" s="1"/>
      <c r="H117" s="1"/>
      <c r="I117" s="1"/>
      <c r="J117" s="1"/>
      <c r="K117" s="1"/>
      <c r="L117" s="1"/>
      <c r="M117" s="1"/>
      <c r="N117" s="1"/>
    </row>
    <row r="118" spans="1:14" ht="15.75" customHeight="1">
      <c r="A118" s="51"/>
      <c r="B118" s="52"/>
      <c r="C118" s="1"/>
      <c r="D118" s="1"/>
      <c r="E118" s="1"/>
      <c r="F118" s="1"/>
      <c r="G118" s="1"/>
      <c r="H118" s="1"/>
      <c r="I118" s="1"/>
      <c r="J118" s="1"/>
      <c r="K118" s="1"/>
      <c r="L118" s="1"/>
      <c r="M118" s="1"/>
      <c r="N118" s="1"/>
    </row>
    <row r="119" spans="1:14" ht="15.75" customHeight="1">
      <c r="A119" s="51"/>
      <c r="B119" s="52"/>
      <c r="C119" s="1"/>
      <c r="D119" s="1"/>
      <c r="E119" s="1"/>
      <c r="F119" s="1"/>
      <c r="G119" s="1"/>
      <c r="H119" s="1"/>
      <c r="I119" s="1"/>
      <c r="J119" s="1"/>
      <c r="K119" s="1"/>
      <c r="L119" s="1"/>
      <c r="M119" s="1"/>
      <c r="N119" s="1"/>
    </row>
    <row r="120" spans="1:14" ht="15.75" customHeight="1">
      <c r="A120" s="51"/>
      <c r="B120" s="52"/>
      <c r="C120" s="1"/>
      <c r="D120" s="1"/>
      <c r="E120" s="1"/>
      <c r="F120" s="1"/>
      <c r="G120" s="1"/>
      <c r="H120" s="1"/>
      <c r="I120" s="1"/>
      <c r="J120" s="1"/>
      <c r="K120" s="1"/>
      <c r="L120" s="1"/>
      <c r="M120" s="1"/>
      <c r="N120" s="1"/>
    </row>
    <row r="121" spans="1:14" ht="15.75" customHeight="1">
      <c r="A121" s="51"/>
      <c r="B121" s="52"/>
      <c r="C121" s="1"/>
      <c r="D121" s="1"/>
      <c r="E121" s="1"/>
      <c r="F121" s="1"/>
      <c r="G121" s="1"/>
      <c r="H121" s="1"/>
      <c r="I121" s="1"/>
      <c r="J121" s="1"/>
      <c r="K121" s="1"/>
      <c r="L121" s="1"/>
      <c r="M121" s="1"/>
      <c r="N121" s="1"/>
    </row>
    <row r="122" spans="1:14" ht="15.75" customHeight="1">
      <c r="A122" s="51"/>
      <c r="B122" s="52"/>
      <c r="C122" s="1"/>
      <c r="D122" s="1"/>
      <c r="E122" s="1"/>
      <c r="F122" s="1"/>
      <c r="G122" s="1"/>
      <c r="H122" s="1"/>
      <c r="I122" s="1"/>
      <c r="J122" s="1"/>
      <c r="K122" s="1"/>
      <c r="L122" s="1"/>
      <c r="M122" s="1"/>
      <c r="N122" s="1"/>
    </row>
    <row r="123" spans="1:14" ht="15.75" customHeight="1">
      <c r="A123" s="51"/>
      <c r="B123" s="52"/>
      <c r="C123" s="1"/>
      <c r="D123" s="1"/>
      <c r="E123" s="1"/>
      <c r="F123" s="1"/>
      <c r="G123" s="1"/>
      <c r="H123" s="1"/>
      <c r="I123" s="1"/>
      <c r="J123" s="1"/>
      <c r="K123" s="1"/>
      <c r="L123" s="1"/>
      <c r="M123" s="1"/>
      <c r="N123" s="1"/>
    </row>
    <row r="124" spans="1:14" ht="15.75" customHeight="1">
      <c r="A124" s="51"/>
      <c r="B124" s="52"/>
      <c r="C124" s="1"/>
      <c r="D124" s="1"/>
      <c r="E124" s="1"/>
      <c r="F124" s="1"/>
      <c r="G124" s="1"/>
      <c r="H124" s="1"/>
      <c r="I124" s="1"/>
      <c r="J124" s="1"/>
      <c r="K124" s="1"/>
      <c r="L124" s="1"/>
      <c r="M124" s="1"/>
      <c r="N124" s="1"/>
    </row>
    <row r="125" spans="1:14" ht="15.75" customHeight="1">
      <c r="A125" s="51"/>
      <c r="B125" s="52"/>
      <c r="C125" s="1"/>
      <c r="D125" s="1"/>
      <c r="E125" s="1"/>
      <c r="F125" s="1"/>
      <c r="G125" s="1"/>
      <c r="H125" s="1"/>
      <c r="I125" s="1"/>
      <c r="J125" s="1"/>
      <c r="K125" s="1"/>
      <c r="L125" s="1"/>
      <c r="M125" s="1"/>
      <c r="N125" s="1"/>
    </row>
    <row r="126" spans="1:14" ht="15.75" customHeight="1">
      <c r="A126" s="51"/>
      <c r="B126" s="52"/>
      <c r="C126" s="1"/>
      <c r="D126" s="1"/>
      <c r="E126" s="1"/>
      <c r="F126" s="1"/>
      <c r="G126" s="1"/>
      <c r="H126" s="1"/>
      <c r="I126" s="1"/>
      <c r="J126" s="1"/>
      <c r="K126" s="1"/>
      <c r="L126" s="1"/>
      <c r="M126" s="1"/>
      <c r="N126" s="1"/>
    </row>
    <row r="127" spans="1:14" ht="15.75" customHeight="1">
      <c r="A127" s="51"/>
      <c r="B127" s="52"/>
      <c r="C127" s="1"/>
      <c r="D127" s="1"/>
      <c r="E127" s="1"/>
      <c r="F127" s="1"/>
      <c r="G127" s="1"/>
      <c r="H127" s="1"/>
      <c r="I127" s="1"/>
      <c r="J127" s="1"/>
      <c r="K127" s="1"/>
      <c r="L127" s="1"/>
      <c r="M127" s="1"/>
      <c r="N127" s="1"/>
    </row>
    <row r="128" spans="1:14" ht="15.75" customHeight="1">
      <c r="A128" s="51"/>
      <c r="B128" s="52"/>
      <c r="C128" s="1"/>
      <c r="D128" s="1"/>
      <c r="E128" s="1"/>
      <c r="F128" s="1"/>
      <c r="G128" s="1"/>
      <c r="H128" s="1"/>
      <c r="I128" s="1"/>
      <c r="J128" s="1"/>
      <c r="K128" s="1"/>
      <c r="L128" s="1"/>
      <c r="M128" s="1"/>
      <c r="N128" s="1"/>
    </row>
    <row r="129" spans="1:14" ht="15.75" customHeight="1">
      <c r="A129" s="51"/>
      <c r="B129" s="52"/>
      <c r="C129" s="1"/>
      <c r="D129" s="1"/>
      <c r="E129" s="1"/>
      <c r="F129" s="1"/>
      <c r="G129" s="1"/>
      <c r="H129" s="1"/>
      <c r="I129" s="1"/>
      <c r="J129" s="1"/>
      <c r="K129" s="1"/>
      <c r="L129" s="1"/>
      <c r="M129" s="1"/>
      <c r="N129" s="1"/>
    </row>
    <row r="130" spans="1:14" ht="15.75" customHeight="1">
      <c r="A130" s="51"/>
      <c r="B130" s="52"/>
      <c r="C130" s="1"/>
      <c r="D130" s="1"/>
      <c r="E130" s="1"/>
      <c r="F130" s="1"/>
      <c r="G130" s="1"/>
      <c r="H130" s="1"/>
      <c r="I130" s="1"/>
      <c r="J130" s="1"/>
      <c r="K130" s="1"/>
      <c r="L130" s="1"/>
      <c r="M130" s="1"/>
      <c r="N130" s="1"/>
    </row>
    <row r="131" spans="1:14" ht="15.75" customHeight="1">
      <c r="A131" s="51"/>
      <c r="B131" s="52"/>
      <c r="C131" s="1"/>
      <c r="D131" s="1"/>
      <c r="E131" s="1"/>
      <c r="F131" s="1"/>
      <c r="G131" s="1"/>
      <c r="H131" s="1"/>
      <c r="I131" s="1"/>
      <c r="J131" s="1"/>
      <c r="K131" s="1"/>
      <c r="L131" s="1"/>
      <c r="M131" s="1"/>
      <c r="N131" s="1"/>
    </row>
    <row r="132" spans="1:14" ht="15.75" customHeight="1">
      <c r="A132" s="51"/>
      <c r="B132" s="52"/>
      <c r="C132" s="1"/>
      <c r="D132" s="1"/>
      <c r="E132" s="1"/>
      <c r="F132" s="1"/>
      <c r="G132" s="1"/>
      <c r="H132" s="1"/>
      <c r="I132" s="1"/>
      <c r="J132" s="1"/>
      <c r="K132" s="1"/>
      <c r="L132" s="1"/>
      <c r="M132" s="1"/>
      <c r="N132" s="1"/>
    </row>
    <row r="133" spans="1:14" ht="15.75" customHeight="1">
      <c r="A133" s="51"/>
      <c r="B133" s="52"/>
      <c r="C133" s="1"/>
      <c r="D133" s="1"/>
      <c r="E133" s="1"/>
      <c r="F133" s="1"/>
      <c r="G133" s="1"/>
      <c r="H133" s="1"/>
      <c r="I133" s="1"/>
      <c r="J133" s="1"/>
      <c r="K133" s="1"/>
      <c r="L133" s="1"/>
      <c r="M133" s="1"/>
      <c r="N133" s="1"/>
    </row>
    <row r="134" spans="1:14" ht="15.75" customHeight="1">
      <c r="A134" s="51"/>
      <c r="B134" s="52"/>
      <c r="C134" s="1"/>
      <c r="D134" s="1"/>
      <c r="E134" s="1"/>
      <c r="F134" s="1"/>
      <c r="G134" s="1"/>
      <c r="H134" s="1"/>
      <c r="I134" s="1"/>
      <c r="J134" s="1"/>
      <c r="K134" s="1"/>
      <c r="L134" s="1"/>
      <c r="M134" s="1"/>
      <c r="N134" s="1"/>
    </row>
    <row r="135" spans="1:14" ht="15.75" customHeight="1">
      <c r="A135" s="51"/>
      <c r="B135" s="52"/>
      <c r="C135" s="1"/>
      <c r="D135" s="1"/>
      <c r="E135" s="1"/>
      <c r="F135" s="1"/>
      <c r="G135" s="1"/>
      <c r="H135" s="1"/>
      <c r="I135" s="1"/>
      <c r="J135" s="1"/>
      <c r="K135" s="1"/>
      <c r="L135" s="1"/>
      <c r="M135" s="1"/>
      <c r="N135" s="1"/>
    </row>
    <row r="136" spans="1:14" ht="15.75" customHeight="1">
      <c r="A136" s="51"/>
      <c r="B136" s="52"/>
      <c r="C136" s="1"/>
      <c r="D136" s="1"/>
      <c r="E136" s="1"/>
      <c r="F136" s="1"/>
      <c r="G136" s="1"/>
      <c r="H136" s="1"/>
      <c r="I136" s="1"/>
      <c r="J136" s="1"/>
      <c r="K136" s="1"/>
      <c r="L136" s="1"/>
      <c r="M136" s="1"/>
      <c r="N136" s="1"/>
    </row>
    <row r="137" spans="1:14" ht="15.75" customHeight="1">
      <c r="A137" s="51"/>
      <c r="B137" s="52"/>
      <c r="C137" s="1"/>
      <c r="D137" s="1"/>
      <c r="E137" s="1"/>
      <c r="F137" s="1"/>
      <c r="G137" s="1"/>
      <c r="H137" s="1"/>
      <c r="I137" s="1"/>
      <c r="J137" s="1"/>
      <c r="K137" s="1"/>
      <c r="L137" s="1"/>
      <c r="M137" s="1"/>
      <c r="N137" s="1"/>
    </row>
    <row r="138" spans="1:14" ht="15.75" customHeight="1">
      <c r="A138" s="51"/>
      <c r="B138" s="52"/>
      <c r="C138" s="1"/>
      <c r="D138" s="1"/>
      <c r="E138" s="1"/>
      <c r="F138" s="1"/>
      <c r="G138" s="1"/>
      <c r="H138" s="1"/>
      <c r="I138" s="1"/>
      <c r="J138" s="1"/>
      <c r="K138" s="1"/>
      <c r="L138" s="1"/>
      <c r="M138" s="1"/>
      <c r="N138" s="1"/>
    </row>
    <row r="139" spans="1:14" ht="15.75" customHeight="1">
      <c r="A139" s="51"/>
      <c r="B139" s="52"/>
      <c r="C139" s="1"/>
      <c r="D139" s="1"/>
      <c r="E139" s="1"/>
      <c r="F139" s="1"/>
      <c r="G139" s="1"/>
      <c r="H139" s="1"/>
      <c r="I139" s="1"/>
      <c r="J139" s="1"/>
      <c r="K139" s="1"/>
      <c r="L139" s="1"/>
      <c r="M139" s="1"/>
      <c r="N139" s="1"/>
    </row>
    <row r="140" spans="1:14" ht="15.75" customHeight="1">
      <c r="A140" s="51"/>
      <c r="B140" s="52"/>
      <c r="C140" s="1"/>
      <c r="D140" s="1"/>
      <c r="E140" s="1"/>
      <c r="F140" s="1"/>
      <c r="G140" s="1"/>
      <c r="H140" s="1"/>
      <c r="I140" s="1"/>
      <c r="J140" s="1"/>
      <c r="K140" s="1"/>
      <c r="L140" s="1"/>
      <c r="M140" s="1"/>
      <c r="N140" s="1"/>
    </row>
    <row r="141" spans="1:14" ht="15.75" customHeight="1">
      <c r="A141" s="51"/>
      <c r="B141" s="52"/>
      <c r="C141" s="1"/>
      <c r="D141" s="1"/>
      <c r="E141" s="1"/>
      <c r="F141" s="1"/>
      <c r="G141" s="1"/>
      <c r="H141" s="1"/>
      <c r="I141" s="1"/>
      <c r="J141" s="1"/>
      <c r="K141" s="1"/>
      <c r="L141" s="1"/>
      <c r="M141" s="1"/>
      <c r="N141" s="1"/>
    </row>
    <row r="142" spans="1:14" ht="15.75" customHeight="1">
      <c r="A142" s="51"/>
      <c r="B142" s="52"/>
      <c r="C142" s="1"/>
      <c r="D142" s="1"/>
      <c r="E142" s="1"/>
      <c r="F142" s="1"/>
      <c r="G142" s="1"/>
      <c r="H142" s="1"/>
      <c r="I142" s="1"/>
      <c r="J142" s="1"/>
      <c r="K142" s="1"/>
      <c r="L142" s="1"/>
      <c r="M142" s="1"/>
      <c r="N142" s="1"/>
    </row>
    <row r="143" spans="1:14" ht="15.75" customHeight="1">
      <c r="A143" s="51"/>
      <c r="B143" s="52"/>
      <c r="C143" s="1"/>
      <c r="D143" s="1"/>
      <c r="E143" s="1"/>
      <c r="F143" s="1"/>
      <c r="G143" s="1"/>
      <c r="H143" s="1"/>
      <c r="I143" s="1"/>
      <c r="J143" s="1"/>
      <c r="K143" s="1"/>
      <c r="L143" s="1"/>
      <c r="M143" s="1"/>
      <c r="N143" s="1"/>
    </row>
    <row r="144" spans="1:14" ht="15.75" customHeight="1">
      <c r="A144" s="51"/>
      <c r="B144" s="52"/>
      <c r="C144" s="1"/>
      <c r="D144" s="1"/>
      <c r="E144" s="1"/>
      <c r="F144" s="1"/>
      <c r="G144" s="1"/>
      <c r="H144" s="1"/>
      <c r="I144" s="1"/>
      <c r="J144" s="1"/>
      <c r="K144" s="1"/>
      <c r="L144" s="1"/>
      <c r="M144" s="1"/>
      <c r="N144" s="1"/>
    </row>
    <row r="145" spans="1:14" ht="15.75" customHeight="1">
      <c r="A145" s="51"/>
      <c r="B145" s="52"/>
      <c r="C145" s="1"/>
      <c r="D145" s="1"/>
      <c r="E145" s="1"/>
      <c r="F145" s="1"/>
      <c r="G145" s="1"/>
      <c r="H145" s="1"/>
      <c r="I145" s="1"/>
      <c r="J145" s="1"/>
      <c r="K145" s="1"/>
      <c r="L145" s="1"/>
      <c r="M145" s="1"/>
      <c r="N145" s="1"/>
    </row>
    <row r="146" spans="1:14" ht="15.75" customHeight="1">
      <c r="A146" s="51"/>
      <c r="B146" s="52"/>
      <c r="C146" s="1"/>
      <c r="D146" s="1"/>
      <c r="E146" s="1"/>
      <c r="F146" s="1"/>
      <c r="G146" s="1"/>
      <c r="H146" s="1"/>
      <c r="I146" s="1"/>
      <c r="J146" s="1"/>
      <c r="K146" s="1"/>
      <c r="L146" s="1"/>
      <c r="M146" s="1"/>
      <c r="N146" s="1"/>
    </row>
    <row r="147" spans="1:14" ht="15.75" customHeight="1">
      <c r="A147" s="51"/>
      <c r="B147" s="52"/>
      <c r="C147" s="1"/>
      <c r="D147" s="1"/>
      <c r="E147" s="1"/>
      <c r="F147" s="1"/>
      <c r="G147" s="1"/>
      <c r="H147" s="1"/>
      <c r="I147" s="1"/>
      <c r="J147" s="1"/>
      <c r="K147" s="1"/>
      <c r="L147" s="1"/>
      <c r="M147" s="1"/>
      <c r="N147" s="1"/>
    </row>
    <row r="148" spans="1:14" ht="15.75" customHeight="1">
      <c r="A148" s="51"/>
      <c r="B148" s="52"/>
      <c r="C148" s="1"/>
      <c r="D148" s="1"/>
      <c r="E148" s="1"/>
      <c r="F148" s="1"/>
      <c r="G148" s="1"/>
      <c r="H148" s="1"/>
      <c r="I148" s="1"/>
      <c r="J148" s="1"/>
      <c r="K148" s="1"/>
      <c r="L148" s="1"/>
      <c r="M148" s="1"/>
      <c r="N148" s="1"/>
    </row>
    <row r="149" spans="1:14" ht="15.75" customHeight="1">
      <c r="A149" s="51"/>
      <c r="B149" s="52"/>
      <c r="C149" s="1"/>
      <c r="D149" s="1"/>
      <c r="E149" s="1"/>
      <c r="F149" s="1"/>
      <c r="G149" s="1"/>
      <c r="H149" s="1"/>
      <c r="I149" s="1"/>
      <c r="J149" s="1"/>
      <c r="K149" s="1"/>
      <c r="L149" s="1"/>
      <c r="M149" s="1"/>
      <c r="N149" s="1"/>
    </row>
    <row r="150" spans="1:14" ht="15.75" customHeight="1">
      <c r="A150" s="51"/>
      <c r="B150" s="52"/>
      <c r="C150" s="1"/>
      <c r="D150" s="1"/>
      <c r="E150" s="1"/>
      <c r="F150" s="1"/>
      <c r="G150" s="1"/>
      <c r="H150" s="1"/>
      <c r="I150" s="1"/>
      <c r="J150" s="1"/>
      <c r="K150" s="1"/>
      <c r="L150" s="1"/>
      <c r="M150" s="1"/>
      <c r="N150" s="1"/>
    </row>
    <row r="151" spans="1:14" ht="15.75" customHeight="1">
      <c r="A151" s="51"/>
      <c r="B151" s="52"/>
      <c r="C151" s="1"/>
      <c r="D151" s="1"/>
      <c r="E151" s="1"/>
      <c r="F151" s="1"/>
      <c r="G151" s="1"/>
      <c r="H151" s="1"/>
      <c r="I151" s="1"/>
      <c r="J151" s="1"/>
      <c r="K151" s="1"/>
      <c r="L151" s="1"/>
      <c r="M151" s="1"/>
      <c r="N151" s="1"/>
    </row>
    <row r="152" spans="1:14" ht="15.75" customHeight="1">
      <c r="A152" s="51"/>
      <c r="B152" s="52"/>
      <c r="C152" s="1"/>
      <c r="D152" s="1"/>
      <c r="E152" s="1"/>
      <c r="F152" s="1"/>
      <c r="G152" s="1"/>
      <c r="H152" s="1"/>
      <c r="I152" s="1"/>
      <c r="J152" s="1"/>
      <c r="K152" s="1"/>
      <c r="L152" s="1"/>
      <c r="M152" s="1"/>
      <c r="N152" s="1"/>
    </row>
    <row r="153" spans="1:14" ht="15.75" customHeight="1">
      <c r="A153" s="51"/>
      <c r="B153" s="52"/>
      <c r="C153" s="1"/>
      <c r="D153" s="1"/>
      <c r="E153" s="1"/>
      <c r="F153" s="1"/>
      <c r="G153" s="1"/>
      <c r="H153" s="1"/>
      <c r="I153" s="1"/>
      <c r="J153" s="1"/>
      <c r="K153" s="1"/>
      <c r="L153" s="1"/>
      <c r="M153" s="1"/>
      <c r="N153" s="1"/>
    </row>
    <row r="154" spans="1:14" ht="15.75" customHeight="1">
      <c r="A154" s="51"/>
      <c r="B154" s="52"/>
      <c r="C154" s="1"/>
      <c r="D154" s="1"/>
      <c r="E154" s="1"/>
      <c r="F154" s="1"/>
      <c r="G154" s="1"/>
      <c r="H154" s="1"/>
      <c r="I154" s="1"/>
      <c r="J154" s="1"/>
      <c r="K154" s="1"/>
      <c r="L154" s="1"/>
      <c r="M154" s="1"/>
      <c r="N154" s="1"/>
    </row>
    <row r="155" spans="1:14" ht="15.75" customHeight="1">
      <c r="A155" s="51"/>
      <c r="B155" s="52"/>
      <c r="C155" s="1"/>
      <c r="D155" s="1"/>
      <c r="E155" s="1"/>
      <c r="F155" s="1"/>
      <c r="G155" s="1"/>
      <c r="H155" s="1"/>
      <c r="I155" s="1"/>
      <c r="J155" s="1"/>
      <c r="K155" s="1"/>
      <c r="L155" s="1"/>
      <c r="M155" s="1"/>
      <c r="N155" s="1"/>
    </row>
    <row r="156" spans="1:14" ht="15.75" customHeight="1">
      <c r="A156" s="51"/>
      <c r="B156" s="52"/>
      <c r="C156" s="1"/>
      <c r="D156" s="1"/>
      <c r="E156" s="1"/>
      <c r="F156" s="1"/>
      <c r="G156" s="1"/>
      <c r="H156" s="1"/>
      <c r="I156" s="1"/>
      <c r="J156" s="1"/>
      <c r="K156" s="1"/>
      <c r="L156" s="1"/>
      <c r="M156" s="1"/>
      <c r="N156" s="1"/>
    </row>
    <row r="157" spans="1:14" ht="15.75" customHeight="1">
      <c r="A157" s="51"/>
      <c r="B157" s="52"/>
      <c r="C157" s="1"/>
      <c r="D157" s="1"/>
      <c r="E157" s="1"/>
      <c r="F157" s="1"/>
      <c r="G157" s="1"/>
      <c r="H157" s="1"/>
      <c r="I157" s="1"/>
      <c r="J157" s="1"/>
      <c r="K157" s="1"/>
      <c r="L157" s="1"/>
      <c r="M157" s="1"/>
      <c r="N157" s="1"/>
    </row>
    <row r="158" spans="1:14" ht="15.75" customHeight="1">
      <c r="A158" s="51"/>
      <c r="B158" s="52"/>
      <c r="C158" s="1"/>
      <c r="D158" s="1"/>
      <c r="E158" s="1"/>
      <c r="F158" s="1"/>
      <c r="G158" s="1"/>
      <c r="H158" s="1"/>
      <c r="I158" s="1"/>
      <c r="J158" s="1"/>
      <c r="K158" s="1"/>
      <c r="L158" s="1"/>
      <c r="M158" s="1"/>
      <c r="N158" s="1"/>
    </row>
    <row r="159" spans="1:14" ht="15.75" customHeight="1">
      <c r="A159" s="51"/>
      <c r="B159" s="52"/>
      <c r="C159" s="1"/>
      <c r="D159" s="1"/>
      <c r="E159" s="1"/>
      <c r="F159" s="1"/>
      <c r="G159" s="1"/>
      <c r="H159" s="1"/>
      <c r="I159" s="1"/>
      <c r="J159" s="1"/>
      <c r="K159" s="1"/>
      <c r="L159" s="1"/>
      <c r="M159" s="1"/>
      <c r="N159" s="1"/>
    </row>
    <row r="160" spans="1:14" ht="15.75" customHeight="1">
      <c r="A160" s="51"/>
      <c r="B160" s="52"/>
      <c r="C160" s="1"/>
      <c r="D160" s="1"/>
      <c r="E160" s="1"/>
      <c r="F160" s="1"/>
      <c r="G160" s="1"/>
      <c r="H160" s="1"/>
      <c r="I160" s="1"/>
      <c r="J160" s="1"/>
      <c r="K160" s="1"/>
      <c r="L160" s="1"/>
      <c r="M160" s="1"/>
      <c r="N160" s="1"/>
    </row>
    <row r="161" spans="1:14" ht="15.75" customHeight="1">
      <c r="A161" s="51"/>
      <c r="B161" s="52"/>
      <c r="C161" s="1"/>
      <c r="D161" s="1"/>
      <c r="E161" s="1"/>
      <c r="F161" s="1"/>
      <c r="G161" s="1"/>
      <c r="H161" s="1"/>
      <c r="I161" s="1"/>
      <c r="J161" s="1"/>
      <c r="K161" s="1"/>
      <c r="L161" s="1"/>
      <c r="M161" s="1"/>
      <c r="N161" s="1"/>
    </row>
    <row r="162" spans="1:14" ht="15.75" customHeight="1">
      <c r="A162" s="51"/>
      <c r="B162" s="52"/>
      <c r="C162" s="1"/>
      <c r="D162" s="1"/>
      <c r="E162" s="1"/>
      <c r="F162" s="1"/>
      <c r="G162" s="1"/>
      <c r="H162" s="1"/>
      <c r="I162" s="1"/>
      <c r="J162" s="1"/>
      <c r="K162" s="1"/>
      <c r="L162" s="1"/>
      <c r="M162" s="1"/>
      <c r="N162" s="1"/>
    </row>
    <row r="163" spans="1:14" ht="15.75" customHeight="1">
      <c r="A163" s="51"/>
      <c r="B163" s="52"/>
      <c r="C163" s="1"/>
      <c r="D163" s="1"/>
      <c r="E163" s="1"/>
      <c r="F163" s="1"/>
      <c r="G163" s="1"/>
      <c r="H163" s="1"/>
      <c r="I163" s="1"/>
      <c r="J163" s="1"/>
      <c r="K163" s="1"/>
      <c r="L163" s="1"/>
      <c r="M163" s="1"/>
      <c r="N163" s="1"/>
    </row>
    <row r="164" spans="1:14" ht="15.75" customHeight="1">
      <c r="A164" s="51"/>
      <c r="B164" s="52"/>
      <c r="C164" s="1"/>
      <c r="D164" s="1"/>
      <c r="E164" s="1"/>
      <c r="F164" s="1"/>
      <c r="G164" s="1"/>
      <c r="H164" s="1"/>
      <c r="I164" s="1"/>
      <c r="J164" s="1"/>
      <c r="K164" s="1"/>
      <c r="L164" s="1"/>
      <c r="M164" s="1"/>
      <c r="N164" s="1"/>
    </row>
    <row r="165" spans="1:14" ht="15.75" customHeight="1">
      <c r="A165" s="51"/>
      <c r="B165" s="52"/>
      <c r="C165" s="1"/>
      <c r="D165" s="1"/>
      <c r="E165" s="1"/>
      <c r="F165" s="1"/>
      <c r="G165" s="1"/>
      <c r="H165" s="1"/>
      <c r="I165" s="1"/>
      <c r="J165" s="1"/>
      <c r="K165" s="1"/>
      <c r="L165" s="1"/>
      <c r="M165" s="1"/>
      <c r="N165" s="1"/>
    </row>
    <row r="166" spans="1:14" ht="15.75" customHeight="1">
      <c r="A166" s="51"/>
      <c r="B166" s="52"/>
      <c r="C166" s="1"/>
      <c r="D166" s="1"/>
      <c r="E166" s="1"/>
      <c r="F166" s="1"/>
      <c r="G166" s="1"/>
      <c r="H166" s="1"/>
      <c r="I166" s="1"/>
      <c r="J166" s="1"/>
      <c r="K166" s="1"/>
      <c r="L166" s="1"/>
      <c r="M166" s="1"/>
      <c r="N166" s="1"/>
    </row>
    <row r="167" spans="1:14" ht="15.75" customHeight="1">
      <c r="A167" s="51"/>
      <c r="B167" s="52"/>
      <c r="C167" s="1"/>
      <c r="D167" s="1"/>
      <c r="E167" s="1"/>
      <c r="F167" s="1"/>
      <c r="G167" s="1"/>
      <c r="H167" s="1"/>
      <c r="I167" s="1"/>
      <c r="J167" s="1"/>
      <c r="K167" s="1"/>
      <c r="L167" s="1"/>
      <c r="M167" s="1"/>
      <c r="N167" s="1"/>
    </row>
    <row r="168" spans="1:14" ht="15.75" customHeight="1">
      <c r="A168" s="51"/>
      <c r="B168" s="52"/>
      <c r="C168" s="1"/>
      <c r="D168" s="1"/>
      <c r="E168" s="1"/>
      <c r="F168" s="1"/>
      <c r="G168" s="1"/>
      <c r="H168" s="1"/>
      <c r="I168" s="1"/>
      <c r="J168" s="1"/>
      <c r="K168" s="1"/>
      <c r="L168" s="1"/>
      <c r="M168" s="1"/>
      <c r="N168" s="1"/>
    </row>
    <row r="169" spans="1:14" ht="15.75" customHeight="1">
      <c r="A169" s="51"/>
      <c r="B169" s="52"/>
      <c r="C169" s="1"/>
      <c r="D169" s="1"/>
      <c r="E169" s="1"/>
      <c r="F169" s="1"/>
      <c r="G169" s="1"/>
      <c r="H169" s="1"/>
      <c r="I169" s="1"/>
      <c r="J169" s="1"/>
      <c r="K169" s="1"/>
      <c r="L169" s="1"/>
      <c r="M169" s="1"/>
      <c r="N169" s="1"/>
    </row>
    <row r="170" spans="1:14" ht="15.75" customHeight="1">
      <c r="A170" s="51"/>
      <c r="B170" s="52"/>
      <c r="C170" s="1"/>
      <c r="D170" s="1"/>
      <c r="E170" s="1"/>
      <c r="F170" s="1"/>
      <c r="G170" s="1"/>
      <c r="H170" s="1"/>
      <c r="I170" s="1"/>
      <c r="J170" s="1"/>
      <c r="K170" s="1"/>
      <c r="L170" s="1"/>
      <c r="M170" s="1"/>
      <c r="N170" s="1"/>
    </row>
    <row r="171" spans="1:14" ht="15.75" customHeight="1">
      <c r="A171" s="51"/>
      <c r="B171" s="52"/>
      <c r="C171" s="1"/>
      <c r="D171" s="1"/>
      <c r="E171" s="1"/>
      <c r="F171" s="1"/>
      <c r="G171" s="1"/>
      <c r="H171" s="1"/>
      <c r="I171" s="1"/>
      <c r="J171" s="1"/>
      <c r="K171" s="1"/>
      <c r="L171" s="1"/>
      <c r="M171" s="1"/>
      <c r="N171" s="1"/>
    </row>
    <row r="172" spans="1:14" ht="15.75" customHeight="1">
      <c r="A172" s="51"/>
      <c r="B172" s="52"/>
      <c r="C172" s="1"/>
      <c r="D172" s="1"/>
      <c r="E172" s="1"/>
      <c r="F172" s="1"/>
      <c r="G172" s="1"/>
      <c r="H172" s="1"/>
      <c r="I172" s="1"/>
      <c r="J172" s="1"/>
      <c r="K172" s="1"/>
      <c r="L172" s="1"/>
      <c r="M172" s="1"/>
      <c r="N172" s="1"/>
    </row>
    <row r="173" spans="1:14" ht="15.75" customHeight="1">
      <c r="A173" s="51"/>
      <c r="B173" s="52"/>
      <c r="C173" s="1"/>
      <c r="D173" s="1"/>
      <c r="E173" s="1"/>
      <c r="F173" s="1"/>
      <c r="G173" s="1"/>
      <c r="H173" s="1"/>
      <c r="I173" s="1"/>
      <c r="J173" s="1"/>
      <c r="K173" s="1"/>
      <c r="L173" s="1"/>
      <c r="M173" s="1"/>
      <c r="N173" s="1"/>
    </row>
    <row r="174" spans="1:14" ht="15.75" customHeight="1">
      <c r="A174" s="51"/>
      <c r="B174" s="52"/>
      <c r="C174" s="1"/>
      <c r="D174" s="1"/>
      <c r="E174" s="1"/>
      <c r="F174" s="1"/>
      <c r="G174" s="1"/>
      <c r="H174" s="1"/>
      <c r="I174" s="1"/>
      <c r="J174" s="1"/>
      <c r="K174" s="1"/>
      <c r="L174" s="1"/>
      <c r="M174" s="1"/>
      <c r="N174" s="1"/>
    </row>
    <row r="175" spans="1:14" ht="15.75" customHeight="1">
      <c r="A175" s="51"/>
      <c r="B175" s="52"/>
      <c r="C175" s="1"/>
      <c r="D175" s="1"/>
      <c r="E175" s="1"/>
      <c r="F175" s="1"/>
      <c r="G175" s="1"/>
      <c r="H175" s="1"/>
      <c r="I175" s="1"/>
      <c r="J175" s="1"/>
      <c r="K175" s="1"/>
      <c r="L175" s="1"/>
      <c r="M175" s="1"/>
      <c r="N175" s="1"/>
    </row>
    <row r="176" spans="1:14" ht="15.75" customHeight="1">
      <c r="A176" s="51"/>
      <c r="B176" s="52"/>
      <c r="C176" s="1"/>
      <c r="D176" s="1"/>
      <c r="E176" s="1"/>
      <c r="F176" s="1"/>
      <c r="G176" s="1"/>
      <c r="H176" s="1"/>
      <c r="I176" s="1"/>
      <c r="J176" s="1"/>
      <c r="K176" s="1"/>
      <c r="L176" s="1"/>
      <c r="M176" s="1"/>
      <c r="N176" s="1"/>
    </row>
    <row r="177" spans="1:14" ht="15.75" customHeight="1">
      <c r="A177" s="51"/>
      <c r="B177" s="52"/>
      <c r="C177" s="1"/>
      <c r="D177" s="1"/>
      <c r="E177" s="1"/>
      <c r="F177" s="1"/>
      <c r="G177" s="1"/>
      <c r="H177" s="1"/>
      <c r="I177" s="1"/>
      <c r="J177" s="1"/>
      <c r="K177" s="1"/>
      <c r="L177" s="1"/>
      <c r="M177" s="1"/>
      <c r="N177" s="1"/>
    </row>
    <row r="178" spans="1:14" ht="15.75" customHeight="1">
      <c r="A178" s="51"/>
      <c r="B178" s="52"/>
      <c r="C178" s="1"/>
      <c r="D178" s="1"/>
      <c r="E178" s="1"/>
      <c r="F178" s="1"/>
      <c r="G178" s="1"/>
      <c r="H178" s="1"/>
      <c r="I178" s="1"/>
      <c r="J178" s="1"/>
      <c r="K178" s="1"/>
      <c r="L178" s="1"/>
      <c r="M178" s="1"/>
      <c r="N178" s="1"/>
    </row>
    <row r="179" spans="1:14" ht="15.75" customHeight="1">
      <c r="A179" s="51"/>
      <c r="B179" s="52"/>
      <c r="C179" s="1"/>
      <c r="D179" s="1"/>
      <c r="E179" s="1"/>
      <c r="F179" s="1"/>
      <c r="G179" s="1"/>
      <c r="H179" s="1"/>
      <c r="I179" s="1"/>
      <c r="J179" s="1"/>
      <c r="K179" s="1"/>
      <c r="L179" s="1"/>
      <c r="M179" s="1"/>
      <c r="N179" s="1"/>
    </row>
    <row r="180" spans="1:14" ht="15.75" customHeight="1">
      <c r="A180" s="51"/>
      <c r="B180" s="52"/>
      <c r="C180" s="1"/>
      <c r="D180" s="1"/>
      <c r="E180" s="1"/>
      <c r="F180" s="1"/>
      <c r="G180" s="1"/>
      <c r="H180" s="1"/>
      <c r="I180" s="1"/>
      <c r="J180" s="1"/>
      <c r="K180" s="1"/>
      <c r="L180" s="1"/>
      <c r="M180" s="1"/>
      <c r="N180" s="1"/>
    </row>
    <row r="181" spans="1:14" ht="15.75" customHeight="1">
      <c r="A181" s="51"/>
      <c r="B181" s="52"/>
      <c r="C181" s="1"/>
      <c r="D181" s="1"/>
      <c r="E181" s="1"/>
      <c r="F181" s="1"/>
      <c r="G181" s="1"/>
      <c r="H181" s="1"/>
      <c r="I181" s="1"/>
      <c r="J181" s="1"/>
      <c r="K181" s="1"/>
      <c r="L181" s="1"/>
      <c r="M181" s="1"/>
      <c r="N181" s="1"/>
    </row>
    <row r="182" spans="1:14" ht="15.75" customHeight="1">
      <c r="A182" s="51"/>
      <c r="B182" s="52"/>
      <c r="C182" s="1"/>
      <c r="D182" s="1"/>
      <c r="E182" s="1"/>
      <c r="F182" s="1"/>
      <c r="G182" s="1"/>
      <c r="H182" s="1"/>
      <c r="I182" s="1"/>
      <c r="J182" s="1"/>
      <c r="K182" s="1"/>
      <c r="L182" s="1"/>
      <c r="M182" s="1"/>
      <c r="N182" s="1"/>
    </row>
    <row r="183" spans="1:14" ht="15.75" customHeight="1">
      <c r="A183" s="51"/>
      <c r="B183" s="52"/>
      <c r="C183" s="1"/>
      <c r="D183" s="1"/>
      <c r="E183" s="1"/>
      <c r="F183" s="1"/>
      <c r="G183" s="1"/>
      <c r="H183" s="1"/>
      <c r="I183" s="1"/>
      <c r="J183" s="1"/>
      <c r="K183" s="1"/>
      <c r="L183" s="1"/>
      <c r="M183" s="1"/>
      <c r="N183" s="1"/>
    </row>
    <row r="184" spans="1:14" ht="15.75" customHeight="1">
      <c r="A184" s="51"/>
      <c r="B184" s="52"/>
      <c r="C184" s="1"/>
      <c r="D184" s="1"/>
      <c r="E184" s="1"/>
      <c r="F184" s="1"/>
      <c r="G184" s="1"/>
      <c r="H184" s="1"/>
      <c r="I184" s="1"/>
      <c r="J184" s="1"/>
      <c r="K184" s="1"/>
      <c r="L184" s="1"/>
      <c r="M184" s="1"/>
      <c r="N184" s="1"/>
    </row>
    <row r="185" spans="1:14" ht="15.75" customHeight="1">
      <c r="A185" s="51"/>
      <c r="B185" s="52"/>
      <c r="C185" s="1"/>
      <c r="D185" s="1"/>
      <c r="E185" s="1"/>
      <c r="F185" s="1"/>
      <c r="G185" s="1"/>
      <c r="H185" s="1"/>
      <c r="I185" s="1"/>
      <c r="J185" s="1"/>
      <c r="K185" s="1"/>
      <c r="L185" s="1"/>
      <c r="M185" s="1"/>
      <c r="N185" s="1"/>
    </row>
    <row r="186" spans="1:14" ht="15.75" customHeight="1">
      <c r="A186" s="51"/>
      <c r="B186" s="52"/>
      <c r="C186" s="1"/>
      <c r="D186" s="1"/>
      <c r="E186" s="1"/>
      <c r="F186" s="1"/>
      <c r="G186" s="1"/>
      <c r="H186" s="1"/>
      <c r="I186" s="1"/>
      <c r="J186" s="1"/>
      <c r="K186" s="1"/>
      <c r="L186" s="1"/>
      <c r="M186" s="1"/>
      <c r="N186" s="1"/>
    </row>
    <row r="187" spans="1:14" ht="15.75" customHeight="1">
      <c r="A187" s="51"/>
      <c r="B187" s="52"/>
      <c r="C187" s="1"/>
      <c r="D187" s="1"/>
      <c r="E187" s="1"/>
      <c r="F187" s="1"/>
      <c r="G187" s="1"/>
      <c r="H187" s="1"/>
      <c r="I187" s="1"/>
      <c r="J187" s="1"/>
      <c r="K187" s="1"/>
      <c r="L187" s="1"/>
      <c r="M187" s="1"/>
      <c r="N187" s="1"/>
    </row>
    <row r="188" spans="1:14" ht="15.75" customHeight="1">
      <c r="A188" s="51"/>
      <c r="B188" s="52"/>
      <c r="C188" s="1"/>
      <c r="D188" s="1"/>
      <c r="E188" s="1"/>
      <c r="F188" s="1"/>
      <c r="G188" s="1"/>
      <c r="H188" s="1"/>
      <c r="I188" s="1"/>
      <c r="J188" s="1"/>
      <c r="K188" s="1"/>
      <c r="L188" s="1"/>
      <c r="M188" s="1"/>
      <c r="N188" s="1"/>
    </row>
    <row r="189" spans="1:14" ht="15.75" customHeight="1">
      <c r="A189" s="51"/>
      <c r="B189" s="52"/>
      <c r="C189" s="1"/>
      <c r="D189" s="1"/>
      <c r="E189" s="1"/>
      <c r="F189" s="1"/>
      <c r="G189" s="1"/>
      <c r="H189" s="1"/>
      <c r="I189" s="1"/>
      <c r="J189" s="1"/>
      <c r="K189" s="1"/>
      <c r="L189" s="1"/>
      <c r="M189" s="1"/>
      <c r="N189" s="1"/>
    </row>
    <row r="190" spans="1:14" ht="15.75" customHeight="1">
      <c r="A190" s="51"/>
      <c r="B190" s="52"/>
      <c r="C190" s="1"/>
      <c r="D190" s="1"/>
      <c r="E190" s="1"/>
      <c r="F190" s="1"/>
      <c r="G190" s="1"/>
      <c r="H190" s="1"/>
      <c r="I190" s="1"/>
      <c r="J190" s="1"/>
      <c r="K190" s="1"/>
      <c r="L190" s="1"/>
      <c r="M190" s="1"/>
      <c r="N190" s="1"/>
    </row>
    <row r="191" spans="1:14" ht="15.75" customHeight="1">
      <c r="A191" s="51"/>
      <c r="B191" s="52"/>
      <c r="C191" s="1"/>
      <c r="D191" s="1"/>
      <c r="E191" s="1"/>
      <c r="F191" s="1"/>
      <c r="G191" s="1"/>
      <c r="H191" s="1"/>
      <c r="I191" s="1"/>
      <c r="J191" s="1"/>
      <c r="K191" s="1"/>
      <c r="L191" s="1"/>
      <c r="M191" s="1"/>
      <c r="N191" s="1"/>
    </row>
    <row r="192" spans="1:14" ht="15.75" customHeight="1">
      <c r="A192" s="51"/>
      <c r="B192" s="52"/>
      <c r="C192" s="1"/>
      <c r="D192" s="1"/>
      <c r="E192" s="1"/>
      <c r="F192" s="1"/>
      <c r="G192" s="1"/>
      <c r="H192" s="1"/>
      <c r="I192" s="1"/>
      <c r="J192" s="1"/>
      <c r="K192" s="1"/>
      <c r="L192" s="1"/>
      <c r="M192" s="1"/>
      <c r="N192" s="1"/>
    </row>
    <row r="193" spans="1:14" ht="15.75" customHeight="1">
      <c r="A193" s="51"/>
      <c r="B193" s="52"/>
      <c r="C193" s="1"/>
      <c r="D193" s="1"/>
      <c r="E193" s="1"/>
      <c r="F193" s="1"/>
      <c r="G193" s="1"/>
      <c r="H193" s="1"/>
      <c r="I193" s="1"/>
      <c r="J193" s="1"/>
      <c r="K193" s="1"/>
      <c r="L193" s="1"/>
      <c r="M193" s="1"/>
      <c r="N193" s="1"/>
    </row>
    <row r="194" spans="1:14" ht="15.75" customHeight="1">
      <c r="A194" s="51"/>
      <c r="B194" s="52"/>
      <c r="C194" s="1"/>
      <c r="D194" s="1"/>
      <c r="E194" s="1"/>
      <c r="F194" s="1"/>
      <c r="G194" s="1"/>
      <c r="H194" s="1"/>
      <c r="I194" s="1"/>
      <c r="J194" s="1"/>
      <c r="K194" s="1"/>
      <c r="L194" s="1"/>
      <c r="M194" s="1"/>
      <c r="N194" s="1"/>
    </row>
    <row r="195" spans="1:14" ht="15.75" customHeight="1">
      <c r="A195" s="51"/>
      <c r="B195" s="52"/>
      <c r="C195" s="1"/>
      <c r="D195" s="1"/>
      <c r="E195" s="1"/>
      <c r="F195" s="1"/>
      <c r="G195" s="1"/>
      <c r="H195" s="1"/>
      <c r="I195" s="1"/>
      <c r="J195" s="1"/>
      <c r="K195" s="1"/>
      <c r="L195" s="1"/>
      <c r="M195" s="1"/>
      <c r="N195" s="1"/>
    </row>
    <row r="196" spans="1:14" ht="15.75" customHeight="1">
      <c r="A196" s="51"/>
      <c r="B196" s="52"/>
      <c r="C196" s="1"/>
      <c r="D196" s="1"/>
      <c r="E196" s="1"/>
      <c r="F196" s="1"/>
      <c r="G196" s="1"/>
      <c r="H196" s="1"/>
      <c r="I196" s="1"/>
      <c r="J196" s="1"/>
      <c r="K196" s="1"/>
      <c r="L196" s="1"/>
      <c r="M196" s="1"/>
      <c r="N196" s="1"/>
    </row>
    <row r="197" spans="1:14" ht="15.75" customHeight="1">
      <c r="A197" s="51"/>
      <c r="B197" s="52"/>
      <c r="C197" s="1"/>
      <c r="D197" s="1"/>
      <c r="E197" s="1"/>
      <c r="F197" s="1"/>
      <c r="G197" s="1"/>
      <c r="H197" s="1"/>
      <c r="I197" s="1"/>
      <c r="J197" s="1"/>
      <c r="K197" s="1"/>
      <c r="L197" s="1"/>
      <c r="M197" s="1"/>
      <c r="N197" s="1"/>
    </row>
    <row r="198" spans="1:14" ht="15.75" customHeight="1">
      <c r="A198" s="51"/>
      <c r="B198" s="52"/>
      <c r="C198" s="1"/>
      <c r="D198" s="1"/>
      <c r="E198" s="1"/>
      <c r="F198" s="1"/>
      <c r="G198" s="1"/>
      <c r="H198" s="1"/>
      <c r="I198" s="1"/>
      <c r="J198" s="1"/>
      <c r="K198" s="1"/>
      <c r="L198" s="1"/>
      <c r="M198" s="1"/>
      <c r="N198" s="1"/>
    </row>
    <row r="199" spans="1:14" ht="15.75" customHeight="1">
      <c r="A199" s="51"/>
      <c r="B199" s="52"/>
      <c r="C199" s="1"/>
      <c r="D199" s="1"/>
      <c r="E199" s="1"/>
      <c r="F199" s="1"/>
      <c r="G199" s="1"/>
      <c r="H199" s="1"/>
      <c r="I199" s="1"/>
      <c r="J199" s="1"/>
      <c r="K199" s="1"/>
      <c r="L199" s="1"/>
      <c r="M199" s="1"/>
      <c r="N199" s="1"/>
    </row>
    <row r="200" spans="1:14" ht="15.75" customHeight="1">
      <c r="A200" s="51"/>
      <c r="B200" s="52"/>
      <c r="C200" s="1"/>
      <c r="D200" s="1"/>
      <c r="E200" s="1"/>
      <c r="F200" s="1"/>
      <c r="G200" s="1"/>
      <c r="H200" s="1"/>
      <c r="I200" s="1"/>
      <c r="J200" s="1"/>
      <c r="K200" s="1"/>
      <c r="L200" s="1"/>
      <c r="M200" s="1"/>
      <c r="N200" s="1"/>
    </row>
    <row r="201" spans="1:14" ht="15.75" customHeight="1">
      <c r="A201" s="51"/>
      <c r="B201" s="52"/>
      <c r="C201" s="1"/>
      <c r="D201" s="1"/>
      <c r="E201" s="1"/>
      <c r="F201" s="1"/>
      <c r="G201" s="1"/>
      <c r="H201" s="1"/>
      <c r="I201" s="1"/>
      <c r="J201" s="1"/>
      <c r="K201" s="1"/>
      <c r="L201" s="1"/>
      <c r="M201" s="1"/>
      <c r="N201" s="1"/>
    </row>
    <row r="202" spans="1:14" ht="15.75" customHeight="1">
      <c r="A202" s="51"/>
      <c r="B202" s="52"/>
      <c r="C202" s="1"/>
      <c r="D202" s="1"/>
      <c r="E202" s="1"/>
      <c r="F202" s="1"/>
      <c r="G202" s="1"/>
      <c r="H202" s="1"/>
      <c r="I202" s="1"/>
      <c r="J202" s="1"/>
      <c r="K202" s="1"/>
      <c r="L202" s="1"/>
      <c r="M202" s="1"/>
      <c r="N202" s="1"/>
    </row>
    <row r="203" spans="1:14" ht="15.75" customHeight="1">
      <c r="A203" s="51"/>
      <c r="B203" s="52"/>
      <c r="C203" s="1"/>
      <c r="D203" s="1"/>
      <c r="E203" s="1"/>
      <c r="F203" s="1"/>
      <c r="G203" s="1"/>
      <c r="H203" s="1"/>
      <c r="I203" s="1"/>
      <c r="J203" s="1"/>
      <c r="K203" s="1"/>
      <c r="L203" s="1"/>
      <c r="M203" s="1"/>
      <c r="N203" s="1"/>
    </row>
    <row r="204" spans="1:14" ht="15.75" customHeight="1">
      <c r="A204" s="51"/>
      <c r="B204" s="52"/>
      <c r="C204" s="1"/>
      <c r="D204" s="1"/>
      <c r="E204" s="1"/>
      <c r="F204" s="1"/>
      <c r="G204" s="1"/>
      <c r="H204" s="1"/>
      <c r="I204" s="1"/>
      <c r="J204" s="1"/>
      <c r="K204" s="1"/>
      <c r="L204" s="1"/>
      <c r="M204" s="1"/>
      <c r="N204" s="1"/>
    </row>
    <row r="205" spans="1:14" ht="15.75" customHeight="1">
      <c r="A205" s="51"/>
      <c r="B205" s="52"/>
      <c r="C205" s="1"/>
      <c r="D205" s="1"/>
      <c r="E205" s="1"/>
      <c r="F205" s="1"/>
      <c r="G205" s="1"/>
      <c r="H205" s="1"/>
      <c r="I205" s="1"/>
      <c r="J205" s="1"/>
      <c r="K205" s="1"/>
      <c r="L205" s="1"/>
      <c r="M205" s="1"/>
      <c r="N205" s="1"/>
    </row>
    <row r="206" spans="1:14" ht="15.75" customHeight="1">
      <c r="A206" s="51"/>
      <c r="B206" s="52"/>
      <c r="C206" s="1"/>
      <c r="D206" s="1"/>
      <c r="E206" s="1"/>
      <c r="F206" s="1"/>
      <c r="G206" s="1"/>
      <c r="H206" s="1"/>
      <c r="I206" s="1"/>
      <c r="J206" s="1"/>
      <c r="K206" s="1"/>
      <c r="L206" s="1"/>
      <c r="M206" s="1"/>
      <c r="N206" s="1"/>
    </row>
    <row r="207" spans="1:14" ht="15.75" customHeight="1">
      <c r="A207" s="51"/>
      <c r="B207" s="52"/>
      <c r="C207" s="1"/>
      <c r="D207" s="1"/>
      <c r="E207" s="1"/>
      <c r="F207" s="1"/>
      <c r="G207" s="1"/>
      <c r="H207" s="1"/>
      <c r="I207" s="1"/>
      <c r="J207" s="1"/>
      <c r="K207" s="1"/>
      <c r="L207" s="1"/>
      <c r="M207" s="1"/>
      <c r="N207" s="1"/>
    </row>
    <row r="208" spans="1:14" ht="15.75" customHeight="1">
      <c r="A208" s="51"/>
      <c r="B208" s="52"/>
      <c r="C208" s="1"/>
      <c r="D208" s="1"/>
      <c r="E208" s="1"/>
      <c r="F208" s="1"/>
      <c r="G208" s="1"/>
      <c r="H208" s="1"/>
      <c r="I208" s="1"/>
      <c r="J208" s="1"/>
      <c r="K208" s="1"/>
      <c r="L208" s="1"/>
      <c r="M208" s="1"/>
      <c r="N208" s="1"/>
    </row>
    <row r="209" spans="1:14" ht="15.75" customHeight="1">
      <c r="A209" s="51"/>
      <c r="B209" s="52"/>
      <c r="C209" s="1"/>
      <c r="D209" s="1"/>
      <c r="E209" s="1"/>
      <c r="F209" s="1"/>
      <c r="G209" s="1"/>
      <c r="H209" s="1"/>
      <c r="I209" s="1"/>
      <c r="J209" s="1"/>
      <c r="K209" s="1"/>
      <c r="L209" s="1"/>
      <c r="M209" s="1"/>
      <c r="N209" s="1"/>
    </row>
    <row r="210" spans="1:14" ht="15.75" customHeight="1">
      <c r="A210" s="51"/>
      <c r="B210" s="52"/>
      <c r="C210" s="1"/>
      <c r="D210" s="1"/>
      <c r="E210" s="1"/>
      <c r="F210" s="1"/>
      <c r="G210" s="1"/>
      <c r="H210" s="1"/>
      <c r="I210" s="1"/>
      <c r="J210" s="1"/>
      <c r="K210" s="1"/>
      <c r="L210" s="1"/>
      <c r="M210" s="1"/>
      <c r="N210" s="1"/>
    </row>
    <row r="211" spans="1:14" ht="15.75" customHeight="1">
      <c r="A211" s="51"/>
      <c r="B211" s="52"/>
      <c r="C211" s="1"/>
      <c r="D211" s="1"/>
      <c r="E211" s="1"/>
      <c r="F211" s="1"/>
      <c r="G211" s="1"/>
      <c r="H211" s="1"/>
      <c r="I211" s="1"/>
      <c r="J211" s="1"/>
      <c r="K211" s="1"/>
      <c r="L211" s="1"/>
      <c r="M211" s="1"/>
      <c r="N211" s="1"/>
    </row>
    <row r="212" spans="1:14" ht="15.75" customHeight="1">
      <c r="A212" s="51"/>
      <c r="B212" s="52"/>
      <c r="C212" s="1"/>
      <c r="D212" s="1"/>
      <c r="E212" s="1"/>
      <c r="F212" s="1"/>
      <c r="G212" s="1"/>
      <c r="H212" s="1"/>
      <c r="I212" s="1"/>
      <c r="J212" s="1"/>
      <c r="K212" s="1"/>
      <c r="L212" s="1"/>
      <c r="M212" s="1"/>
      <c r="N212" s="1"/>
    </row>
    <row r="213" spans="1:14" ht="15.75" customHeight="1">
      <c r="A213" s="51"/>
      <c r="B213" s="52"/>
      <c r="C213" s="1"/>
      <c r="D213" s="1"/>
      <c r="E213" s="1"/>
      <c r="F213" s="1"/>
      <c r="G213" s="1"/>
      <c r="H213" s="1"/>
      <c r="I213" s="1"/>
      <c r="J213" s="1"/>
      <c r="K213" s="1"/>
      <c r="L213" s="1"/>
      <c r="M213" s="1"/>
      <c r="N213" s="1"/>
    </row>
    <row r="214" spans="1:14" ht="15.75" customHeight="1">
      <c r="A214" s="51"/>
      <c r="B214" s="52"/>
      <c r="C214" s="1"/>
      <c r="D214" s="1"/>
      <c r="E214" s="1"/>
      <c r="F214" s="1"/>
      <c r="G214" s="1"/>
      <c r="H214" s="1"/>
      <c r="I214" s="1"/>
      <c r="J214" s="1"/>
      <c r="K214" s="1"/>
      <c r="L214" s="1"/>
      <c r="M214" s="1"/>
      <c r="N214" s="1"/>
    </row>
    <row r="215" spans="1:14" ht="15.75" customHeight="1">
      <c r="A215" s="51"/>
      <c r="B215" s="52"/>
      <c r="C215" s="1"/>
      <c r="D215" s="1"/>
      <c r="E215" s="1"/>
      <c r="F215" s="1"/>
      <c r="G215" s="1"/>
      <c r="H215" s="1"/>
      <c r="I215" s="1"/>
      <c r="J215" s="1"/>
      <c r="K215" s="1"/>
      <c r="L215" s="1"/>
      <c r="M215" s="1"/>
      <c r="N215" s="1"/>
    </row>
    <row r="216" spans="1:14" ht="15.75" customHeight="1">
      <c r="A216" s="51"/>
      <c r="B216" s="52"/>
      <c r="C216" s="1"/>
      <c r="D216" s="1"/>
      <c r="E216" s="1"/>
      <c r="F216" s="1"/>
      <c r="G216" s="1"/>
      <c r="H216" s="1"/>
      <c r="I216" s="1"/>
      <c r="J216" s="1"/>
      <c r="K216" s="1"/>
      <c r="L216" s="1"/>
      <c r="M216" s="1"/>
      <c r="N216" s="1"/>
    </row>
    <row r="217" spans="1:14" ht="15.75" customHeight="1">
      <c r="A217" s="51"/>
      <c r="B217" s="52"/>
      <c r="C217" s="1"/>
      <c r="D217" s="1"/>
      <c r="E217" s="1"/>
      <c r="F217" s="1"/>
      <c r="G217" s="1"/>
      <c r="H217" s="1"/>
      <c r="I217" s="1"/>
      <c r="J217" s="1"/>
      <c r="K217" s="1"/>
      <c r="L217" s="1"/>
      <c r="M217" s="1"/>
      <c r="N217" s="1"/>
    </row>
    <row r="218" spans="1:14" ht="15.75" customHeight="1">
      <c r="A218" s="51"/>
      <c r="B218" s="52"/>
      <c r="C218" s="1"/>
      <c r="D218" s="1"/>
      <c r="E218" s="1"/>
      <c r="F218" s="1"/>
      <c r="G218" s="1"/>
      <c r="H218" s="1"/>
      <c r="I218" s="1"/>
      <c r="J218" s="1"/>
      <c r="K218" s="1"/>
      <c r="L218" s="1"/>
      <c r="M218" s="1"/>
      <c r="N218" s="1"/>
    </row>
    <row r="219" spans="1:14" ht="15.75" customHeight="1">
      <c r="A219" s="51"/>
      <c r="B219" s="52"/>
      <c r="C219" s="1"/>
      <c r="D219" s="1"/>
      <c r="E219" s="1"/>
      <c r="F219" s="1"/>
      <c r="G219" s="1"/>
      <c r="H219" s="1"/>
      <c r="I219" s="1"/>
      <c r="J219" s="1"/>
      <c r="K219" s="1"/>
      <c r="L219" s="1"/>
      <c r="M219" s="1"/>
      <c r="N219" s="1"/>
    </row>
    <row r="220" spans="1:14" ht="15.75" customHeight="1">
      <c r="A220" s="51"/>
      <c r="B220" s="52"/>
      <c r="C220" s="1"/>
      <c r="D220" s="1"/>
      <c r="E220" s="1"/>
      <c r="F220" s="1"/>
      <c r="G220" s="1"/>
      <c r="H220" s="1"/>
      <c r="I220" s="1"/>
      <c r="J220" s="1"/>
      <c r="K220" s="1"/>
      <c r="L220" s="1"/>
      <c r="M220" s="1"/>
      <c r="N220" s="1"/>
    </row>
    <row r="221" spans="1:14" ht="15.75" customHeight="1">
      <c r="A221" s="51"/>
      <c r="B221" s="52"/>
      <c r="C221" s="1"/>
      <c r="D221" s="1"/>
      <c r="E221" s="1"/>
      <c r="F221" s="1"/>
      <c r="G221" s="1"/>
      <c r="H221" s="1"/>
      <c r="I221" s="1"/>
      <c r="J221" s="1"/>
      <c r="K221" s="1"/>
      <c r="L221" s="1"/>
      <c r="M221" s="1"/>
      <c r="N221" s="1"/>
    </row>
    <row r="222" spans="1:14" ht="15.75" customHeight="1">
      <c r="A222" s="51"/>
      <c r="B222" s="52"/>
      <c r="C222" s="1"/>
      <c r="D222" s="1"/>
      <c r="E222" s="1"/>
      <c r="F222" s="1"/>
      <c r="G222" s="1"/>
      <c r="H222" s="1"/>
      <c r="I222" s="1"/>
      <c r="J222" s="1"/>
      <c r="K222" s="1"/>
      <c r="L222" s="1"/>
      <c r="M222" s="1"/>
      <c r="N222" s="1"/>
    </row>
    <row r="223" spans="1:14" ht="15.75" customHeight="1">
      <c r="A223" s="51"/>
      <c r="B223" s="52"/>
      <c r="C223" s="1"/>
      <c r="D223" s="1"/>
      <c r="E223" s="1"/>
      <c r="F223" s="1"/>
      <c r="G223" s="1"/>
      <c r="H223" s="1"/>
      <c r="I223" s="1"/>
      <c r="J223" s="1"/>
      <c r="K223" s="1"/>
      <c r="L223" s="1"/>
      <c r="M223" s="1"/>
      <c r="N223" s="1"/>
    </row>
    <row r="224" spans="1:14" ht="15.75" customHeight="1">
      <c r="A224" s="51"/>
      <c r="B224" s="52"/>
      <c r="C224" s="1"/>
      <c r="D224" s="1"/>
      <c r="E224" s="1"/>
      <c r="F224" s="1"/>
      <c r="G224" s="1"/>
      <c r="H224" s="1"/>
      <c r="I224" s="1"/>
      <c r="J224" s="1"/>
      <c r="K224" s="1"/>
      <c r="L224" s="1"/>
      <c r="M224" s="1"/>
      <c r="N224" s="1"/>
    </row>
    <row r="225" spans="1:14" ht="15.75" customHeight="1">
      <c r="A225" s="51"/>
      <c r="B225" s="52"/>
      <c r="C225" s="1"/>
      <c r="D225" s="1"/>
      <c r="E225" s="1"/>
      <c r="F225" s="1"/>
      <c r="G225" s="1"/>
      <c r="H225" s="1"/>
      <c r="I225" s="1"/>
      <c r="J225" s="1"/>
      <c r="K225" s="1"/>
      <c r="L225" s="1"/>
      <c r="M225" s="1"/>
      <c r="N225" s="1"/>
    </row>
    <row r="226" spans="1:14" ht="15.75" customHeight="1">
      <c r="A226" s="51"/>
      <c r="B226" s="52"/>
      <c r="C226" s="1"/>
      <c r="D226" s="1"/>
      <c r="E226" s="1"/>
      <c r="F226" s="1"/>
      <c r="G226" s="1"/>
      <c r="H226" s="1"/>
      <c r="I226" s="1"/>
      <c r="J226" s="1"/>
      <c r="K226" s="1"/>
      <c r="L226" s="1"/>
      <c r="M226" s="1"/>
      <c r="N226" s="1"/>
    </row>
    <row r="227" spans="1:14" ht="15.75" customHeight="1">
      <c r="A227" s="51"/>
      <c r="B227" s="52"/>
      <c r="C227" s="1"/>
      <c r="D227" s="1"/>
      <c r="E227" s="1"/>
      <c r="F227" s="1"/>
      <c r="G227" s="1"/>
      <c r="H227" s="1"/>
      <c r="I227" s="1"/>
      <c r="J227" s="1"/>
      <c r="K227" s="1"/>
      <c r="L227" s="1"/>
      <c r="M227" s="1"/>
      <c r="N227" s="1"/>
    </row>
    <row r="228" spans="1:14" ht="15.75" customHeight="1">
      <c r="A228" s="51"/>
      <c r="B228" s="52"/>
      <c r="C228" s="1"/>
      <c r="D228" s="1"/>
      <c r="E228" s="1"/>
      <c r="F228" s="1"/>
      <c r="G228" s="1"/>
      <c r="H228" s="1"/>
      <c r="I228" s="1"/>
      <c r="J228" s="1"/>
      <c r="K228" s="1"/>
      <c r="L228" s="1"/>
      <c r="M228" s="1"/>
      <c r="N228" s="1"/>
    </row>
    <row r="229" spans="1:14" ht="15.75" customHeight="1">
      <c r="A229" s="51"/>
      <c r="B229" s="52"/>
      <c r="C229" s="1"/>
      <c r="D229" s="1"/>
      <c r="E229" s="1"/>
      <c r="F229" s="1"/>
      <c r="G229" s="1"/>
      <c r="H229" s="1"/>
      <c r="I229" s="1"/>
      <c r="J229" s="1"/>
      <c r="K229" s="1"/>
      <c r="L229" s="1"/>
      <c r="M229" s="1"/>
      <c r="N229" s="1"/>
    </row>
    <row r="230" spans="1:14" ht="15.75" customHeight="1">
      <c r="A230" s="51"/>
      <c r="B230" s="52"/>
      <c r="C230" s="1"/>
      <c r="D230" s="1"/>
      <c r="E230" s="1"/>
      <c r="F230" s="1"/>
      <c r="G230" s="1"/>
      <c r="H230" s="1"/>
      <c r="I230" s="1"/>
      <c r="J230" s="1"/>
      <c r="K230" s="1"/>
      <c r="L230" s="1"/>
      <c r="M230" s="1"/>
      <c r="N230" s="1"/>
    </row>
    <row r="231" spans="1:14" ht="15.75" customHeight="1">
      <c r="A231" s="51"/>
      <c r="B231" s="52"/>
      <c r="C231" s="1"/>
      <c r="D231" s="1"/>
      <c r="E231" s="1"/>
      <c r="F231" s="1"/>
      <c r="G231" s="1"/>
      <c r="H231" s="1"/>
      <c r="I231" s="1"/>
      <c r="J231" s="1"/>
      <c r="K231" s="1"/>
      <c r="L231" s="1"/>
      <c r="M231" s="1"/>
      <c r="N231" s="1"/>
    </row>
    <row r="232" spans="1:14" ht="15.75" customHeight="1"/>
    <row r="233" spans="1:14" ht="15.75" customHeight="1"/>
    <row r="234" spans="1:14" ht="15.75" customHeight="1"/>
    <row r="235" spans="1:14" ht="15.75" customHeight="1"/>
    <row r="236" spans="1:14" ht="15.75" customHeight="1"/>
    <row r="237" spans="1:14" ht="15.75" customHeight="1"/>
    <row r="238" spans="1:14" ht="15.75" customHeight="1"/>
    <row r="239" spans="1:14" ht="15.75" customHeight="1"/>
    <row r="240" spans="1:1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31:L31"/>
    <mergeCell ref="A2:L2"/>
    <mergeCell ref="A4:L4"/>
    <mergeCell ref="A5:L5"/>
    <mergeCell ref="A6:L6"/>
    <mergeCell ref="A7:L7"/>
    <mergeCell ref="A8:L8"/>
    <mergeCell ref="A9:L9"/>
  </mergeCells>
  <hyperlinks>
    <hyperlink ref="G14" r:id="rId1" xr:uid="{00000000-0004-0000-0300-000000000000}"/>
    <hyperlink ref="G17" r:id="rId2" xr:uid="{00000000-0004-0000-0300-000001000000}"/>
    <hyperlink ref="G20" r:id="rId3" location="!/processes" xr:uid="{00000000-0004-0000-0300-000002000000}"/>
    <hyperlink ref="G21" r:id="rId4" xr:uid="{00000000-0004-0000-0300-000003000000}"/>
    <hyperlink ref="G22" r:id="rId5" xr:uid="{00000000-0004-0000-0300-000004000000}"/>
    <hyperlink ref="G24" r:id="rId6" xr:uid="{00000000-0004-0000-0300-000005000000}"/>
    <hyperlink ref="G25" r:id="rId7" location="!/processes" xr:uid="{00000000-0004-0000-0300-000006000000}"/>
    <hyperlink ref="G26" r:id="rId8" xr:uid="{00000000-0004-0000-0300-000007000000}"/>
    <hyperlink ref="G27" r:id="rId9" xr:uid="{00000000-0004-0000-0300-00000800000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X1000"/>
  <sheetViews>
    <sheetView workbookViewId="0"/>
  </sheetViews>
  <sheetFormatPr defaultColWidth="14.3984375" defaultRowHeight="15" customHeight="1"/>
  <cols>
    <col min="1" max="1" width="24.86328125" customWidth="1"/>
    <col min="2" max="2" width="15.265625" customWidth="1"/>
    <col min="3" max="3" width="8.265625" customWidth="1"/>
    <col min="4" max="4" width="17.265625" customWidth="1"/>
    <col min="5" max="5" width="12" customWidth="1"/>
    <col min="6" max="6" width="20.265625" customWidth="1"/>
    <col min="7" max="7" width="13.73046875" customWidth="1"/>
    <col min="8" max="9" width="7.86328125" customWidth="1"/>
    <col min="10" max="10" width="8.86328125" customWidth="1"/>
    <col min="11" max="11" width="9.1328125" customWidth="1"/>
    <col min="12" max="12" width="8.86328125" customWidth="1"/>
    <col min="13" max="24" width="8" customWidth="1"/>
    <col min="25" max="26" width="14.265625" customWidth="1"/>
  </cols>
  <sheetData>
    <row r="1" spans="1:24" ht="14.25">
      <c r="A1" s="51"/>
      <c r="B1" s="52"/>
      <c r="C1" s="1"/>
      <c r="D1" s="1"/>
      <c r="E1" s="1"/>
      <c r="F1" s="1"/>
      <c r="G1" s="1"/>
      <c r="H1" s="1"/>
      <c r="I1" s="1"/>
      <c r="J1" s="1"/>
      <c r="K1" s="1"/>
    </row>
    <row r="2" spans="1:24" ht="15.75" customHeight="1">
      <c r="A2" s="1118" t="s">
        <v>986</v>
      </c>
      <c r="B2" s="1111"/>
      <c r="C2" s="1111"/>
      <c r="D2" s="1111"/>
      <c r="E2" s="1111"/>
      <c r="F2" s="1111"/>
      <c r="G2" s="1111"/>
      <c r="H2" s="1111"/>
      <c r="I2" s="1111"/>
      <c r="J2" s="1111"/>
      <c r="K2" s="1112"/>
      <c r="L2" s="54"/>
      <c r="M2" s="54"/>
      <c r="N2" s="54"/>
      <c r="O2" s="54"/>
      <c r="P2" s="54"/>
      <c r="Q2" s="54"/>
      <c r="R2" s="54"/>
      <c r="S2" s="54"/>
      <c r="T2" s="54"/>
      <c r="U2" s="54"/>
      <c r="V2" s="54"/>
      <c r="W2" s="54"/>
      <c r="X2" s="54"/>
    </row>
    <row r="3" spans="1:24" ht="15.75" customHeight="1">
      <c r="A3" s="288"/>
      <c r="B3" s="288"/>
      <c r="C3" s="288"/>
      <c r="D3" s="288"/>
      <c r="E3" s="288"/>
      <c r="F3" s="288"/>
      <c r="G3" s="288"/>
      <c r="H3" s="288"/>
      <c r="I3" s="288"/>
      <c r="J3" s="288"/>
      <c r="K3" s="288"/>
      <c r="L3" s="54"/>
      <c r="M3" s="54"/>
      <c r="N3" s="54"/>
      <c r="O3" s="54"/>
      <c r="P3" s="54"/>
      <c r="Q3" s="54"/>
      <c r="R3" s="54"/>
      <c r="S3" s="54"/>
      <c r="T3" s="54"/>
      <c r="U3" s="54"/>
      <c r="V3" s="54"/>
      <c r="W3" s="54"/>
      <c r="X3" s="54"/>
    </row>
    <row r="4" spans="1:24" ht="28.5" customHeight="1">
      <c r="A4" s="1113" t="s">
        <v>987</v>
      </c>
      <c r="B4" s="1111"/>
      <c r="C4" s="1111"/>
      <c r="D4" s="1111"/>
      <c r="E4" s="1111"/>
      <c r="F4" s="1111"/>
      <c r="G4" s="1111"/>
      <c r="H4" s="1111"/>
      <c r="I4" s="1111"/>
      <c r="J4" s="1111"/>
      <c r="K4" s="1112"/>
      <c r="L4" s="54"/>
      <c r="M4" s="54"/>
      <c r="N4" s="54"/>
      <c r="O4" s="54"/>
      <c r="P4" s="54"/>
      <c r="Q4" s="54"/>
      <c r="R4" s="54"/>
      <c r="S4" s="54"/>
      <c r="T4" s="54"/>
      <c r="U4" s="54"/>
      <c r="V4" s="54"/>
      <c r="W4" s="54"/>
      <c r="X4" s="54"/>
    </row>
    <row r="5" spans="1:24" ht="23.25" customHeight="1">
      <c r="A5" s="1110" t="s">
        <v>988</v>
      </c>
      <c r="B5" s="1111"/>
      <c r="C5" s="1111"/>
      <c r="D5" s="1111"/>
      <c r="E5" s="1111"/>
      <c r="F5" s="1111"/>
      <c r="G5" s="1111"/>
      <c r="H5" s="1111"/>
      <c r="I5" s="1111"/>
      <c r="J5" s="1111"/>
      <c r="K5" s="1112"/>
      <c r="L5" s="54"/>
      <c r="M5" s="54"/>
      <c r="N5" s="54"/>
      <c r="O5" s="54"/>
      <c r="P5" s="54"/>
      <c r="Q5" s="54"/>
      <c r="R5" s="54"/>
      <c r="S5" s="54"/>
      <c r="T5" s="54"/>
      <c r="U5" s="54"/>
      <c r="V5" s="54"/>
      <c r="W5" s="54"/>
      <c r="X5" s="54"/>
    </row>
    <row r="6" spans="1:24" ht="14.25">
      <c r="A6" s="1110" t="s">
        <v>989</v>
      </c>
      <c r="B6" s="1111"/>
      <c r="C6" s="1111"/>
      <c r="D6" s="1111"/>
      <c r="E6" s="1111"/>
      <c r="F6" s="1111"/>
      <c r="G6" s="1111"/>
      <c r="H6" s="1111"/>
      <c r="I6" s="1111"/>
      <c r="J6" s="1111"/>
      <c r="K6" s="1112"/>
      <c r="L6" s="54"/>
      <c r="M6" s="54"/>
      <c r="N6" s="54"/>
      <c r="O6" s="54"/>
      <c r="P6" s="54"/>
      <c r="Q6" s="54"/>
      <c r="R6" s="54"/>
      <c r="S6" s="54"/>
      <c r="T6" s="54"/>
      <c r="U6" s="54"/>
      <c r="V6" s="54"/>
      <c r="W6" s="54"/>
      <c r="X6" s="54"/>
    </row>
    <row r="7" spans="1:24" ht="14.25">
      <c r="A7" s="1110" t="s">
        <v>990</v>
      </c>
      <c r="B7" s="1111"/>
      <c r="C7" s="1111"/>
      <c r="D7" s="1111"/>
      <c r="E7" s="1111"/>
      <c r="F7" s="1111"/>
      <c r="G7" s="1111"/>
      <c r="H7" s="1111"/>
      <c r="I7" s="1111"/>
      <c r="J7" s="1111"/>
      <c r="K7" s="1112"/>
      <c r="L7" s="54"/>
      <c r="M7" s="54"/>
      <c r="N7" s="54"/>
      <c r="O7" s="54"/>
      <c r="P7" s="54"/>
      <c r="Q7" s="54"/>
      <c r="R7" s="54"/>
      <c r="S7" s="54"/>
      <c r="T7" s="54"/>
      <c r="U7" s="54"/>
      <c r="V7" s="54"/>
      <c r="W7" s="54"/>
      <c r="X7" s="54"/>
    </row>
    <row r="8" spans="1:24" ht="14.25">
      <c r="A8" s="1110" t="s">
        <v>991</v>
      </c>
      <c r="B8" s="1111"/>
      <c r="C8" s="1111"/>
      <c r="D8" s="1111"/>
      <c r="E8" s="1111"/>
      <c r="F8" s="1111"/>
      <c r="G8" s="1111"/>
      <c r="H8" s="1111"/>
      <c r="I8" s="1111"/>
      <c r="J8" s="1111"/>
      <c r="K8" s="1112"/>
      <c r="L8" s="54"/>
      <c r="M8" s="54"/>
      <c r="N8" s="54"/>
      <c r="O8" s="54"/>
      <c r="P8" s="54"/>
      <c r="Q8" s="54"/>
      <c r="R8" s="54"/>
      <c r="S8" s="54"/>
      <c r="T8" s="54"/>
      <c r="U8" s="54"/>
      <c r="V8" s="54"/>
      <c r="W8" s="54"/>
      <c r="X8" s="54"/>
    </row>
    <row r="9" spans="1:24" ht="14.25">
      <c r="A9" s="1122" t="s">
        <v>992</v>
      </c>
      <c r="B9" s="1111"/>
      <c r="C9" s="1111"/>
      <c r="D9" s="1111"/>
      <c r="E9" s="1111"/>
      <c r="F9" s="1111"/>
      <c r="G9" s="1111"/>
      <c r="H9" s="1111"/>
      <c r="I9" s="1111"/>
      <c r="J9" s="1111"/>
      <c r="K9" s="1112"/>
      <c r="L9" s="54"/>
      <c r="M9" s="54"/>
      <c r="N9" s="54"/>
      <c r="O9" s="54"/>
      <c r="P9" s="54"/>
      <c r="Q9" s="54"/>
      <c r="R9" s="54"/>
      <c r="S9" s="54"/>
      <c r="T9" s="54"/>
      <c r="U9" s="54"/>
      <c r="V9" s="54"/>
      <c r="W9" s="54"/>
      <c r="X9" s="54"/>
    </row>
    <row r="10" spans="1:24" ht="27" customHeight="1">
      <c r="A10" s="1110" t="s">
        <v>993</v>
      </c>
      <c r="B10" s="1111"/>
      <c r="C10" s="1111"/>
      <c r="D10" s="1111"/>
      <c r="E10" s="1111"/>
      <c r="F10" s="1111"/>
      <c r="G10" s="1111"/>
      <c r="H10" s="1111"/>
      <c r="I10" s="1111"/>
      <c r="J10" s="1111"/>
      <c r="K10" s="1112"/>
      <c r="L10" s="54"/>
      <c r="M10" s="54"/>
      <c r="N10" s="54"/>
      <c r="O10" s="54"/>
      <c r="P10" s="54"/>
      <c r="Q10" s="54"/>
      <c r="R10" s="54"/>
      <c r="S10" s="54"/>
      <c r="T10" s="54"/>
      <c r="U10" s="54"/>
      <c r="V10" s="54"/>
      <c r="W10" s="54"/>
      <c r="X10" s="54"/>
    </row>
    <row r="11" spans="1:24" ht="14.25">
      <c r="A11" s="1110" t="s">
        <v>994</v>
      </c>
      <c r="B11" s="1111"/>
      <c r="C11" s="1111"/>
      <c r="D11" s="1111"/>
      <c r="E11" s="1111"/>
      <c r="F11" s="1111"/>
      <c r="G11" s="1111"/>
      <c r="H11" s="1111"/>
      <c r="I11" s="1111"/>
      <c r="J11" s="1111"/>
      <c r="K11" s="1112"/>
      <c r="L11" s="54"/>
      <c r="M11" s="54"/>
      <c r="N11" s="54"/>
      <c r="O11" s="54"/>
      <c r="P11" s="54"/>
      <c r="Q11" s="54"/>
      <c r="R11" s="54"/>
      <c r="S11" s="54"/>
      <c r="T11" s="54"/>
      <c r="U11" s="54"/>
      <c r="V11" s="54"/>
      <c r="W11" s="54"/>
      <c r="X11" s="54"/>
    </row>
    <row r="12" spans="1:24" ht="14.25">
      <c r="A12" s="1110" t="s">
        <v>995</v>
      </c>
      <c r="B12" s="1111"/>
      <c r="C12" s="1111"/>
      <c r="D12" s="1111"/>
      <c r="E12" s="1111"/>
      <c r="F12" s="1111"/>
      <c r="G12" s="1111"/>
      <c r="H12" s="1111"/>
      <c r="I12" s="1111"/>
      <c r="J12" s="1111"/>
      <c r="K12" s="1112"/>
      <c r="L12" s="54"/>
      <c r="M12" s="54"/>
      <c r="N12" s="54"/>
      <c r="O12" s="54"/>
      <c r="P12" s="54"/>
      <c r="Q12" s="54"/>
      <c r="R12" s="54"/>
      <c r="S12" s="54"/>
      <c r="T12" s="54"/>
      <c r="U12" s="54"/>
      <c r="V12" s="54"/>
      <c r="W12" s="54"/>
      <c r="X12" s="54"/>
    </row>
    <row r="13" spans="1:24" ht="30" customHeight="1">
      <c r="A13" s="1113" t="s">
        <v>996</v>
      </c>
      <c r="B13" s="1111"/>
      <c r="C13" s="1111"/>
      <c r="D13" s="1111"/>
      <c r="E13" s="1111"/>
      <c r="F13" s="1111"/>
      <c r="G13" s="1111"/>
      <c r="H13" s="1111"/>
      <c r="I13" s="1111"/>
      <c r="J13" s="1111"/>
      <c r="K13" s="1112"/>
      <c r="L13" s="54"/>
      <c r="M13" s="54"/>
      <c r="N13" s="54"/>
      <c r="O13" s="54"/>
      <c r="P13" s="54"/>
      <c r="Q13" s="54"/>
      <c r="R13" s="54"/>
      <c r="S13" s="54"/>
      <c r="T13" s="54"/>
      <c r="U13" s="54"/>
      <c r="V13" s="54"/>
      <c r="W13" s="54"/>
      <c r="X13" s="54"/>
    </row>
    <row r="14" spans="1:24" ht="14.25">
      <c r="A14" s="51"/>
      <c r="B14" s="52"/>
      <c r="C14" s="1"/>
      <c r="D14" s="1"/>
      <c r="E14" s="1"/>
      <c r="F14" s="1"/>
      <c r="G14" s="1"/>
      <c r="H14" s="1"/>
      <c r="I14" s="1"/>
      <c r="J14" s="1"/>
      <c r="K14" s="1"/>
    </row>
    <row r="15" spans="1:24" ht="63.75" customHeight="1">
      <c r="A15" s="258" t="s">
        <v>997</v>
      </c>
      <c r="B15" s="61" t="s">
        <v>998</v>
      </c>
      <c r="C15" s="61" t="s">
        <v>6</v>
      </c>
      <c r="D15" s="289" t="s">
        <v>999</v>
      </c>
      <c r="E15" s="290" t="s">
        <v>1000</v>
      </c>
      <c r="F15" s="289" t="s">
        <v>1001</v>
      </c>
      <c r="G15" s="60" t="s">
        <v>1002</v>
      </c>
      <c r="H15" s="60" t="s">
        <v>217</v>
      </c>
      <c r="I15" s="60" t="s">
        <v>218</v>
      </c>
      <c r="J15" s="59" t="s">
        <v>219</v>
      </c>
      <c r="K15" s="258" t="s">
        <v>223</v>
      </c>
      <c r="L15" s="64" t="s">
        <v>224</v>
      </c>
    </row>
    <row r="16" spans="1:24" ht="102">
      <c r="A16" s="83" t="s">
        <v>1003</v>
      </c>
      <c r="B16" s="67" t="s">
        <v>1004</v>
      </c>
      <c r="C16" s="203" t="s">
        <v>50</v>
      </c>
      <c r="D16" s="83" t="s">
        <v>1005</v>
      </c>
      <c r="E16" s="89" t="s">
        <v>1006</v>
      </c>
      <c r="F16" s="83" t="s">
        <v>857</v>
      </c>
      <c r="G16" s="208">
        <v>1</v>
      </c>
      <c r="H16" s="208">
        <v>1</v>
      </c>
      <c r="I16" s="208">
        <v>1</v>
      </c>
      <c r="J16" s="291">
        <v>50</v>
      </c>
      <c r="K16" s="83">
        <v>50</v>
      </c>
      <c r="L16" s="3" t="s">
        <v>49</v>
      </c>
    </row>
    <row r="17" spans="1:12" ht="102">
      <c r="A17" s="67" t="s">
        <v>1003</v>
      </c>
      <c r="B17" s="292" t="s">
        <v>1007</v>
      </c>
      <c r="C17" s="68" t="s">
        <v>50</v>
      </c>
      <c r="D17" s="83" t="s">
        <v>1005</v>
      </c>
      <c r="E17" s="293" t="s">
        <v>1008</v>
      </c>
      <c r="F17" s="126" t="s">
        <v>857</v>
      </c>
      <c r="G17" s="70">
        <v>1</v>
      </c>
      <c r="H17" s="70">
        <v>1</v>
      </c>
      <c r="I17" s="70">
        <v>1</v>
      </c>
      <c r="J17" s="294">
        <v>50</v>
      </c>
      <c r="K17" s="88">
        <v>50</v>
      </c>
      <c r="L17" s="3" t="s">
        <v>49</v>
      </c>
    </row>
    <row r="18" spans="1:12" ht="102">
      <c r="A18" s="83" t="s">
        <v>1009</v>
      </c>
      <c r="B18" s="67" t="s">
        <v>1010</v>
      </c>
      <c r="C18" s="203" t="s">
        <v>50</v>
      </c>
      <c r="D18" s="83" t="s">
        <v>1011</v>
      </c>
      <c r="E18" s="216" t="s">
        <v>1012</v>
      </c>
      <c r="F18" s="83" t="s">
        <v>1013</v>
      </c>
      <c r="G18" s="208">
        <v>1</v>
      </c>
      <c r="H18" s="208">
        <v>1</v>
      </c>
      <c r="I18" s="208">
        <v>1</v>
      </c>
      <c r="J18" s="291">
        <v>50</v>
      </c>
      <c r="K18" s="83">
        <v>50</v>
      </c>
      <c r="L18" s="3" t="s">
        <v>58</v>
      </c>
    </row>
    <row r="19" spans="1:12" ht="89.25">
      <c r="A19" s="234" t="s">
        <v>1014</v>
      </c>
      <c r="B19" s="295" t="s">
        <v>1015</v>
      </c>
      <c r="C19" s="76" t="s">
        <v>50</v>
      </c>
      <c r="D19" s="235" t="s">
        <v>1016</v>
      </c>
      <c r="E19" s="83" t="s">
        <v>1017</v>
      </c>
      <c r="F19" s="83"/>
      <c r="G19" s="135">
        <v>2</v>
      </c>
      <c r="H19" s="135">
        <v>1</v>
      </c>
      <c r="I19" s="135">
        <v>2</v>
      </c>
      <c r="J19" s="291">
        <v>50</v>
      </c>
      <c r="K19" s="76">
        <v>25</v>
      </c>
      <c r="L19" s="296" t="s">
        <v>59</v>
      </c>
    </row>
    <row r="20" spans="1:12" ht="242.25">
      <c r="A20" s="67" t="s">
        <v>1018</v>
      </c>
      <c r="B20" s="297" t="s">
        <v>1019</v>
      </c>
      <c r="C20" s="68" t="s">
        <v>50</v>
      </c>
      <c r="D20" s="83" t="s">
        <v>1020</v>
      </c>
      <c r="E20" s="83" t="s">
        <v>1017</v>
      </c>
      <c r="F20" s="126"/>
      <c r="G20" s="70">
        <v>1</v>
      </c>
      <c r="H20" s="70">
        <v>1</v>
      </c>
      <c r="I20" s="70">
        <v>1</v>
      </c>
      <c r="J20" s="294">
        <v>50</v>
      </c>
      <c r="K20" s="202">
        <v>50</v>
      </c>
      <c r="L20" s="3" t="s">
        <v>59</v>
      </c>
    </row>
    <row r="21" spans="1:12" ht="15.75" customHeight="1">
      <c r="A21" s="83" t="s">
        <v>1021</v>
      </c>
      <c r="B21" s="92" t="s">
        <v>1022</v>
      </c>
      <c r="C21" s="68" t="s">
        <v>50</v>
      </c>
      <c r="D21" s="83" t="s">
        <v>1023</v>
      </c>
      <c r="E21" s="83" t="s">
        <v>1017</v>
      </c>
      <c r="F21" s="126"/>
      <c r="G21" s="76">
        <v>2</v>
      </c>
      <c r="H21" s="76">
        <v>1</v>
      </c>
      <c r="I21" s="76">
        <v>2</v>
      </c>
      <c r="J21" s="294">
        <v>50</v>
      </c>
      <c r="K21" s="202">
        <v>25</v>
      </c>
      <c r="L21" s="3" t="s">
        <v>59</v>
      </c>
    </row>
    <row r="22" spans="1:12" ht="15.75" customHeight="1">
      <c r="A22" s="83" t="s">
        <v>1018</v>
      </c>
      <c r="B22" s="298" t="s">
        <v>1024</v>
      </c>
      <c r="C22" s="76" t="s">
        <v>50</v>
      </c>
      <c r="D22" s="83" t="s">
        <v>1025</v>
      </c>
      <c r="E22" s="83" t="s">
        <v>1017</v>
      </c>
      <c r="F22" s="126"/>
      <c r="G22" s="76">
        <v>1</v>
      </c>
      <c r="H22" s="76">
        <v>1</v>
      </c>
      <c r="I22" s="76">
        <v>1</v>
      </c>
      <c r="J22" s="294">
        <v>50</v>
      </c>
      <c r="K22" s="202">
        <v>50</v>
      </c>
      <c r="L22" s="3" t="s">
        <v>59</v>
      </c>
    </row>
    <row r="23" spans="1:12" ht="15.75" customHeight="1">
      <c r="A23" s="83" t="s">
        <v>1018</v>
      </c>
      <c r="B23" s="92" t="s">
        <v>1026</v>
      </c>
      <c r="C23" s="76" t="s">
        <v>50</v>
      </c>
      <c r="D23" s="83" t="s">
        <v>1027</v>
      </c>
      <c r="E23" s="83" t="s">
        <v>1017</v>
      </c>
      <c r="F23" s="299"/>
      <c r="G23" s="76">
        <v>1</v>
      </c>
      <c r="H23" s="76">
        <v>1</v>
      </c>
      <c r="I23" s="76">
        <v>1</v>
      </c>
      <c r="J23" s="294">
        <v>50</v>
      </c>
      <c r="K23" s="202">
        <v>50</v>
      </c>
      <c r="L23" s="3" t="s">
        <v>59</v>
      </c>
    </row>
    <row r="24" spans="1:12" ht="15.75" customHeight="1">
      <c r="A24" s="83" t="s">
        <v>1028</v>
      </c>
      <c r="B24" s="223" t="s">
        <v>1029</v>
      </c>
      <c r="C24" s="76" t="s">
        <v>50</v>
      </c>
      <c r="D24" s="83" t="s">
        <v>1027</v>
      </c>
      <c r="E24" s="89" t="s">
        <v>1017</v>
      </c>
      <c r="F24" s="126"/>
      <c r="G24" s="76">
        <v>2</v>
      </c>
      <c r="H24" s="76">
        <v>1</v>
      </c>
      <c r="I24" s="76">
        <v>2</v>
      </c>
      <c r="J24" s="294">
        <v>50</v>
      </c>
      <c r="K24" s="202">
        <v>25</v>
      </c>
      <c r="L24" s="3" t="s">
        <v>59</v>
      </c>
    </row>
    <row r="25" spans="1:12" ht="15.75" customHeight="1">
      <c r="A25" s="83" t="s">
        <v>1030</v>
      </c>
      <c r="B25" s="300" t="s">
        <v>1031</v>
      </c>
      <c r="C25" s="76" t="s">
        <v>50</v>
      </c>
      <c r="D25" s="83" t="s">
        <v>1027</v>
      </c>
      <c r="E25" s="83" t="s">
        <v>1017</v>
      </c>
      <c r="F25" s="126"/>
      <c r="G25" s="76">
        <v>5</v>
      </c>
      <c r="H25" s="76">
        <v>1</v>
      </c>
      <c r="I25" s="76">
        <v>5</v>
      </c>
      <c r="J25" s="294">
        <v>50</v>
      </c>
      <c r="K25" s="202">
        <v>10</v>
      </c>
      <c r="L25" s="3" t="s">
        <v>59</v>
      </c>
    </row>
    <row r="26" spans="1:12" ht="15.75" customHeight="1">
      <c r="A26" s="83" t="s">
        <v>1018</v>
      </c>
      <c r="B26" s="301" t="s">
        <v>1032</v>
      </c>
      <c r="C26" s="76" t="s">
        <v>50</v>
      </c>
      <c r="D26" s="83" t="s">
        <v>1033</v>
      </c>
      <c r="E26" s="83" t="s">
        <v>1017</v>
      </c>
      <c r="F26" s="126"/>
      <c r="G26" s="76">
        <v>1</v>
      </c>
      <c r="H26" s="76">
        <v>1</v>
      </c>
      <c r="I26" s="76">
        <v>1</v>
      </c>
      <c r="J26" s="302">
        <v>50</v>
      </c>
      <c r="K26" s="202">
        <v>50</v>
      </c>
      <c r="L26" s="3" t="s">
        <v>59</v>
      </c>
    </row>
    <row r="27" spans="1:12" ht="15.75" customHeight="1">
      <c r="A27" s="303" t="s">
        <v>1034</v>
      </c>
      <c r="B27" s="304" t="s">
        <v>1035</v>
      </c>
      <c r="C27" s="76" t="s">
        <v>50</v>
      </c>
      <c r="D27" s="83" t="s">
        <v>1036</v>
      </c>
      <c r="E27" s="83" t="s">
        <v>1017</v>
      </c>
      <c r="F27" s="305"/>
      <c r="G27" s="94">
        <v>4</v>
      </c>
      <c r="H27" s="94">
        <v>1</v>
      </c>
      <c r="I27" s="94">
        <v>4</v>
      </c>
      <c r="J27" s="306">
        <v>50</v>
      </c>
      <c r="K27" s="5">
        <v>12.5</v>
      </c>
      <c r="L27" s="3" t="s">
        <v>59</v>
      </c>
    </row>
    <row r="28" spans="1:12" ht="15.75" customHeight="1">
      <c r="A28" s="307" t="s">
        <v>1037</v>
      </c>
      <c r="B28" s="207" t="s">
        <v>1038</v>
      </c>
      <c r="C28" s="308" t="s">
        <v>50</v>
      </c>
      <c r="D28" s="83" t="s">
        <v>1036</v>
      </c>
      <c r="E28" s="83" t="s">
        <v>1017</v>
      </c>
      <c r="F28" s="309"/>
      <c r="G28" s="128">
        <v>20</v>
      </c>
      <c r="H28" s="310">
        <v>15</v>
      </c>
      <c r="I28" s="128">
        <v>20</v>
      </c>
      <c r="J28" s="310">
        <v>50</v>
      </c>
      <c r="K28" s="311">
        <v>2.5</v>
      </c>
      <c r="L28" s="3" t="s">
        <v>59</v>
      </c>
    </row>
    <row r="29" spans="1:12" ht="15.75" customHeight="1">
      <c r="A29" s="312" t="s">
        <v>1039</v>
      </c>
      <c r="B29" s="313" t="s">
        <v>1040</v>
      </c>
      <c r="C29" s="128" t="s">
        <v>50</v>
      </c>
      <c r="D29" s="83" t="s">
        <v>1041</v>
      </c>
      <c r="E29" s="83" t="s">
        <v>1017</v>
      </c>
      <c r="F29" s="314"/>
      <c r="G29" s="76">
        <v>5</v>
      </c>
      <c r="H29" s="76">
        <v>1</v>
      </c>
      <c r="I29" s="226">
        <v>5</v>
      </c>
      <c r="J29" s="76">
        <v>50</v>
      </c>
      <c r="K29" s="202">
        <v>10</v>
      </c>
      <c r="L29" s="3" t="s">
        <v>59</v>
      </c>
    </row>
    <row r="30" spans="1:12" ht="15.75" customHeight="1">
      <c r="A30" s="51" t="s">
        <v>1018</v>
      </c>
      <c r="B30" s="313" t="s">
        <v>1042</v>
      </c>
      <c r="C30" s="315" t="s">
        <v>50</v>
      </c>
      <c r="D30" s="316" t="s">
        <v>1043</v>
      </c>
      <c r="E30" s="317" t="s">
        <v>1017</v>
      </c>
      <c r="F30" s="91"/>
      <c r="G30" s="2">
        <v>1</v>
      </c>
      <c r="H30" s="318">
        <v>1</v>
      </c>
      <c r="I30" s="318">
        <v>1</v>
      </c>
      <c r="J30" s="150">
        <v>50</v>
      </c>
      <c r="K30" s="311">
        <v>50</v>
      </c>
      <c r="L30" s="3" t="s">
        <v>59</v>
      </c>
    </row>
    <row r="31" spans="1:12" ht="15.75" customHeight="1">
      <c r="A31" s="312" t="s">
        <v>1030</v>
      </c>
      <c r="B31" s="319" t="s">
        <v>1044</v>
      </c>
      <c r="C31" s="128" t="s">
        <v>50</v>
      </c>
      <c r="D31" s="292" t="s">
        <v>1045</v>
      </c>
      <c r="E31" s="83" t="s">
        <v>1017</v>
      </c>
      <c r="F31" s="309"/>
      <c r="G31" s="320">
        <v>5</v>
      </c>
      <c r="H31" s="320">
        <v>1</v>
      </c>
      <c r="I31" s="320">
        <v>5</v>
      </c>
      <c r="J31" s="128">
        <v>50</v>
      </c>
      <c r="K31" s="311">
        <v>10</v>
      </c>
      <c r="L31" s="3" t="s">
        <v>59</v>
      </c>
    </row>
    <row r="32" spans="1:12" ht="15.75" customHeight="1">
      <c r="A32" s="321" t="s">
        <v>1018</v>
      </c>
      <c r="B32" s="322" t="s">
        <v>1046</v>
      </c>
      <c r="C32" s="315" t="s">
        <v>50</v>
      </c>
      <c r="D32" s="323" t="s">
        <v>1047</v>
      </c>
      <c r="E32" s="83" t="s">
        <v>1017</v>
      </c>
      <c r="F32" s="324"/>
      <c r="G32" s="315">
        <v>1</v>
      </c>
      <c r="H32" s="315">
        <v>1</v>
      </c>
      <c r="I32" s="315">
        <v>1</v>
      </c>
      <c r="J32" s="325">
        <v>50</v>
      </c>
      <c r="K32" s="128">
        <v>50</v>
      </c>
      <c r="L32" s="3" t="s">
        <v>59</v>
      </c>
    </row>
    <row r="33" spans="1:12" ht="15.75" customHeight="1">
      <c r="A33" s="326" t="s">
        <v>1028</v>
      </c>
      <c r="B33" s="327" t="s">
        <v>1048</v>
      </c>
      <c r="C33" s="128" t="s">
        <v>50</v>
      </c>
      <c r="D33" s="83" t="s">
        <v>1049</v>
      </c>
      <c r="E33" s="328" t="s">
        <v>1017</v>
      </c>
      <c r="F33" s="80"/>
      <c r="G33" s="128">
        <v>2</v>
      </c>
      <c r="H33" s="128">
        <v>1</v>
      </c>
      <c r="I33" s="128">
        <v>2</v>
      </c>
      <c r="J33" s="308">
        <v>50</v>
      </c>
      <c r="K33" s="308">
        <v>25</v>
      </c>
      <c r="L33" s="3" t="s">
        <v>59</v>
      </c>
    </row>
    <row r="34" spans="1:12" ht="15.75" customHeight="1">
      <c r="A34" s="312" t="s">
        <v>1050</v>
      </c>
      <c r="B34" s="298" t="s">
        <v>1051</v>
      </c>
      <c r="C34" s="2" t="s">
        <v>50</v>
      </c>
      <c r="D34" s="83" t="s">
        <v>1052</v>
      </c>
      <c r="E34" s="328" t="s">
        <v>1017</v>
      </c>
      <c r="F34" s="80"/>
      <c r="G34" s="320">
        <v>4</v>
      </c>
      <c r="H34" s="128">
        <v>1</v>
      </c>
      <c r="I34" s="308">
        <v>4</v>
      </c>
      <c r="J34" s="308">
        <v>50</v>
      </c>
      <c r="K34" s="308">
        <v>10.25</v>
      </c>
      <c r="L34" s="3" t="s">
        <v>59</v>
      </c>
    </row>
    <row r="35" spans="1:12" ht="15.75" customHeight="1">
      <c r="A35" s="329" t="s">
        <v>1018</v>
      </c>
      <c r="B35" s="298" t="s">
        <v>1053</v>
      </c>
      <c r="C35" s="128" t="s">
        <v>50</v>
      </c>
      <c r="D35" s="83" t="s">
        <v>1054</v>
      </c>
      <c r="E35" s="328" t="s">
        <v>1017</v>
      </c>
      <c r="F35" s="80"/>
      <c r="G35" s="330">
        <v>1</v>
      </c>
      <c r="H35" s="320">
        <v>1</v>
      </c>
      <c r="I35" s="320">
        <v>1</v>
      </c>
      <c r="J35" s="320">
        <v>50</v>
      </c>
      <c r="K35" s="128">
        <v>50</v>
      </c>
      <c r="L35" s="3" t="s">
        <v>59</v>
      </c>
    </row>
    <row r="36" spans="1:12" ht="15.75" customHeight="1">
      <c r="A36" s="83" t="s">
        <v>1028</v>
      </c>
      <c r="B36" s="92" t="s">
        <v>1055</v>
      </c>
      <c r="C36" s="150" t="s">
        <v>50</v>
      </c>
      <c r="D36" s="83" t="s">
        <v>1056</v>
      </c>
      <c r="E36" s="328" t="s">
        <v>1017</v>
      </c>
      <c r="F36" s="331"/>
      <c r="G36" s="128">
        <v>2</v>
      </c>
      <c r="H36" s="128">
        <v>1</v>
      </c>
      <c r="I36" s="332">
        <v>2</v>
      </c>
      <c r="J36" s="128">
        <v>50</v>
      </c>
      <c r="K36" s="308">
        <v>25</v>
      </c>
      <c r="L36" s="3" t="s">
        <v>59</v>
      </c>
    </row>
    <row r="37" spans="1:12" ht="15.75" customHeight="1">
      <c r="A37" s="321" t="s">
        <v>1018</v>
      </c>
      <c r="B37" s="313" t="s">
        <v>1057</v>
      </c>
      <c r="C37" s="325" t="s">
        <v>50</v>
      </c>
      <c r="D37" s="83" t="s">
        <v>1058</v>
      </c>
      <c r="E37" s="328" t="s">
        <v>1017</v>
      </c>
      <c r="F37" s="80"/>
      <c r="G37" s="128">
        <v>1</v>
      </c>
      <c r="H37" s="332">
        <v>1</v>
      </c>
      <c r="I37" s="308">
        <v>1</v>
      </c>
      <c r="J37" s="308">
        <v>50</v>
      </c>
      <c r="K37" s="128">
        <v>50</v>
      </c>
      <c r="L37" s="3" t="s">
        <v>59</v>
      </c>
    </row>
    <row r="38" spans="1:12" ht="15.75" customHeight="1">
      <c r="A38" s="321" t="s">
        <v>1018</v>
      </c>
      <c r="B38" s="298" t="s">
        <v>1059</v>
      </c>
      <c r="C38" s="128" t="s">
        <v>50</v>
      </c>
      <c r="D38" s="83" t="s">
        <v>1060</v>
      </c>
      <c r="E38" s="328" t="s">
        <v>1017</v>
      </c>
      <c r="F38" s="331"/>
      <c r="G38" s="128">
        <v>1</v>
      </c>
      <c r="H38" s="128">
        <v>1</v>
      </c>
      <c r="I38" s="128">
        <v>1</v>
      </c>
      <c r="J38" s="128">
        <v>50</v>
      </c>
      <c r="K38" s="128">
        <v>50</v>
      </c>
      <c r="L38" s="3" t="s">
        <v>59</v>
      </c>
    </row>
    <row r="39" spans="1:12" ht="15.75" customHeight="1">
      <c r="A39" s="321" t="s">
        <v>1018</v>
      </c>
      <c r="B39" s="333" t="s">
        <v>1061</v>
      </c>
      <c r="C39" s="128" t="s">
        <v>50</v>
      </c>
      <c r="D39" s="334" t="s">
        <v>1062</v>
      </c>
      <c r="E39" s="328" t="s">
        <v>1017</v>
      </c>
      <c r="F39" s="331"/>
      <c r="G39" s="320">
        <v>1</v>
      </c>
      <c r="H39" s="128">
        <v>1</v>
      </c>
      <c r="I39" s="128">
        <v>1</v>
      </c>
      <c r="J39" s="320">
        <v>50</v>
      </c>
      <c r="K39" s="128">
        <v>50</v>
      </c>
      <c r="L39" s="3" t="s">
        <v>59</v>
      </c>
    </row>
    <row r="40" spans="1:12" ht="15.75" customHeight="1">
      <c r="A40" s="321" t="s">
        <v>1018</v>
      </c>
      <c r="B40" s="333" t="s">
        <v>1063</v>
      </c>
      <c r="C40" s="128" t="s">
        <v>50</v>
      </c>
      <c r="D40" s="335" t="s">
        <v>1064</v>
      </c>
      <c r="E40" s="328" t="s">
        <v>1017</v>
      </c>
      <c r="F40" s="80"/>
      <c r="G40" s="128">
        <v>1</v>
      </c>
      <c r="H40" s="310">
        <v>1</v>
      </c>
      <c r="I40" s="128">
        <v>1</v>
      </c>
      <c r="J40" s="310">
        <v>50</v>
      </c>
      <c r="K40" s="128">
        <v>50</v>
      </c>
      <c r="L40" s="3" t="s">
        <v>59</v>
      </c>
    </row>
    <row r="41" spans="1:12" ht="15.75" customHeight="1">
      <c r="A41" s="321" t="s">
        <v>1018</v>
      </c>
      <c r="B41" s="304" t="s">
        <v>1065</v>
      </c>
      <c r="C41" s="94" t="s">
        <v>50</v>
      </c>
      <c r="D41" s="336" t="s">
        <v>1066</v>
      </c>
      <c r="E41" s="328" t="s">
        <v>1017</v>
      </c>
      <c r="F41" s="126"/>
      <c r="G41" s="76">
        <v>1</v>
      </c>
      <c r="H41" s="76">
        <v>1</v>
      </c>
      <c r="I41" s="76">
        <v>1</v>
      </c>
      <c r="J41" s="231">
        <v>50</v>
      </c>
      <c r="K41" s="128">
        <v>50</v>
      </c>
      <c r="L41" s="3" t="s">
        <v>59</v>
      </c>
    </row>
    <row r="42" spans="1:12" ht="15.75" customHeight="1">
      <c r="A42" s="321" t="s">
        <v>1018</v>
      </c>
      <c r="B42" s="298" t="s">
        <v>1067</v>
      </c>
      <c r="C42" s="94" t="s">
        <v>50</v>
      </c>
      <c r="D42" s="334" t="s">
        <v>1068</v>
      </c>
      <c r="E42" s="328" t="s">
        <v>1017</v>
      </c>
      <c r="F42" s="126"/>
      <c r="G42" s="76">
        <v>1</v>
      </c>
      <c r="H42" s="76">
        <v>1</v>
      </c>
      <c r="I42" s="76">
        <v>1</v>
      </c>
      <c r="J42" s="231">
        <v>50</v>
      </c>
      <c r="K42" s="202">
        <v>50</v>
      </c>
      <c r="L42" s="3" t="s">
        <v>59</v>
      </c>
    </row>
    <row r="43" spans="1:12" ht="15.75" customHeight="1">
      <c r="A43" s="321" t="s">
        <v>1018</v>
      </c>
      <c r="B43" s="313" t="s">
        <v>1069</v>
      </c>
      <c r="C43" s="94" t="s">
        <v>50</v>
      </c>
      <c r="D43" s="334" t="s">
        <v>1070</v>
      </c>
      <c r="E43" s="328" t="s">
        <v>1017</v>
      </c>
      <c r="F43" s="126"/>
      <c r="G43" s="76">
        <v>1</v>
      </c>
      <c r="H43" s="76">
        <v>1</v>
      </c>
      <c r="I43" s="226">
        <v>1</v>
      </c>
      <c r="J43" s="231">
        <v>50</v>
      </c>
      <c r="K43" s="337">
        <v>50</v>
      </c>
      <c r="L43" s="3" t="s">
        <v>59</v>
      </c>
    </row>
    <row r="44" spans="1:12" ht="15.75" customHeight="1">
      <c r="A44" s="321" t="s">
        <v>1018</v>
      </c>
      <c r="B44" s="298" t="s">
        <v>1071</v>
      </c>
      <c r="C44" s="94" t="s">
        <v>50</v>
      </c>
      <c r="D44" s="334" t="s">
        <v>1072</v>
      </c>
      <c r="E44" s="328" t="s">
        <v>1017</v>
      </c>
      <c r="F44" s="126"/>
      <c r="G44" s="76">
        <v>1</v>
      </c>
      <c r="H44" s="76">
        <v>1</v>
      </c>
      <c r="I44" s="226">
        <v>1</v>
      </c>
      <c r="J44" s="231">
        <v>50</v>
      </c>
      <c r="K44" s="337">
        <v>50</v>
      </c>
      <c r="L44" s="3" t="s">
        <v>59</v>
      </c>
    </row>
    <row r="45" spans="1:12" ht="15.75" customHeight="1">
      <c r="A45" s="83" t="s">
        <v>1073</v>
      </c>
      <c r="B45" s="67" t="s">
        <v>1074</v>
      </c>
      <c r="C45" s="76" t="s">
        <v>50</v>
      </c>
      <c r="D45" s="83" t="s">
        <v>1075</v>
      </c>
      <c r="E45" s="338" t="s">
        <v>1076</v>
      </c>
      <c r="F45" s="126" t="s">
        <v>1077</v>
      </c>
      <c r="G45" s="76"/>
      <c r="H45" s="108">
        <v>1</v>
      </c>
      <c r="I45" s="76"/>
      <c r="J45" s="294">
        <v>50</v>
      </c>
      <c r="K45" s="88">
        <v>25</v>
      </c>
      <c r="L45" s="3" t="s">
        <v>62</v>
      </c>
    </row>
    <row r="46" spans="1:12" ht="15.75" customHeight="1">
      <c r="A46" s="83" t="s">
        <v>1078</v>
      </c>
      <c r="B46" s="67" t="s">
        <v>1079</v>
      </c>
      <c r="C46" s="203" t="s">
        <v>50</v>
      </c>
      <c r="D46" s="83" t="s">
        <v>1080</v>
      </c>
      <c r="E46" s="89" t="s">
        <v>1081</v>
      </c>
      <c r="F46" s="83" t="s">
        <v>1082</v>
      </c>
      <c r="G46" s="208">
        <v>0</v>
      </c>
      <c r="H46" s="208">
        <v>1</v>
      </c>
      <c r="I46" s="208">
        <v>1</v>
      </c>
      <c r="J46" s="291">
        <v>50</v>
      </c>
      <c r="K46" s="83">
        <v>50</v>
      </c>
      <c r="L46" s="3" t="s">
        <v>295</v>
      </c>
    </row>
    <row r="47" spans="1:12" ht="15.75" customHeight="1">
      <c r="A47" s="83" t="s">
        <v>1083</v>
      </c>
      <c r="B47" s="67" t="s">
        <v>1084</v>
      </c>
      <c r="C47" s="203" t="s">
        <v>50</v>
      </c>
      <c r="D47" s="83" t="s">
        <v>1085</v>
      </c>
      <c r="E47" s="89" t="s">
        <v>1086</v>
      </c>
      <c r="F47" s="83" t="s">
        <v>857</v>
      </c>
      <c r="G47" s="208">
        <v>1</v>
      </c>
      <c r="H47" s="208">
        <v>1</v>
      </c>
      <c r="I47" s="208">
        <v>1</v>
      </c>
      <c r="J47" s="291">
        <v>50</v>
      </c>
      <c r="K47" s="83">
        <v>50</v>
      </c>
      <c r="L47" s="3" t="s">
        <v>64</v>
      </c>
    </row>
    <row r="48" spans="1:12" ht="15.75" customHeight="1">
      <c r="A48" s="83" t="s">
        <v>1087</v>
      </c>
      <c r="B48" s="76" t="s">
        <v>1088</v>
      </c>
      <c r="C48" s="76" t="s">
        <v>50</v>
      </c>
      <c r="D48" s="76" t="s">
        <v>1089</v>
      </c>
      <c r="E48" s="76" t="s">
        <v>1090</v>
      </c>
      <c r="F48" s="339" t="s">
        <v>1091</v>
      </c>
      <c r="G48" s="203">
        <v>1</v>
      </c>
      <c r="H48" s="340">
        <v>1</v>
      </c>
      <c r="I48" s="70">
        <v>2</v>
      </c>
      <c r="J48" s="294">
        <v>50</v>
      </c>
      <c r="K48" s="88">
        <v>50</v>
      </c>
      <c r="L48" s="296" t="s">
        <v>66</v>
      </c>
    </row>
    <row r="49" spans="1:12" ht="15.75" customHeight="1">
      <c r="A49" s="83" t="s">
        <v>1087</v>
      </c>
      <c r="B49" s="76" t="s">
        <v>1088</v>
      </c>
      <c r="C49" s="76" t="s">
        <v>50</v>
      </c>
      <c r="D49" s="76" t="s">
        <v>1092</v>
      </c>
      <c r="E49" s="339" t="s">
        <v>1093</v>
      </c>
      <c r="F49" s="76" t="s">
        <v>1094</v>
      </c>
      <c r="G49" s="70">
        <v>1</v>
      </c>
      <c r="H49" s="70">
        <v>1</v>
      </c>
      <c r="I49" s="70">
        <v>2</v>
      </c>
      <c r="J49" s="294">
        <v>50</v>
      </c>
      <c r="K49" s="88">
        <v>50</v>
      </c>
      <c r="L49" s="3" t="s">
        <v>66</v>
      </c>
    </row>
    <row r="50" spans="1:12" ht="15.75" customHeight="1">
      <c r="A50" s="83" t="s">
        <v>1095</v>
      </c>
      <c r="B50" s="76" t="s">
        <v>1096</v>
      </c>
      <c r="C50" s="76" t="s">
        <v>50</v>
      </c>
      <c r="D50" s="76" t="s">
        <v>1097</v>
      </c>
      <c r="E50" s="76" t="s">
        <v>1098</v>
      </c>
      <c r="F50" s="76" t="s">
        <v>1099</v>
      </c>
      <c r="G50" s="70">
        <v>1</v>
      </c>
      <c r="H50" s="70">
        <v>1</v>
      </c>
      <c r="I50" s="70">
        <v>1</v>
      </c>
      <c r="J50" s="294">
        <v>50</v>
      </c>
      <c r="K50" s="88">
        <v>50</v>
      </c>
      <c r="L50" s="3" t="s">
        <v>66</v>
      </c>
    </row>
    <row r="51" spans="1:12" ht="15.75" customHeight="1">
      <c r="A51" s="83" t="s">
        <v>66</v>
      </c>
      <c r="B51" s="76" t="s">
        <v>1100</v>
      </c>
      <c r="C51" s="76" t="s">
        <v>50</v>
      </c>
      <c r="D51" s="76" t="s">
        <v>1097</v>
      </c>
      <c r="E51" s="76" t="s">
        <v>1098</v>
      </c>
      <c r="F51" s="76" t="s">
        <v>1099</v>
      </c>
      <c r="G51" s="70">
        <v>1</v>
      </c>
      <c r="H51" s="70">
        <v>1</v>
      </c>
      <c r="I51" s="70">
        <v>1</v>
      </c>
      <c r="J51" s="294">
        <v>50</v>
      </c>
      <c r="K51" s="88">
        <v>50</v>
      </c>
      <c r="L51" s="3" t="s">
        <v>66</v>
      </c>
    </row>
    <row r="52" spans="1:12" ht="15.75" customHeight="1">
      <c r="A52" s="83" t="s">
        <v>1087</v>
      </c>
      <c r="B52" s="76" t="s">
        <v>1101</v>
      </c>
      <c r="C52" s="76" t="s">
        <v>50</v>
      </c>
      <c r="D52" s="76" t="s">
        <v>1102</v>
      </c>
      <c r="E52" s="76" t="s">
        <v>1098</v>
      </c>
      <c r="F52" s="76" t="s">
        <v>1099</v>
      </c>
      <c r="G52" s="203">
        <v>1</v>
      </c>
      <c r="H52" s="340">
        <v>1</v>
      </c>
      <c r="I52" s="70">
        <v>2</v>
      </c>
      <c r="J52" s="294">
        <v>50</v>
      </c>
      <c r="K52" s="88">
        <v>50</v>
      </c>
      <c r="L52" s="3" t="s">
        <v>66</v>
      </c>
    </row>
    <row r="53" spans="1:12" ht="15.75" customHeight="1">
      <c r="A53" s="83" t="s">
        <v>1087</v>
      </c>
      <c r="B53" s="76" t="s">
        <v>1101</v>
      </c>
      <c r="C53" s="76" t="s">
        <v>50</v>
      </c>
      <c r="D53" s="76" t="s">
        <v>1097</v>
      </c>
      <c r="E53" s="76" t="s">
        <v>1098</v>
      </c>
      <c r="F53" s="76" t="s">
        <v>1099</v>
      </c>
      <c r="G53" s="203">
        <v>1</v>
      </c>
      <c r="H53" s="340">
        <v>1</v>
      </c>
      <c r="I53" s="70">
        <v>2</v>
      </c>
      <c r="J53" s="294">
        <v>50</v>
      </c>
      <c r="K53" s="88">
        <v>50</v>
      </c>
      <c r="L53" s="3" t="s">
        <v>66</v>
      </c>
    </row>
    <row r="54" spans="1:12" ht="15.75" customHeight="1">
      <c r="A54" s="83" t="s">
        <v>1087</v>
      </c>
      <c r="B54" s="76" t="s">
        <v>1088</v>
      </c>
      <c r="C54" s="76" t="s">
        <v>50</v>
      </c>
      <c r="D54" s="76" t="s">
        <v>1097</v>
      </c>
      <c r="E54" s="76" t="s">
        <v>1098</v>
      </c>
      <c r="F54" s="76" t="s">
        <v>1099</v>
      </c>
      <c r="G54" s="203">
        <v>1</v>
      </c>
      <c r="H54" s="340">
        <v>1</v>
      </c>
      <c r="I54" s="70">
        <v>2</v>
      </c>
      <c r="J54" s="294">
        <v>50</v>
      </c>
      <c r="K54" s="88">
        <v>50</v>
      </c>
      <c r="L54" s="3" t="s">
        <v>66</v>
      </c>
    </row>
    <row r="55" spans="1:12" ht="15.75" customHeight="1">
      <c r="A55" s="83" t="s">
        <v>66</v>
      </c>
      <c r="B55" s="76" t="s">
        <v>1100</v>
      </c>
      <c r="C55" s="76" t="s">
        <v>50</v>
      </c>
      <c r="D55" s="76" t="s">
        <v>1103</v>
      </c>
      <c r="E55" s="76" t="s">
        <v>1098</v>
      </c>
      <c r="F55" s="76" t="s">
        <v>1099</v>
      </c>
      <c r="G55" s="70">
        <v>1</v>
      </c>
      <c r="H55" s="70">
        <v>1</v>
      </c>
      <c r="I55" s="70">
        <v>1</v>
      </c>
      <c r="J55" s="294">
        <v>50</v>
      </c>
      <c r="K55" s="88">
        <v>50</v>
      </c>
      <c r="L55" s="3" t="s">
        <v>66</v>
      </c>
    </row>
    <row r="56" spans="1:12" ht="15.75" customHeight="1">
      <c r="A56" s="83" t="s">
        <v>1087</v>
      </c>
      <c r="B56" s="76" t="s">
        <v>1101</v>
      </c>
      <c r="C56" s="76" t="s">
        <v>50</v>
      </c>
      <c r="D56" s="76" t="s">
        <v>1104</v>
      </c>
      <c r="E56" s="76" t="s">
        <v>1105</v>
      </c>
      <c r="F56" s="76" t="s">
        <v>1106</v>
      </c>
      <c r="G56" s="203">
        <v>1</v>
      </c>
      <c r="H56" s="340">
        <v>1</v>
      </c>
      <c r="I56" s="70">
        <v>2</v>
      </c>
      <c r="J56" s="294">
        <v>50</v>
      </c>
      <c r="K56" s="88">
        <v>50</v>
      </c>
      <c r="L56" s="3" t="s">
        <v>66</v>
      </c>
    </row>
    <row r="57" spans="1:12" ht="15.75" customHeight="1">
      <c r="A57" s="83" t="s">
        <v>1087</v>
      </c>
      <c r="B57" s="76" t="s">
        <v>1088</v>
      </c>
      <c r="C57" s="76" t="s">
        <v>50</v>
      </c>
      <c r="D57" s="76" t="s">
        <v>1097</v>
      </c>
      <c r="E57" s="76" t="s">
        <v>1107</v>
      </c>
      <c r="F57" s="76" t="s">
        <v>1099</v>
      </c>
      <c r="G57" s="203">
        <v>1</v>
      </c>
      <c r="H57" s="340">
        <v>1</v>
      </c>
      <c r="I57" s="70">
        <v>2</v>
      </c>
      <c r="J57" s="294">
        <v>50</v>
      </c>
      <c r="K57" s="88">
        <v>50</v>
      </c>
      <c r="L57" s="3" t="s">
        <v>66</v>
      </c>
    </row>
    <row r="58" spans="1:12" ht="15.75" customHeight="1">
      <c r="A58" s="83" t="s">
        <v>1087</v>
      </c>
      <c r="B58" s="76" t="s">
        <v>1101</v>
      </c>
      <c r="C58" s="76" t="s">
        <v>50</v>
      </c>
      <c r="D58" s="76" t="s">
        <v>1108</v>
      </c>
      <c r="E58" s="76" t="s">
        <v>1109</v>
      </c>
      <c r="F58" s="76" t="s">
        <v>1110</v>
      </c>
      <c r="G58" s="203">
        <v>1</v>
      </c>
      <c r="H58" s="340">
        <v>1</v>
      </c>
      <c r="I58" s="70">
        <v>2</v>
      </c>
      <c r="J58" s="294">
        <v>50</v>
      </c>
      <c r="K58" s="88">
        <v>50</v>
      </c>
      <c r="L58" s="3" t="s">
        <v>66</v>
      </c>
    </row>
    <row r="59" spans="1:12" ht="15.75" customHeight="1">
      <c r="A59" s="83" t="s">
        <v>1087</v>
      </c>
      <c r="B59" s="76" t="s">
        <v>1088</v>
      </c>
      <c r="C59" s="76" t="s">
        <v>50</v>
      </c>
      <c r="D59" s="76" t="s">
        <v>1111</v>
      </c>
      <c r="E59" s="76" t="s">
        <v>1112</v>
      </c>
      <c r="F59" s="339" t="s">
        <v>1099</v>
      </c>
      <c r="G59" s="203">
        <v>1</v>
      </c>
      <c r="H59" s="340">
        <v>1</v>
      </c>
      <c r="I59" s="70">
        <v>2</v>
      </c>
      <c r="J59" s="294">
        <v>50</v>
      </c>
      <c r="K59" s="88">
        <v>50</v>
      </c>
      <c r="L59" s="3" t="s">
        <v>66</v>
      </c>
    </row>
    <row r="60" spans="1:12" ht="15.75" customHeight="1">
      <c r="A60" s="83" t="s">
        <v>1087</v>
      </c>
      <c r="B60" s="76" t="s">
        <v>1088</v>
      </c>
      <c r="C60" s="76" t="s">
        <v>50</v>
      </c>
      <c r="D60" s="76" t="s">
        <v>1113</v>
      </c>
      <c r="E60" s="76" t="s">
        <v>1114</v>
      </c>
      <c r="F60" s="293" t="s">
        <v>1115</v>
      </c>
      <c r="G60" s="203">
        <v>1</v>
      </c>
      <c r="H60" s="340">
        <v>1</v>
      </c>
      <c r="I60" s="70">
        <v>2</v>
      </c>
      <c r="J60" s="294">
        <v>50</v>
      </c>
      <c r="K60" s="88">
        <v>50</v>
      </c>
      <c r="L60" s="3" t="s">
        <v>66</v>
      </c>
    </row>
    <row r="61" spans="1:12" ht="15.75" customHeight="1">
      <c r="A61" s="83" t="s">
        <v>1116</v>
      </c>
      <c r="B61" s="67" t="s">
        <v>1117</v>
      </c>
      <c r="C61" s="203" t="s">
        <v>50</v>
      </c>
      <c r="D61" s="83" t="s">
        <v>1118</v>
      </c>
      <c r="E61" s="83" t="s">
        <v>1119</v>
      </c>
      <c r="F61" s="89" t="s">
        <v>1120</v>
      </c>
      <c r="G61" s="208">
        <v>1</v>
      </c>
      <c r="H61" s="208">
        <v>1</v>
      </c>
      <c r="I61" s="208">
        <v>1</v>
      </c>
      <c r="J61" s="291">
        <v>50</v>
      </c>
      <c r="K61" s="83">
        <v>50</v>
      </c>
      <c r="L61" s="296" t="s">
        <v>68</v>
      </c>
    </row>
    <row r="62" spans="1:12" ht="15.75" customHeight="1">
      <c r="A62" s="67" t="s">
        <v>1116</v>
      </c>
      <c r="B62" s="292" t="s">
        <v>1121</v>
      </c>
      <c r="C62" s="68" t="s">
        <v>50</v>
      </c>
      <c r="D62" s="83" t="s">
        <v>1122</v>
      </c>
      <c r="E62" s="76" t="s">
        <v>1119</v>
      </c>
      <c r="F62" s="341" t="s">
        <v>1120</v>
      </c>
      <c r="G62" s="70">
        <v>1</v>
      </c>
      <c r="H62" s="70">
        <v>1</v>
      </c>
      <c r="I62" s="70">
        <v>1</v>
      </c>
      <c r="J62" s="294">
        <v>50</v>
      </c>
      <c r="K62" s="88">
        <v>50</v>
      </c>
      <c r="L62" s="3" t="s">
        <v>68</v>
      </c>
    </row>
    <row r="63" spans="1:12" ht="15.75" customHeight="1">
      <c r="A63" s="83" t="s">
        <v>1116</v>
      </c>
      <c r="B63" s="67" t="s">
        <v>1123</v>
      </c>
      <c r="C63" s="68" t="s">
        <v>50</v>
      </c>
      <c r="D63" s="83" t="s">
        <v>1124</v>
      </c>
      <c r="E63" s="76" t="s">
        <v>1125</v>
      </c>
      <c r="F63" s="126" t="s">
        <v>322</v>
      </c>
      <c r="G63" s="76">
        <v>1</v>
      </c>
      <c r="H63" s="76">
        <v>1</v>
      </c>
      <c r="I63" s="76">
        <v>1</v>
      </c>
      <c r="J63" s="294">
        <v>50</v>
      </c>
      <c r="K63" s="88">
        <v>50</v>
      </c>
      <c r="L63" s="3" t="s">
        <v>68</v>
      </c>
    </row>
    <row r="64" spans="1:12" ht="15.75" customHeight="1">
      <c r="A64" s="83" t="s">
        <v>1126</v>
      </c>
      <c r="B64" s="83" t="s">
        <v>1127</v>
      </c>
      <c r="C64" s="76" t="s">
        <v>50</v>
      </c>
      <c r="D64" s="83" t="s">
        <v>1124</v>
      </c>
      <c r="E64" s="76" t="s">
        <v>1125</v>
      </c>
      <c r="F64" s="126" t="s">
        <v>322</v>
      </c>
      <c r="G64" s="76">
        <v>1</v>
      </c>
      <c r="H64" s="76">
        <v>1</v>
      </c>
      <c r="I64" s="76">
        <v>3</v>
      </c>
      <c r="J64" s="294">
        <v>50</v>
      </c>
      <c r="K64" s="88">
        <v>50</v>
      </c>
      <c r="L64" s="3" t="s">
        <v>68</v>
      </c>
    </row>
    <row r="65" spans="1:12" ht="15.75" customHeight="1">
      <c r="A65" s="83" t="s">
        <v>1128</v>
      </c>
      <c r="B65" s="83" t="s">
        <v>1129</v>
      </c>
      <c r="C65" s="76" t="s">
        <v>50</v>
      </c>
      <c r="D65" s="83" t="s">
        <v>1124</v>
      </c>
      <c r="E65" s="76" t="s">
        <v>1125</v>
      </c>
      <c r="F65" s="126" t="s">
        <v>322</v>
      </c>
      <c r="G65" s="76">
        <v>2</v>
      </c>
      <c r="H65" s="76">
        <v>2</v>
      </c>
      <c r="I65" s="76">
        <v>3</v>
      </c>
      <c r="J65" s="294">
        <v>50</v>
      </c>
      <c r="K65" s="88">
        <v>25</v>
      </c>
      <c r="L65" s="3" t="s">
        <v>68</v>
      </c>
    </row>
    <row r="66" spans="1:12" ht="15.75" customHeight="1">
      <c r="A66" s="83" t="s">
        <v>1130</v>
      </c>
      <c r="B66" s="67" t="s">
        <v>1131</v>
      </c>
      <c r="C66" s="203" t="s">
        <v>50</v>
      </c>
      <c r="D66" s="83" t="s">
        <v>1132</v>
      </c>
      <c r="E66" s="89" t="s">
        <v>1133</v>
      </c>
      <c r="F66" s="83" t="s">
        <v>1120</v>
      </c>
      <c r="G66" s="208">
        <v>2</v>
      </c>
      <c r="H66" s="208">
        <v>1</v>
      </c>
      <c r="I66" s="208">
        <v>2</v>
      </c>
      <c r="J66" s="291">
        <v>50</v>
      </c>
      <c r="K66" s="83">
        <v>25</v>
      </c>
      <c r="L66" s="296" t="s">
        <v>73</v>
      </c>
    </row>
    <row r="67" spans="1:12" ht="15.75" customHeight="1">
      <c r="A67" s="67" t="s">
        <v>1134</v>
      </c>
      <c r="B67" s="292" t="s">
        <v>1135</v>
      </c>
      <c r="C67" s="68" t="s">
        <v>50</v>
      </c>
      <c r="D67" s="83" t="s">
        <v>1136</v>
      </c>
      <c r="E67" s="89" t="s">
        <v>1133</v>
      </c>
      <c r="F67" s="83" t="s">
        <v>1120</v>
      </c>
      <c r="G67" s="70">
        <v>2</v>
      </c>
      <c r="H67" s="70">
        <v>1</v>
      </c>
      <c r="I67" s="70">
        <v>2</v>
      </c>
      <c r="J67" s="294">
        <v>50</v>
      </c>
      <c r="K67" s="88">
        <v>50</v>
      </c>
      <c r="L67" s="3" t="s">
        <v>73</v>
      </c>
    </row>
    <row r="68" spans="1:12" ht="15.75" customHeight="1">
      <c r="A68" s="67" t="s">
        <v>1134</v>
      </c>
      <c r="B68" s="292" t="s">
        <v>1135</v>
      </c>
      <c r="C68" s="68" t="s">
        <v>50</v>
      </c>
      <c r="D68" s="83" t="s">
        <v>1137</v>
      </c>
      <c r="E68" s="293" t="s">
        <v>1138</v>
      </c>
      <c r="F68" s="83" t="s">
        <v>1120</v>
      </c>
      <c r="G68" s="76">
        <v>2</v>
      </c>
      <c r="H68" s="76">
        <v>1</v>
      </c>
      <c r="I68" s="76">
        <v>2</v>
      </c>
      <c r="J68" s="294">
        <v>50</v>
      </c>
      <c r="K68" s="88">
        <v>50</v>
      </c>
      <c r="L68" s="3" t="s">
        <v>73</v>
      </c>
    </row>
    <row r="69" spans="1:12" ht="15.75" customHeight="1">
      <c r="A69" s="83" t="s">
        <v>1139</v>
      </c>
      <c r="B69" s="342" t="s">
        <v>1140</v>
      </c>
      <c r="C69" s="203" t="s">
        <v>50</v>
      </c>
      <c r="D69" s="342" t="s">
        <v>1141</v>
      </c>
      <c r="E69" s="89" t="s">
        <v>1142</v>
      </c>
      <c r="F69" s="83" t="s">
        <v>1143</v>
      </c>
      <c r="G69" s="208">
        <v>6</v>
      </c>
      <c r="H69" s="208">
        <v>1</v>
      </c>
      <c r="I69" s="208">
        <v>7</v>
      </c>
      <c r="J69" s="291">
        <v>50</v>
      </c>
      <c r="K69" s="83">
        <v>8.33</v>
      </c>
      <c r="L69" s="3" t="s">
        <v>77</v>
      </c>
    </row>
    <row r="70" spans="1:12" ht="15.75" customHeight="1">
      <c r="A70" s="83" t="s">
        <v>1139</v>
      </c>
      <c r="B70" s="342" t="s">
        <v>1140</v>
      </c>
      <c r="C70" s="68" t="s">
        <v>50</v>
      </c>
      <c r="D70" s="342" t="s">
        <v>1144</v>
      </c>
      <c r="E70" s="341" t="s">
        <v>1145</v>
      </c>
      <c r="F70" s="83" t="s">
        <v>1143</v>
      </c>
      <c r="G70" s="70">
        <v>6</v>
      </c>
      <c r="H70" s="70">
        <v>1</v>
      </c>
      <c r="I70" s="70">
        <v>7</v>
      </c>
      <c r="J70" s="294">
        <v>50</v>
      </c>
      <c r="K70" s="88">
        <v>8.33</v>
      </c>
      <c r="L70" s="3" t="s">
        <v>77</v>
      </c>
    </row>
    <row r="71" spans="1:12" ht="15.75" customHeight="1">
      <c r="A71" s="83" t="s">
        <v>1139</v>
      </c>
      <c r="B71" s="342" t="s">
        <v>1140</v>
      </c>
      <c r="C71" s="68"/>
      <c r="D71" s="342" t="s">
        <v>1146</v>
      </c>
      <c r="E71" s="76"/>
      <c r="F71" s="83" t="s">
        <v>1143</v>
      </c>
      <c r="G71" s="76">
        <v>6</v>
      </c>
      <c r="H71" s="76">
        <v>1</v>
      </c>
      <c r="I71" s="76">
        <v>7</v>
      </c>
      <c r="J71" s="294">
        <v>50</v>
      </c>
      <c r="K71" s="88">
        <v>8.33</v>
      </c>
      <c r="L71" s="3" t="s">
        <v>77</v>
      </c>
    </row>
    <row r="72" spans="1:12" ht="15.75" customHeight="1">
      <c r="A72" s="83" t="s">
        <v>1139</v>
      </c>
      <c r="B72" s="342" t="s">
        <v>1140</v>
      </c>
      <c r="C72" s="76" t="s">
        <v>50</v>
      </c>
      <c r="D72" s="342" t="s">
        <v>1147</v>
      </c>
      <c r="E72" s="293" t="s">
        <v>1148</v>
      </c>
      <c r="F72" s="83" t="s">
        <v>1143</v>
      </c>
      <c r="G72" s="76">
        <v>6</v>
      </c>
      <c r="H72" s="76">
        <v>1</v>
      </c>
      <c r="I72" s="76">
        <v>7</v>
      </c>
      <c r="J72" s="294">
        <v>50</v>
      </c>
      <c r="K72" s="88">
        <v>8.33</v>
      </c>
      <c r="L72" s="3" t="s">
        <v>77</v>
      </c>
    </row>
    <row r="73" spans="1:12" ht="15.75" customHeight="1">
      <c r="A73" s="83" t="s">
        <v>1139</v>
      </c>
      <c r="B73" s="342" t="s">
        <v>1140</v>
      </c>
      <c r="C73" s="76" t="s">
        <v>50</v>
      </c>
      <c r="D73" s="342" t="s">
        <v>1149</v>
      </c>
      <c r="E73" s="293" t="s">
        <v>1150</v>
      </c>
      <c r="F73" s="83" t="s">
        <v>1143</v>
      </c>
      <c r="G73" s="76">
        <v>6</v>
      </c>
      <c r="H73" s="76">
        <v>1</v>
      </c>
      <c r="I73" s="76">
        <v>7</v>
      </c>
      <c r="J73" s="294">
        <v>50</v>
      </c>
      <c r="K73" s="88">
        <v>8.33</v>
      </c>
      <c r="L73" s="3" t="s">
        <v>77</v>
      </c>
    </row>
    <row r="74" spans="1:12" ht="15.75" customHeight="1">
      <c r="A74" s="83" t="s">
        <v>1151</v>
      </c>
      <c r="B74" s="342" t="s">
        <v>1152</v>
      </c>
      <c r="C74" s="76" t="s">
        <v>50</v>
      </c>
      <c r="D74" s="203" t="s">
        <v>1153</v>
      </c>
      <c r="E74" s="84" t="s">
        <v>1154</v>
      </c>
      <c r="F74" s="126" t="s">
        <v>1155</v>
      </c>
      <c r="G74" s="76">
        <v>1</v>
      </c>
      <c r="H74" s="76">
        <v>1</v>
      </c>
      <c r="I74" s="76">
        <v>1</v>
      </c>
      <c r="J74" s="294">
        <v>50</v>
      </c>
      <c r="K74" s="88">
        <v>50</v>
      </c>
      <c r="L74" s="3" t="s">
        <v>77</v>
      </c>
    </row>
    <row r="75" spans="1:12" ht="15.75" customHeight="1">
      <c r="A75" s="83" t="s">
        <v>1156</v>
      </c>
      <c r="B75" s="83" t="s">
        <v>1157</v>
      </c>
      <c r="C75" s="76"/>
      <c r="D75" s="83" t="s">
        <v>1158</v>
      </c>
      <c r="E75" s="293" t="s">
        <v>1159</v>
      </c>
      <c r="F75" s="126" t="s">
        <v>1160</v>
      </c>
      <c r="G75" s="76">
        <v>4</v>
      </c>
      <c r="H75" s="76">
        <v>1</v>
      </c>
      <c r="I75" s="76">
        <v>6</v>
      </c>
      <c r="J75" s="294">
        <v>50</v>
      </c>
      <c r="K75" s="88">
        <v>12.5</v>
      </c>
      <c r="L75" s="3" t="s">
        <v>77</v>
      </c>
    </row>
    <row r="76" spans="1:12" ht="15.75" customHeight="1">
      <c r="A76" s="132" t="s">
        <v>1161</v>
      </c>
      <c r="B76" s="343" t="s">
        <v>1162</v>
      </c>
      <c r="C76" s="344" t="s">
        <v>81</v>
      </c>
      <c r="D76" s="314" t="s">
        <v>1163</v>
      </c>
      <c r="E76" s="132" t="s">
        <v>1164</v>
      </c>
      <c r="F76" s="132" t="s">
        <v>1165</v>
      </c>
      <c r="G76" s="208">
        <v>1</v>
      </c>
      <c r="H76" s="208">
        <v>1</v>
      </c>
      <c r="I76" s="208">
        <v>1</v>
      </c>
      <c r="J76" s="135">
        <v>50</v>
      </c>
      <c r="K76" s="345">
        <v>50</v>
      </c>
      <c r="L76" s="314" t="s">
        <v>80</v>
      </c>
    </row>
    <row r="77" spans="1:12" ht="15.75" customHeight="1">
      <c r="A77" s="132" t="s">
        <v>1166</v>
      </c>
      <c r="B77" s="346" t="s">
        <v>1167</v>
      </c>
      <c r="C77" s="344" t="s">
        <v>81</v>
      </c>
      <c r="D77" s="314" t="s">
        <v>1168</v>
      </c>
      <c r="E77" s="347" t="s">
        <v>1169</v>
      </c>
      <c r="F77" s="132" t="s">
        <v>1170</v>
      </c>
      <c r="G77" s="208">
        <v>3</v>
      </c>
      <c r="H77" s="208">
        <v>2</v>
      </c>
      <c r="I77" s="208">
        <v>3</v>
      </c>
      <c r="J77" s="135">
        <v>50</v>
      </c>
      <c r="K77" s="345">
        <v>16.600000000000001</v>
      </c>
      <c r="L77" s="314" t="s">
        <v>1171</v>
      </c>
    </row>
    <row r="78" spans="1:12" ht="15.75" customHeight="1">
      <c r="A78" s="132" t="s">
        <v>1172</v>
      </c>
      <c r="B78" s="346" t="s">
        <v>1173</v>
      </c>
      <c r="C78" s="344" t="s">
        <v>81</v>
      </c>
      <c r="D78" s="314" t="s">
        <v>1174</v>
      </c>
      <c r="E78" s="347" t="s">
        <v>1175</v>
      </c>
      <c r="F78" s="132" t="s">
        <v>1176</v>
      </c>
      <c r="G78" s="208">
        <v>1</v>
      </c>
      <c r="H78" s="208">
        <v>1</v>
      </c>
      <c r="I78" s="208">
        <v>2</v>
      </c>
      <c r="J78" s="135">
        <v>50</v>
      </c>
      <c r="K78" s="345">
        <v>50</v>
      </c>
      <c r="L78" s="314" t="s">
        <v>1171</v>
      </c>
    </row>
    <row r="79" spans="1:12" ht="15.75" customHeight="1">
      <c r="A79" s="132" t="s">
        <v>1177</v>
      </c>
      <c r="B79" s="346" t="s">
        <v>1178</v>
      </c>
      <c r="C79" s="344" t="s">
        <v>81</v>
      </c>
      <c r="D79" s="314" t="s">
        <v>1179</v>
      </c>
      <c r="E79" s="347" t="s">
        <v>1180</v>
      </c>
      <c r="F79" s="132" t="s">
        <v>1181</v>
      </c>
      <c r="G79" s="208">
        <v>1</v>
      </c>
      <c r="H79" s="208">
        <v>1</v>
      </c>
      <c r="I79" s="208">
        <v>1</v>
      </c>
      <c r="J79" s="135">
        <v>50</v>
      </c>
      <c r="K79" s="345">
        <v>50</v>
      </c>
      <c r="L79" s="314" t="s">
        <v>1171</v>
      </c>
    </row>
    <row r="80" spans="1:12" ht="15.75" customHeight="1">
      <c r="A80" s="132" t="s">
        <v>1182</v>
      </c>
      <c r="B80" s="343" t="s">
        <v>1183</v>
      </c>
      <c r="C80" s="344" t="s">
        <v>81</v>
      </c>
      <c r="D80" s="314" t="s">
        <v>1184</v>
      </c>
      <c r="E80" s="347" t="s">
        <v>1169</v>
      </c>
      <c r="F80" s="132" t="s">
        <v>1170</v>
      </c>
      <c r="G80" s="208">
        <v>2</v>
      </c>
      <c r="H80" s="208">
        <v>2</v>
      </c>
      <c r="I80" s="208">
        <v>2</v>
      </c>
      <c r="J80" s="135">
        <v>50</v>
      </c>
      <c r="K80" s="345">
        <v>25</v>
      </c>
      <c r="L80" s="314" t="s">
        <v>1171</v>
      </c>
    </row>
    <row r="81" spans="1:12" ht="15.75" customHeight="1">
      <c r="A81" s="132" t="s">
        <v>1182</v>
      </c>
      <c r="B81" s="346" t="s">
        <v>1185</v>
      </c>
      <c r="C81" s="344" t="s">
        <v>81</v>
      </c>
      <c r="D81" s="314" t="s">
        <v>1186</v>
      </c>
      <c r="E81" s="347" t="s">
        <v>1187</v>
      </c>
      <c r="F81" s="132" t="s">
        <v>1188</v>
      </c>
      <c r="G81" s="208">
        <v>2</v>
      </c>
      <c r="H81" s="208">
        <v>2</v>
      </c>
      <c r="I81" s="208">
        <v>2</v>
      </c>
      <c r="J81" s="135">
        <v>50</v>
      </c>
      <c r="K81" s="345">
        <v>25</v>
      </c>
      <c r="L81" s="314" t="s">
        <v>1171</v>
      </c>
    </row>
    <row r="82" spans="1:12" ht="139.5" customHeight="1">
      <c r="A82" s="132" t="s">
        <v>1189</v>
      </c>
      <c r="B82" s="343" t="s">
        <v>1190</v>
      </c>
      <c r="C82" s="344" t="s">
        <v>81</v>
      </c>
      <c r="D82" s="314" t="s">
        <v>1191</v>
      </c>
      <c r="E82" s="347" t="str">
        <f>HYPERLINK("http://dx.doi.org/10.1038/s41598-022-27124-8","http://dx.doi.org/10.1038/s41598-022-27124-8")</f>
        <v>http://dx.doi.org/10.1038/s41598-022-27124-8</v>
      </c>
      <c r="F82" s="132" t="s">
        <v>1192</v>
      </c>
      <c r="G82" s="208">
        <v>1</v>
      </c>
      <c r="H82" s="208">
        <v>1</v>
      </c>
      <c r="I82" s="208">
        <v>241</v>
      </c>
      <c r="J82" s="135">
        <v>50</v>
      </c>
      <c r="K82" s="345">
        <v>50</v>
      </c>
      <c r="L82" s="314" t="s">
        <v>375</v>
      </c>
    </row>
    <row r="83" spans="1:12" ht="15.75" customHeight="1">
      <c r="A83" s="132" t="s">
        <v>1193</v>
      </c>
      <c r="B83" s="343" t="s">
        <v>1190</v>
      </c>
      <c r="C83" s="344" t="s">
        <v>81</v>
      </c>
      <c r="D83" s="314" t="s">
        <v>1194</v>
      </c>
      <c r="E83" s="347" t="str">
        <f>HYPERLINK("http://dx.doi.org/10.1111/bjop.12619","http://dx.doi.org/10.1111/bjop.12619")</f>
        <v>http://dx.doi.org/10.1111/bjop.12619</v>
      </c>
      <c r="F83" s="132" t="s">
        <v>1192</v>
      </c>
      <c r="G83" s="208">
        <v>1</v>
      </c>
      <c r="H83" s="208">
        <v>1</v>
      </c>
      <c r="I83" s="208">
        <v>241</v>
      </c>
      <c r="J83" s="135">
        <v>50</v>
      </c>
      <c r="K83" s="345">
        <v>50</v>
      </c>
      <c r="L83" s="314" t="s">
        <v>375</v>
      </c>
    </row>
    <row r="84" spans="1:12" ht="111.75" customHeight="1">
      <c r="A84" s="132" t="s">
        <v>1195</v>
      </c>
      <c r="B84" s="343" t="s">
        <v>1190</v>
      </c>
      <c r="C84" s="344" t="s">
        <v>81</v>
      </c>
      <c r="D84" s="314" t="s">
        <v>1196</v>
      </c>
      <c r="E84" s="347" t="str">
        <f>HYPERLINK("http://dx.doi.org/10.1038/s41598-022-25370-4","http://dx.doi.org/10.1038/s41598-022-25370-4")</f>
        <v>http://dx.doi.org/10.1038/s41598-022-25370-4</v>
      </c>
      <c r="F84" s="132" t="s">
        <v>1192</v>
      </c>
      <c r="G84" s="208">
        <v>1</v>
      </c>
      <c r="H84" s="208">
        <v>1</v>
      </c>
      <c r="I84" s="208">
        <v>241</v>
      </c>
      <c r="J84" s="135">
        <v>50</v>
      </c>
      <c r="K84" s="345">
        <v>50</v>
      </c>
      <c r="L84" s="314" t="s">
        <v>375</v>
      </c>
    </row>
    <row r="85" spans="1:12" ht="15.75" customHeight="1">
      <c r="A85" s="132" t="s">
        <v>1197</v>
      </c>
      <c r="B85" s="343" t="s">
        <v>1190</v>
      </c>
      <c r="C85" s="344" t="s">
        <v>81</v>
      </c>
      <c r="D85" s="314" t="s">
        <v>1198</v>
      </c>
      <c r="E85" s="347" t="str">
        <f>HYPERLINK("http://dx.doi.org/10.1177/17470218221136118","http://dx.doi.org/10.1177/17470218221136118")</f>
        <v>http://dx.doi.org/10.1177/17470218221136118</v>
      </c>
      <c r="F85" s="132" t="s">
        <v>1192</v>
      </c>
      <c r="G85" s="208">
        <v>1</v>
      </c>
      <c r="H85" s="208">
        <v>1</v>
      </c>
      <c r="I85" s="208">
        <v>241</v>
      </c>
      <c r="J85" s="135">
        <v>50</v>
      </c>
      <c r="K85" s="345">
        <v>50</v>
      </c>
      <c r="L85" s="314" t="s">
        <v>375</v>
      </c>
    </row>
    <row r="86" spans="1:12" ht="15.75" customHeight="1">
      <c r="A86" s="132" t="s">
        <v>1199</v>
      </c>
      <c r="B86" s="343" t="s">
        <v>1190</v>
      </c>
      <c r="C86" s="344" t="s">
        <v>81</v>
      </c>
      <c r="D86" s="314" t="s">
        <v>1200</v>
      </c>
      <c r="E86" s="347" t="str">
        <f>HYPERLINK("http://dx.doi.org/10.1098/rsos.220172","http://dx.doi.org/10.1098/rsos.220172")</f>
        <v>http://dx.doi.org/10.1098/rsos.220172</v>
      </c>
      <c r="F86" s="132" t="s">
        <v>1192</v>
      </c>
      <c r="G86" s="208">
        <v>1</v>
      </c>
      <c r="H86" s="208">
        <v>1</v>
      </c>
      <c r="I86" s="208">
        <v>241</v>
      </c>
      <c r="J86" s="135">
        <v>50</v>
      </c>
      <c r="K86" s="345">
        <f>J86/G86</f>
        <v>50</v>
      </c>
      <c r="L86" s="314" t="s">
        <v>375</v>
      </c>
    </row>
    <row r="87" spans="1:12" ht="15.75" customHeight="1">
      <c r="A87" s="132" t="s">
        <v>1201</v>
      </c>
      <c r="B87" s="343" t="s">
        <v>1190</v>
      </c>
      <c r="C87" s="344" t="s">
        <v>81</v>
      </c>
      <c r="D87" s="314" t="s">
        <v>1202</v>
      </c>
      <c r="E87" s="347" t="str">
        <f>HYPERLINK("http://dx.doi.org/10.1177/13684302221129429","http://dx.doi.org/10.1177/13684302221129429")</f>
        <v>http://dx.doi.org/10.1177/13684302221129429</v>
      </c>
      <c r="F87" s="132" t="s">
        <v>1192</v>
      </c>
      <c r="G87" s="208">
        <v>1</v>
      </c>
      <c r="H87" s="208">
        <v>1</v>
      </c>
      <c r="I87" s="208">
        <v>241</v>
      </c>
      <c r="J87" s="135">
        <v>50</v>
      </c>
      <c r="K87" s="345">
        <v>50</v>
      </c>
      <c r="L87" s="314" t="s">
        <v>375</v>
      </c>
    </row>
    <row r="88" spans="1:12" ht="15.75" customHeight="1">
      <c r="A88" s="132" t="s">
        <v>1203</v>
      </c>
      <c r="B88" s="343" t="s">
        <v>1190</v>
      </c>
      <c r="C88" s="344" t="s">
        <v>81</v>
      </c>
      <c r="D88" s="314" t="s">
        <v>1204</v>
      </c>
      <c r="E88" s="347" t="str">
        <f>HYPERLINK("http://dx.doi.org/10.1038/s41598-022-22709-9","http://dx.doi.org/10.1038/s41598-022-22709-9")</f>
        <v>http://dx.doi.org/10.1038/s41598-022-22709-9</v>
      </c>
      <c r="F88" s="132" t="s">
        <v>1192</v>
      </c>
      <c r="G88" s="208">
        <v>1</v>
      </c>
      <c r="H88" s="208">
        <v>1</v>
      </c>
      <c r="I88" s="208">
        <v>241</v>
      </c>
      <c r="J88" s="135">
        <v>50</v>
      </c>
      <c r="K88" s="345">
        <v>50</v>
      </c>
      <c r="L88" s="314" t="s">
        <v>375</v>
      </c>
    </row>
    <row r="89" spans="1:12" ht="15.75" customHeight="1">
      <c r="A89" s="132" t="s">
        <v>1205</v>
      </c>
      <c r="B89" s="343" t="s">
        <v>1190</v>
      </c>
      <c r="C89" s="344" t="s">
        <v>81</v>
      </c>
      <c r="D89" s="314" t="s">
        <v>1206</v>
      </c>
      <c r="E89" s="347" t="str">
        <f>HYPERLINK("http://dx.doi.org/10.1177/17456916221101060","http://dx.doi.org/10.1177/17456916221101060")</f>
        <v>http://dx.doi.org/10.1177/17456916221101060</v>
      </c>
      <c r="F89" s="132" t="s">
        <v>1192</v>
      </c>
      <c r="G89" s="208">
        <v>1</v>
      </c>
      <c r="H89" s="208">
        <v>1</v>
      </c>
      <c r="I89" s="208">
        <v>241</v>
      </c>
      <c r="J89" s="135">
        <v>50</v>
      </c>
      <c r="K89" s="345">
        <v>50</v>
      </c>
      <c r="L89" s="314" t="s">
        <v>375</v>
      </c>
    </row>
    <row r="90" spans="1:12" ht="126" customHeight="1">
      <c r="A90" s="132" t="s">
        <v>1207</v>
      </c>
      <c r="B90" s="343" t="s">
        <v>1190</v>
      </c>
      <c r="C90" s="344" t="s">
        <v>81</v>
      </c>
      <c r="D90" s="314" t="s">
        <v>1208</v>
      </c>
      <c r="E90" s="347" t="str">
        <f>HYPERLINK("http://dx.doi.org/10.1177/17456916221082970","http://dx.doi.org/10.1177/17456916221082970")</f>
        <v>http://dx.doi.org/10.1177/17456916221082970</v>
      </c>
      <c r="F90" s="132" t="s">
        <v>1192</v>
      </c>
      <c r="G90" s="208">
        <v>1</v>
      </c>
      <c r="H90" s="208">
        <v>1</v>
      </c>
      <c r="I90" s="208">
        <v>241</v>
      </c>
      <c r="J90" s="135">
        <v>50</v>
      </c>
      <c r="K90" s="345">
        <v>50</v>
      </c>
      <c r="L90" s="314" t="s">
        <v>375</v>
      </c>
    </row>
    <row r="91" spans="1:12" ht="15.75" customHeight="1">
      <c r="A91" s="132" t="s">
        <v>1209</v>
      </c>
      <c r="B91" s="343" t="s">
        <v>1190</v>
      </c>
      <c r="C91" s="344" t="s">
        <v>81</v>
      </c>
      <c r="D91" s="314" t="s">
        <v>1210</v>
      </c>
      <c r="E91" s="347" t="str">
        <f>HYPERLINK("http://dx.doi.org/10.1167/jov.22.11.17","http://dx.doi.org/10.1167/jov.22.11.17")</f>
        <v>http://dx.doi.org/10.1167/jov.22.11.17</v>
      </c>
      <c r="F91" s="132" t="s">
        <v>1192</v>
      </c>
      <c r="G91" s="208">
        <v>1</v>
      </c>
      <c r="H91" s="208">
        <v>1</v>
      </c>
      <c r="I91" s="208">
        <v>241</v>
      </c>
      <c r="J91" s="135">
        <v>50</v>
      </c>
      <c r="K91" s="345">
        <v>50</v>
      </c>
      <c r="L91" s="314" t="s">
        <v>375</v>
      </c>
    </row>
    <row r="92" spans="1:12" ht="15.75" customHeight="1">
      <c r="A92" s="132" t="s">
        <v>1211</v>
      </c>
      <c r="B92" s="343" t="s">
        <v>1190</v>
      </c>
      <c r="C92" s="344" t="s">
        <v>81</v>
      </c>
      <c r="D92" s="314" t="s">
        <v>1212</v>
      </c>
      <c r="E92" s="347" t="str">
        <f>HYPERLINK("http://dx.doi.org/10.1098/rsos.220594","http://dx.doi.org/10.1098/rsos.220594")</f>
        <v>http://dx.doi.org/10.1098/rsos.220594</v>
      </c>
      <c r="F92" s="132" t="s">
        <v>1192</v>
      </c>
      <c r="G92" s="208">
        <v>1</v>
      </c>
      <c r="H92" s="208">
        <v>1</v>
      </c>
      <c r="I92" s="208">
        <v>241</v>
      </c>
      <c r="J92" s="135">
        <v>50</v>
      </c>
      <c r="K92" s="345">
        <v>50</v>
      </c>
      <c r="L92" s="314" t="s">
        <v>375</v>
      </c>
    </row>
    <row r="93" spans="1:12" ht="15.75" customHeight="1">
      <c r="A93" s="132" t="s">
        <v>1213</v>
      </c>
      <c r="B93" s="343" t="s">
        <v>1190</v>
      </c>
      <c r="C93" s="344" t="s">
        <v>81</v>
      </c>
      <c r="D93" s="314" t="s">
        <v>1214</v>
      </c>
      <c r="E93" s="347" t="str">
        <f>HYPERLINK("http://dx.doi.org/10.1038/s41598-022-19044-4","http://dx.doi.org/10.1038/s41598-022-19044-4")</f>
        <v>http://dx.doi.org/10.1038/s41598-022-19044-4</v>
      </c>
      <c r="F93" s="132" t="s">
        <v>1192</v>
      </c>
      <c r="G93" s="208">
        <v>1</v>
      </c>
      <c r="H93" s="208">
        <v>1</v>
      </c>
      <c r="I93" s="208">
        <v>241</v>
      </c>
      <c r="J93" s="135">
        <v>50</v>
      </c>
      <c r="K93" s="345">
        <v>50</v>
      </c>
      <c r="L93" s="314" t="s">
        <v>375</v>
      </c>
    </row>
    <row r="94" spans="1:12" ht="15.75" customHeight="1">
      <c r="A94" s="132" t="s">
        <v>1215</v>
      </c>
      <c r="B94" s="343" t="s">
        <v>1190</v>
      </c>
      <c r="C94" s="344" t="s">
        <v>81</v>
      </c>
      <c r="D94" s="314" t="s">
        <v>1216</v>
      </c>
      <c r="E94" s="347" t="str">
        <f>HYPERLINK("http://dx.doi.org/10.1007/s12144-022-03575-0","http://dx.doi.org/10.1007/s12144-022-03575-0")</f>
        <v>http://dx.doi.org/10.1007/s12144-022-03575-0</v>
      </c>
      <c r="F94" s="132" t="s">
        <v>1192</v>
      </c>
      <c r="G94" s="208">
        <v>1</v>
      </c>
      <c r="H94" s="208">
        <v>1</v>
      </c>
      <c r="I94" s="208">
        <v>241</v>
      </c>
      <c r="J94" s="135">
        <v>50</v>
      </c>
      <c r="K94" s="345">
        <v>50</v>
      </c>
      <c r="L94" s="314" t="s">
        <v>375</v>
      </c>
    </row>
    <row r="95" spans="1:12" ht="15.75" customHeight="1">
      <c r="A95" s="132" t="s">
        <v>1217</v>
      </c>
      <c r="B95" s="343" t="s">
        <v>1190</v>
      </c>
      <c r="C95" s="344" t="s">
        <v>81</v>
      </c>
      <c r="D95" s="314" t="s">
        <v>1218</v>
      </c>
      <c r="E95" s="347" t="str">
        <f>HYPERLINK("http://dx.doi.org/10.1177/03010066221119088","http://dx.doi.org/10.1177/03010066221119088")</f>
        <v>http://dx.doi.org/10.1177/03010066221119088</v>
      </c>
      <c r="F95" s="132" t="s">
        <v>1192</v>
      </c>
      <c r="G95" s="208">
        <v>1</v>
      </c>
      <c r="H95" s="208">
        <v>1</v>
      </c>
      <c r="I95" s="208">
        <v>241</v>
      </c>
      <c r="J95" s="135">
        <v>50</v>
      </c>
      <c r="K95" s="345">
        <v>50</v>
      </c>
      <c r="L95" s="314" t="s">
        <v>375</v>
      </c>
    </row>
    <row r="96" spans="1:12" ht="15.75" customHeight="1">
      <c r="A96" s="132" t="s">
        <v>1219</v>
      </c>
      <c r="B96" s="343" t="s">
        <v>1190</v>
      </c>
      <c r="C96" s="344" t="s">
        <v>81</v>
      </c>
      <c r="D96" s="314" t="s">
        <v>1220</v>
      </c>
      <c r="E96" s="347" t="str">
        <f>HYPERLINK("http://dx.doi.org/10.1002/icd.2348","http://dx.doi.org/10.1002/icd.2348")</f>
        <v>http://dx.doi.org/10.1002/icd.2348</v>
      </c>
      <c r="F96" s="132" t="s">
        <v>1192</v>
      </c>
      <c r="G96" s="208">
        <v>1</v>
      </c>
      <c r="H96" s="208">
        <v>1</v>
      </c>
      <c r="I96" s="208">
        <v>241</v>
      </c>
      <c r="J96" s="135">
        <v>50</v>
      </c>
      <c r="K96" s="345">
        <v>50</v>
      </c>
      <c r="L96" s="314" t="s">
        <v>375</v>
      </c>
    </row>
    <row r="97" spans="1:12" ht="15.75" customHeight="1">
      <c r="A97" s="132" t="s">
        <v>1221</v>
      </c>
      <c r="B97" s="343" t="s">
        <v>1190</v>
      </c>
      <c r="C97" s="344" t="s">
        <v>81</v>
      </c>
      <c r="D97" s="314" t="s">
        <v>1222</v>
      </c>
      <c r="E97" s="347" t="str">
        <f>HYPERLINK("http://dx.doi.org/10.1111/bjop.12583","http://dx.doi.org/10.1111/bjop.12583")</f>
        <v>http://dx.doi.org/10.1111/bjop.12583</v>
      </c>
      <c r="F97" s="132" t="s">
        <v>1192</v>
      </c>
      <c r="G97" s="208">
        <v>1</v>
      </c>
      <c r="H97" s="208">
        <v>1</v>
      </c>
      <c r="I97" s="208">
        <v>241</v>
      </c>
      <c r="J97" s="135">
        <v>50</v>
      </c>
      <c r="K97" s="345">
        <v>50</v>
      </c>
      <c r="L97" s="314" t="s">
        <v>375</v>
      </c>
    </row>
    <row r="98" spans="1:12" ht="15.75" customHeight="1">
      <c r="A98" s="132" t="s">
        <v>1223</v>
      </c>
      <c r="B98" s="343" t="s">
        <v>1190</v>
      </c>
      <c r="C98" s="344" t="s">
        <v>81</v>
      </c>
      <c r="D98" s="314" t="s">
        <v>1224</v>
      </c>
      <c r="E98" s="347" t="str">
        <f>HYPERLINK("http://dx.doi.org/10.1016/j.tics.2022.05.007","http://dx.doi.org/10.1016/j.tics.2022.05.007")</f>
        <v>http://dx.doi.org/10.1016/j.tics.2022.05.007</v>
      </c>
      <c r="F98" s="132" t="s">
        <v>1192</v>
      </c>
      <c r="G98" s="208">
        <v>1</v>
      </c>
      <c r="H98" s="208">
        <v>1</v>
      </c>
      <c r="I98" s="208">
        <v>241</v>
      </c>
      <c r="J98" s="135">
        <v>50</v>
      </c>
      <c r="K98" s="345">
        <v>50</v>
      </c>
      <c r="L98" s="314" t="s">
        <v>375</v>
      </c>
    </row>
    <row r="99" spans="1:12" ht="15.75" customHeight="1">
      <c r="A99" s="132" t="s">
        <v>1225</v>
      </c>
      <c r="B99" s="343" t="s">
        <v>1190</v>
      </c>
      <c r="C99" s="344" t="s">
        <v>81</v>
      </c>
      <c r="D99" s="314" t="s">
        <v>1226</v>
      </c>
      <c r="E99" s="347" t="str">
        <f>HYPERLINK("http://dx.doi.org/10.1177/09567976211072814","http://dx.doi.org/10.1177/09567976211072814")</f>
        <v>http://dx.doi.org/10.1177/09567976211072814</v>
      </c>
      <c r="F99" s="132" t="s">
        <v>1192</v>
      </c>
      <c r="G99" s="208">
        <v>1</v>
      </c>
      <c r="H99" s="208">
        <v>1</v>
      </c>
      <c r="I99" s="208">
        <v>241</v>
      </c>
      <c r="J99" s="135">
        <v>50</v>
      </c>
      <c r="K99" s="345">
        <v>50</v>
      </c>
      <c r="L99" s="314" t="s">
        <v>375</v>
      </c>
    </row>
    <row r="100" spans="1:12" ht="15.75" customHeight="1">
      <c r="A100" s="132" t="s">
        <v>1227</v>
      </c>
      <c r="B100" s="343" t="s">
        <v>1190</v>
      </c>
      <c r="C100" s="344" t="s">
        <v>81</v>
      </c>
      <c r="D100" s="314" t="s">
        <v>1228</v>
      </c>
      <c r="E100" s="347" t="str">
        <f>HYPERLINK("http://dx.doi.org/10.1177/25152459221106366","http://dx.doi.org/10.1177/25152459221106366")</f>
        <v>http://dx.doi.org/10.1177/25152459221106366</v>
      </c>
      <c r="F100" s="132" t="s">
        <v>1192</v>
      </c>
      <c r="G100" s="208">
        <v>1</v>
      </c>
      <c r="H100" s="208">
        <v>1</v>
      </c>
      <c r="I100" s="208">
        <v>241</v>
      </c>
      <c r="J100" s="135">
        <v>50</v>
      </c>
      <c r="K100" s="345">
        <v>50</v>
      </c>
      <c r="L100" s="314" t="s">
        <v>375</v>
      </c>
    </row>
    <row r="101" spans="1:12" ht="15.75" customHeight="1">
      <c r="A101" s="132" t="s">
        <v>1229</v>
      </c>
      <c r="B101" s="343" t="s">
        <v>1190</v>
      </c>
      <c r="C101" s="344" t="s">
        <v>81</v>
      </c>
      <c r="D101" s="314" t="s">
        <v>1230</v>
      </c>
      <c r="E101" s="347" t="str">
        <f>HYPERLINK("http://dx.doi.org/10.1016/j.evolhumbehav.2022.05.001","http://dx.doi.org/10.1016/j.evolhumbehav.2022.05.001")</f>
        <v>http://dx.doi.org/10.1016/j.evolhumbehav.2022.05.001</v>
      </c>
      <c r="F101" s="132" t="s">
        <v>1192</v>
      </c>
      <c r="G101" s="208">
        <v>1</v>
      </c>
      <c r="H101" s="208">
        <v>1</v>
      </c>
      <c r="I101" s="208">
        <v>241</v>
      </c>
      <c r="J101" s="135">
        <v>50</v>
      </c>
      <c r="K101" s="345">
        <v>50</v>
      </c>
      <c r="L101" s="314" t="s">
        <v>375</v>
      </c>
    </row>
    <row r="102" spans="1:12" ht="139.5" customHeight="1">
      <c r="A102" s="132" t="s">
        <v>1231</v>
      </c>
      <c r="B102" s="343" t="s">
        <v>1190</v>
      </c>
      <c r="C102" s="344" t="s">
        <v>81</v>
      </c>
      <c r="D102" s="314" t="s">
        <v>1232</v>
      </c>
      <c r="E102" s="347" t="str">
        <f>HYPERLINK("http://dx.doi.org/10.1038/s41598-022-12440-w","http://dx.doi.org/10.1038/s41598-022-12440-w")</f>
        <v>http://dx.doi.org/10.1038/s41598-022-12440-w</v>
      </c>
      <c r="F102" s="132" t="s">
        <v>1192</v>
      </c>
      <c r="G102" s="208">
        <v>1</v>
      </c>
      <c r="H102" s="208">
        <v>1</v>
      </c>
      <c r="I102" s="208">
        <v>241</v>
      </c>
      <c r="J102" s="135">
        <v>50</v>
      </c>
      <c r="K102" s="345">
        <v>50</v>
      </c>
      <c r="L102" s="314" t="s">
        <v>375</v>
      </c>
    </row>
    <row r="103" spans="1:12" ht="15.75" customHeight="1">
      <c r="A103" s="132" t="s">
        <v>1233</v>
      </c>
      <c r="B103" s="343" t="s">
        <v>1190</v>
      </c>
      <c r="C103" s="344" t="s">
        <v>81</v>
      </c>
      <c r="D103" s="314" t="s">
        <v>1234</v>
      </c>
      <c r="E103" s="347" t="str">
        <f>HYPERLINK("http://dx.doi.org/10.3389/fpsyg.2022.857511","http://dx.doi.org/10.3389/fpsyg.2022.857511")</f>
        <v>http://dx.doi.org/10.3389/fpsyg.2022.857511</v>
      </c>
      <c r="F103" s="132" t="s">
        <v>1192</v>
      </c>
      <c r="G103" s="208">
        <v>1</v>
      </c>
      <c r="H103" s="208">
        <v>1</v>
      </c>
      <c r="I103" s="208">
        <v>241</v>
      </c>
      <c r="J103" s="135">
        <v>50</v>
      </c>
      <c r="K103" s="345">
        <v>50</v>
      </c>
      <c r="L103" s="314" t="s">
        <v>375</v>
      </c>
    </row>
    <row r="104" spans="1:12" ht="111.75" customHeight="1">
      <c r="A104" s="132" t="s">
        <v>1235</v>
      </c>
      <c r="B104" s="343" t="s">
        <v>1190</v>
      </c>
      <c r="C104" s="344" t="s">
        <v>81</v>
      </c>
      <c r="D104" s="314" t="s">
        <v>1236</v>
      </c>
      <c r="E104" s="347" t="str">
        <f>HYPERLINK("http://dx.doi.org/10.1111/bjop.12568","http://dx.doi.org/10.1111/bjop.12568")</f>
        <v>http://dx.doi.org/10.1111/bjop.12568</v>
      </c>
      <c r="F104" s="132" t="s">
        <v>1192</v>
      </c>
      <c r="G104" s="208">
        <v>1</v>
      </c>
      <c r="H104" s="208">
        <v>1</v>
      </c>
      <c r="I104" s="208">
        <v>241</v>
      </c>
      <c r="J104" s="135">
        <v>50</v>
      </c>
      <c r="K104" s="345">
        <v>50</v>
      </c>
      <c r="L104" s="314" t="s">
        <v>375</v>
      </c>
    </row>
    <row r="105" spans="1:12" ht="15.75" customHeight="1">
      <c r="A105" s="132" t="s">
        <v>1237</v>
      </c>
      <c r="B105" s="343" t="s">
        <v>1190</v>
      </c>
      <c r="C105" s="344" t="s">
        <v>81</v>
      </c>
      <c r="D105" s="314" t="s">
        <v>1238</v>
      </c>
      <c r="E105" s="347" t="str">
        <f>HYPERLINK("http://dx.doi.org/10.3389/fpsyg.2022.873147","http://dx.doi.org/10.3389/fpsyg.2022.873147")</f>
        <v>http://dx.doi.org/10.3389/fpsyg.2022.873147</v>
      </c>
      <c r="F105" s="132" t="s">
        <v>1192</v>
      </c>
      <c r="G105" s="208">
        <v>1</v>
      </c>
      <c r="H105" s="208">
        <v>1</v>
      </c>
      <c r="I105" s="208">
        <v>241</v>
      </c>
      <c r="J105" s="135">
        <v>50</v>
      </c>
      <c r="K105" s="345">
        <v>50</v>
      </c>
      <c r="L105" s="314" t="s">
        <v>375</v>
      </c>
    </row>
    <row r="106" spans="1:12" ht="15.75" customHeight="1">
      <c r="A106" s="132" t="s">
        <v>1239</v>
      </c>
      <c r="B106" s="343" t="s">
        <v>1190</v>
      </c>
      <c r="C106" s="344" t="s">
        <v>81</v>
      </c>
      <c r="D106" s="314" t="s">
        <v>1240</v>
      </c>
      <c r="E106" s="347" t="str">
        <f>HYPERLINK("http://dx.doi.org/10.1016/j.evolhumbehav.2022.01.003","http://dx.doi.org/10.1016/j.evolhumbehav.2022.01.003")</f>
        <v>http://dx.doi.org/10.1016/j.evolhumbehav.2022.01.003</v>
      </c>
      <c r="F106" s="132" t="s">
        <v>1192</v>
      </c>
      <c r="G106" s="208">
        <v>1</v>
      </c>
      <c r="H106" s="208">
        <v>1</v>
      </c>
      <c r="I106" s="208">
        <v>241</v>
      </c>
      <c r="J106" s="135">
        <v>50</v>
      </c>
      <c r="K106" s="345">
        <v>50</v>
      </c>
      <c r="L106" s="314" t="s">
        <v>375</v>
      </c>
    </row>
    <row r="107" spans="1:12" ht="15.75" customHeight="1">
      <c r="A107" s="132" t="s">
        <v>1241</v>
      </c>
      <c r="B107" s="343" t="s">
        <v>1190</v>
      </c>
      <c r="C107" s="344" t="s">
        <v>81</v>
      </c>
      <c r="D107" s="314" t="s">
        <v>1242</v>
      </c>
      <c r="E107" s="347" t="str">
        <f>HYPERLINK("http://dx.doi.org/10.1037/amp0001006","http://dx.doi.org/10.1037/amp0001006")</f>
        <v>http://dx.doi.org/10.1037/amp0001006</v>
      </c>
      <c r="F107" s="132" t="s">
        <v>1192</v>
      </c>
      <c r="G107" s="208">
        <v>1</v>
      </c>
      <c r="H107" s="208">
        <v>1</v>
      </c>
      <c r="I107" s="208">
        <v>241</v>
      </c>
      <c r="J107" s="135">
        <v>50</v>
      </c>
      <c r="K107" s="345">
        <v>50</v>
      </c>
      <c r="L107" s="314" t="s">
        <v>375</v>
      </c>
    </row>
    <row r="108" spans="1:12" ht="15.75" customHeight="1">
      <c r="A108" s="132" t="s">
        <v>1243</v>
      </c>
      <c r="B108" s="343" t="s">
        <v>1190</v>
      </c>
      <c r="C108" s="344" t="s">
        <v>81</v>
      </c>
      <c r="D108" s="314" t="s">
        <v>1244</v>
      </c>
      <c r="E108" s="347" t="str">
        <f>HYPERLINK("http://dx.doi.org/10.1073/pnas.2115228119","http://dx.doi.org/10.1073/pnas.2115228119")</f>
        <v>http://dx.doi.org/10.1073/pnas.2115228119</v>
      </c>
      <c r="F108" s="132" t="s">
        <v>1192</v>
      </c>
      <c r="G108" s="208">
        <v>1</v>
      </c>
      <c r="H108" s="208">
        <v>1</v>
      </c>
      <c r="I108" s="208">
        <v>241</v>
      </c>
      <c r="J108" s="135">
        <v>50</v>
      </c>
      <c r="K108" s="345">
        <v>50</v>
      </c>
      <c r="L108" s="314" t="s">
        <v>375</v>
      </c>
    </row>
    <row r="109" spans="1:12" ht="15.75" customHeight="1">
      <c r="A109" s="132" t="s">
        <v>1245</v>
      </c>
      <c r="B109" s="343" t="s">
        <v>1190</v>
      </c>
      <c r="C109" s="344" t="s">
        <v>81</v>
      </c>
      <c r="D109" s="314" t="s">
        <v>1246</v>
      </c>
      <c r="E109" s="347" t="str">
        <f>HYPERLINK("http://dx.doi.org/10.1038/s41598-022-10646-6","http://dx.doi.org/10.1038/s41598-022-10646-6")</f>
        <v>http://dx.doi.org/10.1038/s41598-022-10646-6</v>
      </c>
      <c r="F109" s="132" t="s">
        <v>1192</v>
      </c>
      <c r="G109" s="208">
        <v>1</v>
      </c>
      <c r="H109" s="208">
        <v>1</v>
      </c>
      <c r="I109" s="208">
        <v>241</v>
      </c>
      <c r="J109" s="135">
        <v>50</v>
      </c>
      <c r="K109" s="345">
        <v>50</v>
      </c>
      <c r="L109" s="314" t="s">
        <v>375</v>
      </c>
    </row>
    <row r="110" spans="1:12" ht="126" customHeight="1">
      <c r="A110" s="132" t="s">
        <v>1247</v>
      </c>
      <c r="B110" s="343" t="s">
        <v>1190</v>
      </c>
      <c r="C110" s="344" t="s">
        <v>81</v>
      </c>
      <c r="D110" s="314" t="s">
        <v>1248</v>
      </c>
      <c r="E110" s="347" t="str">
        <f>HYPERLINK("http://dx.doi.org/10.1038/s41598-022-09397-1","http://dx.doi.org/10.1038/s41598-022-09397-1")</f>
        <v>http://dx.doi.org/10.1038/s41598-022-09397-1</v>
      </c>
      <c r="F110" s="132" t="s">
        <v>1192</v>
      </c>
      <c r="G110" s="208">
        <v>1</v>
      </c>
      <c r="H110" s="208">
        <v>1</v>
      </c>
      <c r="I110" s="208">
        <v>241</v>
      </c>
      <c r="J110" s="135">
        <v>50</v>
      </c>
      <c r="K110" s="345">
        <v>50</v>
      </c>
      <c r="L110" s="314" t="s">
        <v>375</v>
      </c>
    </row>
    <row r="111" spans="1:12" ht="15.75" customHeight="1">
      <c r="A111" s="132" t="s">
        <v>1249</v>
      </c>
      <c r="B111" s="343" t="s">
        <v>1190</v>
      </c>
      <c r="C111" s="344" t="s">
        <v>81</v>
      </c>
      <c r="D111" s="314" t="s">
        <v>1250</v>
      </c>
      <c r="E111" s="347" t="str">
        <f>HYPERLINK("http://dx.doi.org/10.1521/soco.2022.40.2.127","http://dx.doi.org/10.1521/soco.2022.40.2.127")</f>
        <v>http://dx.doi.org/10.1521/soco.2022.40.2.127</v>
      </c>
      <c r="F111" s="132" t="s">
        <v>1192</v>
      </c>
      <c r="G111" s="208">
        <v>1</v>
      </c>
      <c r="H111" s="208">
        <v>1</v>
      </c>
      <c r="I111" s="208">
        <v>241</v>
      </c>
      <c r="J111" s="135">
        <v>50</v>
      </c>
      <c r="K111" s="345">
        <v>50</v>
      </c>
      <c r="L111" s="314" t="s">
        <v>375</v>
      </c>
    </row>
    <row r="112" spans="1:12" ht="15.75" customHeight="1">
      <c r="A112" s="132" t="s">
        <v>1251</v>
      </c>
      <c r="B112" s="343" t="s">
        <v>1190</v>
      </c>
      <c r="C112" s="344" t="s">
        <v>81</v>
      </c>
      <c r="D112" s="314" t="s">
        <v>1252</v>
      </c>
      <c r="E112" s="347" t="str">
        <f>HYPERLINK("http://dx.doi.org/10.3389/fnagi.2022.815482","http://dx.doi.org/10.3389/fnagi.2022.815482")</f>
        <v>http://dx.doi.org/10.3389/fnagi.2022.815482</v>
      </c>
      <c r="F112" s="132" t="s">
        <v>1192</v>
      </c>
      <c r="G112" s="208">
        <v>1</v>
      </c>
      <c r="H112" s="208">
        <v>1</v>
      </c>
      <c r="I112" s="208">
        <v>241</v>
      </c>
      <c r="J112" s="135">
        <v>50</v>
      </c>
      <c r="K112" s="345">
        <v>50</v>
      </c>
      <c r="L112" s="314" t="s">
        <v>375</v>
      </c>
    </row>
    <row r="113" spans="1:12" ht="15.75" customHeight="1">
      <c r="A113" s="132" t="s">
        <v>1253</v>
      </c>
      <c r="B113" s="343" t="s">
        <v>1190</v>
      </c>
      <c r="C113" s="344" t="s">
        <v>81</v>
      </c>
      <c r="D113" s="314" t="s">
        <v>1254</v>
      </c>
      <c r="E113" s="347" t="str">
        <f>HYPERLINK("http://dx.doi.org/10.1002/ejsp.2806","http://dx.doi.org/10.1002/ejsp.2806")</f>
        <v>http://dx.doi.org/10.1002/ejsp.2806</v>
      </c>
      <c r="F113" s="132" t="s">
        <v>1192</v>
      </c>
      <c r="G113" s="208">
        <v>1</v>
      </c>
      <c r="H113" s="208">
        <v>1</v>
      </c>
      <c r="I113" s="208">
        <v>241</v>
      </c>
      <c r="J113" s="135">
        <v>50</v>
      </c>
      <c r="K113" s="345">
        <v>50</v>
      </c>
      <c r="L113" s="314" t="s">
        <v>375</v>
      </c>
    </row>
    <row r="114" spans="1:12" ht="15.75" customHeight="1">
      <c r="A114" s="132" t="s">
        <v>1255</v>
      </c>
      <c r="B114" s="343" t="s">
        <v>1190</v>
      </c>
      <c r="C114" s="344" t="s">
        <v>81</v>
      </c>
      <c r="D114" s="314" t="s">
        <v>1256</v>
      </c>
      <c r="E114" s="347" t="str">
        <f>HYPERLINK("http://dx.doi.org/10.1371/journal.pone.0263348","http://dx.doi.org/10.1371/journal.pone.0263348")</f>
        <v>http://dx.doi.org/10.1371/journal.pone.0263348</v>
      </c>
      <c r="F114" s="132" t="s">
        <v>1192</v>
      </c>
      <c r="G114" s="208">
        <v>1</v>
      </c>
      <c r="H114" s="208">
        <v>1</v>
      </c>
      <c r="I114" s="208">
        <v>241</v>
      </c>
      <c r="J114" s="135">
        <v>50</v>
      </c>
      <c r="K114" s="345">
        <v>50</v>
      </c>
      <c r="L114" s="314" t="s">
        <v>375</v>
      </c>
    </row>
    <row r="115" spans="1:12" ht="15.75" customHeight="1">
      <c r="A115" s="132" t="s">
        <v>1257</v>
      </c>
      <c r="B115" s="343" t="s">
        <v>1190</v>
      </c>
      <c r="C115" s="344" t="s">
        <v>81</v>
      </c>
      <c r="D115" s="314" t="s">
        <v>1258</v>
      </c>
      <c r="E115" s="347" t="str">
        <f>HYPERLINK("http://dx.doi.org/10.1038/d41586-022-00150-2","http://dx.doi.org/10.1038/d41586-022-00150-2")</f>
        <v>http://dx.doi.org/10.1038/d41586-022-00150-2</v>
      </c>
      <c r="F115" s="132" t="s">
        <v>1192</v>
      </c>
      <c r="G115" s="208">
        <v>1</v>
      </c>
      <c r="H115" s="208">
        <v>1</v>
      </c>
      <c r="I115" s="208">
        <v>241</v>
      </c>
      <c r="J115" s="135">
        <v>50</v>
      </c>
      <c r="K115" s="345">
        <v>50</v>
      </c>
      <c r="L115" s="314" t="s">
        <v>375</v>
      </c>
    </row>
    <row r="116" spans="1:12" ht="15.75" customHeight="1">
      <c r="A116" s="132" t="s">
        <v>1259</v>
      </c>
      <c r="B116" s="343" t="s">
        <v>1190</v>
      </c>
      <c r="C116" s="344" t="s">
        <v>81</v>
      </c>
      <c r="D116" s="314" t="s">
        <v>1260</v>
      </c>
      <c r="E116" s="347" t="str">
        <f>HYPERLINK("http://dx.doi.org/10.1037/pha0000541","http://dx.doi.org/10.1037/pha0000541")</f>
        <v>http://dx.doi.org/10.1037/pha0000541</v>
      </c>
      <c r="F116" s="132" t="s">
        <v>1192</v>
      </c>
      <c r="G116" s="208">
        <v>1</v>
      </c>
      <c r="H116" s="208">
        <v>1</v>
      </c>
      <c r="I116" s="208">
        <v>241</v>
      </c>
      <c r="J116" s="135">
        <v>50</v>
      </c>
      <c r="K116" s="345">
        <v>50</v>
      </c>
      <c r="L116" s="314" t="s">
        <v>375</v>
      </c>
    </row>
    <row r="117" spans="1:12" ht="15.75" customHeight="1">
      <c r="A117" s="132" t="s">
        <v>1261</v>
      </c>
      <c r="B117" s="343" t="s">
        <v>1190</v>
      </c>
      <c r="C117" s="344" t="s">
        <v>81</v>
      </c>
      <c r="D117" s="314" t="s">
        <v>1262</v>
      </c>
      <c r="E117" s="347" t="str">
        <f>HYPERLINK("http://dx.doi.org/10.1007/978-3-030-92843-8_28","http://dx.doi.org/10.1007/978-3-030-92843-8_28")</f>
        <v>http://dx.doi.org/10.1007/978-3-030-92843-8_28</v>
      </c>
      <c r="F117" s="132" t="s">
        <v>1192</v>
      </c>
      <c r="G117" s="208">
        <v>1</v>
      </c>
      <c r="H117" s="208">
        <v>1</v>
      </c>
      <c r="I117" s="208">
        <v>241</v>
      </c>
      <c r="J117" s="135">
        <v>50</v>
      </c>
      <c r="K117" s="345">
        <v>50</v>
      </c>
      <c r="L117" s="314" t="s">
        <v>375</v>
      </c>
    </row>
    <row r="118" spans="1:12" ht="15.75" customHeight="1">
      <c r="A118" s="132" t="s">
        <v>1263</v>
      </c>
      <c r="B118" s="343" t="s">
        <v>1264</v>
      </c>
      <c r="C118" s="344" t="s">
        <v>81</v>
      </c>
      <c r="D118" s="314" t="s">
        <v>1265</v>
      </c>
      <c r="E118" s="347" t="str">
        <f>HYPERLINK("http://dx.doi.org/10.1016/j.paid.2022.112042","http://dx.doi.org/10.1016/j.paid.2022.112042")</f>
        <v>http://dx.doi.org/10.1016/j.paid.2022.112042</v>
      </c>
      <c r="F118" s="132" t="s">
        <v>1192</v>
      </c>
      <c r="G118" s="208">
        <v>1</v>
      </c>
      <c r="H118" s="208">
        <v>1</v>
      </c>
      <c r="I118" s="208">
        <v>460</v>
      </c>
      <c r="J118" s="135">
        <v>50</v>
      </c>
      <c r="K118" s="345">
        <v>50</v>
      </c>
      <c r="L118" s="314" t="s">
        <v>375</v>
      </c>
    </row>
    <row r="119" spans="1:12" ht="15.75" customHeight="1">
      <c r="A119" s="132" t="s">
        <v>1266</v>
      </c>
      <c r="B119" s="343" t="s">
        <v>1264</v>
      </c>
      <c r="C119" s="344" t="s">
        <v>81</v>
      </c>
      <c r="D119" s="314" t="s">
        <v>1267</v>
      </c>
      <c r="E119" s="347" t="str">
        <f>HYPERLINK("http://dx.doi.org/10.1186/s12889-022-14798-y","http://dx.doi.org/10.1186/s12889-022-14798-y")</f>
        <v>http://dx.doi.org/10.1186/s12889-022-14798-y</v>
      </c>
      <c r="F119" s="132" t="s">
        <v>1192</v>
      </c>
      <c r="G119" s="208">
        <v>1</v>
      </c>
      <c r="H119" s="208">
        <v>1</v>
      </c>
      <c r="I119" s="208">
        <v>460</v>
      </c>
      <c r="J119" s="135">
        <v>50</v>
      </c>
      <c r="K119" s="345">
        <v>50</v>
      </c>
      <c r="L119" s="314" t="s">
        <v>375</v>
      </c>
    </row>
    <row r="120" spans="1:12" ht="15.75" customHeight="1">
      <c r="A120" s="132" t="s">
        <v>1268</v>
      </c>
      <c r="B120" s="343" t="s">
        <v>1264</v>
      </c>
      <c r="C120" s="344" t="s">
        <v>81</v>
      </c>
      <c r="D120" s="314" t="s">
        <v>1269</v>
      </c>
      <c r="E120" s="347" t="str">
        <f>HYPERLINK("http://dx.doi.org/10.1007/s00787-022-02119-y","http://dx.doi.org/10.1007/s00787-022-02119-y")</f>
        <v>http://dx.doi.org/10.1007/s00787-022-02119-y</v>
      </c>
      <c r="F120" s="132" t="s">
        <v>1192</v>
      </c>
      <c r="G120" s="208">
        <v>1</v>
      </c>
      <c r="H120" s="208">
        <v>1</v>
      </c>
      <c r="I120" s="208">
        <v>460</v>
      </c>
      <c r="J120" s="135">
        <v>50</v>
      </c>
      <c r="K120" s="345">
        <v>50</v>
      </c>
      <c r="L120" s="314" t="s">
        <v>375</v>
      </c>
    </row>
    <row r="121" spans="1:12" ht="15.75" customHeight="1">
      <c r="A121" s="132" t="s">
        <v>1270</v>
      </c>
      <c r="B121" s="343" t="s">
        <v>1264</v>
      </c>
      <c r="C121" s="344" t="s">
        <v>81</v>
      </c>
      <c r="D121" s="314" t="s">
        <v>1271</v>
      </c>
      <c r="E121" s="347" t="str">
        <f>HYPERLINK("http://dx.doi.org/10.3389/fpsyg.2022.1011095","http://dx.doi.org/10.3389/fpsyg.2022.1011095")</f>
        <v>http://dx.doi.org/10.3389/fpsyg.2022.1011095</v>
      </c>
      <c r="F121" s="132" t="s">
        <v>1192</v>
      </c>
      <c r="G121" s="208">
        <v>1</v>
      </c>
      <c r="H121" s="208">
        <v>1</v>
      </c>
      <c r="I121" s="208">
        <v>460</v>
      </c>
      <c r="J121" s="135">
        <v>50</v>
      </c>
      <c r="K121" s="345">
        <v>50</v>
      </c>
      <c r="L121" s="314" t="s">
        <v>375</v>
      </c>
    </row>
    <row r="122" spans="1:12" ht="15.75" customHeight="1">
      <c r="A122" s="132" t="s">
        <v>1272</v>
      </c>
      <c r="B122" s="343" t="s">
        <v>1264</v>
      </c>
      <c r="C122" s="344" t="s">
        <v>81</v>
      </c>
      <c r="D122" s="314" t="s">
        <v>1273</v>
      </c>
      <c r="E122" s="347" t="str">
        <f>HYPERLINK("http://dx.doi.org/10.1186/s40359-022-00950-1","http://dx.doi.org/10.1186/s40359-022-00950-1")</f>
        <v>http://dx.doi.org/10.1186/s40359-022-00950-1</v>
      </c>
      <c r="F122" s="132" t="s">
        <v>1192</v>
      </c>
      <c r="G122" s="208">
        <v>1</v>
      </c>
      <c r="H122" s="208">
        <v>1</v>
      </c>
      <c r="I122" s="208">
        <v>460</v>
      </c>
      <c r="J122" s="135">
        <v>50</v>
      </c>
      <c r="K122" s="345">
        <v>50</v>
      </c>
      <c r="L122" s="314" t="s">
        <v>375</v>
      </c>
    </row>
    <row r="123" spans="1:12" ht="15.75" customHeight="1">
      <c r="A123" s="132" t="s">
        <v>1274</v>
      </c>
      <c r="B123" s="343" t="s">
        <v>1264</v>
      </c>
      <c r="C123" s="344" t="s">
        <v>81</v>
      </c>
      <c r="D123" s="314" t="s">
        <v>1275</v>
      </c>
      <c r="E123" s="347" t="str">
        <f>HYPERLINK("http://dx.doi.org/10.1037/emo0001163","http://dx.doi.org/10.1037/emo0001163")</f>
        <v>http://dx.doi.org/10.1037/emo0001163</v>
      </c>
      <c r="F123" s="132" t="s">
        <v>1192</v>
      </c>
      <c r="G123" s="208">
        <v>1</v>
      </c>
      <c r="H123" s="208">
        <v>1</v>
      </c>
      <c r="I123" s="208">
        <v>460</v>
      </c>
      <c r="J123" s="135">
        <v>50</v>
      </c>
      <c r="K123" s="345">
        <v>50</v>
      </c>
      <c r="L123" s="314" t="s">
        <v>375</v>
      </c>
    </row>
    <row r="124" spans="1:12" ht="15.75" customHeight="1">
      <c r="A124" s="132" t="s">
        <v>1276</v>
      </c>
      <c r="B124" s="343" t="s">
        <v>1264</v>
      </c>
      <c r="C124" s="344" t="s">
        <v>81</v>
      </c>
      <c r="D124" s="314" t="s">
        <v>1277</v>
      </c>
      <c r="E124" s="347" t="str">
        <f>HYPERLINK("http://dx.doi.org/10.1007/s12144-022-03642-6","http://dx.doi.org/10.1007/s12144-022-03642-6")</f>
        <v>http://dx.doi.org/10.1007/s12144-022-03642-6</v>
      </c>
      <c r="F124" s="132" t="s">
        <v>1192</v>
      </c>
      <c r="G124" s="208">
        <v>1</v>
      </c>
      <c r="H124" s="208">
        <v>1</v>
      </c>
      <c r="I124" s="208">
        <v>460</v>
      </c>
      <c r="J124" s="135">
        <v>50</v>
      </c>
      <c r="K124" s="345">
        <v>50</v>
      </c>
      <c r="L124" s="314" t="s">
        <v>375</v>
      </c>
    </row>
    <row r="125" spans="1:12" ht="15.75" customHeight="1">
      <c r="A125" s="132" t="s">
        <v>1278</v>
      </c>
      <c r="B125" s="343" t="s">
        <v>1264</v>
      </c>
      <c r="C125" s="344" t="s">
        <v>81</v>
      </c>
      <c r="D125" s="314" t="s">
        <v>1279</v>
      </c>
      <c r="E125" s="347" t="str">
        <f>HYPERLINK("http://dx.doi.org/10.1080/13674676.2022.2031939","http://dx.doi.org/10.1080/13674676.2022.2031939")</f>
        <v>http://dx.doi.org/10.1080/13674676.2022.2031939</v>
      </c>
      <c r="F125" s="132" t="s">
        <v>1192</v>
      </c>
      <c r="G125" s="208">
        <v>1</v>
      </c>
      <c r="H125" s="208">
        <v>1</v>
      </c>
      <c r="I125" s="208">
        <v>460</v>
      </c>
      <c r="J125" s="135">
        <v>50</v>
      </c>
      <c r="K125" s="345">
        <v>50</v>
      </c>
      <c r="L125" s="314" t="s">
        <v>375</v>
      </c>
    </row>
    <row r="126" spans="1:12" ht="139.5" customHeight="1">
      <c r="A126" s="132" t="s">
        <v>1280</v>
      </c>
      <c r="B126" s="343" t="s">
        <v>1264</v>
      </c>
      <c r="C126" s="344" t="s">
        <v>81</v>
      </c>
      <c r="D126" s="314" t="s">
        <v>1281</v>
      </c>
      <c r="E126" s="347" t="str">
        <f>HYPERLINK("http://dx.doi.org/10.1037/mac0000054","http://dx.doi.org/10.1037/mac0000054")</f>
        <v>http://dx.doi.org/10.1037/mac0000054</v>
      </c>
      <c r="F126" s="132" t="s">
        <v>1192</v>
      </c>
      <c r="G126" s="208">
        <v>1</v>
      </c>
      <c r="H126" s="208">
        <v>1</v>
      </c>
      <c r="I126" s="208">
        <v>460</v>
      </c>
      <c r="J126" s="135">
        <v>50</v>
      </c>
      <c r="K126" s="345">
        <v>50</v>
      </c>
      <c r="L126" s="314" t="s">
        <v>375</v>
      </c>
    </row>
    <row r="127" spans="1:12" ht="15.75" customHeight="1">
      <c r="A127" s="132" t="s">
        <v>1282</v>
      </c>
      <c r="B127" s="343" t="s">
        <v>1264</v>
      </c>
      <c r="C127" s="344" t="s">
        <v>81</v>
      </c>
      <c r="D127" s="314" t="s">
        <v>1283</v>
      </c>
      <c r="E127" s="347" t="str">
        <f>HYPERLINK("http://dx.doi.org/10.1038/s41562-022-01441-4","http://dx.doi.org/10.1038/s41562-022-01441-4")</f>
        <v>http://dx.doi.org/10.1038/s41562-022-01441-4</v>
      </c>
      <c r="F127" s="132" t="s">
        <v>1192</v>
      </c>
      <c r="G127" s="208">
        <v>1</v>
      </c>
      <c r="H127" s="208">
        <v>1</v>
      </c>
      <c r="I127" s="208">
        <v>460</v>
      </c>
      <c r="J127" s="135">
        <v>50</v>
      </c>
      <c r="K127" s="345">
        <v>50</v>
      </c>
      <c r="L127" s="314" t="s">
        <v>375</v>
      </c>
    </row>
    <row r="128" spans="1:12" ht="111.75" customHeight="1">
      <c r="A128" s="132" t="s">
        <v>1284</v>
      </c>
      <c r="B128" s="343" t="s">
        <v>1264</v>
      </c>
      <c r="C128" s="344" t="s">
        <v>81</v>
      </c>
      <c r="D128" s="314" t="s">
        <v>1285</v>
      </c>
      <c r="E128" s="347" t="str">
        <f>HYPERLINK("http://dx.doi.org/10.3389/fpsyt.2022.934293","http://dx.doi.org/10.3389/fpsyt.2022.934293")</f>
        <v>http://dx.doi.org/10.3389/fpsyt.2022.934293</v>
      </c>
      <c r="F128" s="132" t="s">
        <v>1192</v>
      </c>
      <c r="G128" s="208">
        <v>1</v>
      </c>
      <c r="H128" s="208">
        <v>1</v>
      </c>
      <c r="I128" s="208">
        <v>460</v>
      </c>
      <c r="J128" s="135">
        <v>50</v>
      </c>
      <c r="K128" s="345">
        <v>50</v>
      </c>
      <c r="L128" s="314" t="s">
        <v>375</v>
      </c>
    </row>
    <row r="129" spans="1:12" ht="15.75" customHeight="1">
      <c r="A129" s="132" t="s">
        <v>1286</v>
      </c>
      <c r="B129" s="343" t="s">
        <v>1264</v>
      </c>
      <c r="C129" s="344" t="s">
        <v>81</v>
      </c>
      <c r="D129" s="314" t="s">
        <v>1287</v>
      </c>
      <c r="E129" s="347" t="str">
        <f>HYPERLINK("http://dx.doi.org/10.3390/su14169918","http://dx.doi.org/10.3390/su14169918")</f>
        <v>http://dx.doi.org/10.3390/su14169918</v>
      </c>
      <c r="F129" s="132" t="s">
        <v>1192</v>
      </c>
      <c r="G129" s="208">
        <v>1</v>
      </c>
      <c r="H129" s="208">
        <v>1</v>
      </c>
      <c r="I129" s="208">
        <v>460</v>
      </c>
      <c r="J129" s="135">
        <v>50</v>
      </c>
      <c r="K129" s="345">
        <v>50</v>
      </c>
      <c r="L129" s="314" t="s">
        <v>375</v>
      </c>
    </row>
    <row r="130" spans="1:12" ht="15.75" customHeight="1">
      <c r="A130" s="132" t="s">
        <v>1288</v>
      </c>
      <c r="B130" s="343" t="s">
        <v>1264</v>
      </c>
      <c r="C130" s="344" t="s">
        <v>81</v>
      </c>
      <c r="D130" s="314" t="s">
        <v>1289</v>
      </c>
      <c r="E130" s="347" t="str">
        <f>HYPERLINK("http://dx.doi.org/10.1111/bjc.12380","http://dx.doi.org/10.1111/bjc.12380")</f>
        <v>http://dx.doi.org/10.1111/bjc.12380</v>
      </c>
      <c r="F130" s="132" t="s">
        <v>1192</v>
      </c>
      <c r="G130" s="208">
        <v>1</v>
      </c>
      <c r="H130" s="208">
        <v>1</v>
      </c>
      <c r="I130" s="208">
        <v>460</v>
      </c>
      <c r="J130" s="135">
        <v>50</v>
      </c>
      <c r="K130" s="345">
        <v>50</v>
      </c>
      <c r="L130" s="314" t="s">
        <v>375</v>
      </c>
    </row>
    <row r="131" spans="1:12" ht="15.75" customHeight="1">
      <c r="A131" s="132" t="s">
        <v>1290</v>
      </c>
      <c r="B131" s="343" t="s">
        <v>1264</v>
      </c>
      <c r="C131" s="344" t="s">
        <v>81</v>
      </c>
      <c r="D131" s="314" t="s">
        <v>1291</v>
      </c>
      <c r="E131" s="347" t="str">
        <f>HYPERLINK("http://dx.doi.org/10.2196/39004","http://dx.doi.org/10.2196/39004")</f>
        <v>http://dx.doi.org/10.2196/39004</v>
      </c>
      <c r="F131" s="132" t="s">
        <v>1192</v>
      </c>
      <c r="G131" s="208">
        <v>1</v>
      </c>
      <c r="H131" s="208">
        <v>1</v>
      </c>
      <c r="I131" s="208">
        <v>460</v>
      </c>
      <c r="J131" s="135">
        <v>50</v>
      </c>
      <c r="K131" s="345">
        <v>50</v>
      </c>
      <c r="L131" s="314" t="s">
        <v>375</v>
      </c>
    </row>
    <row r="132" spans="1:12" ht="15.75" customHeight="1">
      <c r="A132" s="132" t="s">
        <v>1292</v>
      </c>
      <c r="B132" s="343" t="s">
        <v>1264</v>
      </c>
      <c r="C132" s="344" t="s">
        <v>81</v>
      </c>
      <c r="D132" s="314" t="s">
        <v>1293</v>
      </c>
      <c r="E132" s="347" t="str">
        <f>HYPERLINK("http://dx.doi.org/10.3390/su14137898","http://dx.doi.org/10.3390/su14137898")</f>
        <v>http://dx.doi.org/10.3390/su14137898</v>
      </c>
      <c r="F132" s="132" t="s">
        <v>1192</v>
      </c>
      <c r="G132" s="208">
        <v>1</v>
      </c>
      <c r="H132" s="208">
        <v>1</v>
      </c>
      <c r="I132" s="208">
        <v>460</v>
      </c>
      <c r="J132" s="135">
        <v>50</v>
      </c>
      <c r="K132" s="345">
        <v>50</v>
      </c>
      <c r="L132" s="314" t="s">
        <v>375</v>
      </c>
    </row>
    <row r="133" spans="1:12" ht="15.75" customHeight="1">
      <c r="A133" s="132" t="s">
        <v>1294</v>
      </c>
      <c r="B133" s="343" t="s">
        <v>1264</v>
      </c>
      <c r="C133" s="344" t="s">
        <v>81</v>
      </c>
      <c r="D133" s="314" t="s">
        <v>1295</v>
      </c>
      <c r="E133" s="347" t="str">
        <f>HYPERLINK("http://dx.doi.org/10.1080/07399332.2022.2083622","http://dx.doi.org/10.1080/07399332.2022.2083622")</f>
        <v>http://dx.doi.org/10.1080/07399332.2022.2083622</v>
      </c>
      <c r="F133" s="132" t="s">
        <v>1192</v>
      </c>
      <c r="G133" s="208">
        <v>1</v>
      </c>
      <c r="H133" s="208">
        <v>1</v>
      </c>
      <c r="I133" s="208">
        <v>460</v>
      </c>
      <c r="J133" s="135">
        <v>50</v>
      </c>
      <c r="K133" s="345">
        <v>50</v>
      </c>
      <c r="L133" s="314" t="s">
        <v>375</v>
      </c>
    </row>
    <row r="134" spans="1:12" ht="126" customHeight="1">
      <c r="A134" s="132" t="s">
        <v>1296</v>
      </c>
      <c r="B134" s="343" t="s">
        <v>1264</v>
      </c>
      <c r="C134" s="344" t="s">
        <v>81</v>
      </c>
      <c r="D134" s="314" t="s">
        <v>1297</v>
      </c>
      <c r="E134" s="347" t="str">
        <f>HYPERLINK("http://dx.doi.org/10.3389/fpsyt.2022.880454","http://dx.doi.org/10.3389/fpsyt.2022.880454")</f>
        <v>http://dx.doi.org/10.3389/fpsyt.2022.880454</v>
      </c>
      <c r="F134" s="132" t="s">
        <v>1192</v>
      </c>
      <c r="G134" s="208">
        <v>1</v>
      </c>
      <c r="H134" s="208">
        <v>1</v>
      </c>
      <c r="I134" s="208">
        <v>460</v>
      </c>
      <c r="J134" s="135">
        <v>50</v>
      </c>
      <c r="K134" s="345">
        <v>50</v>
      </c>
      <c r="L134" s="314" t="s">
        <v>375</v>
      </c>
    </row>
    <row r="135" spans="1:12" ht="15.75" customHeight="1">
      <c r="A135" s="132" t="s">
        <v>1298</v>
      </c>
      <c r="B135" s="343" t="s">
        <v>1264</v>
      </c>
      <c r="C135" s="344" t="s">
        <v>81</v>
      </c>
      <c r="D135" s="314" t="s">
        <v>1299</v>
      </c>
      <c r="E135" s="347" t="str">
        <f>HYPERLINK("http://dx.doi.org/10.3389/fpsyg.2022.879195","http://dx.doi.org/10.3389/fpsyg.2022.879195")</f>
        <v>http://dx.doi.org/10.3389/fpsyg.2022.879195</v>
      </c>
      <c r="F135" s="132" t="s">
        <v>1192</v>
      </c>
      <c r="G135" s="208">
        <v>1</v>
      </c>
      <c r="H135" s="208">
        <v>1</v>
      </c>
      <c r="I135" s="208">
        <v>460</v>
      </c>
      <c r="J135" s="135">
        <v>50</v>
      </c>
      <c r="K135" s="345">
        <v>50</v>
      </c>
      <c r="L135" s="314" t="s">
        <v>375</v>
      </c>
    </row>
    <row r="136" spans="1:12" ht="15.75" customHeight="1">
      <c r="A136" s="132" t="s">
        <v>1300</v>
      </c>
      <c r="B136" s="343" t="s">
        <v>1264</v>
      </c>
      <c r="C136" s="344" t="s">
        <v>81</v>
      </c>
      <c r="D136" s="314" t="s">
        <v>1301</v>
      </c>
      <c r="E136" s="347" t="str">
        <f>HYPERLINK("http://dx.doi.org/10.1016/j.socscimed.2022.114911","http://dx.doi.org/10.1016/j.socscimed.2022.114911")</f>
        <v>http://dx.doi.org/10.1016/j.socscimed.2022.114911</v>
      </c>
      <c r="F136" s="132" t="s">
        <v>1192</v>
      </c>
      <c r="G136" s="208">
        <v>1</v>
      </c>
      <c r="H136" s="208">
        <v>1</v>
      </c>
      <c r="I136" s="208">
        <v>460</v>
      </c>
      <c r="J136" s="135">
        <v>50</v>
      </c>
      <c r="K136" s="345">
        <v>50</v>
      </c>
      <c r="L136" s="314" t="s">
        <v>375</v>
      </c>
    </row>
    <row r="137" spans="1:12" ht="15.75" customHeight="1">
      <c r="A137" s="132" t="s">
        <v>1302</v>
      </c>
      <c r="B137" s="343" t="s">
        <v>1264</v>
      </c>
      <c r="C137" s="344" t="s">
        <v>81</v>
      </c>
      <c r="D137" s="314" t="s">
        <v>1303</v>
      </c>
      <c r="E137" s="347" t="str">
        <f>HYPERLINK("http://dx.doi.org/10.1007/s11031-022-09927-4","http://dx.doi.org/10.1007/s11031-022-09927-4")</f>
        <v>http://dx.doi.org/10.1007/s11031-022-09927-4</v>
      </c>
      <c r="F137" s="132" t="s">
        <v>1192</v>
      </c>
      <c r="G137" s="208">
        <v>1</v>
      </c>
      <c r="H137" s="208">
        <v>1</v>
      </c>
      <c r="I137" s="208">
        <v>460</v>
      </c>
      <c r="J137" s="135">
        <v>50</v>
      </c>
      <c r="K137" s="345">
        <v>50</v>
      </c>
      <c r="L137" s="314" t="s">
        <v>375</v>
      </c>
    </row>
    <row r="138" spans="1:12" ht="15.75" customHeight="1">
      <c r="A138" s="132" t="s">
        <v>1304</v>
      </c>
      <c r="B138" s="343" t="s">
        <v>1264</v>
      </c>
      <c r="C138" s="344" t="s">
        <v>81</v>
      </c>
      <c r="D138" s="314" t="s">
        <v>1305</v>
      </c>
      <c r="E138" s="347" t="str">
        <f>HYPERLINK("http://dx.doi.org/10.1016/j.ijdrr.2022.102853","http://dx.doi.org/10.1016/j.ijdrr.2022.102853")</f>
        <v>http://dx.doi.org/10.1016/j.ijdrr.2022.102853</v>
      </c>
      <c r="F138" s="132" t="s">
        <v>1192</v>
      </c>
      <c r="G138" s="208">
        <v>1</v>
      </c>
      <c r="H138" s="208">
        <v>1</v>
      </c>
      <c r="I138" s="208">
        <v>460</v>
      </c>
      <c r="J138" s="135">
        <v>50</v>
      </c>
      <c r="K138" s="345">
        <v>50</v>
      </c>
      <c r="L138" s="314" t="s">
        <v>375</v>
      </c>
    </row>
    <row r="139" spans="1:12" ht="15.75" customHeight="1">
      <c r="A139" s="132" t="s">
        <v>1306</v>
      </c>
      <c r="B139" s="343" t="s">
        <v>1264</v>
      </c>
      <c r="C139" s="344" t="s">
        <v>81</v>
      </c>
      <c r="D139" s="314" t="s">
        <v>1307</v>
      </c>
      <c r="E139" s="347" t="str">
        <f>HYPERLINK("http://dx.doi.org/10.1186/s12888-021-03625-0","http://dx.doi.org/10.1186/s12888-021-03625-0")</f>
        <v>http://dx.doi.org/10.1186/s12888-021-03625-0</v>
      </c>
      <c r="F139" s="132" t="s">
        <v>1192</v>
      </c>
      <c r="G139" s="208">
        <v>1</v>
      </c>
      <c r="H139" s="208">
        <v>1</v>
      </c>
      <c r="I139" s="208">
        <v>460</v>
      </c>
      <c r="J139" s="135">
        <v>50</v>
      </c>
      <c r="K139" s="345">
        <v>50</v>
      </c>
      <c r="L139" s="314" t="s">
        <v>375</v>
      </c>
    </row>
    <row r="140" spans="1:12" ht="15.75" customHeight="1">
      <c r="A140" s="132" t="s">
        <v>1308</v>
      </c>
      <c r="B140" s="343" t="s">
        <v>1264</v>
      </c>
      <c r="C140" s="344" t="s">
        <v>81</v>
      </c>
      <c r="D140" s="314" t="s">
        <v>1309</v>
      </c>
      <c r="E140" s="347" t="str">
        <f>HYPERLINK("http://dx.doi.org/10.1007/s10566-021-09663-9","http://dx.doi.org/10.1007/s10566-021-09663-9")</f>
        <v>http://dx.doi.org/10.1007/s10566-021-09663-9</v>
      </c>
      <c r="F140" s="132" t="s">
        <v>1192</v>
      </c>
      <c r="G140" s="208">
        <v>1</v>
      </c>
      <c r="H140" s="208">
        <v>1</v>
      </c>
      <c r="I140" s="208">
        <v>460</v>
      </c>
      <c r="J140" s="135">
        <v>50</v>
      </c>
      <c r="K140" s="345">
        <v>50</v>
      </c>
      <c r="L140" s="314" t="s">
        <v>375</v>
      </c>
    </row>
    <row r="141" spans="1:12" ht="15.75" customHeight="1">
      <c r="A141" s="132" t="s">
        <v>1310</v>
      </c>
      <c r="B141" s="343" t="s">
        <v>1264</v>
      </c>
      <c r="C141" s="344" t="s">
        <v>81</v>
      </c>
      <c r="D141" s="314" t="s">
        <v>1258</v>
      </c>
      <c r="E141" s="347" t="str">
        <f>HYPERLINK("http://dx.doi.org/10.1038/d41586-022-00150-2","http://dx.doi.org/10.1038/d41586-022-00150-2")</f>
        <v>http://dx.doi.org/10.1038/d41586-022-00150-2</v>
      </c>
      <c r="F141" s="132" t="s">
        <v>1192</v>
      </c>
      <c r="G141" s="208">
        <v>1</v>
      </c>
      <c r="H141" s="208">
        <v>1</v>
      </c>
      <c r="I141" s="208">
        <v>460</v>
      </c>
      <c r="J141" s="135">
        <v>50</v>
      </c>
      <c r="K141" s="345">
        <v>50</v>
      </c>
      <c r="L141" s="314" t="s">
        <v>375</v>
      </c>
    </row>
    <row r="142" spans="1:12" ht="15.75" customHeight="1">
      <c r="A142" s="132" t="s">
        <v>1311</v>
      </c>
      <c r="B142" s="343" t="s">
        <v>1264</v>
      </c>
      <c r="C142" s="344" t="s">
        <v>81</v>
      </c>
      <c r="D142" s="314" t="s">
        <v>1260</v>
      </c>
      <c r="E142" s="347" t="str">
        <f>HYPERLINK("http://dx.doi.org/10.1037/pha0000541","http://dx.doi.org/10.1037/pha0000541")</f>
        <v>http://dx.doi.org/10.1037/pha0000541</v>
      </c>
      <c r="F142" s="132" t="s">
        <v>1192</v>
      </c>
      <c r="G142" s="208">
        <v>1</v>
      </c>
      <c r="H142" s="208">
        <v>1</v>
      </c>
      <c r="I142" s="208">
        <v>460</v>
      </c>
      <c r="J142" s="135">
        <v>50</v>
      </c>
      <c r="K142" s="345">
        <v>50</v>
      </c>
      <c r="L142" s="314" t="s">
        <v>375</v>
      </c>
    </row>
    <row r="143" spans="1:12" ht="15.75" customHeight="1">
      <c r="A143" s="132" t="s">
        <v>1312</v>
      </c>
      <c r="B143" s="343" t="s">
        <v>1264</v>
      </c>
      <c r="C143" s="344" t="s">
        <v>81</v>
      </c>
      <c r="D143" s="314" t="s">
        <v>1313</v>
      </c>
      <c r="E143" s="347" t="s">
        <v>1314</v>
      </c>
      <c r="F143" s="132" t="s">
        <v>1192</v>
      </c>
      <c r="G143" s="208">
        <v>1</v>
      </c>
      <c r="H143" s="208">
        <v>1</v>
      </c>
      <c r="I143" s="208">
        <v>460</v>
      </c>
      <c r="J143" s="135">
        <v>50</v>
      </c>
      <c r="K143" s="345">
        <v>50</v>
      </c>
      <c r="L143" s="314" t="s">
        <v>375</v>
      </c>
    </row>
    <row r="144" spans="1:12" ht="15.75" customHeight="1">
      <c r="A144" s="132" t="s">
        <v>1315</v>
      </c>
      <c r="B144" s="343" t="s">
        <v>1264</v>
      </c>
      <c r="C144" s="344" t="s">
        <v>81</v>
      </c>
      <c r="D144" s="314" t="s">
        <v>1316</v>
      </c>
      <c r="E144" s="347" t="str">
        <f>HYPERLINK("http://dx.doi.org/10.1177/18344909221101670","http://dx.doi.org/10.1177/18344909221101670")</f>
        <v>http://dx.doi.org/10.1177/18344909221101670</v>
      </c>
      <c r="F144" s="132" t="s">
        <v>1192</v>
      </c>
      <c r="G144" s="208">
        <v>1</v>
      </c>
      <c r="H144" s="208">
        <v>1</v>
      </c>
      <c r="I144" s="208">
        <v>460</v>
      </c>
      <c r="J144" s="135">
        <v>50</v>
      </c>
      <c r="K144" s="345">
        <v>50</v>
      </c>
      <c r="L144" s="314" t="s">
        <v>375</v>
      </c>
    </row>
    <row r="145" spans="1:12" ht="15.75" customHeight="1">
      <c r="A145" s="132" t="s">
        <v>1317</v>
      </c>
      <c r="B145" s="343" t="s">
        <v>1264</v>
      </c>
      <c r="C145" s="344" t="s">
        <v>81</v>
      </c>
      <c r="D145" s="314" t="s">
        <v>1318</v>
      </c>
      <c r="E145" s="347" t="str">
        <f>HYPERLINK("http://dx.doi.org/10.1146/annurev-psych-030221-031857","http://dx.doi.org/10.1146/annurev-psych-030221-031857")</f>
        <v>http://dx.doi.org/10.1146/annurev-psych-030221-031857</v>
      </c>
      <c r="F145" s="132" t="s">
        <v>1192</v>
      </c>
      <c r="G145" s="208">
        <v>1</v>
      </c>
      <c r="H145" s="208">
        <v>1</v>
      </c>
      <c r="I145" s="208">
        <v>460</v>
      </c>
      <c r="J145" s="135">
        <v>50</v>
      </c>
      <c r="K145" s="345">
        <v>50</v>
      </c>
      <c r="L145" s="314" t="s">
        <v>375</v>
      </c>
    </row>
    <row r="146" spans="1:12" ht="15.75" customHeight="1">
      <c r="A146" s="132" t="s">
        <v>1319</v>
      </c>
      <c r="B146" s="343" t="s">
        <v>1264</v>
      </c>
      <c r="C146" s="344" t="s">
        <v>81</v>
      </c>
      <c r="D146" s="314" t="s">
        <v>1320</v>
      </c>
      <c r="E146" s="347" t="str">
        <f>HYPERLINK("http://dx.doi.org/10.2147/IJGM.S347439","http://dx.doi.org/10.2147/IJGM.S347439")</f>
        <v>http://dx.doi.org/10.2147/IJGM.S347439</v>
      </c>
      <c r="F146" s="132" t="s">
        <v>1192</v>
      </c>
      <c r="G146" s="208">
        <v>1</v>
      </c>
      <c r="H146" s="208">
        <v>1</v>
      </c>
      <c r="I146" s="208">
        <v>460</v>
      </c>
      <c r="J146" s="135">
        <v>50</v>
      </c>
      <c r="K146" s="345">
        <v>50</v>
      </c>
      <c r="L146" s="314" t="s">
        <v>375</v>
      </c>
    </row>
    <row r="147" spans="1:12" ht="15.75" customHeight="1">
      <c r="A147" s="132" t="s">
        <v>1321</v>
      </c>
      <c r="B147" s="343" t="s">
        <v>1322</v>
      </c>
      <c r="C147" s="344" t="s">
        <v>81</v>
      </c>
      <c r="D147" s="314" t="s">
        <v>1323</v>
      </c>
      <c r="E147" s="347" t="str">
        <f>HYPERLINK("http://dx.doi.org/10.1525/collabra.57538","http://dx.doi.org/10.1525/collabra.57538")</f>
        <v>http://dx.doi.org/10.1525/collabra.57538</v>
      </c>
      <c r="F147" s="132" t="s">
        <v>1192</v>
      </c>
      <c r="G147" s="208">
        <v>1</v>
      </c>
      <c r="H147" s="208">
        <v>1</v>
      </c>
      <c r="I147" s="208">
        <v>552</v>
      </c>
      <c r="J147" s="135">
        <v>50</v>
      </c>
      <c r="K147" s="345">
        <v>50</v>
      </c>
      <c r="L147" s="314" t="s">
        <v>375</v>
      </c>
    </row>
    <row r="148" spans="1:12" ht="15.75" customHeight="1">
      <c r="A148" s="132" t="s">
        <v>1324</v>
      </c>
      <c r="B148" s="343" t="s">
        <v>1322</v>
      </c>
      <c r="C148" s="344" t="s">
        <v>81</v>
      </c>
      <c r="D148" s="314" t="s">
        <v>1325</v>
      </c>
      <c r="E148" s="347" t="str">
        <f>HYPERLINK("http://dx.doi.org/10.3389/fpsyg.2022.937211","http://dx.doi.org/10.3389/fpsyg.2022.937211")</f>
        <v>http://dx.doi.org/10.3389/fpsyg.2022.937211</v>
      </c>
      <c r="F148" s="132" t="s">
        <v>1192</v>
      </c>
      <c r="G148" s="208">
        <v>1</v>
      </c>
      <c r="H148" s="208">
        <v>1</v>
      </c>
      <c r="I148" s="208">
        <v>552</v>
      </c>
      <c r="J148" s="135">
        <v>50</v>
      </c>
      <c r="K148" s="345">
        <v>50</v>
      </c>
      <c r="L148" s="314" t="s">
        <v>375</v>
      </c>
    </row>
    <row r="149" spans="1:12" ht="15.75" customHeight="1">
      <c r="A149" s="132" t="s">
        <v>1326</v>
      </c>
      <c r="B149" s="343" t="s">
        <v>1322</v>
      </c>
      <c r="C149" s="344" t="s">
        <v>81</v>
      </c>
      <c r="D149" s="314" t="s">
        <v>1327</v>
      </c>
      <c r="E149" s="347" t="str">
        <f>HYPERLINK("http://dx.doi.org/10.1002/ejsp.2928","http://dx.doi.org/10.1002/ejsp.2928")</f>
        <v>http://dx.doi.org/10.1002/ejsp.2928</v>
      </c>
      <c r="F149" s="132" t="s">
        <v>1192</v>
      </c>
      <c r="G149" s="208">
        <v>1</v>
      </c>
      <c r="H149" s="208">
        <v>1</v>
      </c>
      <c r="I149" s="208">
        <v>552</v>
      </c>
      <c r="J149" s="135">
        <v>50</v>
      </c>
      <c r="K149" s="345">
        <v>50</v>
      </c>
      <c r="L149" s="314" t="s">
        <v>375</v>
      </c>
    </row>
    <row r="150" spans="1:12" ht="15.75" customHeight="1">
      <c r="A150" s="132" t="s">
        <v>1328</v>
      </c>
      <c r="B150" s="343" t="s">
        <v>1322</v>
      </c>
      <c r="C150" s="344" t="s">
        <v>81</v>
      </c>
      <c r="D150" s="314" t="s">
        <v>1329</v>
      </c>
      <c r="E150" s="347" t="str">
        <f>HYPERLINK("http://dx.doi.org/10.1037/pspa0000320","http://dx.doi.org/10.1037/pspa0000320")</f>
        <v>http://dx.doi.org/10.1037/pspa0000320</v>
      </c>
      <c r="F150" s="132" t="s">
        <v>1192</v>
      </c>
      <c r="G150" s="208">
        <v>1</v>
      </c>
      <c r="H150" s="208">
        <v>1</v>
      </c>
      <c r="I150" s="208">
        <v>552</v>
      </c>
      <c r="J150" s="135">
        <v>50</v>
      </c>
      <c r="K150" s="345">
        <v>50</v>
      </c>
      <c r="L150" s="314" t="s">
        <v>375</v>
      </c>
    </row>
    <row r="151" spans="1:12" ht="15.75" customHeight="1">
      <c r="A151" s="132" t="s">
        <v>1330</v>
      </c>
      <c r="B151" s="343" t="s">
        <v>1322</v>
      </c>
      <c r="C151" s="344" t="s">
        <v>81</v>
      </c>
      <c r="D151" s="314" t="s">
        <v>1313</v>
      </c>
      <c r="E151" s="347" t="s">
        <v>1314</v>
      </c>
      <c r="F151" s="132" t="s">
        <v>1192</v>
      </c>
      <c r="G151" s="208">
        <v>1</v>
      </c>
      <c r="H151" s="208">
        <v>1</v>
      </c>
      <c r="I151" s="208">
        <v>552</v>
      </c>
      <c r="J151" s="135">
        <v>50</v>
      </c>
      <c r="K151" s="345">
        <v>50</v>
      </c>
      <c r="L151" s="314" t="s">
        <v>375</v>
      </c>
    </row>
    <row r="152" spans="1:12" ht="15.75" customHeight="1">
      <c r="A152" s="132" t="s">
        <v>1331</v>
      </c>
      <c r="B152" s="343" t="s">
        <v>364</v>
      </c>
      <c r="C152" s="344" t="s">
        <v>81</v>
      </c>
      <c r="D152" s="314" t="s">
        <v>1332</v>
      </c>
      <c r="E152" s="347" t="str">
        <f>HYPERLINK("http://dx.doi.org/10.1525/collabra.57545","http://dx.doi.org/10.1525/collabra.57545")</f>
        <v>http://dx.doi.org/10.1525/collabra.57545</v>
      </c>
      <c r="F152" s="132" t="s">
        <v>1192</v>
      </c>
      <c r="G152" s="208">
        <v>3</v>
      </c>
      <c r="H152" s="208">
        <v>1</v>
      </c>
      <c r="I152" s="208">
        <v>270</v>
      </c>
      <c r="J152" s="135">
        <v>50</v>
      </c>
      <c r="K152" s="345">
        <v>50</v>
      </c>
      <c r="L152" s="314" t="s">
        <v>375</v>
      </c>
    </row>
    <row r="153" spans="1:12" ht="15.75" customHeight="1">
      <c r="A153" s="132" t="s">
        <v>1333</v>
      </c>
      <c r="B153" s="343" t="s">
        <v>364</v>
      </c>
      <c r="C153" s="344" t="s">
        <v>81</v>
      </c>
      <c r="D153" s="314" t="s">
        <v>1204</v>
      </c>
      <c r="E153" s="347" t="str">
        <f>HYPERLINK("http://dx.doi.org/10.1038/s41598-022-22709-9","http://dx.doi.org/10.1038/s41598-022-22709-9")</f>
        <v>http://dx.doi.org/10.1038/s41598-022-22709-9</v>
      </c>
      <c r="F153" s="132" t="s">
        <v>1192</v>
      </c>
      <c r="G153" s="208">
        <v>3</v>
      </c>
      <c r="H153" s="208">
        <v>1</v>
      </c>
      <c r="I153" s="208">
        <v>270</v>
      </c>
      <c r="J153" s="135">
        <v>50</v>
      </c>
      <c r="K153" s="345">
        <v>50</v>
      </c>
      <c r="L153" s="314" t="s">
        <v>375</v>
      </c>
    </row>
    <row r="154" spans="1:12" ht="15.75" customHeight="1">
      <c r="A154" s="132" t="s">
        <v>1334</v>
      </c>
      <c r="B154" s="343" t="s">
        <v>364</v>
      </c>
      <c r="C154" s="344" t="s">
        <v>81</v>
      </c>
      <c r="D154" s="314" t="s">
        <v>1335</v>
      </c>
      <c r="E154" s="347" t="str">
        <f>HYPERLINK("http://dx.doi.org/10.3389/fpsyg.2022.987114","http://dx.doi.org/10.3389/fpsyg.2022.987114")</f>
        <v>http://dx.doi.org/10.3389/fpsyg.2022.987114</v>
      </c>
      <c r="F154" s="132" t="s">
        <v>1192</v>
      </c>
      <c r="G154" s="208">
        <v>3</v>
      </c>
      <c r="H154" s="208">
        <v>1</v>
      </c>
      <c r="I154" s="208">
        <v>270</v>
      </c>
      <c r="J154" s="135">
        <v>50</v>
      </c>
      <c r="K154" s="345">
        <v>50</v>
      </c>
      <c r="L154" s="314" t="s">
        <v>375</v>
      </c>
    </row>
    <row r="155" spans="1:12" ht="15.75" customHeight="1">
      <c r="A155" s="132" t="s">
        <v>1336</v>
      </c>
      <c r="B155" s="343" t="s">
        <v>364</v>
      </c>
      <c r="C155" s="344" t="s">
        <v>81</v>
      </c>
      <c r="D155" s="314" t="s">
        <v>1337</v>
      </c>
      <c r="E155" s="347" t="str">
        <f>HYPERLINK("http://dx.doi.org/10.1038/s41562-022-01403-w","http://dx.doi.org/10.1038/s41562-022-01403-w")</f>
        <v>http://dx.doi.org/10.1038/s41562-022-01403-w</v>
      </c>
      <c r="F155" s="132" t="s">
        <v>1192</v>
      </c>
      <c r="G155" s="208">
        <v>3</v>
      </c>
      <c r="H155" s="208">
        <v>1</v>
      </c>
      <c r="I155" s="208">
        <v>270</v>
      </c>
      <c r="J155" s="135">
        <v>50</v>
      </c>
      <c r="K155" s="345">
        <v>50</v>
      </c>
      <c r="L155" s="314" t="s">
        <v>375</v>
      </c>
    </row>
    <row r="156" spans="1:12" ht="15.75" customHeight="1">
      <c r="A156" s="132" t="s">
        <v>1338</v>
      </c>
      <c r="B156" s="343" t="s">
        <v>364</v>
      </c>
      <c r="C156" s="344" t="s">
        <v>81</v>
      </c>
      <c r="D156" s="314" t="s">
        <v>1313</v>
      </c>
      <c r="E156" s="347" t="s">
        <v>1314</v>
      </c>
      <c r="F156" s="132" t="s">
        <v>1192</v>
      </c>
      <c r="G156" s="208">
        <v>3</v>
      </c>
      <c r="H156" s="208">
        <v>1</v>
      </c>
      <c r="I156" s="208">
        <v>270</v>
      </c>
      <c r="J156" s="135">
        <v>50</v>
      </c>
      <c r="K156" s="345">
        <v>50</v>
      </c>
      <c r="L156" s="314" t="s">
        <v>375</v>
      </c>
    </row>
    <row r="157" spans="1:12" ht="15.75" customHeight="1">
      <c r="A157" s="132" t="s">
        <v>1339</v>
      </c>
      <c r="B157" s="343" t="s">
        <v>1340</v>
      </c>
      <c r="C157" s="344" t="s">
        <v>81</v>
      </c>
      <c r="D157" s="314" t="s">
        <v>1341</v>
      </c>
      <c r="E157" s="347" t="s">
        <v>1342</v>
      </c>
      <c r="F157" s="132" t="s">
        <v>1192</v>
      </c>
      <c r="G157" s="208">
        <v>2</v>
      </c>
      <c r="H157" s="208">
        <v>2</v>
      </c>
      <c r="I157" s="208">
        <v>2</v>
      </c>
      <c r="J157" s="135">
        <v>50</v>
      </c>
      <c r="K157" s="345">
        <v>25</v>
      </c>
      <c r="L157" s="314" t="s">
        <v>375</v>
      </c>
    </row>
    <row r="158" spans="1:12" ht="15.75" customHeight="1">
      <c r="A158" s="132" t="s">
        <v>1343</v>
      </c>
      <c r="B158" s="343" t="s">
        <v>1344</v>
      </c>
      <c r="C158" s="344" t="s">
        <v>81</v>
      </c>
      <c r="D158" s="314" t="s">
        <v>1345</v>
      </c>
      <c r="E158" s="347" t="s">
        <v>1346</v>
      </c>
      <c r="F158" s="132" t="s">
        <v>322</v>
      </c>
      <c r="G158" s="208">
        <v>2</v>
      </c>
      <c r="H158" s="208">
        <v>1</v>
      </c>
      <c r="I158" s="208">
        <v>3</v>
      </c>
      <c r="J158" s="135">
        <v>50</v>
      </c>
      <c r="K158" s="345">
        <v>25</v>
      </c>
      <c r="L158" s="314" t="s">
        <v>928</v>
      </c>
    </row>
    <row r="159" spans="1:12" ht="15.75" customHeight="1">
      <c r="A159" s="132" t="s">
        <v>1347</v>
      </c>
      <c r="B159" s="343" t="s">
        <v>1348</v>
      </c>
      <c r="C159" s="344" t="s">
        <v>81</v>
      </c>
      <c r="D159" s="314" t="s">
        <v>1349</v>
      </c>
      <c r="E159" s="347" t="s">
        <v>1350</v>
      </c>
      <c r="F159" s="132" t="s">
        <v>1351</v>
      </c>
      <c r="G159" s="208">
        <v>2</v>
      </c>
      <c r="H159" s="208">
        <v>1</v>
      </c>
      <c r="I159" s="208">
        <v>5</v>
      </c>
      <c r="J159" s="135">
        <v>50</v>
      </c>
      <c r="K159" s="345">
        <v>25</v>
      </c>
      <c r="L159" s="314" t="s">
        <v>928</v>
      </c>
    </row>
    <row r="160" spans="1:12" ht="15.75" customHeight="1">
      <c r="A160" s="132" t="s">
        <v>1347</v>
      </c>
      <c r="B160" s="343" t="s">
        <v>1348</v>
      </c>
      <c r="C160" s="344" t="s">
        <v>81</v>
      </c>
      <c r="D160" s="314" t="s">
        <v>1352</v>
      </c>
      <c r="E160" s="347" t="s">
        <v>1346</v>
      </c>
      <c r="F160" s="132" t="s">
        <v>322</v>
      </c>
      <c r="G160" s="208">
        <v>2</v>
      </c>
      <c r="H160" s="208">
        <v>1</v>
      </c>
      <c r="I160" s="208">
        <v>3</v>
      </c>
      <c r="J160" s="135">
        <v>50</v>
      </c>
      <c r="K160" s="345">
        <v>25</v>
      </c>
      <c r="L160" s="314" t="s">
        <v>928</v>
      </c>
    </row>
    <row r="161" spans="1:12" ht="15.75" customHeight="1">
      <c r="A161" s="132" t="s">
        <v>1353</v>
      </c>
      <c r="B161" s="343" t="s">
        <v>1354</v>
      </c>
      <c r="C161" s="344" t="s">
        <v>81</v>
      </c>
      <c r="D161" s="314" t="s">
        <v>1349</v>
      </c>
      <c r="E161" s="347" t="s">
        <v>1350</v>
      </c>
      <c r="F161" s="132" t="s">
        <v>1351</v>
      </c>
      <c r="G161" s="208">
        <v>2</v>
      </c>
      <c r="H161" s="208">
        <v>1</v>
      </c>
      <c r="I161" s="208">
        <v>4</v>
      </c>
      <c r="J161" s="135">
        <v>50</v>
      </c>
      <c r="K161" s="345">
        <v>25</v>
      </c>
      <c r="L161" s="314" t="s">
        <v>928</v>
      </c>
    </row>
    <row r="162" spans="1:12" ht="15.75" customHeight="1">
      <c r="A162" s="132" t="s">
        <v>1353</v>
      </c>
      <c r="B162" s="343" t="s">
        <v>1354</v>
      </c>
      <c r="C162" s="344" t="s">
        <v>81</v>
      </c>
      <c r="D162" s="314" t="s">
        <v>1355</v>
      </c>
      <c r="E162" s="347" t="s">
        <v>1356</v>
      </c>
      <c r="F162" s="132" t="s">
        <v>1351</v>
      </c>
      <c r="G162" s="208">
        <v>2</v>
      </c>
      <c r="H162" s="208">
        <v>1</v>
      </c>
      <c r="I162" s="208">
        <v>4</v>
      </c>
      <c r="J162" s="135">
        <v>50</v>
      </c>
      <c r="K162" s="345">
        <v>25</v>
      </c>
      <c r="L162" s="314" t="s">
        <v>928</v>
      </c>
    </row>
    <row r="163" spans="1:12" ht="15.75" customHeight="1">
      <c r="A163" s="132" t="s">
        <v>1353</v>
      </c>
      <c r="B163" s="343" t="s">
        <v>1354</v>
      </c>
      <c r="C163" s="344" t="s">
        <v>81</v>
      </c>
      <c r="D163" s="314" t="s">
        <v>1345</v>
      </c>
      <c r="E163" s="347" t="s">
        <v>1346</v>
      </c>
      <c r="F163" s="132" t="s">
        <v>322</v>
      </c>
      <c r="G163" s="208">
        <v>2</v>
      </c>
      <c r="H163" s="208">
        <v>1</v>
      </c>
      <c r="I163" s="208">
        <v>4</v>
      </c>
      <c r="J163" s="135">
        <v>50</v>
      </c>
      <c r="K163" s="345">
        <v>25</v>
      </c>
      <c r="L163" s="314" t="s">
        <v>928</v>
      </c>
    </row>
    <row r="164" spans="1:12" ht="15.75" customHeight="1">
      <c r="A164" s="132" t="s">
        <v>1357</v>
      </c>
      <c r="B164" s="343" t="s">
        <v>1358</v>
      </c>
      <c r="C164" s="344" t="s">
        <v>81</v>
      </c>
      <c r="D164" s="314" t="s">
        <v>1359</v>
      </c>
      <c r="E164" s="132" t="s">
        <v>1360</v>
      </c>
      <c r="F164" s="132" t="s">
        <v>1351</v>
      </c>
      <c r="G164" s="208">
        <v>4</v>
      </c>
      <c r="H164" s="208">
        <v>2</v>
      </c>
      <c r="I164" s="208">
        <v>4</v>
      </c>
      <c r="J164" s="135">
        <v>50</v>
      </c>
      <c r="K164" s="345">
        <v>12.5</v>
      </c>
      <c r="L164" s="314" t="s">
        <v>928</v>
      </c>
    </row>
    <row r="165" spans="1:12" ht="15.75" customHeight="1">
      <c r="A165" s="132" t="s">
        <v>1361</v>
      </c>
      <c r="B165" s="343" t="s">
        <v>1362</v>
      </c>
      <c r="C165" s="344" t="s">
        <v>81</v>
      </c>
      <c r="D165" s="314" t="s">
        <v>1363</v>
      </c>
      <c r="E165" s="347" t="s">
        <v>1364</v>
      </c>
      <c r="F165" s="132" t="s">
        <v>1365</v>
      </c>
      <c r="G165" s="208">
        <v>2</v>
      </c>
      <c r="H165" s="208">
        <v>2</v>
      </c>
      <c r="I165" s="208">
        <v>2</v>
      </c>
      <c r="J165" s="135">
        <v>50</v>
      </c>
      <c r="K165" s="345">
        <v>25</v>
      </c>
      <c r="L165" s="314" t="s">
        <v>90</v>
      </c>
    </row>
    <row r="166" spans="1:12" ht="15.75" customHeight="1">
      <c r="A166" s="132" t="s">
        <v>1361</v>
      </c>
      <c r="B166" s="343" t="s">
        <v>1362</v>
      </c>
      <c r="C166" s="344" t="s">
        <v>81</v>
      </c>
      <c r="D166" s="314" t="s">
        <v>1366</v>
      </c>
      <c r="E166" s="347" t="s">
        <v>1367</v>
      </c>
      <c r="F166" s="132" t="s">
        <v>1368</v>
      </c>
      <c r="G166" s="208">
        <v>2</v>
      </c>
      <c r="H166" s="208">
        <v>2</v>
      </c>
      <c r="I166" s="208">
        <v>2</v>
      </c>
      <c r="J166" s="135">
        <v>50</v>
      </c>
      <c r="K166" s="345">
        <v>25</v>
      </c>
      <c r="L166" s="314" t="s">
        <v>90</v>
      </c>
    </row>
    <row r="167" spans="1:12" ht="15.75" customHeight="1">
      <c r="A167" s="132" t="s">
        <v>1361</v>
      </c>
      <c r="B167" s="343" t="s">
        <v>1362</v>
      </c>
      <c r="C167" s="344" t="s">
        <v>81</v>
      </c>
      <c r="D167" s="314" t="s">
        <v>1369</v>
      </c>
      <c r="E167" s="347" t="s">
        <v>1370</v>
      </c>
      <c r="F167" s="132" t="s">
        <v>1192</v>
      </c>
      <c r="G167" s="208">
        <v>2</v>
      </c>
      <c r="H167" s="208">
        <v>2</v>
      </c>
      <c r="I167" s="208">
        <v>2</v>
      </c>
      <c r="J167" s="135">
        <v>50</v>
      </c>
      <c r="K167" s="345">
        <v>25</v>
      </c>
      <c r="L167" s="314" t="s">
        <v>90</v>
      </c>
    </row>
    <row r="168" spans="1:12" ht="15.75" customHeight="1">
      <c r="A168" s="132" t="s">
        <v>1361</v>
      </c>
      <c r="B168" s="343" t="s">
        <v>1362</v>
      </c>
      <c r="C168" s="344" t="s">
        <v>81</v>
      </c>
      <c r="D168" s="314" t="s">
        <v>1371</v>
      </c>
      <c r="E168" s="132" t="s">
        <v>1372</v>
      </c>
      <c r="F168" s="132" t="s">
        <v>1373</v>
      </c>
      <c r="G168" s="208">
        <v>2</v>
      </c>
      <c r="H168" s="208">
        <v>2</v>
      </c>
      <c r="I168" s="208">
        <v>2</v>
      </c>
      <c r="J168" s="135">
        <v>50</v>
      </c>
      <c r="K168" s="345">
        <v>25</v>
      </c>
      <c r="L168" s="314" t="s">
        <v>90</v>
      </c>
    </row>
    <row r="169" spans="1:12" ht="15.75" customHeight="1">
      <c r="A169" s="132" t="s">
        <v>1361</v>
      </c>
      <c r="B169" s="343" t="s">
        <v>1374</v>
      </c>
      <c r="C169" s="344" t="s">
        <v>81</v>
      </c>
      <c r="D169" s="314" t="s">
        <v>1375</v>
      </c>
      <c r="E169" s="132" t="s">
        <v>1376</v>
      </c>
      <c r="F169" s="132" t="s">
        <v>1368</v>
      </c>
      <c r="G169" s="208">
        <v>2</v>
      </c>
      <c r="H169" s="208">
        <v>2</v>
      </c>
      <c r="I169" s="208">
        <v>2</v>
      </c>
      <c r="J169" s="135">
        <v>50</v>
      </c>
      <c r="K169" s="345">
        <v>25</v>
      </c>
      <c r="L169" s="314" t="s">
        <v>90</v>
      </c>
    </row>
    <row r="170" spans="1:12" ht="15.75" customHeight="1">
      <c r="A170" s="132" t="s">
        <v>1361</v>
      </c>
      <c r="B170" s="343" t="s">
        <v>1374</v>
      </c>
      <c r="C170" s="344" t="s">
        <v>81</v>
      </c>
      <c r="D170" s="314" t="s">
        <v>1377</v>
      </c>
      <c r="E170" s="132" t="s">
        <v>1378</v>
      </c>
      <c r="F170" s="132" t="s">
        <v>1368</v>
      </c>
      <c r="G170" s="208">
        <v>2</v>
      </c>
      <c r="H170" s="208">
        <v>2</v>
      </c>
      <c r="I170" s="208">
        <v>2</v>
      </c>
      <c r="J170" s="135">
        <v>50</v>
      </c>
      <c r="K170" s="345">
        <v>25</v>
      </c>
      <c r="L170" s="314" t="s">
        <v>90</v>
      </c>
    </row>
    <row r="171" spans="1:12" ht="15.75" customHeight="1">
      <c r="A171" s="132" t="s">
        <v>1379</v>
      </c>
      <c r="B171" s="343" t="s">
        <v>1380</v>
      </c>
      <c r="C171" s="344" t="s">
        <v>81</v>
      </c>
      <c r="D171" s="314" t="s">
        <v>1381</v>
      </c>
      <c r="E171" s="347" t="s">
        <v>1382</v>
      </c>
      <c r="F171" s="132" t="s">
        <v>1383</v>
      </c>
      <c r="G171" s="208">
        <v>2</v>
      </c>
      <c r="H171" s="208">
        <v>2</v>
      </c>
      <c r="I171" s="208">
        <v>12</v>
      </c>
      <c r="J171" s="135">
        <v>50</v>
      </c>
      <c r="K171" s="345">
        <v>25</v>
      </c>
      <c r="L171" s="314" t="s">
        <v>95</v>
      </c>
    </row>
    <row r="172" spans="1:12" ht="15.75" customHeight="1">
      <c r="A172" s="132" t="s">
        <v>1384</v>
      </c>
      <c r="B172" s="343" t="s">
        <v>1385</v>
      </c>
      <c r="C172" s="344" t="s">
        <v>81</v>
      </c>
      <c r="D172" s="314" t="s">
        <v>1386</v>
      </c>
      <c r="E172" s="347" t="s">
        <v>1387</v>
      </c>
      <c r="F172" s="132" t="s">
        <v>1388</v>
      </c>
      <c r="G172" s="208">
        <v>3</v>
      </c>
      <c r="H172" s="208">
        <v>2</v>
      </c>
      <c r="I172" s="208">
        <v>4</v>
      </c>
      <c r="J172" s="135">
        <v>50</v>
      </c>
      <c r="K172" s="345">
        <v>16.66</v>
      </c>
      <c r="L172" s="314" t="s">
        <v>95</v>
      </c>
    </row>
    <row r="173" spans="1:12" ht="15.75" customHeight="1">
      <c r="A173" s="132" t="s">
        <v>1389</v>
      </c>
      <c r="B173" s="343" t="s">
        <v>1390</v>
      </c>
      <c r="C173" s="344" t="s">
        <v>81</v>
      </c>
      <c r="D173" s="314" t="s">
        <v>1391</v>
      </c>
      <c r="E173" s="347" t="s">
        <v>402</v>
      </c>
      <c r="F173" s="132" t="s">
        <v>1392</v>
      </c>
      <c r="G173" s="208">
        <v>3</v>
      </c>
      <c r="H173" s="208">
        <v>2</v>
      </c>
      <c r="I173" s="208">
        <v>4</v>
      </c>
      <c r="J173" s="135">
        <v>50</v>
      </c>
      <c r="K173" s="345">
        <v>16.66</v>
      </c>
      <c r="L173" s="314" t="s">
        <v>95</v>
      </c>
    </row>
    <row r="174" spans="1:12" ht="126" customHeight="1">
      <c r="A174" s="132" t="s">
        <v>1393</v>
      </c>
      <c r="B174" s="343" t="s">
        <v>1394</v>
      </c>
      <c r="C174" s="344" t="s">
        <v>81</v>
      </c>
      <c r="D174" s="314" t="s">
        <v>1395</v>
      </c>
      <c r="E174" s="347" t="s">
        <v>1396</v>
      </c>
      <c r="F174" s="132" t="s">
        <v>1397</v>
      </c>
      <c r="G174" s="208">
        <v>1</v>
      </c>
      <c r="H174" s="208">
        <v>1</v>
      </c>
      <c r="I174" s="208">
        <v>5</v>
      </c>
      <c r="J174" s="135">
        <v>50</v>
      </c>
      <c r="K174" s="345">
        <v>50</v>
      </c>
      <c r="L174" s="314" t="s">
        <v>95</v>
      </c>
    </row>
    <row r="175" spans="1:12" ht="15.75" customHeight="1">
      <c r="A175" s="132" t="s">
        <v>1398</v>
      </c>
      <c r="B175" s="343" t="s">
        <v>1394</v>
      </c>
      <c r="C175" s="344" t="s">
        <v>81</v>
      </c>
      <c r="D175" s="314" t="s">
        <v>1399</v>
      </c>
      <c r="E175" s="347" t="s">
        <v>1400</v>
      </c>
      <c r="F175" s="132" t="s">
        <v>1401</v>
      </c>
      <c r="G175" s="208">
        <v>1</v>
      </c>
      <c r="H175" s="208">
        <v>1</v>
      </c>
      <c r="I175" s="208">
        <v>5</v>
      </c>
      <c r="J175" s="135">
        <v>50</v>
      </c>
      <c r="K175" s="345">
        <v>50</v>
      </c>
      <c r="L175" s="314" t="s">
        <v>95</v>
      </c>
    </row>
    <row r="176" spans="1:12" ht="15.75" customHeight="1">
      <c r="A176" s="132" t="s">
        <v>1402</v>
      </c>
      <c r="B176" s="343" t="s">
        <v>1403</v>
      </c>
      <c r="C176" s="344" t="s">
        <v>81</v>
      </c>
      <c r="D176" s="314" t="s">
        <v>1404</v>
      </c>
      <c r="E176" s="347" t="s">
        <v>1405</v>
      </c>
      <c r="F176" s="347" t="s">
        <v>1406</v>
      </c>
      <c r="G176" s="208">
        <v>4</v>
      </c>
      <c r="H176" s="208">
        <v>1</v>
      </c>
      <c r="I176" s="208">
        <v>6</v>
      </c>
      <c r="J176" s="135">
        <v>50</v>
      </c>
      <c r="K176" s="345">
        <v>12.5</v>
      </c>
      <c r="L176" s="314" t="s">
        <v>95</v>
      </c>
    </row>
    <row r="177" spans="1:12" ht="15.75" customHeight="1">
      <c r="A177" s="132" t="s">
        <v>1407</v>
      </c>
      <c r="B177" s="343" t="s">
        <v>1403</v>
      </c>
      <c r="C177" s="344" t="s">
        <v>81</v>
      </c>
      <c r="D177" s="314" t="s">
        <v>1408</v>
      </c>
      <c r="E177" s="347" t="s">
        <v>1409</v>
      </c>
      <c r="F177" s="132" t="s">
        <v>1410</v>
      </c>
      <c r="G177" s="208">
        <v>4</v>
      </c>
      <c r="H177" s="208">
        <v>1</v>
      </c>
      <c r="I177" s="208">
        <v>6</v>
      </c>
      <c r="J177" s="135">
        <v>50</v>
      </c>
      <c r="K177" s="345">
        <v>12.5</v>
      </c>
      <c r="L177" s="314" t="s">
        <v>95</v>
      </c>
    </row>
    <row r="178" spans="1:12" ht="15.75" customHeight="1">
      <c r="A178" s="132" t="s">
        <v>1411</v>
      </c>
      <c r="B178" s="343" t="s">
        <v>1403</v>
      </c>
      <c r="C178" s="344" t="s">
        <v>81</v>
      </c>
      <c r="D178" s="314" t="s">
        <v>1412</v>
      </c>
      <c r="E178" s="347" t="s">
        <v>1413</v>
      </c>
      <c r="F178" s="347" t="s">
        <v>1414</v>
      </c>
      <c r="G178" s="208">
        <v>4</v>
      </c>
      <c r="H178" s="208">
        <v>1</v>
      </c>
      <c r="I178" s="208">
        <v>6</v>
      </c>
      <c r="J178" s="135">
        <v>50</v>
      </c>
      <c r="K178" s="345">
        <v>12.5</v>
      </c>
      <c r="L178" s="314" t="s">
        <v>95</v>
      </c>
    </row>
    <row r="179" spans="1:12" ht="15.75" customHeight="1">
      <c r="A179" s="132" t="s">
        <v>1415</v>
      </c>
      <c r="B179" s="343" t="s">
        <v>1403</v>
      </c>
      <c r="C179" s="344" t="s">
        <v>81</v>
      </c>
      <c r="D179" s="314" t="s">
        <v>1416</v>
      </c>
      <c r="E179" s="347" t="s">
        <v>1417</v>
      </c>
      <c r="F179" s="132" t="s">
        <v>1418</v>
      </c>
      <c r="G179" s="208">
        <v>4</v>
      </c>
      <c r="H179" s="208">
        <v>1</v>
      </c>
      <c r="I179" s="208">
        <v>6</v>
      </c>
      <c r="J179" s="135">
        <v>50</v>
      </c>
      <c r="K179" s="345">
        <v>12.5</v>
      </c>
      <c r="L179" s="314" t="s">
        <v>95</v>
      </c>
    </row>
    <row r="180" spans="1:12" ht="15.75" customHeight="1">
      <c r="A180" s="132" t="s">
        <v>1419</v>
      </c>
      <c r="B180" s="343" t="s">
        <v>1403</v>
      </c>
      <c r="C180" s="344" t="s">
        <v>81</v>
      </c>
      <c r="D180" s="314" t="s">
        <v>1420</v>
      </c>
      <c r="E180" s="347" t="s">
        <v>1421</v>
      </c>
      <c r="F180" s="132" t="s">
        <v>1422</v>
      </c>
      <c r="G180" s="208">
        <v>4</v>
      </c>
      <c r="H180" s="208">
        <v>1</v>
      </c>
      <c r="I180" s="208">
        <v>6</v>
      </c>
      <c r="J180" s="135">
        <v>50</v>
      </c>
      <c r="K180" s="345">
        <v>12.5</v>
      </c>
      <c r="L180" s="314" t="s">
        <v>95</v>
      </c>
    </row>
    <row r="181" spans="1:12" ht="15.75" customHeight="1">
      <c r="A181" s="132" t="s">
        <v>1423</v>
      </c>
      <c r="B181" s="343" t="s">
        <v>1403</v>
      </c>
      <c r="C181" s="344" t="s">
        <v>81</v>
      </c>
      <c r="D181" s="314" t="s">
        <v>1424</v>
      </c>
      <c r="E181" s="347" t="s">
        <v>1425</v>
      </c>
      <c r="F181" s="132" t="s">
        <v>1426</v>
      </c>
      <c r="G181" s="208">
        <v>4</v>
      </c>
      <c r="H181" s="208">
        <v>1</v>
      </c>
      <c r="I181" s="208">
        <v>6</v>
      </c>
      <c r="J181" s="135">
        <v>50</v>
      </c>
      <c r="K181" s="345">
        <v>12.5</v>
      </c>
      <c r="L181" s="314" t="s">
        <v>95</v>
      </c>
    </row>
    <row r="182" spans="1:12" ht="15.75" customHeight="1">
      <c r="A182" s="132" t="s">
        <v>1427</v>
      </c>
      <c r="B182" s="343" t="s">
        <v>1403</v>
      </c>
      <c r="C182" s="344" t="s">
        <v>81</v>
      </c>
      <c r="D182" s="314" t="s">
        <v>1428</v>
      </c>
      <c r="E182" s="347" t="s">
        <v>1429</v>
      </c>
      <c r="F182" s="132" t="s">
        <v>1430</v>
      </c>
      <c r="G182" s="208">
        <v>4</v>
      </c>
      <c r="H182" s="208">
        <v>1</v>
      </c>
      <c r="I182" s="208">
        <v>6</v>
      </c>
      <c r="J182" s="135">
        <v>50</v>
      </c>
      <c r="K182" s="345">
        <v>12.5</v>
      </c>
      <c r="L182" s="314" t="s">
        <v>95</v>
      </c>
    </row>
    <row r="183" spans="1:12" ht="15.75" customHeight="1">
      <c r="A183" s="132" t="s">
        <v>1431</v>
      </c>
      <c r="B183" s="343" t="s">
        <v>1403</v>
      </c>
      <c r="C183" s="344" t="s">
        <v>81</v>
      </c>
      <c r="D183" s="314" t="s">
        <v>1432</v>
      </c>
      <c r="E183" s="347" t="s">
        <v>1433</v>
      </c>
      <c r="F183" s="132" t="s">
        <v>1434</v>
      </c>
      <c r="G183" s="208">
        <v>4</v>
      </c>
      <c r="H183" s="208">
        <v>1</v>
      </c>
      <c r="I183" s="208">
        <v>6</v>
      </c>
      <c r="J183" s="135">
        <v>50</v>
      </c>
      <c r="K183" s="345">
        <v>12.5</v>
      </c>
      <c r="L183" s="314" t="s">
        <v>95</v>
      </c>
    </row>
    <row r="184" spans="1:12" ht="15.75" customHeight="1">
      <c r="A184" s="132" t="s">
        <v>1435</v>
      </c>
      <c r="B184" s="343" t="s">
        <v>1403</v>
      </c>
      <c r="C184" s="344" t="s">
        <v>81</v>
      </c>
      <c r="D184" s="314" t="s">
        <v>1436</v>
      </c>
      <c r="E184" s="347" t="s">
        <v>1437</v>
      </c>
      <c r="F184" s="132" t="s">
        <v>1438</v>
      </c>
      <c r="G184" s="208">
        <v>4</v>
      </c>
      <c r="H184" s="208">
        <v>1</v>
      </c>
      <c r="I184" s="208">
        <v>6</v>
      </c>
      <c r="J184" s="135">
        <v>50</v>
      </c>
      <c r="K184" s="345">
        <v>12.5</v>
      </c>
      <c r="L184" s="314" t="s">
        <v>95</v>
      </c>
    </row>
    <row r="185" spans="1:12" ht="15.75" customHeight="1">
      <c r="A185" s="132" t="s">
        <v>1439</v>
      </c>
      <c r="B185" s="343" t="s">
        <v>1403</v>
      </c>
      <c r="C185" s="344" t="s">
        <v>81</v>
      </c>
      <c r="D185" s="314" t="s">
        <v>1440</v>
      </c>
      <c r="E185" s="347" t="s">
        <v>1441</v>
      </c>
      <c r="F185" s="347" t="s">
        <v>1442</v>
      </c>
      <c r="G185" s="208">
        <v>4</v>
      </c>
      <c r="H185" s="208">
        <v>1</v>
      </c>
      <c r="I185" s="208">
        <v>6</v>
      </c>
      <c r="J185" s="135">
        <v>50</v>
      </c>
      <c r="K185" s="345">
        <v>12.5</v>
      </c>
      <c r="L185" s="314" t="s">
        <v>95</v>
      </c>
    </row>
    <row r="186" spans="1:12" ht="15.75" customHeight="1">
      <c r="A186" s="132" t="s">
        <v>1443</v>
      </c>
      <c r="B186" s="343" t="s">
        <v>1444</v>
      </c>
      <c r="C186" s="344" t="s">
        <v>81</v>
      </c>
      <c r="D186" s="314" t="s">
        <v>1445</v>
      </c>
      <c r="E186" s="347" t="s">
        <v>1446</v>
      </c>
      <c r="F186" s="132" t="s">
        <v>1447</v>
      </c>
      <c r="G186" s="208">
        <v>1</v>
      </c>
      <c r="H186" s="208">
        <v>1</v>
      </c>
      <c r="I186" s="208">
        <v>4</v>
      </c>
      <c r="J186" s="135">
        <v>50</v>
      </c>
      <c r="K186" s="345">
        <v>50</v>
      </c>
      <c r="L186" s="314" t="s">
        <v>95</v>
      </c>
    </row>
    <row r="187" spans="1:12" ht="15.75" customHeight="1">
      <c r="A187" s="132" t="s">
        <v>1448</v>
      </c>
      <c r="B187" s="343" t="s">
        <v>1449</v>
      </c>
      <c r="C187" s="344" t="s">
        <v>81</v>
      </c>
      <c r="D187" s="314" t="s">
        <v>1450</v>
      </c>
      <c r="E187" s="347" t="s">
        <v>1451</v>
      </c>
      <c r="F187" s="132" t="s">
        <v>1452</v>
      </c>
      <c r="G187" s="208">
        <v>4</v>
      </c>
      <c r="H187" s="208">
        <v>3</v>
      </c>
      <c r="I187" s="208">
        <v>4</v>
      </c>
      <c r="J187" s="135">
        <v>50</v>
      </c>
      <c r="K187" s="345">
        <v>12.5</v>
      </c>
      <c r="L187" s="314" t="s">
        <v>95</v>
      </c>
    </row>
    <row r="188" spans="1:12" ht="15.75" customHeight="1">
      <c r="A188" s="132" t="s">
        <v>1453</v>
      </c>
      <c r="B188" s="343" t="s">
        <v>1449</v>
      </c>
      <c r="C188" s="344" t="s">
        <v>81</v>
      </c>
      <c r="D188" s="314" t="s">
        <v>1454</v>
      </c>
      <c r="E188" s="347" t="s">
        <v>1455</v>
      </c>
      <c r="F188" s="132" t="s">
        <v>1373</v>
      </c>
      <c r="G188" s="208">
        <v>4</v>
      </c>
      <c r="H188" s="208">
        <v>3</v>
      </c>
      <c r="I188" s="208">
        <v>4</v>
      </c>
      <c r="J188" s="135">
        <v>50</v>
      </c>
      <c r="K188" s="345">
        <v>12.5</v>
      </c>
      <c r="L188" s="314" t="s">
        <v>95</v>
      </c>
    </row>
    <row r="189" spans="1:12" ht="15.75" customHeight="1">
      <c r="A189" s="132" t="s">
        <v>1456</v>
      </c>
      <c r="B189" s="343" t="s">
        <v>1380</v>
      </c>
      <c r="C189" s="344" t="s">
        <v>81</v>
      </c>
      <c r="D189" s="314" t="s">
        <v>1381</v>
      </c>
      <c r="E189" s="347" t="s">
        <v>1382</v>
      </c>
      <c r="F189" s="132" t="s">
        <v>1457</v>
      </c>
      <c r="G189" s="208">
        <v>2</v>
      </c>
      <c r="H189" s="208">
        <v>2</v>
      </c>
      <c r="I189" s="208">
        <v>12</v>
      </c>
      <c r="J189" s="135">
        <v>50</v>
      </c>
      <c r="K189" s="345">
        <v>25</v>
      </c>
      <c r="L189" s="314" t="s">
        <v>96</v>
      </c>
    </row>
    <row r="190" spans="1:12" ht="15.75" customHeight="1">
      <c r="A190" s="132" t="s">
        <v>1458</v>
      </c>
      <c r="B190" s="343" t="s">
        <v>1459</v>
      </c>
      <c r="C190" s="344" t="s">
        <v>81</v>
      </c>
      <c r="D190" s="314" t="s">
        <v>1460</v>
      </c>
      <c r="E190" s="347" t="s">
        <v>1461</v>
      </c>
      <c r="F190" s="132" t="s">
        <v>1462</v>
      </c>
      <c r="G190" s="208">
        <v>2</v>
      </c>
      <c r="H190" s="208">
        <v>1</v>
      </c>
      <c r="I190" s="208">
        <v>3</v>
      </c>
      <c r="J190" s="135">
        <v>50</v>
      </c>
      <c r="K190" s="345">
        <v>25</v>
      </c>
      <c r="L190" s="314" t="s">
        <v>96</v>
      </c>
    </row>
    <row r="191" spans="1:12" ht="15.75" customHeight="1">
      <c r="A191" s="132" t="s">
        <v>1463</v>
      </c>
      <c r="B191" s="343" t="s">
        <v>1459</v>
      </c>
      <c r="C191" s="344" t="s">
        <v>81</v>
      </c>
      <c r="D191" s="314" t="s">
        <v>1464</v>
      </c>
      <c r="E191" s="347" t="s">
        <v>1465</v>
      </c>
      <c r="F191" s="132" t="s">
        <v>1466</v>
      </c>
      <c r="G191" s="208">
        <v>2</v>
      </c>
      <c r="H191" s="208">
        <v>1</v>
      </c>
      <c r="I191" s="208">
        <v>3</v>
      </c>
      <c r="J191" s="135">
        <v>50</v>
      </c>
      <c r="K191" s="345">
        <v>25</v>
      </c>
      <c r="L191" s="314" t="s">
        <v>96</v>
      </c>
    </row>
    <row r="192" spans="1:12" ht="15.75" customHeight="1">
      <c r="A192" s="132" t="s">
        <v>1467</v>
      </c>
      <c r="B192" s="343" t="s">
        <v>1468</v>
      </c>
      <c r="C192" s="344" t="s">
        <v>81</v>
      </c>
      <c r="D192" s="314" t="s">
        <v>1469</v>
      </c>
      <c r="E192" s="347" t="s">
        <v>1470</v>
      </c>
      <c r="F192" s="132" t="s">
        <v>1120</v>
      </c>
      <c r="G192" s="208">
        <v>2</v>
      </c>
      <c r="H192" s="208">
        <v>1</v>
      </c>
      <c r="I192" s="208">
        <v>6</v>
      </c>
      <c r="J192" s="135">
        <v>50</v>
      </c>
      <c r="K192" s="345">
        <v>25</v>
      </c>
      <c r="L192" s="314" t="s">
        <v>96</v>
      </c>
    </row>
    <row r="193" spans="1:12" ht="15.75" customHeight="1">
      <c r="A193" s="132" t="s">
        <v>1471</v>
      </c>
      <c r="B193" s="343" t="s">
        <v>1468</v>
      </c>
      <c r="C193" s="344" t="s">
        <v>81</v>
      </c>
      <c r="D193" s="314" t="s">
        <v>1472</v>
      </c>
      <c r="E193" s="347" t="s">
        <v>1473</v>
      </c>
      <c r="F193" s="132" t="s">
        <v>1474</v>
      </c>
      <c r="G193" s="208">
        <v>2</v>
      </c>
      <c r="H193" s="208">
        <v>1</v>
      </c>
      <c r="I193" s="208">
        <v>6</v>
      </c>
      <c r="J193" s="135">
        <v>50</v>
      </c>
      <c r="K193" s="345">
        <v>25</v>
      </c>
      <c r="L193" s="314" t="s">
        <v>96</v>
      </c>
    </row>
    <row r="194" spans="1:12" ht="15.75" customHeight="1">
      <c r="A194" s="132" t="s">
        <v>1475</v>
      </c>
      <c r="B194" s="343" t="s">
        <v>1468</v>
      </c>
      <c r="C194" s="344" t="s">
        <v>81</v>
      </c>
      <c r="D194" s="314" t="s">
        <v>1476</v>
      </c>
      <c r="E194" s="347" t="s">
        <v>1477</v>
      </c>
      <c r="F194" s="132" t="s">
        <v>1478</v>
      </c>
      <c r="G194" s="208">
        <v>2</v>
      </c>
      <c r="H194" s="208">
        <v>1</v>
      </c>
      <c r="I194" s="208">
        <v>6</v>
      </c>
      <c r="J194" s="135">
        <v>50</v>
      </c>
      <c r="K194" s="345">
        <v>25</v>
      </c>
      <c r="L194" s="314" t="s">
        <v>96</v>
      </c>
    </row>
    <row r="195" spans="1:12" ht="15.75" customHeight="1">
      <c r="A195" s="132" t="s">
        <v>1479</v>
      </c>
      <c r="B195" s="343" t="s">
        <v>1480</v>
      </c>
      <c r="C195" s="344" t="s">
        <v>81</v>
      </c>
      <c r="D195" s="314" t="s">
        <v>1481</v>
      </c>
      <c r="E195" s="347" t="s">
        <v>1482</v>
      </c>
      <c r="F195" s="132" t="s">
        <v>1120</v>
      </c>
      <c r="G195" s="208">
        <v>4</v>
      </c>
      <c r="H195" s="208">
        <v>4</v>
      </c>
      <c r="I195" s="208">
        <v>5</v>
      </c>
      <c r="J195" s="135">
        <v>50</v>
      </c>
      <c r="K195" s="345">
        <v>12.5</v>
      </c>
      <c r="L195" s="314" t="s">
        <v>96</v>
      </c>
    </row>
    <row r="196" spans="1:12" ht="15.75" customHeight="1">
      <c r="A196" s="132" t="s">
        <v>1483</v>
      </c>
      <c r="B196" s="343" t="s">
        <v>1484</v>
      </c>
      <c r="C196" s="344" t="s">
        <v>81</v>
      </c>
      <c r="D196" s="314" t="s">
        <v>1450</v>
      </c>
      <c r="E196" s="347" t="s">
        <v>1451</v>
      </c>
      <c r="F196" s="132" t="s">
        <v>1120</v>
      </c>
      <c r="G196" s="208">
        <v>4</v>
      </c>
      <c r="H196" s="208">
        <v>3</v>
      </c>
      <c r="I196" s="208">
        <v>4</v>
      </c>
      <c r="J196" s="135">
        <v>50</v>
      </c>
      <c r="K196" s="345">
        <v>12.5</v>
      </c>
      <c r="L196" s="314" t="s">
        <v>96</v>
      </c>
    </row>
    <row r="197" spans="1:12" ht="15.75" customHeight="1">
      <c r="A197" s="132" t="s">
        <v>1339</v>
      </c>
      <c r="B197" s="343" t="s">
        <v>1340</v>
      </c>
      <c r="C197" s="344" t="s">
        <v>81</v>
      </c>
      <c r="D197" s="314" t="s">
        <v>1341</v>
      </c>
      <c r="E197" s="347" t="s">
        <v>1342</v>
      </c>
      <c r="F197" s="132" t="s">
        <v>1485</v>
      </c>
      <c r="G197" s="208">
        <v>2</v>
      </c>
      <c r="H197" s="208">
        <v>2</v>
      </c>
      <c r="I197" s="208">
        <v>2</v>
      </c>
      <c r="J197" s="135">
        <v>50</v>
      </c>
      <c r="K197" s="345">
        <v>25</v>
      </c>
      <c r="L197" s="314" t="s">
        <v>96</v>
      </c>
    </row>
    <row r="198" spans="1:12" ht="15.75" customHeight="1">
      <c r="A198" s="132" t="s">
        <v>1486</v>
      </c>
      <c r="B198" s="343" t="s">
        <v>1487</v>
      </c>
      <c r="C198" s="344" t="s">
        <v>81</v>
      </c>
      <c r="D198" s="314" t="s">
        <v>1488</v>
      </c>
      <c r="E198" s="347" t="s">
        <v>1489</v>
      </c>
      <c r="F198" s="132" t="s">
        <v>322</v>
      </c>
      <c r="G198" s="208">
        <v>1</v>
      </c>
      <c r="H198" s="208">
        <v>1</v>
      </c>
      <c r="I198" s="208">
        <v>5</v>
      </c>
      <c r="J198" s="135">
        <v>50</v>
      </c>
      <c r="K198" s="345">
        <v>50</v>
      </c>
      <c r="L198" s="314" t="s">
        <v>96</v>
      </c>
    </row>
    <row r="199" spans="1:12" ht="15.75" customHeight="1">
      <c r="A199" s="132" t="s">
        <v>1490</v>
      </c>
      <c r="B199" s="343" t="s">
        <v>1491</v>
      </c>
      <c r="C199" s="344" t="s">
        <v>81</v>
      </c>
      <c r="D199" s="314" t="s">
        <v>1492</v>
      </c>
      <c r="E199" s="347" t="s">
        <v>1493</v>
      </c>
      <c r="F199" s="132" t="s">
        <v>1120</v>
      </c>
      <c r="G199" s="208">
        <v>2</v>
      </c>
      <c r="H199" s="208">
        <v>1</v>
      </c>
      <c r="I199" s="208">
        <v>2</v>
      </c>
      <c r="J199" s="135">
        <v>50</v>
      </c>
      <c r="K199" s="345">
        <v>25</v>
      </c>
      <c r="L199" s="314" t="s">
        <v>96</v>
      </c>
    </row>
    <row r="200" spans="1:12" ht="15.75" customHeight="1">
      <c r="A200" s="196" t="s">
        <v>1494</v>
      </c>
      <c r="B200" s="196" t="s">
        <v>1495</v>
      </c>
      <c r="C200" s="196" t="s">
        <v>81</v>
      </c>
      <c r="D200" s="348" t="s">
        <v>1496</v>
      </c>
      <c r="E200" s="196" t="s">
        <v>1497</v>
      </c>
      <c r="F200" s="196" t="s">
        <v>1498</v>
      </c>
      <c r="G200" s="196">
        <v>0</v>
      </c>
      <c r="H200" s="196">
        <v>1</v>
      </c>
      <c r="I200" s="196">
        <v>1</v>
      </c>
      <c r="J200" s="349">
        <v>50</v>
      </c>
      <c r="K200" s="196">
        <v>50</v>
      </c>
      <c r="L200" s="314"/>
    </row>
    <row r="201" spans="1:12" ht="15.75" customHeight="1">
      <c r="A201" s="196" t="s">
        <v>1494</v>
      </c>
      <c r="B201" s="196" t="s">
        <v>1495</v>
      </c>
      <c r="C201" s="196" t="s">
        <v>81</v>
      </c>
      <c r="D201" s="348" t="s">
        <v>1499</v>
      </c>
      <c r="E201" s="196" t="s">
        <v>1500</v>
      </c>
      <c r="F201" s="196" t="s">
        <v>1501</v>
      </c>
      <c r="G201" s="196">
        <v>0</v>
      </c>
      <c r="H201" s="196">
        <v>1</v>
      </c>
      <c r="I201" s="196">
        <v>1</v>
      </c>
      <c r="J201" s="349">
        <v>50</v>
      </c>
      <c r="K201" s="349">
        <v>50</v>
      </c>
      <c r="L201" s="314"/>
    </row>
    <row r="202" spans="1:12" ht="15.75" customHeight="1">
      <c r="A202" s="196" t="s">
        <v>1494</v>
      </c>
      <c r="B202" s="348" t="s">
        <v>1502</v>
      </c>
      <c r="C202" s="196" t="s">
        <v>81</v>
      </c>
      <c r="D202" s="196" t="s">
        <v>1503</v>
      </c>
      <c r="E202" s="196" t="s">
        <v>1504</v>
      </c>
      <c r="F202" s="342" t="s">
        <v>1505</v>
      </c>
      <c r="G202" s="196">
        <v>0</v>
      </c>
      <c r="H202" s="196">
        <v>1</v>
      </c>
      <c r="I202" s="196">
        <v>1</v>
      </c>
      <c r="J202" s="349">
        <v>50</v>
      </c>
      <c r="K202" s="349">
        <v>50</v>
      </c>
      <c r="L202" s="314"/>
    </row>
    <row r="203" spans="1:12" ht="15.75" customHeight="1">
      <c r="A203" s="196" t="s">
        <v>1506</v>
      </c>
      <c r="B203" s="348" t="s">
        <v>1507</v>
      </c>
      <c r="C203" s="196" t="s">
        <v>81</v>
      </c>
      <c r="D203" s="196" t="s">
        <v>1508</v>
      </c>
      <c r="E203" s="342" t="s">
        <v>1169</v>
      </c>
      <c r="F203" s="342" t="s">
        <v>1509</v>
      </c>
      <c r="G203" s="196">
        <v>1</v>
      </c>
      <c r="H203" s="196">
        <v>3</v>
      </c>
      <c r="I203" s="196">
        <v>3</v>
      </c>
      <c r="J203" s="349">
        <v>50</v>
      </c>
      <c r="K203" s="349">
        <v>16</v>
      </c>
      <c r="L203" s="314"/>
    </row>
    <row r="204" spans="1:12" ht="15.75" customHeight="1">
      <c r="A204" s="196" t="s">
        <v>1510</v>
      </c>
      <c r="B204" s="196" t="s">
        <v>1511</v>
      </c>
      <c r="C204" s="196" t="s">
        <v>81</v>
      </c>
      <c r="D204" s="196" t="s">
        <v>1512</v>
      </c>
      <c r="E204" s="342" t="s">
        <v>1513</v>
      </c>
      <c r="F204" s="196" t="s">
        <v>1514</v>
      </c>
      <c r="G204" s="196">
        <v>0</v>
      </c>
      <c r="H204" s="196">
        <v>2</v>
      </c>
      <c r="I204" s="196">
        <v>2</v>
      </c>
      <c r="J204" s="349">
        <v>50</v>
      </c>
      <c r="K204" s="349">
        <v>25</v>
      </c>
      <c r="L204" s="314"/>
    </row>
    <row r="205" spans="1:12" ht="15.75" customHeight="1">
      <c r="A205" s="196" t="s">
        <v>1515</v>
      </c>
      <c r="B205" s="196" t="s">
        <v>1511</v>
      </c>
      <c r="C205" s="196" t="s">
        <v>81</v>
      </c>
      <c r="D205" s="196" t="s">
        <v>1516</v>
      </c>
      <c r="E205" s="342" t="s">
        <v>1517</v>
      </c>
      <c r="F205" s="342" t="s">
        <v>1518</v>
      </c>
      <c r="G205" s="196">
        <v>0</v>
      </c>
      <c r="H205" s="196">
        <v>2</v>
      </c>
      <c r="I205" s="196">
        <v>2</v>
      </c>
      <c r="J205" s="349">
        <v>50</v>
      </c>
      <c r="K205" s="349">
        <v>25</v>
      </c>
      <c r="L205" s="314"/>
    </row>
    <row r="206" spans="1:12" ht="15.75" customHeight="1">
      <c r="A206" s="196" t="s">
        <v>1515</v>
      </c>
      <c r="B206" s="196" t="s">
        <v>1511</v>
      </c>
      <c r="C206" s="196" t="s">
        <v>81</v>
      </c>
      <c r="D206" s="196" t="s">
        <v>1519</v>
      </c>
      <c r="E206" s="342" t="s">
        <v>1520</v>
      </c>
      <c r="F206" s="350" t="s">
        <v>1520</v>
      </c>
      <c r="G206" s="196">
        <v>0</v>
      </c>
      <c r="H206" s="196">
        <v>2</v>
      </c>
      <c r="I206" s="196">
        <v>2</v>
      </c>
      <c r="J206" s="349">
        <v>50</v>
      </c>
      <c r="K206" s="349">
        <v>25</v>
      </c>
      <c r="L206" s="314"/>
    </row>
    <row r="207" spans="1:12" ht="15.75" customHeight="1">
      <c r="A207" s="196" t="s">
        <v>1515</v>
      </c>
      <c r="B207" s="196" t="s">
        <v>1511</v>
      </c>
      <c r="C207" s="196" t="s">
        <v>81</v>
      </c>
      <c r="D207" s="196" t="s">
        <v>1521</v>
      </c>
      <c r="E207" s="196" t="s">
        <v>1522</v>
      </c>
      <c r="F207" s="196" t="s">
        <v>1523</v>
      </c>
      <c r="G207" s="196">
        <v>0</v>
      </c>
      <c r="H207" s="196">
        <v>2</v>
      </c>
      <c r="I207" s="196">
        <v>2</v>
      </c>
      <c r="J207" s="349">
        <v>50</v>
      </c>
      <c r="K207" s="349">
        <v>25</v>
      </c>
      <c r="L207" s="314"/>
    </row>
    <row r="208" spans="1:12" ht="15.75" customHeight="1">
      <c r="A208" s="196" t="s">
        <v>1515</v>
      </c>
      <c r="B208" s="196" t="s">
        <v>1511</v>
      </c>
      <c r="C208" s="196" t="s">
        <v>81</v>
      </c>
      <c r="D208" s="196" t="s">
        <v>1524</v>
      </c>
      <c r="E208" s="196" t="s">
        <v>1525</v>
      </c>
      <c r="F208" s="196" t="s">
        <v>1526</v>
      </c>
      <c r="G208" s="196">
        <v>0</v>
      </c>
      <c r="H208" s="196">
        <v>2</v>
      </c>
      <c r="I208" s="196">
        <v>2</v>
      </c>
      <c r="J208" s="349">
        <v>50</v>
      </c>
      <c r="K208" s="349">
        <v>25</v>
      </c>
      <c r="L208" s="314"/>
    </row>
    <row r="209" spans="1:12" ht="15.75" customHeight="1">
      <c r="A209" s="196" t="s">
        <v>1515</v>
      </c>
      <c r="B209" s="196" t="s">
        <v>1511</v>
      </c>
      <c r="C209" s="196" t="s">
        <v>81</v>
      </c>
      <c r="D209" s="196" t="s">
        <v>1527</v>
      </c>
      <c r="E209" s="196" t="s">
        <v>1528</v>
      </c>
      <c r="F209" s="196" t="s">
        <v>1529</v>
      </c>
      <c r="G209" s="196">
        <v>0</v>
      </c>
      <c r="H209" s="196">
        <v>2</v>
      </c>
      <c r="I209" s="196">
        <v>2</v>
      </c>
      <c r="J209" s="349">
        <v>50</v>
      </c>
      <c r="K209" s="349">
        <v>25</v>
      </c>
      <c r="L209" s="314"/>
    </row>
    <row r="210" spans="1:12" ht="15.75" customHeight="1">
      <c r="A210" s="196" t="s">
        <v>1530</v>
      </c>
      <c r="B210" s="196" t="s">
        <v>1531</v>
      </c>
      <c r="C210" s="196" t="s">
        <v>81</v>
      </c>
      <c r="D210" s="196" t="s">
        <v>1532</v>
      </c>
      <c r="E210" s="350" t="s">
        <v>1533</v>
      </c>
      <c r="F210" s="350" t="s">
        <v>1505</v>
      </c>
      <c r="G210" s="349">
        <v>1</v>
      </c>
      <c r="H210" s="349">
        <v>2</v>
      </c>
      <c r="I210" s="3">
        <v>2</v>
      </c>
      <c r="J210" s="3">
        <v>50</v>
      </c>
      <c r="K210" s="3">
        <v>25</v>
      </c>
      <c r="L210" s="314"/>
    </row>
    <row r="211" spans="1:12" ht="15.75" customHeight="1">
      <c r="A211" s="196" t="s">
        <v>1534</v>
      </c>
      <c r="B211" s="196" t="s">
        <v>1535</v>
      </c>
      <c r="C211" s="196" t="s">
        <v>81</v>
      </c>
      <c r="D211" s="196" t="s">
        <v>1521</v>
      </c>
      <c r="E211" s="350" t="s">
        <v>1536</v>
      </c>
      <c r="F211" s="350" t="s">
        <v>1523</v>
      </c>
      <c r="G211" s="349">
        <v>0</v>
      </c>
      <c r="H211" s="349">
        <v>1</v>
      </c>
      <c r="I211" s="3">
        <v>1</v>
      </c>
      <c r="J211" s="3">
        <v>50</v>
      </c>
      <c r="K211" s="3">
        <v>50</v>
      </c>
      <c r="L211" s="314"/>
    </row>
    <row r="212" spans="1:12" ht="15.75" customHeight="1">
      <c r="A212" s="196" t="s">
        <v>1534</v>
      </c>
      <c r="B212" s="196" t="s">
        <v>1537</v>
      </c>
      <c r="C212" s="196" t="s">
        <v>81</v>
      </c>
      <c r="D212" s="196" t="s">
        <v>1538</v>
      </c>
      <c r="E212" s="350" t="s">
        <v>1504</v>
      </c>
      <c r="F212" s="350" t="s">
        <v>1505</v>
      </c>
      <c r="G212" s="349">
        <v>0</v>
      </c>
      <c r="H212" s="349">
        <v>1</v>
      </c>
      <c r="I212" s="3">
        <v>1</v>
      </c>
      <c r="J212" s="3">
        <v>50</v>
      </c>
      <c r="K212" s="3">
        <v>50</v>
      </c>
      <c r="L212" s="314"/>
    </row>
    <row r="213" spans="1:12" ht="15.75" customHeight="1">
      <c r="A213" s="132" t="s">
        <v>1361</v>
      </c>
      <c r="B213" s="343" t="s">
        <v>1362</v>
      </c>
      <c r="C213" s="344" t="s">
        <v>81</v>
      </c>
      <c r="D213" s="314" t="s">
        <v>1539</v>
      </c>
      <c r="E213" s="132" t="s">
        <v>1364</v>
      </c>
      <c r="F213" s="132" t="s">
        <v>1192</v>
      </c>
      <c r="G213" s="208">
        <v>2</v>
      </c>
      <c r="H213" s="208">
        <v>2</v>
      </c>
      <c r="I213" s="208">
        <v>2</v>
      </c>
      <c r="J213" s="135">
        <v>50</v>
      </c>
      <c r="K213" s="345">
        <v>25</v>
      </c>
      <c r="L213" s="314" t="s">
        <v>99</v>
      </c>
    </row>
    <row r="214" spans="1:12" ht="15.75" customHeight="1">
      <c r="A214" s="132" t="s">
        <v>1361</v>
      </c>
      <c r="B214" s="343" t="s">
        <v>1362</v>
      </c>
      <c r="C214" s="344" t="s">
        <v>81</v>
      </c>
      <c r="D214" s="314" t="s">
        <v>1540</v>
      </c>
      <c r="E214" s="132" t="s">
        <v>1541</v>
      </c>
      <c r="F214" s="132" t="s">
        <v>1368</v>
      </c>
      <c r="G214" s="208">
        <v>2</v>
      </c>
      <c r="H214" s="208">
        <v>2</v>
      </c>
      <c r="I214" s="208">
        <v>2</v>
      </c>
      <c r="J214" s="135">
        <v>50</v>
      </c>
      <c r="K214" s="345">
        <v>25</v>
      </c>
      <c r="L214" s="314" t="s">
        <v>99</v>
      </c>
    </row>
    <row r="215" spans="1:12" ht="15.75" customHeight="1">
      <c r="A215" s="132" t="s">
        <v>1361</v>
      </c>
      <c r="B215" s="343" t="s">
        <v>1362</v>
      </c>
      <c r="C215" s="344" t="s">
        <v>81</v>
      </c>
      <c r="D215" s="314" t="s">
        <v>1542</v>
      </c>
      <c r="E215" s="132" t="s">
        <v>1370</v>
      </c>
      <c r="F215" s="132" t="s">
        <v>1192</v>
      </c>
      <c r="G215" s="208">
        <v>2</v>
      </c>
      <c r="H215" s="208">
        <v>2</v>
      </c>
      <c r="I215" s="208">
        <v>2</v>
      </c>
      <c r="J215" s="135">
        <v>50</v>
      </c>
      <c r="K215" s="345">
        <v>25</v>
      </c>
      <c r="L215" s="314" t="s">
        <v>99</v>
      </c>
    </row>
    <row r="216" spans="1:12" ht="15.75" customHeight="1">
      <c r="A216" s="132" t="s">
        <v>1361</v>
      </c>
      <c r="B216" s="343" t="s">
        <v>1362</v>
      </c>
      <c r="C216" s="344" t="s">
        <v>81</v>
      </c>
      <c r="D216" s="314" t="s">
        <v>1543</v>
      </c>
      <c r="E216" s="132" t="s">
        <v>1372</v>
      </c>
      <c r="F216" s="132" t="s">
        <v>1373</v>
      </c>
      <c r="G216" s="208">
        <v>2</v>
      </c>
      <c r="H216" s="208">
        <v>2</v>
      </c>
      <c r="I216" s="208">
        <v>2</v>
      </c>
      <c r="J216" s="135">
        <v>50</v>
      </c>
      <c r="K216" s="345">
        <v>25</v>
      </c>
      <c r="L216" s="314" t="s">
        <v>99</v>
      </c>
    </row>
    <row r="217" spans="1:12" ht="15.75" customHeight="1">
      <c r="A217" s="132" t="s">
        <v>1361</v>
      </c>
      <c r="B217" s="343" t="s">
        <v>1374</v>
      </c>
      <c r="C217" s="344" t="s">
        <v>81</v>
      </c>
      <c r="D217" s="314" t="s">
        <v>1544</v>
      </c>
      <c r="E217" s="132" t="s">
        <v>1376</v>
      </c>
      <c r="F217" s="132" t="s">
        <v>1368</v>
      </c>
      <c r="G217" s="208">
        <v>2</v>
      </c>
      <c r="H217" s="208">
        <v>2</v>
      </c>
      <c r="I217" s="208">
        <v>2</v>
      </c>
      <c r="J217" s="135">
        <v>50</v>
      </c>
      <c r="K217" s="345">
        <v>25</v>
      </c>
      <c r="L217" s="314" t="s">
        <v>99</v>
      </c>
    </row>
    <row r="218" spans="1:12" ht="15.75" customHeight="1">
      <c r="A218" s="132" t="s">
        <v>1361</v>
      </c>
      <c r="B218" s="343" t="s">
        <v>1374</v>
      </c>
      <c r="C218" s="344" t="s">
        <v>1545</v>
      </c>
      <c r="D218" s="314" t="s">
        <v>1546</v>
      </c>
      <c r="E218" s="347" t="s">
        <v>1378</v>
      </c>
      <c r="F218" s="132" t="s">
        <v>1368</v>
      </c>
      <c r="G218" s="208">
        <v>2</v>
      </c>
      <c r="H218" s="208">
        <v>2</v>
      </c>
      <c r="I218" s="208">
        <v>2</v>
      </c>
      <c r="J218" s="135">
        <v>50</v>
      </c>
      <c r="K218" s="345">
        <v>25</v>
      </c>
      <c r="L218" s="314" t="s">
        <v>99</v>
      </c>
    </row>
    <row r="219" spans="1:12" ht="15.75" customHeight="1">
      <c r="A219" s="196" t="s">
        <v>1547</v>
      </c>
      <c r="B219" s="196" t="s">
        <v>1548</v>
      </c>
      <c r="C219" s="196" t="s">
        <v>81</v>
      </c>
      <c r="D219" s="232" t="s">
        <v>1549</v>
      </c>
      <c r="E219" s="342" t="s">
        <v>1550</v>
      </c>
      <c r="F219" s="196" t="s">
        <v>1551</v>
      </c>
      <c r="G219" s="196">
        <v>2</v>
      </c>
      <c r="H219" s="196">
        <v>2</v>
      </c>
      <c r="I219" s="196">
        <v>2</v>
      </c>
      <c r="J219" s="349">
        <v>50</v>
      </c>
      <c r="K219" s="196">
        <v>25</v>
      </c>
      <c r="L219" s="3" t="s">
        <v>97</v>
      </c>
    </row>
    <row r="220" spans="1:12" ht="15.75" customHeight="1">
      <c r="A220" s="196" t="s">
        <v>1552</v>
      </c>
      <c r="B220" s="348" t="s">
        <v>1553</v>
      </c>
      <c r="C220" s="196" t="s">
        <v>81</v>
      </c>
      <c r="D220" s="53" t="s">
        <v>1554</v>
      </c>
      <c r="E220" s="342" t="s">
        <v>1555</v>
      </c>
      <c r="F220" s="196" t="s">
        <v>1556</v>
      </c>
      <c r="G220" s="196">
        <v>6</v>
      </c>
      <c r="H220" s="196">
        <v>1</v>
      </c>
      <c r="I220" s="196">
        <v>6</v>
      </c>
      <c r="J220" s="349">
        <v>50</v>
      </c>
      <c r="K220" s="349">
        <v>8.33</v>
      </c>
      <c r="L220" s="3" t="s">
        <v>97</v>
      </c>
    </row>
    <row r="221" spans="1:12" ht="15.75" customHeight="1">
      <c r="A221" s="196" t="s">
        <v>1557</v>
      </c>
      <c r="B221" s="196" t="s">
        <v>1558</v>
      </c>
      <c r="C221" s="196" t="s">
        <v>81</v>
      </c>
      <c r="D221" s="232" t="s">
        <v>1559</v>
      </c>
      <c r="E221" s="342" t="s">
        <v>1560</v>
      </c>
      <c r="F221" s="348" t="s">
        <v>1561</v>
      </c>
      <c r="G221" s="196">
        <v>3</v>
      </c>
      <c r="H221" s="196">
        <v>3</v>
      </c>
      <c r="I221" s="196">
        <v>3</v>
      </c>
      <c r="J221" s="349">
        <v>50</v>
      </c>
      <c r="K221" s="349">
        <v>16.66</v>
      </c>
      <c r="L221" s="3" t="s">
        <v>97</v>
      </c>
    </row>
    <row r="222" spans="1:12" ht="15.75" customHeight="1">
      <c r="A222" s="196" t="s">
        <v>1562</v>
      </c>
      <c r="B222" s="196" t="s">
        <v>1563</v>
      </c>
      <c r="C222" s="196" t="s">
        <v>81</v>
      </c>
      <c r="D222" s="348" t="s">
        <v>1564</v>
      </c>
      <c r="E222" s="342" t="s">
        <v>1482</v>
      </c>
      <c r="F222" s="196" t="s">
        <v>322</v>
      </c>
      <c r="G222" s="196">
        <v>4</v>
      </c>
      <c r="H222" s="196">
        <v>4</v>
      </c>
      <c r="I222" s="196">
        <v>5</v>
      </c>
      <c r="J222" s="349">
        <v>50</v>
      </c>
      <c r="K222" s="349">
        <v>12.5</v>
      </c>
      <c r="L222" s="3" t="s">
        <v>97</v>
      </c>
    </row>
    <row r="223" spans="1:12" ht="15.75" customHeight="1">
      <c r="A223" s="196" t="s">
        <v>1565</v>
      </c>
      <c r="B223" s="348" t="s">
        <v>1566</v>
      </c>
      <c r="C223" s="196" t="s">
        <v>81</v>
      </c>
      <c r="D223" s="351" t="s">
        <v>1567</v>
      </c>
      <c r="E223" s="342" t="s">
        <v>1568</v>
      </c>
      <c r="F223" s="196" t="s">
        <v>1120</v>
      </c>
      <c r="G223" s="196">
        <v>1</v>
      </c>
      <c r="H223" s="196">
        <v>1</v>
      </c>
      <c r="I223" s="196">
        <v>2</v>
      </c>
      <c r="J223" s="349">
        <v>50</v>
      </c>
      <c r="K223" s="349">
        <v>50</v>
      </c>
      <c r="L223" s="3" t="s">
        <v>97</v>
      </c>
    </row>
    <row r="224" spans="1:12" ht="15.75" customHeight="1">
      <c r="A224" s="184" t="s">
        <v>107</v>
      </c>
      <c r="B224" s="155" t="s">
        <v>1569</v>
      </c>
      <c r="C224" s="155" t="s">
        <v>1570</v>
      </c>
      <c r="D224" s="155" t="s">
        <v>1571</v>
      </c>
      <c r="E224" s="169" t="s">
        <v>1572</v>
      </c>
      <c r="F224" s="155" t="s">
        <v>1573</v>
      </c>
      <c r="G224" s="159">
        <v>1</v>
      </c>
      <c r="H224" s="159" t="s">
        <v>1574</v>
      </c>
      <c r="I224" s="352">
        <v>1</v>
      </c>
      <c r="J224" s="159">
        <v>50</v>
      </c>
      <c r="K224" s="203">
        <v>50</v>
      </c>
      <c r="L224" s="176" t="s">
        <v>461</v>
      </c>
    </row>
    <row r="225" spans="1:12" ht="15.75" customHeight="1">
      <c r="A225" s="353" t="s">
        <v>1575</v>
      </c>
      <c r="B225" s="354" t="s">
        <v>1576</v>
      </c>
      <c r="C225" s="158" t="s">
        <v>101</v>
      </c>
      <c r="D225" s="165" t="s">
        <v>1577</v>
      </c>
      <c r="E225" s="157" t="s">
        <v>1578</v>
      </c>
      <c r="F225" s="158" t="s">
        <v>1579</v>
      </c>
      <c r="G225" s="352">
        <v>1</v>
      </c>
      <c r="H225" s="352">
        <v>1</v>
      </c>
      <c r="I225" s="352">
        <v>2</v>
      </c>
      <c r="J225" s="155">
        <v>50</v>
      </c>
      <c r="K225" s="203">
        <v>50</v>
      </c>
      <c r="L225" s="355" t="s">
        <v>1580</v>
      </c>
    </row>
    <row r="226" spans="1:12" ht="15.75" customHeight="1">
      <c r="A226" s="356" t="s">
        <v>1575</v>
      </c>
      <c r="B226" s="357" t="s">
        <v>1576</v>
      </c>
      <c r="C226" s="152" t="s">
        <v>101</v>
      </c>
      <c r="D226" s="152" t="s">
        <v>1581</v>
      </c>
      <c r="E226" s="358" t="s">
        <v>1582</v>
      </c>
      <c r="F226" s="152" t="s">
        <v>1583</v>
      </c>
      <c r="G226" s="359">
        <v>1</v>
      </c>
      <c r="H226" s="359">
        <v>1</v>
      </c>
      <c r="I226" s="359">
        <v>2</v>
      </c>
      <c r="J226" s="191">
        <v>50</v>
      </c>
      <c r="K226" s="203">
        <v>50</v>
      </c>
      <c r="L226" s="355" t="s">
        <v>1580</v>
      </c>
    </row>
    <row r="227" spans="1:12" ht="15.75" customHeight="1">
      <c r="A227" s="184" t="s">
        <v>1584</v>
      </c>
      <c r="B227" s="153" t="s">
        <v>1585</v>
      </c>
      <c r="C227" s="158" t="s">
        <v>101</v>
      </c>
      <c r="D227" s="158" t="s">
        <v>1586</v>
      </c>
      <c r="E227" s="169" t="s">
        <v>1587</v>
      </c>
      <c r="F227" s="158" t="s">
        <v>1588</v>
      </c>
      <c r="G227" s="352">
        <v>1</v>
      </c>
      <c r="H227" s="352">
        <v>1</v>
      </c>
      <c r="I227" s="352">
        <v>1</v>
      </c>
      <c r="J227" s="159">
        <v>50</v>
      </c>
      <c r="K227" s="203">
        <v>50</v>
      </c>
      <c r="L227" s="355" t="s">
        <v>480</v>
      </c>
    </row>
    <row r="228" spans="1:12" ht="15.75" customHeight="1">
      <c r="A228" s="194" t="s">
        <v>1584</v>
      </c>
      <c r="B228" s="189" t="s">
        <v>1585</v>
      </c>
      <c r="C228" s="152" t="s">
        <v>101</v>
      </c>
      <c r="D228" s="152" t="s">
        <v>1589</v>
      </c>
      <c r="E228" s="360" t="s">
        <v>1590</v>
      </c>
      <c r="F228" s="191" t="s">
        <v>1120</v>
      </c>
      <c r="G228" s="191">
        <v>1</v>
      </c>
      <c r="H228" s="191">
        <v>1</v>
      </c>
      <c r="I228" s="191">
        <v>1</v>
      </c>
      <c r="J228" s="193">
        <v>50</v>
      </c>
      <c r="K228" s="83">
        <v>50</v>
      </c>
      <c r="L228" s="355" t="s">
        <v>480</v>
      </c>
    </row>
    <row r="229" spans="1:12" ht="15.75" customHeight="1">
      <c r="A229" s="194" t="s">
        <v>1584</v>
      </c>
      <c r="B229" s="189" t="s">
        <v>1591</v>
      </c>
      <c r="C229" s="190" t="s">
        <v>101</v>
      </c>
      <c r="D229" s="152" t="s">
        <v>1592</v>
      </c>
      <c r="E229" s="360" t="s">
        <v>1593</v>
      </c>
      <c r="F229" s="191" t="s">
        <v>1120</v>
      </c>
      <c r="G229" s="191">
        <v>1</v>
      </c>
      <c r="H229" s="191">
        <v>1</v>
      </c>
      <c r="I229" s="191">
        <v>1</v>
      </c>
      <c r="J229" s="193">
        <v>50</v>
      </c>
      <c r="K229" s="83">
        <v>50</v>
      </c>
      <c r="L229" s="355" t="s">
        <v>480</v>
      </c>
    </row>
    <row r="230" spans="1:12" ht="15.75" customHeight="1">
      <c r="A230" s="194" t="s">
        <v>1584</v>
      </c>
      <c r="B230" s="152" t="s">
        <v>1594</v>
      </c>
      <c r="C230" s="191" t="s">
        <v>101</v>
      </c>
      <c r="D230" s="152" t="s">
        <v>1595</v>
      </c>
      <c r="E230" s="360" t="s">
        <v>1596</v>
      </c>
      <c r="F230" s="191" t="s">
        <v>1120</v>
      </c>
      <c r="G230" s="191">
        <v>1</v>
      </c>
      <c r="H230" s="191">
        <v>1</v>
      </c>
      <c r="I230" s="191">
        <v>1</v>
      </c>
      <c r="J230" s="193">
        <v>50</v>
      </c>
      <c r="K230" s="83">
        <v>50</v>
      </c>
      <c r="L230" s="355" t="s">
        <v>480</v>
      </c>
    </row>
    <row r="231" spans="1:12" ht="15.75" customHeight="1">
      <c r="A231" s="194" t="s">
        <v>1597</v>
      </c>
      <c r="B231" s="152" t="s">
        <v>1598</v>
      </c>
      <c r="C231" s="191" t="s">
        <v>101</v>
      </c>
      <c r="D231" s="152" t="s">
        <v>1599</v>
      </c>
      <c r="E231" s="360" t="s">
        <v>1600</v>
      </c>
      <c r="F231" s="191" t="s">
        <v>1120</v>
      </c>
      <c r="G231" s="191">
        <v>2</v>
      </c>
      <c r="H231" s="191">
        <v>2</v>
      </c>
      <c r="I231" s="191">
        <v>2</v>
      </c>
      <c r="J231" s="193">
        <v>50</v>
      </c>
      <c r="K231" s="83">
        <v>25</v>
      </c>
      <c r="L231" s="355" t="s">
        <v>1601</v>
      </c>
    </row>
    <row r="232" spans="1:12" ht="15.75" customHeight="1">
      <c r="A232" s="194" t="s">
        <v>1597</v>
      </c>
      <c r="B232" s="152" t="s">
        <v>1598</v>
      </c>
      <c r="C232" s="191" t="s">
        <v>101</v>
      </c>
      <c r="D232" s="152" t="s">
        <v>1602</v>
      </c>
      <c r="E232" s="360" t="s">
        <v>1603</v>
      </c>
      <c r="F232" s="191" t="s">
        <v>1588</v>
      </c>
      <c r="G232" s="191">
        <v>2</v>
      </c>
      <c r="H232" s="191">
        <v>2</v>
      </c>
      <c r="I232" s="191">
        <v>2</v>
      </c>
      <c r="J232" s="193">
        <v>50</v>
      </c>
      <c r="K232" s="83">
        <v>25</v>
      </c>
      <c r="L232" s="355" t="s">
        <v>480</v>
      </c>
    </row>
    <row r="233" spans="1:12" ht="15.75" customHeight="1">
      <c r="A233" s="194" t="s">
        <v>1597</v>
      </c>
      <c r="B233" s="152" t="s">
        <v>1598</v>
      </c>
      <c r="C233" s="191" t="s">
        <v>101</v>
      </c>
      <c r="D233" s="152" t="s">
        <v>1604</v>
      </c>
      <c r="E233" s="360" t="s">
        <v>1605</v>
      </c>
      <c r="F233" s="191" t="s">
        <v>1588</v>
      </c>
      <c r="G233" s="191">
        <v>2</v>
      </c>
      <c r="H233" s="191">
        <v>2</v>
      </c>
      <c r="I233" s="191">
        <v>2</v>
      </c>
      <c r="J233" s="193">
        <v>50</v>
      </c>
      <c r="K233" s="88">
        <v>25</v>
      </c>
      <c r="L233" s="355" t="s">
        <v>480</v>
      </c>
    </row>
    <row r="234" spans="1:12" ht="15.75" customHeight="1">
      <c r="A234" s="194" t="s">
        <v>1597</v>
      </c>
      <c r="B234" s="152" t="s">
        <v>1598</v>
      </c>
      <c r="C234" s="191" t="s">
        <v>101</v>
      </c>
      <c r="D234" s="152" t="s">
        <v>1606</v>
      </c>
      <c r="E234" s="360" t="s">
        <v>1607</v>
      </c>
      <c r="F234" s="191" t="s">
        <v>1588</v>
      </c>
      <c r="G234" s="191">
        <v>2</v>
      </c>
      <c r="H234" s="191">
        <v>2</v>
      </c>
      <c r="I234" s="191">
        <v>2</v>
      </c>
      <c r="J234" s="193">
        <v>50</v>
      </c>
      <c r="K234" s="88">
        <v>25</v>
      </c>
      <c r="L234" s="355" t="s">
        <v>480</v>
      </c>
    </row>
    <row r="235" spans="1:12" ht="15.75" customHeight="1">
      <c r="A235" s="194" t="s">
        <v>1597</v>
      </c>
      <c r="B235" s="152" t="s">
        <v>1598</v>
      </c>
      <c r="C235" s="191" t="s">
        <v>101</v>
      </c>
      <c r="D235" s="152" t="s">
        <v>1608</v>
      </c>
      <c r="E235" s="360" t="s">
        <v>1609</v>
      </c>
      <c r="F235" s="191" t="s">
        <v>1588</v>
      </c>
      <c r="G235" s="191">
        <v>2</v>
      </c>
      <c r="H235" s="191">
        <v>2</v>
      </c>
      <c r="I235" s="191">
        <v>2</v>
      </c>
      <c r="J235" s="193">
        <v>50</v>
      </c>
      <c r="K235" s="88">
        <v>25</v>
      </c>
      <c r="L235" s="355" t="s">
        <v>1601</v>
      </c>
    </row>
    <row r="236" spans="1:12" ht="15.75" customHeight="1">
      <c r="A236" s="194" t="s">
        <v>1597</v>
      </c>
      <c r="B236" s="152" t="s">
        <v>1598</v>
      </c>
      <c r="C236" s="191" t="s">
        <v>101</v>
      </c>
      <c r="D236" s="152" t="s">
        <v>1610</v>
      </c>
      <c r="E236" s="360" t="s">
        <v>1611</v>
      </c>
      <c r="F236" s="191" t="s">
        <v>1120</v>
      </c>
      <c r="G236" s="191">
        <v>2</v>
      </c>
      <c r="H236" s="191">
        <v>2</v>
      </c>
      <c r="I236" s="191">
        <v>2</v>
      </c>
      <c r="J236" s="193">
        <v>50</v>
      </c>
      <c r="K236" s="88">
        <v>25</v>
      </c>
      <c r="L236" s="355" t="s">
        <v>1601</v>
      </c>
    </row>
    <row r="237" spans="1:12" ht="15.75" customHeight="1">
      <c r="A237" s="194" t="s">
        <v>1597</v>
      </c>
      <c r="B237" s="152" t="s">
        <v>1598</v>
      </c>
      <c r="C237" s="191" t="s">
        <v>101</v>
      </c>
      <c r="D237" s="152" t="s">
        <v>1612</v>
      </c>
      <c r="E237" s="361" t="s">
        <v>1613</v>
      </c>
      <c r="F237" s="191" t="s">
        <v>1588</v>
      </c>
      <c r="G237" s="191">
        <v>2</v>
      </c>
      <c r="H237" s="191">
        <v>2</v>
      </c>
      <c r="I237" s="191">
        <v>2</v>
      </c>
      <c r="J237" s="193">
        <v>50</v>
      </c>
      <c r="K237" s="83">
        <v>25</v>
      </c>
      <c r="L237" s="355" t="s">
        <v>1601</v>
      </c>
    </row>
    <row r="238" spans="1:12" ht="15.75" customHeight="1">
      <c r="A238" s="194" t="s">
        <v>1597</v>
      </c>
      <c r="B238" s="152" t="s">
        <v>1598</v>
      </c>
      <c r="C238" s="191" t="s">
        <v>101</v>
      </c>
      <c r="D238" s="362" t="s">
        <v>1614</v>
      </c>
      <c r="E238" s="361" t="s">
        <v>1615</v>
      </c>
      <c r="F238" s="191" t="s">
        <v>1588</v>
      </c>
      <c r="G238" s="191">
        <v>2</v>
      </c>
      <c r="H238" s="191">
        <v>2</v>
      </c>
      <c r="I238" s="191">
        <v>2</v>
      </c>
      <c r="J238" s="193">
        <v>50</v>
      </c>
      <c r="K238" s="83">
        <v>25</v>
      </c>
      <c r="L238" s="355" t="s">
        <v>480</v>
      </c>
    </row>
    <row r="239" spans="1:12" ht="15.75" customHeight="1">
      <c r="A239" s="194" t="s">
        <v>1597</v>
      </c>
      <c r="B239" s="152" t="s">
        <v>1598</v>
      </c>
      <c r="C239" s="191" t="s">
        <v>101</v>
      </c>
      <c r="D239" s="152" t="s">
        <v>1616</v>
      </c>
      <c r="E239" s="360" t="s">
        <v>1617</v>
      </c>
      <c r="F239" s="191" t="s">
        <v>322</v>
      </c>
      <c r="G239" s="191">
        <v>2</v>
      </c>
      <c r="H239" s="191">
        <v>2</v>
      </c>
      <c r="I239" s="191">
        <v>2</v>
      </c>
      <c r="J239" s="193">
        <v>50</v>
      </c>
      <c r="K239" s="88">
        <v>25</v>
      </c>
      <c r="L239" s="355" t="s">
        <v>480</v>
      </c>
    </row>
    <row r="240" spans="1:12" ht="15.75" customHeight="1">
      <c r="A240" s="194" t="s">
        <v>1597</v>
      </c>
      <c r="B240" s="152" t="s">
        <v>1598</v>
      </c>
      <c r="C240" s="191" t="s">
        <v>101</v>
      </c>
      <c r="D240" s="152" t="s">
        <v>1618</v>
      </c>
      <c r="E240" s="360" t="s">
        <v>1619</v>
      </c>
      <c r="F240" s="191" t="s">
        <v>322</v>
      </c>
      <c r="G240" s="191">
        <v>2</v>
      </c>
      <c r="H240" s="191">
        <v>2</v>
      </c>
      <c r="I240" s="191">
        <v>2</v>
      </c>
      <c r="J240" s="193">
        <v>50</v>
      </c>
      <c r="K240" s="83">
        <v>25</v>
      </c>
      <c r="L240" s="355" t="s">
        <v>480</v>
      </c>
    </row>
    <row r="241" spans="1:12" ht="15.75" customHeight="1">
      <c r="A241" s="194" t="s">
        <v>1597</v>
      </c>
      <c r="B241" s="152" t="s">
        <v>1598</v>
      </c>
      <c r="C241" s="191" t="s">
        <v>101</v>
      </c>
      <c r="D241" s="152" t="s">
        <v>1620</v>
      </c>
      <c r="E241" s="360" t="s">
        <v>1621</v>
      </c>
      <c r="F241" s="191" t="s">
        <v>322</v>
      </c>
      <c r="G241" s="191">
        <v>2</v>
      </c>
      <c r="H241" s="191">
        <v>2</v>
      </c>
      <c r="I241" s="191">
        <v>2</v>
      </c>
      <c r="J241" s="193">
        <v>50</v>
      </c>
      <c r="K241" s="83">
        <v>25</v>
      </c>
      <c r="L241" s="355" t="s">
        <v>1601</v>
      </c>
    </row>
    <row r="242" spans="1:12" ht="15.75" customHeight="1">
      <c r="A242" s="194" t="s">
        <v>1597</v>
      </c>
      <c r="B242" s="152" t="s">
        <v>1598</v>
      </c>
      <c r="C242" s="191" t="s">
        <v>101</v>
      </c>
      <c r="D242" s="152" t="s">
        <v>1622</v>
      </c>
      <c r="E242" s="360" t="s">
        <v>1623</v>
      </c>
      <c r="F242" s="191" t="s">
        <v>322</v>
      </c>
      <c r="G242" s="191">
        <v>2</v>
      </c>
      <c r="H242" s="191">
        <v>2</v>
      </c>
      <c r="I242" s="191">
        <v>2</v>
      </c>
      <c r="J242" s="193">
        <v>50</v>
      </c>
      <c r="K242" s="88">
        <v>25</v>
      </c>
      <c r="L242" s="355" t="s">
        <v>480</v>
      </c>
    </row>
    <row r="243" spans="1:12" ht="15.75" customHeight="1">
      <c r="A243" s="194" t="s">
        <v>1597</v>
      </c>
      <c r="B243" s="152" t="s">
        <v>1598</v>
      </c>
      <c r="C243" s="191" t="s">
        <v>101</v>
      </c>
      <c r="D243" s="152" t="s">
        <v>1624</v>
      </c>
      <c r="E243" s="361" t="s">
        <v>1625</v>
      </c>
      <c r="F243" s="191" t="s">
        <v>881</v>
      </c>
      <c r="G243" s="191">
        <v>2</v>
      </c>
      <c r="H243" s="191">
        <v>2</v>
      </c>
      <c r="I243" s="191">
        <v>2</v>
      </c>
      <c r="J243" s="193">
        <v>50</v>
      </c>
      <c r="K243" s="88">
        <v>25</v>
      </c>
      <c r="L243" s="355" t="s">
        <v>1601</v>
      </c>
    </row>
    <row r="244" spans="1:12" ht="15.75" customHeight="1">
      <c r="A244" s="194" t="s">
        <v>1597</v>
      </c>
      <c r="B244" s="152" t="s">
        <v>1626</v>
      </c>
      <c r="C244" s="191" t="s">
        <v>101</v>
      </c>
      <c r="D244" s="152" t="s">
        <v>1627</v>
      </c>
      <c r="E244" s="360" t="s">
        <v>1628</v>
      </c>
      <c r="F244" s="191" t="s">
        <v>322</v>
      </c>
      <c r="G244" s="191">
        <v>2</v>
      </c>
      <c r="H244" s="191">
        <v>2</v>
      </c>
      <c r="I244" s="191">
        <v>2</v>
      </c>
      <c r="J244" s="193">
        <v>50</v>
      </c>
      <c r="K244" s="88">
        <v>25</v>
      </c>
      <c r="L244" s="355" t="s">
        <v>480</v>
      </c>
    </row>
    <row r="245" spans="1:12" ht="15.75" customHeight="1">
      <c r="A245" s="184" t="s">
        <v>1629</v>
      </c>
      <c r="B245" s="153" t="s">
        <v>1630</v>
      </c>
      <c r="C245" s="158" t="s">
        <v>101</v>
      </c>
      <c r="D245" s="363" t="s">
        <v>1631</v>
      </c>
      <c r="E245" s="364" t="s">
        <v>1632</v>
      </c>
      <c r="F245" s="158" t="s">
        <v>1633</v>
      </c>
      <c r="G245" s="352">
        <v>1</v>
      </c>
      <c r="H245" s="352">
        <v>1</v>
      </c>
      <c r="I245" s="352">
        <v>2</v>
      </c>
      <c r="J245" s="155">
        <v>50</v>
      </c>
      <c r="K245" s="88">
        <v>50</v>
      </c>
      <c r="L245" s="196" t="s">
        <v>1634</v>
      </c>
    </row>
    <row r="246" spans="1:12" ht="15.75" customHeight="1">
      <c r="A246" s="365" t="s">
        <v>1635</v>
      </c>
      <c r="B246" s="191" t="s">
        <v>1636</v>
      </c>
      <c r="C246" s="152" t="s">
        <v>101</v>
      </c>
      <c r="D246" s="152" t="s">
        <v>1637</v>
      </c>
      <c r="E246" s="366" t="s">
        <v>1638</v>
      </c>
      <c r="F246" s="152" t="s">
        <v>1639</v>
      </c>
      <c r="G246" s="191">
        <v>1</v>
      </c>
      <c r="H246" s="191">
        <v>1</v>
      </c>
      <c r="I246" s="191">
        <v>3</v>
      </c>
      <c r="J246" s="191">
        <v>50</v>
      </c>
      <c r="K246" s="83">
        <v>50</v>
      </c>
      <c r="L246" s="196" t="s">
        <v>1634</v>
      </c>
    </row>
    <row r="247" spans="1:12" ht="15.75" customHeight="1">
      <c r="A247" s="365" t="s">
        <v>1640</v>
      </c>
      <c r="B247" s="189" t="s">
        <v>1630</v>
      </c>
      <c r="C247" s="190" t="s">
        <v>101</v>
      </c>
      <c r="D247" s="367" t="s">
        <v>1641</v>
      </c>
      <c r="E247" s="368" t="s">
        <v>1642</v>
      </c>
      <c r="F247" s="369" t="s">
        <v>1643</v>
      </c>
      <c r="G247" s="191">
        <v>1</v>
      </c>
      <c r="H247" s="191">
        <v>1</v>
      </c>
      <c r="I247" s="191">
        <v>1</v>
      </c>
      <c r="J247" s="191">
        <v>50</v>
      </c>
      <c r="K247" s="83">
        <v>50</v>
      </c>
      <c r="L247" s="196" t="s">
        <v>1634</v>
      </c>
    </row>
    <row r="248" spans="1:12" ht="15.75" customHeight="1">
      <c r="A248" s="184" t="s">
        <v>1644</v>
      </c>
      <c r="B248" s="153" t="s">
        <v>1645</v>
      </c>
      <c r="C248" s="158" t="s">
        <v>101</v>
      </c>
      <c r="D248" s="370" t="s">
        <v>1646</v>
      </c>
      <c r="E248" s="169" t="s">
        <v>1647</v>
      </c>
      <c r="F248" s="371" t="s">
        <v>1648</v>
      </c>
      <c r="G248" s="372">
        <v>4</v>
      </c>
      <c r="H248" s="372">
        <v>4</v>
      </c>
      <c r="I248" s="168"/>
      <c r="J248" s="168"/>
      <c r="K248" s="88">
        <v>12.5</v>
      </c>
      <c r="L248" s="196" t="s">
        <v>1649</v>
      </c>
    </row>
    <row r="249" spans="1:12" ht="15.75" customHeight="1">
      <c r="A249" s="184" t="s">
        <v>1650</v>
      </c>
      <c r="B249" s="153" t="s">
        <v>1651</v>
      </c>
      <c r="C249" s="158" t="s">
        <v>101</v>
      </c>
      <c r="D249" s="158" t="s">
        <v>1652</v>
      </c>
      <c r="E249" s="169" t="s">
        <v>236</v>
      </c>
      <c r="F249" s="158" t="s">
        <v>322</v>
      </c>
      <c r="G249" s="168"/>
      <c r="H249" s="352">
        <v>1</v>
      </c>
      <c r="I249" s="352">
        <v>1</v>
      </c>
      <c r="J249" s="159">
        <v>50</v>
      </c>
      <c r="K249" s="83">
        <v>50</v>
      </c>
      <c r="L249" s="196" t="s">
        <v>1653</v>
      </c>
    </row>
    <row r="250" spans="1:12" ht="15.75" customHeight="1">
      <c r="A250" s="164" t="s">
        <v>501</v>
      </c>
      <c r="B250" s="158" t="s">
        <v>500</v>
      </c>
      <c r="C250" s="158" t="s">
        <v>101</v>
      </c>
      <c r="D250" s="158" t="s">
        <v>1654</v>
      </c>
      <c r="E250" s="373" t="s">
        <v>1655</v>
      </c>
      <c r="F250" s="155" t="s">
        <v>1120</v>
      </c>
      <c r="G250" s="155">
        <v>4</v>
      </c>
      <c r="H250" s="155">
        <v>3</v>
      </c>
      <c r="I250" s="155">
        <v>4</v>
      </c>
      <c r="J250" s="159">
        <v>50</v>
      </c>
      <c r="K250" s="83">
        <v>12.5</v>
      </c>
      <c r="L250" s="196" t="s">
        <v>1656</v>
      </c>
    </row>
    <row r="251" spans="1:12" ht="15.75" customHeight="1">
      <c r="A251" s="177" t="s">
        <v>501</v>
      </c>
      <c r="B251" s="152" t="s">
        <v>500</v>
      </c>
      <c r="C251" s="152" t="s">
        <v>101</v>
      </c>
      <c r="D251" s="152" t="s">
        <v>1657</v>
      </c>
      <c r="E251" s="360" t="s">
        <v>1655</v>
      </c>
      <c r="F251" s="191" t="s">
        <v>1120</v>
      </c>
      <c r="G251" s="191">
        <v>4</v>
      </c>
      <c r="H251" s="191">
        <v>3</v>
      </c>
      <c r="I251" s="191">
        <v>4</v>
      </c>
      <c r="J251" s="193">
        <v>50</v>
      </c>
      <c r="K251" s="88">
        <v>12.5</v>
      </c>
      <c r="L251" s="196" t="s">
        <v>1656</v>
      </c>
    </row>
    <row r="252" spans="1:12" ht="15.75" customHeight="1">
      <c r="A252" s="194" t="s">
        <v>1658</v>
      </c>
      <c r="B252" s="152" t="s">
        <v>1659</v>
      </c>
      <c r="C252" s="152" t="s">
        <v>101</v>
      </c>
      <c r="D252" s="152" t="s">
        <v>1660</v>
      </c>
      <c r="E252" s="360" t="s">
        <v>1661</v>
      </c>
      <c r="F252" s="191" t="s">
        <v>1120</v>
      </c>
      <c r="G252" s="191">
        <v>2</v>
      </c>
      <c r="H252" s="191">
        <v>2</v>
      </c>
      <c r="I252" s="191">
        <v>3</v>
      </c>
      <c r="J252" s="193">
        <v>50</v>
      </c>
      <c r="K252" s="88">
        <v>25</v>
      </c>
      <c r="L252" s="196" t="s">
        <v>1656</v>
      </c>
    </row>
    <row r="253" spans="1:12" ht="15.75" customHeight="1">
      <c r="A253" s="184" t="s">
        <v>1658</v>
      </c>
      <c r="B253" s="158" t="s">
        <v>1659</v>
      </c>
      <c r="C253" s="158" t="s">
        <v>101</v>
      </c>
      <c r="D253" s="158" t="s">
        <v>1662</v>
      </c>
      <c r="E253" s="373" t="s">
        <v>1661</v>
      </c>
      <c r="F253" s="155" t="s">
        <v>1120</v>
      </c>
      <c r="G253" s="155">
        <v>2</v>
      </c>
      <c r="H253" s="155">
        <v>2</v>
      </c>
      <c r="I253" s="155">
        <v>3</v>
      </c>
      <c r="J253" s="159">
        <v>50</v>
      </c>
      <c r="K253" s="88">
        <v>25</v>
      </c>
      <c r="L253" s="196" t="s">
        <v>1656</v>
      </c>
    </row>
    <row r="254" spans="1:12" ht="15.75" customHeight="1">
      <c r="A254" s="194" t="s">
        <v>1663</v>
      </c>
      <c r="B254" s="152" t="s">
        <v>1664</v>
      </c>
      <c r="C254" s="152" t="s">
        <v>101</v>
      </c>
      <c r="D254" s="189" t="s">
        <v>1665</v>
      </c>
      <c r="E254" s="360" t="s">
        <v>1666</v>
      </c>
      <c r="F254" s="191" t="s">
        <v>322</v>
      </c>
      <c r="G254" s="191">
        <v>1</v>
      </c>
      <c r="H254" s="191">
        <v>1</v>
      </c>
      <c r="I254" s="191">
        <v>2</v>
      </c>
      <c r="J254" s="193">
        <v>50</v>
      </c>
      <c r="K254" s="88">
        <v>50</v>
      </c>
      <c r="L254" s="196" t="s">
        <v>1656</v>
      </c>
    </row>
    <row r="255" spans="1:12" ht="15.75" customHeight="1">
      <c r="A255" s="1123" t="s">
        <v>1667</v>
      </c>
      <c r="B255" s="1125" t="s">
        <v>1668</v>
      </c>
      <c r="C255" s="1127" t="s">
        <v>101</v>
      </c>
      <c r="D255" s="158" t="s">
        <v>1669</v>
      </c>
      <c r="E255" s="375" t="s">
        <v>1670</v>
      </c>
      <c r="F255" s="375" t="s">
        <v>1671</v>
      </c>
      <c r="G255" s="155">
        <v>2</v>
      </c>
      <c r="H255" s="155">
        <v>2</v>
      </c>
      <c r="I255" s="155">
        <v>4</v>
      </c>
      <c r="J255" s="159">
        <v>50</v>
      </c>
      <c r="K255" s="83">
        <v>25</v>
      </c>
      <c r="L255" s="196" t="s">
        <v>521</v>
      </c>
    </row>
    <row r="256" spans="1:12" ht="15.75" customHeight="1">
      <c r="A256" s="1124"/>
      <c r="B256" s="1124"/>
      <c r="C256" s="1124"/>
      <c r="D256" s="152" t="s">
        <v>1672</v>
      </c>
      <c r="E256" s="376" t="s">
        <v>1673</v>
      </c>
      <c r="F256" s="376" t="s">
        <v>1674</v>
      </c>
      <c r="G256" s="191">
        <v>2</v>
      </c>
      <c r="H256" s="191">
        <v>2</v>
      </c>
      <c r="I256" s="191">
        <v>4</v>
      </c>
      <c r="J256" s="193">
        <v>50</v>
      </c>
      <c r="K256" s="83">
        <v>25</v>
      </c>
      <c r="L256" s="196" t="s">
        <v>521</v>
      </c>
    </row>
    <row r="257" spans="1:12" ht="15.75" customHeight="1">
      <c r="A257" s="1124"/>
      <c r="B257" s="1124"/>
      <c r="C257" s="1124"/>
      <c r="D257" s="152" t="s">
        <v>1675</v>
      </c>
      <c r="E257" s="376" t="s">
        <v>1676</v>
      </c>
      <c r="F257" s="376" t="s">
        <v>1677</v>
      </c>
      <c r="G257" s="191">
        <v>2</v>
      </c>
      <c r="H257" s="191">
        <v>2</v>
      </c>
      <c r="I257" s="191">
        <v>4</v>
      </c>
      <c r="J257" s="193">
        <v>50</v>
      </c>
      <c r="K257" s="88">
        <v>25</v>
      </c>
      <c r="L257" s="196" t="s">
        <v>521</v>
      </c>
    </row>
    <row r="258" spans="1:12" ht="15.75" customHeight="1">
      <c r="A258" s="1124"/>
      <c r="B258" s="1126"/>
      <c r="C258" s="1126"/>
      <c r="D258" s="152" t="s">
        <v>1678</v>
      </c>
      <c r="E258" s="376" t="s">
        <v>1679</v>
      </c>
      <c r="F258" s="376" t="s">
        <v>1680</v>
      </c>
      <c r="G258" s="191">
        <v>2</v>
      </c>
      <c r="H258" s="191">
        <v>2</v>
      </c>
      <c r="I258" s="191">
        <v>4</v>
      </c>
      <c r="J258" s="193">
        <v>50</v>
      </c>
      <c r="K258" s="88">
        <v>25</v>
      </c>
      <c r="L258" s="196" t="s">
        <v>521</v>
      </c>
    </row>
    <row r="259" spans="1:12" ht="15.75" customHeight="1">
      <c r="A259" s="377"/>
      <c r="B259" s="378"/>
      <c r="C259" s="379"/>
      <c r="D259" s="184" t="s">
        <v>1681</v>
      </c>
      <c r="E259" s="373" t="s">
        <v>1682</v>
      </c>
      <c r="F259" s="373" t="s">
        <v>1683</v>
      </c>
      <c r="G259" s="155">
        <v>2</v>
      </c>
      <c r="H259" s="155">
        <v>2</v>
      </c>
      <c r="I259" s="155">
        <v>4</v>
      </c>
      <c r="J259" s="159">
        <v>50</v>
      </c>
      <c r="K259" s="88">
        <v>25</v>
      </c>
      <c r="L259" s="196" t="s">
        <v>521</v>
      </c>
    </row>
    <row r="260" spans="1:12" ht="15.75" customHeight="1">
      <c r="A260" s="380"/>
      <c r="B260" s="381"/>
      <c r="C260" s="382"/>
      <c r="D260" s="194" t="s">
        <v>1684</v>
      </c>
      <c r="E260" s="360" t="s">
        <v>1685</v>
      </c>
      <c r="F260" s="360" t="s">
        <v>1686</v>
      </c>
      <c r="G260" s="191">
        <v>2</v>
      </c>
      <c r="H260" s="191">
        <v>2</v>
      </c>
      <c r="I260" s="191">
        <v>4</v>
      </c>
      <c r="J260" s="193">
        <v>50</v>
      </c>
      <c r="K260" s="88">
        <v>25</v>
      </c>
      <c r="L260" s="196" t="s">
        <v>521</v>
      </c>
    </row>
    <row r="261" spans="1:12" ht="15.75" customHeight="1">
      <c r="A261" s="383" t="s">
        <v>1687</v>
      </c>
      <c r="B261" s="155" t="s">
        <v>1688</v>
      </c>
      <c r="C261" s="158" t="s">
        <v>101</v>
      </c>
      <c r="D261" s="158" t="s">
        <v>1689</v>
      </c>
      <c r="E261" s="384" t="s">
        <v>1690</v>
      </c>
      <c r="F261" s="158" t="s">
        <v>1691</v>
      </c>
      <c r="G261" s="155">
        <v>1</v>
      </c>
      <c r="H261" s="155">
        <v>1</v>
      </c>
      <c r="I261" s="155">
        <v>1</v>
      </c>
      <c r="J261" s="155">
        <v>50</v>
      </c>
      <c r="K261" s="203">
        <v>50</v>
      </c>
      <c r="L261" s="196" t="s">
        <v>121</v>
      </c>
    </row>
    <row r="262" spans="1:12" ht="15.75" customHeight="1">
      <c r="A262" s="184" t="s">
        <v>1692</v>
      </c>
      <c r="B262" s="385" t="s">
        <v>1693</v>
      </c>
      <c r="C262" s="155" t="s">
        <v>101</v>
      </c>
      <c r="D262" s="158" t="s">
        <v>1694</v>
      </c>
      <c r="E262" s="386" t="s">
        <v>1695</v>
      </c>
      <c r="F262" s="158" t="s">
        <v>1696</v>
      </c>
      <c r="G262" s="352">
        <v>1</v>
      </c>
      <c r="H262" s="352">
        <v>1</v>
      </c>
      <c r="I262" s="352">
        <v>1</v>
      </c>
      <c r="J262" s="159">
        <v>50</v>
      </c>
      <c r="K262" s="203">
        <v>50</v>
      </c>
      <c r="L262" s="196" t="s">
        <v>1697</v>
      </c>
    </row>
    <row r="263" spans="1:12" ht="15.75" customHeight="1">
      <c r="A263" s="194" t="s">
        <v>1692</v>
      </c>
      <c r="B263" s="387" t="s">
        <v>1698</v>
      </c>
      <c r="C263" s="191" t="s">
        <v>101</v>
      </c>
      <c r="D263" s="152" t="s">
        <v>1694</v>
      </c>
      <c r="E263" s="388" t="s">
        <v>1695</v>
      </c>
      <c r="F263" s="152" t="s">
        <v>1696</v>
      </c>
      <c r="G263" s="359">
        <v>1</v>
      </c>
      <c r="H263" s="359">
        <v>1</v>
      </c>
      <c r="I263" s="359">
        <v>1</v>
      </c>
      <c r="J263" s="193">
        <v>50</v>
      </c>
      <c r="K263" s="203">
        <v>50</v>
      </c>
      <c r="L263" s="196" t="s">
        <v>1697</v>
      </c>
    </row>
    <row r="264" spans="1:12" ht="15.75" customHeight="1">
      <c r="A264" s="194" t="s">
        <v>1692</v>
      </c>
      <c r="B264" s="389" t="s">
        <v>1699</v>
      </c>
      <c r="C264" s="191" t="s">
        <v>101</v>
      </c>
      <c r="D264" s="390" t="s">
        <v>1700</v>
      </c>
      <c r="E264" s="192" t="s">
        <v>1701</v>
      </c>
      <c r="F264" s="152" t="s">
        <v>1696</v>
      </c>
      <c r="G264" s="359">
        <v>1</v>
      </c>
      <c r="H264" s="359">
        <v>1</v>
      </c>
      <c r="I264" s="359">
        <v>1</v>
      </c>
      <c r="J264" s="193">
        <v>50</v>
      </c>
      <c r="K264" s="203">
        <v>50</v>
      </c>
      <c r="L264" s="196" t="s">
        <v>1697</v>
      </c>
    </row>
    <row r="265" spans="1:12" ht="15.75" customHeight="1">
      <c r="A265" s="184" t="s">
        <v>1702</v>
      </c>
      <c r="B265" s="153" t="s">
        <v>1703</v>
      </c>
      <c r="C265" s="158" t="s">
        <v>101</v>
      </c>
      <c r="D265" s="158" t="s">
        <v>1704</v>
      </c>
      <c r="E265" s="158" t="s">
        <v>1705</v>
      </c>
      <c r="F265" s="155" t="s">
        <v>333</v>
      </c>
      <c r="G265" s="352">
        <v>1</v>
      </c>
      <c r="H265" s="352">
        <v>1</v>
      </c>
      <c r="I265" s="352">
        <v>1</v>
      </c>
      <c r="J265" s="159">
        <v>50</v>
      </c>
      <c r="K265" s="83">
        <v>50</v>
      </c>
      <c r="L265" s="196" t="s">
        <v>1706</v>
      </c>
    </row>
    <row r="266" spans="1:12" ht="15.75" customHeight="1">
      <c r="A266" s="194" t="s">
        <v>1702</v>
      </c>
      <c r="B266" s="189" t="s">
        <v>1703</v>
      </c>
      <c r="C266" s="152" t="s">
        <v>101</v>
      </c>
      <c r="D266" s="152" t="s">
        <v>1707</v>
      </c>
      <c r="E266" s="152" t="s">
        <v>1705</v>
      </c>
      <c r="F266" s="191" t="s">
        <v>1120</v>
      </c>
      <c r="G266" s="191">
        <v>1</v>
      </c>
      <c r="H266" s="191">
        <v>1</v>
      </c>
      <c r="I266" s="191">
        <v>1</v>
      </c>
      <c r="J266" s="193">
        <v>50</v>
      </c>
      <c r="K266" s="83">
        <v>50</v>
      </c>
      <c r="L266" s="196" t="s">
        <v>1706</v>
      </c>
    </row>
    <row r="267" spans="1:12" ht="15.75" customHeight="1">
      <c r="A267" s="194" t="s">
        <v>1702</v>
      </c>
      <c r="B267" s="189" t="s">
        <v>1708</v>
      </c>
      <c r="C267" s="152" t="s">
        <v>101</v>
      </c>
      <c r="D267" s="152" t="s">
        <v>1709</v>
      </c>
      <c r="E267" s="376" t="s">
        <v>1710</v>
      </c>
      <c r="F267" s="191" t="s">
        <v>1120</v>
      </c>
      <c r="G267" s="191">
        <v>1</v>
      </c>
      <c r="H267" s="191">
        <v>1</v>
      </c>
      <c r="I267" s="191">
        <v>1</v>
      </c>
      <c r="J267" s="193">
        <v>50</v>
      </c>
      <c r="K267" s="83">
        <v>50</v>
      </c>
      <c r="L267" s="196" t="s">
        <v>1706</v>
      </c>
    </row>
    <row r="268" spans="1:12" ht="15.75" customHeight="1">
      <c r="A268" s="184" t="s">
        <v>1711</v>
      </c>
      <c r="B268" s="153" t="s">
        <v>1712</v>
      </c>
      <c r="C268" s="158" t="s">
        <v>1713</v>
      </c>
      <c r="D268" s="158" t="s">
        <v>1714</v>
      </c>
      <c r="E268" s="158" t="s">
        <v>1715</v>
      </c>
      <c r="F268" s="158" t="s">
        <v>1716</v>
      </c>
      <c r="G268" s="352">
        <v>1</v>
      </c>
      <c r="H268" s="352">
        <v>1</v>
      </c>
      <c r="I268" s="352">
        <v>2</v>
      </c>
      <c r="J268" s="159">
        <v>50</v>
      </c>
      <c r="K268" s="352">
        <v>50</v>
      </c>
      <c r="L268" s="3" t="s">
        <v>133</v>
      </c>
    </row>
    <row r="269" spans="1:12" ht="15.75" customHeight="1">
      <c r="A269" s="177" t="s">
        <v>1711</v>
      </c>
      <c r="B269" s="152" t="s">
        <v>1712</v>
      </c>
      <c r="C269" s="190" t="s">
        <v>1713</v>
      </c>
      <c r="D269" s="152" t="s">
        <v>1717</v>
      </c>
      <c r="E269" s="360" t="s">
        <v>1718</v>
      </c>
      <c r="F269" s="360" t="s">
        <v>1719</v>
      </c>
      <c r="G269" s="191">
        <v>1</v>
      </c>
      <c r="H269" s="191">
        <v>1</v>
      </c>
      <c r="I269" s="191">
        <v>2</v>
      </c>
      <c r="J269" s="193">
        <v>50</v>
      </c>
      <c r="K269" s="193">
        <v>50</v>
      </c>
      <c r="L269" s="82" t="s">
        <v>133</v>
      </c>
    </row>
    <row r="270" spans="1:12" ht="15.75" customHeight="1">
      <c r="A270" s="391" t="s">
        <v>1711</v>
      </c>
      <c r="B270" s="392" t="s">
        <v>1712</v>
      </c>
      <c r="C270" s="393" t="s">
        <v>1713</v>
      </c>
      <c r="D270" s="394" t="s">
        <v>1720</v>
      </c>
      <c r="E270" s="395" t="s">
        <v>1721</v>
      </c>
      <c r="F270" s="395" t="s">
        <v>1722</v>
      </c>
      <c r="G270" s="396">
        <v>1</v>
      </c>
      <c r="H270" s="396">
        <v>1</v>
      </c>
      <c r="I270" s="396">
        <v>2</v>
      </c>
      <c r="J270" s="397">
        <v>50</v>
      </c>
      <c r="K270" s="397">
        <v>50</v>
      </c>
      <c r="L270" s="3" t="s">
        <v>133</v>
      </c>
    </row>
    <row r="271" spans="1:12" ht="15.75" customHeight="1">
      <c r="A271" s="83" t="s">
        <v>879</v>
      </c>
      <c r="B271" s="314" t="s">
        <v>1723</v>
      </c>
      <c r="C271" s="203" t="s">
        <v>134</v>
      </c>
      <c r="D271" s="314" t="s">
        <v>1724</v>
      </c>
      <c r="E271" s="83" t="s">
        <v>1725</v>
      </c>
      <c r="F271" s="83" t="s">
        <v>1120</v>
      </c>
      <c r="G271" s="208">
        <v>1</v>
      </c>
      <c r="H271" s="208">
        <v>1</v>
      </c>
      <c r="I271" s="208">
        <v>1</v>
      </c>
      <c r="J271" s="291">
        <v>50</v>
      </c>
      <c r="K271" s="83">
        <v>50</v>
      </c>
      <c r="L271" s="3" t="s">
        <v>135</v>
      </c>
    </row>
    <row r="272" spans="1:12" ht="15.75" customHeight="1">
      <c r="A272" s="67" t="s">
        <v>879</v>
      </c>
      <c r="B272" s="314" t="s">
        <v>1726</v>
      </c>
      <c r="C272" s="68" t="s">
        <v>134</v>
      </c>
      <c r="D272" s="314" t="s">
        <v>1727</v>
      </c>
      <c r="E272" s="76" t="s">
        <v>768</v>
      </c>
      <c r="F272" s="126" t="s">
        <v>1120</v>
      </c>
      <c r="G272" s="76">
        <v>1</v>
      </c>
      <c r="H272" s="76">
        <v>1</v>
      </c>
      <c r="I272" s="76">
        <v>1</v>
      </c>
      <c r="J272" s="294">
        <v>50</v>
      </c>
      <c r="K272" s="88">
        <v>50</v>
      </c>
      <c r="L272" s="3" t="s">
        <v>135</v>
      </c>
    </row>
    <row r="273" spans="1:12" ht="15.75" customHeight="1">
      <c r="A273" s="83" t="s">
        <v>879</v>
      </c>
      <c r="B273" s="314" t="s">
        <v>1728</v>
      </c>
      <c r="C273" s="68" t="s">
        <v>134</v>
      </c>
      <c r="D273" s="314" t="s">
        <v>1729</v>
      </c>
      <c r="E273" s="76" t="s">
        <v>1730</v>
      </c>
      <c r="F273" s="126" t="s">
        <v>1120</v>
      </c>
      <c r="G273" s="76">
        <v>1</v>
      </c>
      <c r="H273" s="76">
        <v>1</v>
      </c>
      <c r="I273" s="76">
        <v>1</v>
      </c>
      <c r="J273" s="294">
        <v>50</v>
      </c>
      <c r="K273" s="88">
        <v>50</v>
      </c>
      <c r="L273" s="3" t="s">
        <v>135</v>
      </c>
    </row>
    <row r="274" spans="1:12" ht="15.75" customHeight="1">
      <c r="A274" s="83" t="s">
        <v>879</v>
      </c>
      <c r="B274" s="314" t="s">
        <v>1731</v>
      </c>
      <c r="C274" s="76" t="s">
        <v>134</v>
      </c>
      <c r="D274" s="314" t="s">
        <v>1732</v>
      </c>
      <c r="E274" s="76" t="s">
        <v>1733</v>
      </c>
      <c r="F274" s="126" t="s">
        <v>1120</v>
      </c>
      <c r="G274" s="76">
        <v>1</v>
      </c>
      <c r="H274" s="76">
        <v>1</v>
      </c>
      <c r="I274" s="76">
        <v>1</v>
      </c>
      <c r="J274" s="294">
        <v>50</v>
      </c>
      <c r="K274" s="88">
        <v>50</v>
      </c>
      <c r="L274" s="3" t="s">
        <v>135</v>
      </c>
    </row>
    <row r="275" spans="1:12" ht="15.75" customHeight="1">
      <c r="A275" s="83" t="s">
        <v>1734</v>
      </c>
      <c r="B275" s="67" t="s">
        <v>1735</v>
      </c>
      <c r="C275" s="203" t="s">
        <v>134</v>
      </c>
      <c r="D275" s="83" t="s">
        <v>1736</v>
      </c>
      <c r="E275" s="89" t="s">
        <v>1737</v>
      </c>
      <c r="F275" s="83" t="s">
        <v>322</v>
      </c>
      <c r="G275" s="208">
        <v>3</v>
      </c>
      <c r="H275" s="208">
        <v>3</v>
      </c>
      <c r="I275" s="208">
        <v>3</v>
      </c>
      <c r="J275" s="291">
        <v>50</v>
      </c>
      <c r="K275" s="83">
        <v>16</v>
      </c>
      <c r="L275" s="3" t="s">
        <v>135</v>
      </c>
    </row>
    <row r="276" spans="1:12" ht="15.75" customHeight="1">
      <c r="A276" s="83" t="s">
        <v>1734</v>
      </c>
      <c r="B276" s="67" t="s">
        <v>1735</v>
      </c>
      <c r="C276" s="68" t="s">
        <v>134</v>
      </c>
      <c r="D276" s="83" t="s">
        <v>1738</v>
      </c>
      <c r="E276" s="76" t="s">
        <v>1739</v>
      </c>
      <c r="F276" s="126" t="s">
        <v>322</v>
      </c>
      <c r="G276" s="76">
        <v>3</v>
      </c>
      <c r="H276" s="76">
        <v>3</v>
      </c>
      <c r="I276" s="76">
        <v>3</v>
      </c>
      <c r="J276" s="294">
        <v>50</v>
      </c>
      <c r="K276" s="398">
        <v>16</v>
      </c>
      <c r="L276" s="3" t="s">
        <v>135</v>
      </c>
    </row>
    <row r="277" spans="1:12" ht="15.75" customHeight="1">
      <c r="A277" s="83" t="s">
        <v>1740</v>
      </c>
      <c r="B277" s="399" t="s">
        <v>1741</v>
      </c>
      <c r="C277" s="203" t="s">
        <v>134</v>
      </c>
      <c r="D277" s="400" t="s">
        <v>1742</v>
      </c>
      <c r="E277" s="89" t="s">
        <v>1743</v>
      </c>
      <c r="F277" s="83" t="s">
        <v>1744</v>
      </c>
      <c r="G277" s="208">
        <v>2</v>
      </c>
      <c r="H277" s="208">
        <v>2</v>
      </c>
      <c r="I277" s="208">
        <v>2</v>
      </c>
      <c r="J277" s="291">
        <v>50</v>
      </c>
      <c r="K277" s="398">
        <v>25</v>
      </c>
      <c r="L277" s="3" t="s">
        <v>135</v>
      </c>
    </row>
    <row r="278" spans="1:12" ht="15.75" customHeight="1">
      <c r="A278" s="401" t="s">
        <v>140</v>
      </c>
      <c r="B278" s="401" t="s">
        <v>1745</v>
      </c>
      <c r="C278" s="402" t="s">
        <v>134</v>
      </c>
      <c r="D278" s="401" t="s">
        <v>1746</v>
      </c>
      <c r="E278" s="403" t="s">
        <v>1747</v>
      </c>
      <c r="F278" s="401" t="s">
        <v>1748</v>
      </c>
      <c r="G278" s="404">
        <v>1</v>
      </c>
      <c r="H278" s="404">
        <v>1</v>
      </c>
      <c r="I278" s="404">
        <v>1</v>
      </c>
      <c r="J278" s="405">
        <v>50</v>
      </c>
      <c r="K278" s="117">
        <v>50</v>
      </c>
      <c r="L278" s="3" t="s">
        <v>140</v>
      </c>
    </row>
    <row r="279" spans="1:12" ht="15.75" customHeight="1">
      <c r="A279" s="401" t="s">
        <v>140</v>
      </c>
      <c r="B279" s="401" t="s">
        <v>1745</v>
      </c>
      <c r="C279" s="118"/>
      <c r="D279" s="401" t="s">
        <v>1749</v>
      </c>
      <c r="E279" s="406" t="s">
        <v>1750</v>
      </c>
      <c r="F279" s="407" t="s">
        <v>1751</v>
      </c>
      <c r="G279" s="118">
        <v>1</v>
      </c>
      <c r="H279" s="118">
        <v>1</v>
      </c>
      <c r="I279" s="118">
        <v>1</v>
      </c>
      <c r="J279" s="408">
        <v>50</v>
      </c>
      <c r="K279" s="118">
        <v>50</v>
      </c>
      <c r="L279" s="3" t="s">
        <v>140</v>
      </c>
    </row>
    <row r="280" spans="1:12" ht="15.75" customHeight="1">
      <c r="A280" s="1128" t="s">
        <v>1752</v>
      </c>
      <c r="B280" s="1131" t="s">
        <v>1753</v>
      </c>
      <c r="C280" s="1128" t="s">
        <v>134</v>
      </c>
      <c r="D280" s="83" t="s">
        <v>1754</v>
      </c>
      <c r="E280" s="200" t="s">
        <v>1755</v>
      </c>
      <c r="F280" s="200" t="s">
        <v>1756</v>
      </c>
      <c r="G280" s="135">
        <v>1</v>
      </c>
      <c r="H280" s="135">
        <v>1</v>
      </c>
      <c r="I280" s="135">
        <v>6</v>
      </c>
      <c r="J280" s="291">
        <v>50</v>
      </c>
      <c r="K280" s="398">
        <v>50</v>
      </c>
      <c r="L280" s="3" t="s">
        <v>142</v>
      </c>
    </row>
    <row r="281" spans="1:12" ht="15.75" customHeight="1">
      <c r="A281" s="1130"/>
      <c r="B281" s="1130"/>
      <c r="C281" s="1130"/>
      <c r="D281" s="83" t="s">
        <v>1757</v>
      </c>
      <c r="E281" s="409" t="s">
        <v>1758</v>
      </c>
      <c r="F281" s="410" t="s">
        <v>1759</v>
      </c>
      <c r="G281" s="70">
        <v>1</v>
      </c>
      <c r="H281" s="70">
        <v>1</v>
      </c>
      <c r="I281" s="70">
        <v>6</v>
      </c>
      <c r="J281" s="294">
        <v>50</v>
      </c>
      <c r="K281" s="398">
        <v>50</v>
      </c>
      <c r="L281" s="3" t="s">
        <v>142</v>
      </c>
    </row>
    <row r="282" spans="1:12" ht="15.75" customHeight="1">
      <c r="A282" s="1128" t="s">
        <v>1760</v>
      </c>
      <c r="B282" s="1131" t="s">
        <v>1761</v>
      </c>
      <c r="C282" s="1131" t="s">
        <v>134</v>
      </c>
      <c r="D282" s="83" t="s">
        <v>1669</v>
      </c>
      <c r="E282" s="338" t="s">
        <v>1670</v>
      </c>
      <c r="F282" s="411" t="s">
        <v>1671</v>
      </c>
      <c r="G282" s="76">
        <v>2</v>
      </c>
      <c r="H282" s="76">
        <v>2</v>
      </c>
      <c r="I282" s="76">
        <v>4</v>
      </c>
      <c r="J282" s="294">
        <v>50</v>
      </c>
      <c r="K282" s="398">
        <v>25</v>
      </c>
      <c r="L282" s="3" t="s">
        <v>142</v>
      </c>
    </row>
    <row r="283" spans="1:12" ht="15.75" customHeight="1">
      <c r="A283" s="1129"/>
      <c r="B283" s="1129"/>
      <c r="C283" s="1129"/>
      <c r="D283" s="83" t="s">
        <v>1672</v>
      </c>
      <c r="E283" s="338" t="s">
        <v>1673</v>
      </c>
      <c r="F283" s="411" t="s">
        <v>1674</v>
      </c>
      <c r="G283" s="76">
        <v>2</v>
      </c>
      <c r="H283" s="76">
        <v>2</v>
      </c>
      <c r="I283" s="76">
        <v>4</v>
      </c>
      <c r="J283" s="294">
        <v>50</v>
      </c>
      <c r="K283" s="398">
        <v>25</v>
      </c>
      <c r="L283" s="3" t="s">
        <v>142</v>
      </c>
    </row>
    <row r="284" spans="1:12" ht="15.75" customHeight="1">
      <c r="A284" s="1129"/>
      <c r="B284" s="1129"/>
      <c r="C284" s="1129"/>
      <c r="D284" s="83" t="s">
        <v>1762</v>
      </c>
      <c r="E284" s="338" t="s">
        <v>1676</v>
      </c>
      <c r="F284" s="411" t="s">
        <v>1677</v>
      </c>
      <c r="G284" s="76">
        <v>2</v>
      </c>
      <c r="H284" s="76">
        <v>2</v>
      </c>
      <c r="I284" s="76">
        <v>4</v>
      </c>
      <c r="J284" s="294">
        <v>50</v>
      </c>
      <c r="K284" s="398">
        <v>25</v>
      </c>
      <c r="L284" s="3" t="s">
        <v>142</v>
      </c>
    </row>
    <row r="285" spans="1:12" ht="15.75" customHeight="1">
      <c r="A285" s="1129"/>
      <c r="B285" s="1129"/>
      <c r="C285" s="1129"/>
      <c r="D285" s="83" t="s">
        <v>1763</v>
      </c>
      <c r="E285" s="338" t="s">
        <v>1679</v>
      </c>
      <c r="F285" s="411" t="s">
        <v>1680</v>
      </c>
      <c r="G285" s="76">
        <v>2</v>
      </c>
      <c r="H285" s="76">
        <v>2</v>
      </c>
      <c r="I285" s="76">
        <v>4</v>
      </c>
      <c r="J285" s="294">
        <v>50</v>
      </c>
      <c r="K285" s="398">
        <v>25</v>
      </c>
      <c r="L285" s="3" t="s">
        <v>142</v>
      </c>
    </row>
    <row r="286" spans="1:12" ht="15.75" customHeight="1">
      <c r="A286" s="1129"/>
      <c r="B286" s="1129"/>
      <c r="C286" s="1129"/>
      <c r="D286" s="83" t="s">
        <v>1681</v>
      </c>
      <c r="E286" s="338" t="s">
        <v>1682</v>
      </c>
      <c r="F286" s="411" t="s">
        <v>1683</v>
      </c>
      <c r="G286" s="76">
        <v>2</v>
      </c>
      <c r="H286" s="76">
        <v>2</v>
      </c>
      <c r="I286" s="76">
        <v>4</v>
      </c>
      <c r="J286" s="294">
        <v>50</v>
      </c>
      <c r="K286" s="398">
        <v>25</v>
      </c>
      <c r="L286" s="3" t="s">
        <v>142</v>
      </c>
    </row>
    <row r="287" spans="1:12" ht="15.75" customHeight="1">
      <c r="A287" s="1130"/>
      <c r="B287" s="1130"/>
      <c r="C287" s="1130"/>
      <c r="D287" s="83" t="s">
        <v>1684</v>
      </c>
      <c r="E287" s="338" t="s">
        <v>1685</v>
      </c>
      <c r="F287" s="411" t="s">
        <v>1686</v>
      </c>
      <c r="G287" s="76">
        <v>2</v>
      </c>
      <c r="H287" s="76">
        <v>2</v>
      </c>
      <c r="I287" s="76">
        <v>4</v>
      </c>
      <c r="J287" s="294">
        <v>50</v>
      </c>
      <c r="K287" s="398">
        <v>25</v>
      </c>
      <c r="L287" s="3" t="s">
        <v>142</v>
      </c>
    </row>
    <row r="288" spans="1:12" ht="15.75" customHeight="1">
      <c r="A288" s="1128" t="s">
        <v>1764</v>
      </c>
      <c r="B288" s="1128" t="s">
        <v>1765</v>
      </c>
      <c r="C288" s="1128" t="s">
        <v>134</v>
      </c>
      <c r="D288" s="83" t="s">
        <v>1766</v>
      </c>
      <c r="E288" s="338" t="s">
        <v>1767</v>
      </c>
      <c r="F288" s="411" t="s">
        <v>1768</v>
      </c>
      <c r="G288" s="70">
        <v>1</v>
      </c>
      <c r="H288" s="70">
        <v>1</v>
      </c>
      <c r="I288" s="70">
        <v>6</v>
      </c>
      <c r="J288" s="294">
        <v>50</v>
      </c>
      <c r="K288" s="398">
        <v>50</v>
      </c>
      <c r="L288" s="3" t="s">
        <v>142</v>
      </c>
    </row>
    <row r="289" spans="1:12" ht="15.75" customHeight="1">
      <c r="A289" s="1129"/>
      <c r="B289" s="1129"/>
      <c r="C289" s="1129"/>
      <c r="D289" s="83" t="s">
        <v>1769</v>
      </c>
      <c r="E289" s="338" t="s">
        <v>1758</v>
      </c>
      <c r="F289" s="411" t="s">
        <v>1770</v>
      </c>
      <c r="G289" s="70">
        <v>1</v>
      </c>
      <c r="H289" s="70">
        <v>1</v>
      </c>
      <c r="I289" s="70">
        <v>6</v>
      </c>
      <c r="J289" s="294">
        <v>50</v>
      </c>
      <c r="K289" s="398">
        <v>50</v>
      </c>
      <c r="L289" s="3" t="s">
        <v>142</v>
      </c>
    </row>
    <row r="290" spans="1:12" ht="15.75" customHeight="1">
      <c r="A290" s="1130"/>
      <c r="B290" s="1130"/>
      <c r="C290" s="1130"/>
      <c r="D290" s="83" t="s">
        <v>1771</v>
      </c>
      <c r="E290" s="338" t="s">
        <v>1772</v>
      </c>
      <c r="F290" s="411" t="s">
        <v>1773</v>
      </c>
      <c r="G290" s="70">
        <v>1</v>
      </c>
      <c r="H290" s="70">
        <v>1</v>
      </c>
      <c r="I290" s="70">
        <v>6</v>
      </c>
      <c r="J290" s="294">
        <v>50</v>
      </c>
      <c r="K290" s="398">
        <v>50</v>
      </c>
      <c r="L290" s="3" t="s">
        <v>142</v>
      </c>
    </row>
    <row r="291" spans="1:12" ht="15.75" customHeight="1">
      <c r="A291" s="1128" t="s">
        <v>1774</v>
      </c>
      <c r="B291" s="1128" t="s">
        <v>1775</v>
      </c>
      <c r="C291" s="1128" t="s">
        <v>134</v>
      </c>
      <c r="D291" s="83" t="s">
        <v>1776</v>
      </c>
      <c r="E291" s="338" t="s">
        <v>1777</v>
      </c>
      <c r="F291" s="411" t="s">
        <v>1778</v>
      </c>
      <c r="G291" s="76">
        <v>1</v>
      </c>
      <c r="H291" s="76">
        <v>1</v>
      </c>
      <c r="I291" s="76">
        <v>3</v>
      </c>
      <c r="J291" s="294">
        <v>50</v>
      </c>
      <c r="K291" s="398">
        <v>50</v>
      </c>
      <c r="L291" s="3" t="s">
        <v>142</v>
      </c>
    </row>
    <row r="292" spans="1:12" ht="15.75" customHeight="1">
      <c r="A292" s="1129"/>
      <c r="B292" s="1129"/>
      <c r="C292" s="1129"/>
      <c r="D292" s="83" t="s">
        <v>1779</v>
      </c>
      <c r="E292" s="338" t="s">
        <v>1780</v>
      </c>
      <c r="F292" s="411" t="s">
        <v>1781</v>
      </c>
      <c r="G292" s="76">
        <v>1</v>
      </c>
      <c r="H292" s="76">
        <v>1</v>
      </c>
      <c r="I292" s="76">
        <v>3</v>
      </c>
      <c r="J292" s="294">
        <v>50</v>
      </c>
      <c r="K292" s="398">
        <v>50</v>
      </c>
      <c r="L292" s="3" t="s">
        <v>142</v>
      </c>
    </row>
    <row r="293" spans="1:12" ht="15.75" customHeight="1">
      <c r="A293" s="1129"/>
      <c r="B293" s="1129"/>
      <c r="C293" s="1129"/>
      <c r="D293" s="83" t="s">
        <v>1782</v>
      </c>
      <c r="E293" s="338" t="s">
        <v>1783</v>
      </c>
      <c r="F293" s="411" t="s">
        <v>1784</v>
      </c>
      <c r="G293" s="76">
        <v>1</v>
      </c>
      <c r="H293" s="76">
        <v>1</v>
      </c>
      <c r="I293" s="76">
        <v>3</v>
      </c>
      <c r="J293" s="294">
        <v>50</v>
      </c>
      <c r="K293" s="398">
        <v>50</v>
      </c>
      <c r="L293" s="3" t="s">
        <v>142</v>
      </c>
    </row>
    <row r="294" spans="1:12" ht="15.75" customHeight="1">
      <c r="A294" s="1130"/>
      <c r="B294" s="1130"/>
      <c r="C294" s="1130"/>
      <c r="D294" s="83" t="s">
        <v>1785</v>
      </c>
      <c r="E294" s="338" t="s">
        <v>1786</v>
      </c>
      <c r="F294" s="411" t="s">
        <v>1787</v>
      </c>
      <c r="G294" s="76">
        <v>1</v>
      </c>
      <c r="H294" s="76">
        <v>1</v>
      </c>
      <c r="I294" s="76">
        <v>3</v>
      </c>
      <c r="J294" s="294">
        <v>50</v>
      </c>
      <c r="K294" s="398">
        <v>50</v>
      </c>
      <c r="L294" s="3" t="s">
        <v>142</v>
      </c>
    </row>
    <row r="295" spans="1:12" ht="15.75" customHeight="1">
      <c r="A295" s="83" t="s">
        <v>1788</v>
      </c>
      <c r="B295" s="67" t="s">
        <v>1789</v>
      </c>
      <c r="C295" s="203" t="s">
        <v>134</v>
      </c>
      <c r="D295" s="83" t="s">
        <v>1790</v>
      </c>
      <c r="E295" s="89" t="s">
        <v>1791</v>
      </c>
      <c r="F295" s="89" t="s">
        <v>1792</v>
      </c>
      <c r="G295" s="208">
        <v>2</v>
      </c>
      <c r="H295" s="208">
        <v>2</v>
      </c>
      <c r="I295" s="208">
        <v>2</v>
      </c>
      <c r="J295" s="291">
        <v>50</v>
      </c>
      <c r="K295" s="83">
        <v>25</v>
      </c>
      <c r="L295" s="3" t="s">
        <v>143</v>
      </c>
    </row>
    <row r="296" spans="1:12" ht="15.75" customHeight="1">
      <c r="A296" s="83" t="s">
        <v>1793</v>
      </c>
      <c r="B296" s="67" t="s">
        <v>1794</v>
      </c>
      <c r="C296" s="203" t="s">
        <v>134</v>
      </c>
      <c r="D296" s="83" t="s">
        <v>1795</v>
      </c>
      <c r="E296" s="83" t="s">
        <v>1796</v>
      </c>
      <c r="F296" s="83" t="s">
        <v>1120</v>
      </c>
      <c r="G296" s="208">
        <v>1</v>
      </c>
      <c r="H296" s="208">
        <v>1</v>
      </c>
      <c r="I296" s="208">
        <v>2</v>
      </c>
      <c r="J296" s="291">
        <v>50</v>
      </c>
      <c r="K296" s="83">
        <v>50</v>
      </c>
      <c r="L296" s="3" t="s">
        <v>562</v>
      </c>
    </row>
    <row r="297" spans="1:12" ht="15.75" customHeight="1">
      <c r="A297" s="67" t="s">
        <v>1797</v>
      </c>
      <c r="B297" s="83" t="s">
        <v>1798</v>
      </c>
      <c r="C297" s="203" t="s">
        <v>134</v>
      </c>
      <c r="D297" s="83" t="s">
        <v>1799</v>
      </c>
      <c r="E297" s="76" t="s">
        <v>1800</v>
      </c>
      <c r="F297" s="126" t="s">
        <v>1801</v>
      </c>
      <c r="G297" s="76">
        <v>1</v>
      </c>
      <c r="H297" s="76">
        <v>1</v>
      </c>
      <c r="I297" s="76">
        <v>4</v>
      </c>
      <c r="J297" s="294">
        <v>50</v>
      </c>
      <c r="K297" s="398">
        <v>50</v>
      </c>
      <c r="L297" s="3" t="s">
        <v>562</v>
      </c>
    </row>
    <row r="298" spans="1:12" ht="15.75" customHeight="1">
      <c r="A298" s="67" t="s">
        <v>1797</v>
      </c>
      <c r="B298" s="83" t="s">
        <v>1798</v>
      </c>
      <c r="C298" s="203" t="s">
        <v>134</v>
      </c>
      <c r="D298" s="67" t="s">
        <v>1802</v>
      </c>
      <c r="E298" s="76" t="s">
        <v>1803</v>
      </c>
      <c r="F298" s="126" t="s">
        <v>1801</v>
      </c>
      <c r="G298" s="76">
        <v>1</v>
      </c>
      <c r="H298" s="76">
        <v>1</v>
      </c>
      <c r="I298" s="76">
        <v>4</v>
      </c>
      <c r="J298" s="294">
        <v>50</v>
      </c>
      <c r="K298" s="398">
        <v>50</v>
      </c>
      <c r="L298" s="3" t="s">
        <v>562</v>
      </c>
    </row>
    <row r="299" spans="1:12" ht="15.75" customHeight="1">
      <c r="A299" s="67" t="s">
        <v>1797</v>
      </c>
      <c r="B299" s="83" t="s">
        <v>1798</v>
      </c>
      <c r="C299" s="203" t="s">
        <v>134</v>
      </c>
      <c r="D299" s="83" t="s">
        <v>1804</v>
      </c>
      <c r="E299" s="76" t="s">
        <v>1805</v>
      </c>
      <c r="F299" s="126" t="s">
        <v>1120</v>
      </c>
      <c r="G299" s="76">
        <v>1</v>
      </c>
      <c r="H299" s="76">
        <v>1</v>
      </c>
      <c r="I299" s="76">
        <v>4</v>
      </c>
      <c r="J299" s="294">
        <v>50</v>
      </c>
      <c r="K299" s="398">
        <v>50</v>
      </c>
      <c r="L299" s="3" t="s">
        <v>562</v>
      </c>
    </row>
    <row r="300" spans="1:12" ht="15.75" customHeight="1">
      <c r="A300" s="67" t="s">
        <v>1797</v>
      </c>
      <c r="B300" s="83" t="s">
        <v>1798</v>
      </c>
      <c r="C300" s="203" t="s">
        <v>134</v>
      </c>
      <c r="D300" s="83" t="s">
        <v>1806</v>
      </c>
      <c r="E300" s="76" t="s">
        <v>1807</v>
      </c>
      <c r="F300" s="126" t="s">
        <v>1801</v>
      </c>
      <c r="G300" s="76">
        <v>1</v>
      </c>
      <c r="H300" s="76">
        <v>1</v>
      </c>
      <c r="I300" s="76">
        <v>4</v>
      </c>
      <c r="J300" s="294">
        <v>50</v>
      </c>
      <c r="K300" s="88">
        <v>50</v>
      </c>
      <c r="L300" s="3" t="s">
        <v>562</v>
      </c>
    </row>
    <row r="301" spans="1:12" ht="15.75" customHeight="1">
      <c r="A301" s="67" t="s">
        <v>1797</v>
      </c>
      <c r="B301" s="83" t="s">
        <v>1798</v>
      </c>
      <c r="C301" s="203" t="s">
        <v>134</v>
      </c>
      <c r="D301" s="83" t="s">
        <v>1808</v>
      </c>
      <c r="E301" s="76" t="s">
        <v>1809</v>
      </c>
      <c r="F301" s="126" t="s">
        <v>1801</v>
      </c>
      <c r="G301" s="76">
        <v>1</v>
      </c>
      <c r="H301" s="76">
        <v>1</v>
      </c>
      <c r="I301" s="76">
        <v>4</v>
      </c>
      <c r="J301" s="294">
        <v>50</v>
      </c>
      <c r="K301" s="88">
        <v>50</v>
      </c>
      <c r="L301" s="3" t="s">
        <v>562</v>
      </c>
    </row>
    <row r="302" spans="1:12" ht="15.75" customHeight="1">
      <c r="A302" s="67" t="s">
        <v>1797</v>
      </c>
      <c r="B302" s="83" t="s">
        <v>1798</v>
      </c>
      <c r="C302" s="203" t="s">
        <v>134</v>
      </c>
      <c r="D302" s="83" t="s">
        <v>1810</v>
      </c>
      <c r="E302" s="76" t="s">
        <v>1811</v>
      </c>
      <c r="F302" s="126" t="s">
        <v>1801</v>
      </c>
      <c r="G302" s="76">
        <v>1</v>
      </c>
      <c r="H302" s="76">
        <v>1</v>
      </c>
      <c r="I302" s="76">
        <v>4</v>
      </c>
      <c r="J302" s="294">
        <v>50</v>
      </c>
      <c r="K302" s="88">
        <v>50</v>
      </c>
      <c r="L302" s="3" t="s">
        <v>562</v>
      </c>
    </row>
    <row r="303" spans="1:12" ht="15.75" customHeight="1">
      <c r="A303" s="67" t="s">
        <v>1797</v>
      </c>
      <c r="B303" s="83" t="s">
        <v>1798</v>
      </c>
      <c r="C303" s="203" t="s">
        <v>134</v>
      </c>
      <c r="D303" s="83" t="s">
        <v>1812</v>
      </c>
      <c r="E303" s="76" t="s">
        <v>1813</v>
      </c>
      <c r="F303" s="126" t="s">
        <v>1801</v>
      </c>
      <c r="G303" s="76">
        <v>1</v>
      </c>
      <c r="H303" s="76">
        <v>1</v>
      </c>
      <c r="I303" s="76">
        <v>4</v>
      </c>
      <c r="J303" s="294">
        <v>50</v>
      </c>
      <c r="K303" s="88">
        <v>50</v>
      </c>
      <c r="L303" s="3" t="s">
        <v>562</v>
      </c>
    </row>
    <row r="304" spans="1:12" ht="15.75" customHeight="1">
      <c r="A304" s="67" t="s">
        <v>1797</v>
      </c>
      <c r="B304" s="83" t="s">
        <v>1798</v>
      </c>
      <c r="C304" s="203" t="s">
        <v>134</v>
      </c>
      <c r="D304" s="83" t="s">
        <v>1814</v>
      </c>
      <c r="E304" s="76" t="s">
        <v>1815</v>
      </c>
      <c r="F304" s="126" t="s">
        <v>1801</v>
      </c>
      <c r="G304" s="76">
        <v>1</v>
      </c>
      <c r="H304" s="76">
        <v>1</v>
      </c>
      <c r="I304" s="76">
        <v>4</v>
      </c>
      <c r="J304" s="294">
        <v>50</v>
      </c>
      <c r="K304" s="88">
        <v>50</v>
      </c>
      <c r="L304" s="3" t="s">
        <v>562</v>
      </c>
    </row>
    <row r="305" spans="1:12" ht="15.75" customHeight="1">
      <c r="A305" s="67" t="s">
        <v>1797</v>
      </c>
      <c r="B305" s="83" t="s">
        <v>1798</v>
      </c>
      <c r="C305" s="203" t="s">
        <v>134</v>
      </c>
      <c r="D305" s="83" t="s">
        <v>1816</v>
      </c>
      <c r="E305" s="76" t="s">
        <v>1817</v>
      </c>
      <c r="F305" s="126" t="s">
        <v>1801</v>
      </c>
      <c r="G305" s="76">
        <v>1</v>
      </c>
      <c r="H305" s="76">
        <v>1</v>
      </c>
      <c r="I305" s="76">
        <v>4</v>
      </c>
      <c r="J305" s="294">
        <v>50</v>
      </c>
      <c r="K305" s="88">
        <v>50</v>
      </c>
      <c r="L305" s="3" t="s">
        <v>562</v>
      </c>
    </row>
    <row r="306" spans="1:12" ht="15.75" customHeight="1">
      <c r="A306" s="67" t="s">
        <v>1797</v>
      </c>
      <c r="B306" s="83" t="s">
        <v>1798</v>
      </c>
      <c r="C306" s="203" t="s">
        <v>134</v>
      </c>
      <c r="D306" s="83" t="s">
        <v>1818</v>
      </c>
      <c r="E306" s="76" t="s">
        <v>1819</v>
      </c>
      <c r="F306" s="126" t="s">
        <v>1801</v>
      </c>
      <c r="G306" s="76">
        <v>1</v>
      </c>
      <c r="H306" s="76">
        <v>1</v>
      </c>
      <c r="I306" s="76">
        <v>4</v>
      </c>
      <c r="J306" s="294">
        <v>50</v>
      </c>
      <c r="K306" s="88">
        <v>50</v>
      </c>
      <c r="L306" s="3" t="s">
        <v>562</v>
      </c>
    </row>
    <row r="307" spans="1:12" ht="15.75" customHeight="1">
      <c r="A307" s="67" t="s">
        <v>1797</v>
      </c>
      <c r="B307" s="83" t="s">
        <v>1798</v>
      </c>
      <c r="C307" s="203" t="s">
        <v>134</v>
      </c>
      <c r="D307" s="83" t="s">
        <v>1820</v>
      </c>
      <c r="E307" s="76" t="s">
        <v>1821</v>
      </c>
      <c r="F307" s="126" t="s">
        <v>1801</v>
      </c>
      <c r="G307" s="76">
        <v>1</v>
      </c>
      <c r="H307" s="76">
        <v>1</v>
      </c>
      <c r="I307" s="76">
        <v>4</v>
      </c>
      <c r="J307" s="294">
        <v>50</v>
      </c>
      <c r="K307" s="88">
        <v>50</v>
      </c>
      <c r="L307" s="3" t="s">
        <v>562</v>
      </c>
    </row>
    <row r="308" spans="1:12" ht="15.75" customHeight="1">
      <c r="A308" s="67" t="s">
        <v>1797</v>
      </c>
      <c r="B308" s="83" t="s">
        <v>1798</v>
      </c>
      <c r="C308" s="203" t="s">
        <v>134</v>
      </c>
      <c r="D308" s="83" t="s">
        <v>1822</v>
      </c>
      <c r="E308" s="76" t="s">
        <v>1823</v>
      </c>
      <c r="F308" s="126" t="s">
        <v>1801</v>
      </c>
      <c r="G308" s="76">
        <v>1</v>
      </c>
      <c r="H308" s="76">
        <v>1</v>
      </c>
      <c r="I308" s="76">
        <v>4</v>
      </c>
      <c r="J308" s="294">
        <v>50</v>
      </c>
      <c r="K308" s="88">
        <v>50</v>
      </c>
      <c r="L308" s="3" t="s">
        <v>562</v>
      </c>
    </row>
    <row r="309" spans="1:12" ht="15.75" customHeight="1">
      <c r="A309" s="67" t="s">
        <v>1797</v>
      </c>
      <c r="B309" s="83" t="s">
        <v>1798</v>
      </c>
      <c r="C309" s="203" t="s">
        <v>134</v>
      </c>
      <c r="D309" s="83" t="s">
        <v>1824</v>
      </c>
      <c r="E309" s="76" t="s">
        <v>1825</v>
      </c>
      <c r="F309" s="126" t="s">
        <v>1801</v>
      </c>
      <c r="G309" s="76">
        <v>1</v>
      </c>
      <c r="H309" s="76">
        <v>1</v>
      </c>
      <c r="I309" s="76">
        <v>4</v>
      </c>
      <c r="J309" s="294">
        <v>50</v>
      </c>
      <c r="K309" s="88">
        <v>50</v>
      </c>
      <c r="L309" s="3" t="s">
        <v>562</v>
      </c>
    </row>
    <row r="310" spans="1:12" ht="15.75" customHeight="1">
      <c r="A310" s="67" t="s">
        <v>1797</v>
      </c>
      <c r="B310" s="83" t="s">
        <v>1798</v>
      </c>
      <c r="C310" s="203" t="s">
        <v>134</v>
      </c>
      <c r="D310" s="83" t="s">
        <v>1826</v>
      </c>
      <c r="E310" s="76" t="s">
        <v>1827</v>
      </c>
      <c r="F310" s="126" t="s">
        <v>1801</v>
      </c>
      <c r="G310" s="76">
        <v>1</v>
      </c>
      <c r="H310" s="76">
        <v>1</v>
      </c>
      <c r="I310" s="76">
        <v>4</v>
      </c>
      <c r="J310" s="294">
        <v>50</v>
      </c>
      <c r="K310" s="88">
        <v>50</v>
      </c>
      <c r="L310" s="3" t="s">
        <v>562</v>
      </c>
    </row>
    <row r="311" spans="1:12" ht="15.75" customHeight="1">
      <c r="A311" s="67" t="s">
        <v>1797</v>
      </c>
      <c r="B311" s="83" t="s">
        <v>1798</v>
      </c>
      <c r="C311" s="203" t="s">
        <v>134</v>
      </c>
      <c r="D311" s="83" t="s">
        <v>1828</v>
      </c>
      <c r="E311" s="76" t="s">
        <v>1829</v>
      </c>
      <c r="F311" s="126" t="s">
        <v>1801</v>
      </c>
      <c r="G311" s="76">
        <v>1</v>
      </c>
      <c r="H311" s="76">
        <v>1</v>
      </c>
      <c r="I311" s="76">
        <v>4</v>
      </c>
      <c r="J311" s="294">
        <v>50</v>
      </c>
      <c r="K311" s="88">
        <v>50</v>
      </c>
      <c r="L311" s="3" t="s">
        <v>562</v>
      </c>
    </row>
    <row r="312" spans="1:12" ht="15.75" customHeight="1">
      <c r="A312" s="83" t="s">
        <v>1797</v>
      </c>
      <c r="B312" s="83" t="s">
        <v>1830</v>
      </c>
      <c r="C312" s="203" t="s">
        <v>134</v>
      </c>
      <c r="D312" s="213" t="s">
        <v>1802</v>
      </c>
      <c r="E312" s="76" t="s">
        <v>1803</v>
      </c>
      <c r="F312" s="126" t="s">
        <v>1801</v>
      </c>
      <c r="G312" s="76">
        <v>1</v>
      </c>
      <c r="H312" s="76">
        <v>1</v>
      </c>
      <c r="I312" s="76">
        <v>4</v>
      </c>
      <c r="J312" s="294">
        <v>50</v>
      </c>
      <c r="K312" s="88">
        <v>50</v>
      </c>
      <c r="L312" s="3" t="s">
        <v>562</v>
      </c>
    </row>
    <row r="313" spans="1:12" ht="15.75" customHeight="1">
      <c r="A313" s="83" t="s">
        <v>1797</v>
      </c>
      <c r="B313" s="83" t="s">
        <v>1830</v>
      </c>
      <c r="C313" s="203" t="s">
        <v>134</v>
      </c>
      <c r="D313" s="83" t="s">
        <v>1808</v>
      </c>
      <c r="E313" s="76" t="s">
        <v>1809</v>
      </c>
      <c r="F313" s="126" t="s">
        <v>1801</v>
      </c>
      <c r="G313" s="76">
        <v>1</v>
      </c>
      <c r="H313" s="76">
        <v>1</v>
      </c>
      <c r="I313" s="76">
        <v>4</v>
      </c>
      <c r="J313" s="294">
        <v>50</v>
      </c>
      <c r="K313" s="88">
        <v>50</v>
      </c>
      <c r="L313" s="3" t="s">
        <v>562</v>
      </c>
    </row>
    <row r="314" spans="1:12" ht="15.75" customHeight="1">
      <c r="A314" s="83" t="s">
        <v>1797</v>
      </c>
      <c r="B314" s="83" t="s">
        <v>1830</v>
      </c>
      <c r="C314" s="203" t="s">
        <v>134</v>
      </c>
      <c r="D314" s="83" t="s">
        <v>1812</v>
      </c>
      <c r="E314" s="76" t="s">
        <v>1813</v>
      </c>
      <c r="F314" s="126" t="s">
        <v>1801</v>
      </c>
      <c r="G314" s="76">
        <v>1</v>
      </c>
      <c r="H314" s="76">
        <v>1</v>
      </c>
      <c r="I314" s="76">
        <v>4</v>
      </c>
      <c r="J314" s="294">
        <v>50</v>
      </c>
      <c r="K314" s="88">
        <v>50</v>
      </c>
      <c r="L314" s="3" t="s">
        <v>562</v>
      </c>
    </row>
    <row r="315" spans="1:12" ht="15.75" customHeight="1">
      <c r="A315" s="83" t="s">
        <v>1797</v>
      </c>
      <c r="B315" s="83" t="s">
        <v>1830</v>
      </c>
      <c r="C315" s="203" t="s">
        <v>134</v>
      </c>
      <c r="D315" s="83" t="s">
        <v>1831</v>
      </c>
      <c r="E315" s="76" t="s">
        <v>1832</v>
      </c>
      <c r="F315" s="126" t="s">
        <v>1801</v>
      </c>
      <c r="G315" s="76">
        <v>1</v>
      </c>
      <c r="H315" s="76">
        <v>1</v>
      </c>
      <c r="I315" s="76">
        <v>4</v>
      </c>
      <c r="J315" s="294">
        <v>50</v>
      </c>
      <c r="K315" s="88">
        <v>50</v>
      </c>
      <c r="L315" s="3" t="s">
        <v>562</v>
      </c>
    </row>
    <row r="316" spans="1:12" ht="15.75" customHeight="1">
      <c r="A316" s="83" t="s">
        <v>1797</v>
      </c>
      <c r="B316" s="83" t="s">
        <v>1830</v>
      </c>
      <c r="C316" s="203" t="s">
        <v>134</v>
      </c>
      <c r="D316" s="83" t="s">
        <v>1820</v>
      </c>
      <c r="E316" s="76" t="s">
        <v>1821</v>
      </c>
      <c r="F316" s="126" t="s">
        <v>1801</v>
      </c>
      <c r="G316" s="76">
        <v>1</v>
      </c>
      <c r="H316" s="76">
        <v>1</v>
      </c>
      <c r="I316" s="76">
        <v>4</v>
      </c>
      <c r="J316" s="294">
        <v>50</v>
      </c>
      <c r="K316" s="88">
        <v>50</v>
      </c>
      <c r="L316" s="3" t="s">
        <v>562</v>
      </c>
    </row>
    <row r="317" spans="1:12" ht="15.75" customHeight="1">
      <c r="A317" s="83" t="s">
        <v>1797</v>
      </c>
      <c r="B317" s="83" t="s">
        <v>1830</v>
      </c>
      <c r="C317" s="203" t="s">
        <v>134</v>
      </c>
      <c r="D317" s="83" t="s">
        <v>1799</v>
      </c>
      <c r="E317" s="76" t="s">
        <v>1800</v>
      </c>
      <c r="F317" s="126" t="s">
        <v>1801</v>
      </c>
      <c r="G317" s="76">
        <v>1</v>
      </c>
      <c r="H317" s="76">
        <v>1</v>
      </c>
      <c r="I317" s="76">
        <v>4</v>
      </c>
      <c r="J317" s="294">
        <v>50</v>
      </c>
      <c r="K317" s="88">
        <v>50</v>
      </c>
      <c r="L317" s="3" t="s">
        <v>562</v>
      </c>
    </row>
    <row r="318" spans="1:12" ht="15.75" customHeight="1">
      <c r="A318" s="83" t="s">
        <v>1797</v>
      </c>
      <c r="B318" s="83" t="s">
        <v>1830</v>
      </c>
      <c r="C318" s="203" t="s">
        <v>134</v>
      </c>
      <c r="D318" s="83" t="s">
        <v>1826</v>
      </c>
      <c r="E318" s="76" t="s">
        <v>1827</v>
      </c>
      <c r="F318" s="126" t="s">
        <v>1801</v>
      </c>
      <c r="G318" s="76">
        <v>1</v>
      </c>
      <c r="H318" s="76">
        <v>1</v>
      </c>
      <c r="I318" s="76">
        <v>4</v>
      </c>
      <c r="J318" s="294">
        <v>50</v>
      </c>
      <c r="K318" s="88">
        <v>50</v>
      </c>
      <c r="L318" s="3" t="s">
        <v>562</v>
      </c>
    </row>
    <row r="319" spans="1:12" ht="15.75" customHeight="1">
      <c r="A319" s="83" t="s">
        <v>1797</v>
      </c>
      <c r="B319" s="83" t="s">
        <v>1830</v>
      </c>
      <c r="C319" s="203" t="s">
        <v>134</v>
      </c>
      <c r="D319" s="83" t="s">
        <v>1828</v>
      </c>
      <c r="E319" s="76" t="s">
        <v>1829</v>
      </c>
      <c r="F319" s="126" t="s">
        <v>1801</v>
      </c>
      <c r="G319" s="76">
        <v>1</v>
      </c>
      <c r="H319" s="76">
        <v>1</v>
      </c>
      <c r="I319" s="76">
        <v>4</v>
      </c>
      <c r="J319" s="294">
        <v>50</v>
      </c>
      <c r="K319" s="88">
        <v>50</v>
      </c>
      <c r="L319" s="3" t="s">
        <v>562</v>
      </c>
    </row>
    <row r="320" spans="1:12" ht="15.75" customHeight="1">
      <c r="A320" s="83" t="s">
        <v>1797</v>
      </c>
      <c r="B320" s="83" t="s">
        <v>1830</v>
      </c>
      <c r="C320" s="203" t="s">
        <v>134</v>
      </c>
      <c r="D320" s="83" t="s">
        <v>1833</v>
      </c>
      <c r="E320" s="76" t="s">
        <v>1834</v>
      </c>
      <c r="F320" s="126" t="s">
        <v>1801</v>
      </c>
      <c r="G320" s="76">
        <v>1</v>
      </c>
      <c r="H320" s="76">
        <v>1</v>
      </c>
      <c r="I320" s="76">
        <v>4</v>
      </c>
      <c r="J320" s="294">
        <v>50</v>
      </c>
      <c r="K320" s="88">
        <v>50</v>
      </c>
      <c r="L320" s="3" t="s">
        <v>562</v>
      </c>
    </row>
    <row r="321" spans="1:12" ht="15.75" customHeight="1">
      <c r="A321" s="83" t="s">
        <v>1797</v>
      </c>
      <c r="B321" s="83" t="s">
        <v>1835</v>
      </c>
      <c r="C321" s="203" t="s">
        <v>134</v>
      </c>
      <c r="D321" s="83" t="s">
        <v>1802</v>
      </c>
      <c r="E321" s="76" t="s">
        <v>1803</v>
      </c>
      <c r="F321" s="126" t="s">
        <v>1801</v>
      </c>
      <c r="G321" s="76">
        <v>1</v>
      </c>
      <c r="H321" s="76">
        <v>1</v>
      </c>
      <c r="I321" s="76">
        <v>4</v>
      </c>
      <c r="J321" s="294">
        <v>50</v>
      </c>
      <c r="K321" s="88">
        <v>50</v>
      </c>
      <c r="L321" s="3" t="s">
        <v>562</v>
      </c>
    </row>
    <row r="322" spans="1:12" ht="15.75" customHeight="1">
      <c r="A322" s="83" t="s">
        <v>1797</v>
      </c>
      <c r="B322" s="83" t="s">
        <v>1835</v>
      </c>
      <c r="C322" s="203" t="s">
        <v>134</v>
      </c>
      <c r="D322" s="83" t="s">
        <v>1836</v>
      </c>
      <c r="E322" s="76" t="s">
        <v>1837</v>
      </c>
      <c r="F322" s="126" t="s">
        <v>1801</v>
      </c>
      <c r="G322" s="76">
        <v>1</v>
      </c>
      <c r="H322" s="76">
        <v>1</v>
      </c>
      <c r="I322" s="76">
        <v>4</v>
      </c>
      <c r="J322" s="294">
        <v>50</v>
      </c>
      <c r="K322" s="88">
        <v>50</v>
      </c>
      <c r="L322" s="3" t="s">
        <v>562</v>
      </c>
    </row>
    <row r="323" spans="1:12" ht="15.75" customHeight="1">
      <c r="A323" s="83" t="s">
        <v>1797</v>
      </c>
      <c r="B323" s="83" t="s">
        <v>1835</v>
      </c>
      <c r="C323" s="203" t="s">
        <v>134</v>
      </c>
      <c r="D323" s="83" t="s">
        <v>1838</v>
      </c>
      <c r="E323" s="76" t="s">
        <v>1839</v>
      </c>
      <c r="F323" s="126" t="s">
        <v>1801</v>
      </c>
      <c r="G323" s="76">
        <v>1</v>
      </c>
      <c r="H323" s="76">
        <v>1</v>
      </c>
      <c r="I323" s="76">
        <v>4</v>
      </c>
      <c r="J323" s="294">
        <v>50</v>
      </c>
      <c r="K323" s="88">
        <v>50</v>
      </c>
      <c r="L323" s="3" t="s">
        <v>562</v>
      </c>
    </row>
    <row r="324" spans="1:12" ht="15.75" customHeight="1">
      <c r="A324" s="83" t="s">
        <v>1797</v>
      </c>
      <c r="B324" s="83" t="s">
        <v>1835</v>
      </c>
      <c r="C324" s="203" t="s">
        <v>134</v>
      </c>
      <c r="D324" s="83" t="s">
        <v>1812</v>
      </c>
      <c r="E324" s="76" t="s">
        <v>1813</v>
      </c>
      <c r="F324" s="126" t="s">
        <v>1801</v>
      </c>
      <c r="G324" s="76">
        <v>1</v>
      </c>
      <c r="H324" s="76">
        <v>1</v>
      </c>
      <c r="I324" s="76">
        <v>4</v>
      </c>
      <c r="J324" s="294">
        <v>50</v>
      </c>
      <c r="K324" s="88">
        <v>50</v>
      </c>
      <c r="L324" s="3" t="s">
        <v>562</v>
      </c>
    </row>
    <row r="325" spans="1:12" ht="15.75" customHeight="1">
      <c r="A325" s="83" t="s">
        <v>1797</v>
      </c>
      <c r="B325" s="83" t="s">
        <v>1835</v>
      </c>
      <c r="C325" s="203" t="s">
        <v>134</v>
      </c>
      <c r="D325" s="83" t="s">
        <v>1820</v>
      </c>
      <c r="E325" s="76" t="s">
        <v>1821</v>
      </c>
      <c r="F325" s="126" t="s">
        <v>1801</v>
      </c>
      <c r="G325" s="76">
        <v>1</v>
      </c>
      <c r="H325" s="76">
        <v>1</v>
      </c>
      <c r="I325" s="76">
        <v>4</v>
      </c>
      <c r="J325" s="294">
        <v>50</v>
      </c>
      <c r="K325" s="88">
        <v>50</v>
      </c>
      <c r="L325" s="3" t="s">
        <v>562</v>
      </c>
    </row>
    <row r="326" spans="1:12" ht="15.75" customHeight="1">
      <c r="A326" s="83" t="s">
        <v>1797</v>
      </c>
      <c r="B326" s="83" t="s">
        <v>1835</v>
      </c>
      <c r="C326" s="203" t="s">
        <v>134</v>
      </c>
      <c r="D326" s="83" t="s">
        <v>1799</v>
      </c>
      <c r="E326" s="76" t="s">
        <v>1800</v>
      </c>
      <c r="F326" s="126" t="s">
        <v>1801</v>
      </c>
      <c r="G326" s="76">
        <v>1</v>
      </c>
      <c r="H326" s="76">
        <v>1</v>
      </c>
      <c r="I326" s="76">
        <v>4</v>
      </c>
      <c r="J326" s="294">
        <v>50</v>
      </c>
      <c r="K326" s="88">
        <v>50</v>
      </c>
      <c r="L326" s="3" t="s">
        <v>562</v>
      </c>
    </row>
    <row r="327" spans="1:12" ht="15.75" customHeight="1">
      <c r="A327" s="83" t="s">
        <v>1797</v>
      </c>
      <c r="B327" s="83" t="s">
        <v>1835</v>
      </c>
      <c r="C327" s="203" t="s">
        <v>134</v>
      </c>
      <c r="D327" s="83" t="s">
        <v>1826</v>
      </c>
      <c r="E327" s="76" t="s">
        <v>1827</v>
      </c>
      <c r="F327" s="126" t="s">
        <v>1801</v>
      </c>
      <c r="G327" s="76">
        <v>1</v>
      </c>
      <c r="H327" s="76">
        <v>1</v>
      </c>
      <c r="I327" s="76">
        <v>4</v>
      </c>
      <c r="J327" s="294">
        <v>50</v>
      </c>
      <c r="K327" s="88">
        <v>50</v>
      </c>
      <c r="L327" s="3" t="s">
        <v>562</v>
      </c>
    </row>
    <row r="328" spans="1:12" ht="15.75" customHeight="1">
      <c r="A328" s="83" t="s">
        <v>1840</v>
      </c>
      <c r="B328" s="83" t="s">
        <v>1841</v>
      </c>
      <c r="C328" s="203" t="s">
        <v>134</v>
      </c>
      <c r="D328" s="83" t="s">
        <v>1842</v>
      </c>
      <c r="E328" s="76" t="s">
        <v>1843</v>
      </c>
      <c r="F328" s="126" t="s">
        <v>1120</v>
      </c>
      <c r="G328" s="76">
        <v>2</v>
      </c>
      <c r="H328" s="76">
        <v>2</v>
      </c>
      <c r="I328" s="76">
        <v>3</v>
      </c>
      <c r="J328" s="294">
        <v>50</v>
      </c>
      <c r="K328" s="88">
        <v>25</v>
      </c>
      <c r="L328" s="3" t="s">
        <v>562</v>
      </c>
    </row>
    <row r="329" spans="1:12" ht="15.75" customHeight="1">
      <c r="A329" s="83" t="s">
        <v>1840</v>
      </c>
      <c r="B329" s="83" t="s">
        <v>1841</v>
      </c>
      <c r="C329" s="203" t="s">
        <v>134</v>
      </c>
      <c r="D329" s="83" t="s">
        <v>1844</v>
      </c>
      <c r="E329" s="76" t="s">
        <v>1845</v>
      </c>
      <c r="F329" s="126" t="s">
        <v>1801</v>
      </c>
      <c r="G329" s="76">
        <v>2</v>
      </c>
      <c r="H329" s="76">
        <v>2</v>
      </c>
      <c r="I329" s="76">
        <v>3</v>
      </c>
      <c r="J329" s="294">
        <v>50</v>
      </c>
      <c r="K329" s="88">
        <v>25</v>
      </c>
      <c r="L329" s="3" t="s">
        <v>562</v>
      </c>
    </row>
    <row r="330" spans="1:12" ht="15.75" customHeight="1">
      <c r="A330" s="67" t="s">
        <v>1846</v>
      </c>
      <c r="B330" s="83" t="s">
        <v>1847</v>
      </c>
      <c r="C330" s="203" t="s">
        <v>134</v>
      </c>
      <c r="D330" s="83" t="s">
        <v>1848</v>
      </c>
      <c r="E330" s="76" t="s">
        <v>1849</v>
      </c>
      <c r="F330" s="126" t="s">
        <v>1120</v>
      </c>
      <c r="G330" s="76">
        <v>1</v>
      </c>
      <c r="H330" s="76">
        <v>1</v>
      </c>
      <c r="I330" s="76">
        <v>1</v>
      </c>
      <c r="J330" s="294">
        <v>50</v>
      </c>
      <c r="K330" s="88">
        <v>50</v>
      </c>
      <c r="L330" s="3" t="s">
        <v>562</v>
      </c>
    </row>
    <row r="331" spans="1:12" ht="15.75" customHeight="1">
      <c r="A331" s="67" t="s">
        <v>1850</v>
      </c>
      <c r="B331" s="83" t="s">
        <v>1851</v>
      </c>
      <c r="C331" s="203" t="s">
        <v>134</v>
      </c>
      <c r="D331" s="83" t="s">
        <v>1852</v>
      </c>
      <c r="E331" s="76" t="s">
        <v>1853</v>
      </c>
      <c r="F331" s="126" t="s">
        <v>1120</v>
      </c>
      <c r="G331" s="76">
        <v>5</v>
      </c>
      <c r="H331" s="76">
        <v>2</v>
      </c>
      <c r="I331" s="76">
        <v>5</v>
      </c>
      <c r="J331" s="294">
        <v>50</v>
      </c>
      <c r="K331" s="88">
        <v>10</v>
      </c>
      <c r="L331" s="3" t="s">
        <v>562</v>
      </c>
    </row>
    <row r="332" spans="1:12" ht="15.75" customHeight="1">
      <c r="A332" s="203" t="s">
        <v>1854</v>
      </c>
      <c r="B332" s="203" t="s">
        <v>1855</v>
      </c>
      <c r="C332" s="203" t="s">
        <v>134</v>
      </c>
      <c r="D332" s="203" t="s">
        <v>1856</v>
      </c>
      <c r="E332" s="203" t="s">
        <v>1857</v>
      </c>
      <c r="F332" s="412" t="s">
        <v>1858</v>
      </c>
      <c r="G332" s="334">
        <v>1</v>
      </c>
      <c r="H332" s="334">
        <v>1</v>
      </c>
      <c r="I332" s="334">
        <v>22</v>
      </c>
      <c r="J332" s="334">
        <v>50</v>
      </c>
      <c r="K332" s="203">
        <v>50</v>
      </c>
      <c r="L332" s="3" t="s">
        <v>148</v>
      </c>
    </row>
    <row r="333" spans="1:12" ht="15.75" customHeight="1">
      <c r="A333" s="203" t="s">
        <v>1859</v>
      </c>
      <c r="B333" s="203" t="s">
        <v>1855</v>
      </c>
      <c r="C333" s="203" t="s">
        <v>134</v>
      </c>
      <c r="D333" s="235" t="s">
        <v>1860</v>
      </c>
      <c r="E333" s="203" t="s">
        <v>1861</v>
      </c>
      <c r="F333" s="412" t="s">
        <v>1862</v>
      </c>
      <c r="G333" s="334">
        <v>1</v>
      </c>
      <c r="H333" s="334">
        <v>1</v>
      </c>
      <c r="I333" s="334">
        <v>22</v>
      </c>
      <c r="J333" s="334">
        <v>50</v>
      </c>
      <c r="K333" s="203">
        <v>50</v>
      </c>
      <c r="L333" s="3" t="s">
        <v>148</v>
      </c>
    </row>
    <row r="334" spans="1:12" ht="15.75" customHeight="1">
      <c r="A334" s="203" t="s">
        <v>1863</v>
      </c>
      <c r="B334" s="203" t="s">
        <v>1855</v>
      </c>
      <c r="C334" s="203" t="s">
        <v>134</v>
      </c>
      <c r="D334" s="203" t="s">
        <v>1864</v>
      </c>
      <c r="E334" s="203" t="s">
        <v>1865</v>
      </c>
      <c r="F334" s="279" t="s">
        <v>1866</v>
      </c>
      <c r="G334" s="334">
        <v>1</v>
      </c>
      <c r="H334" s="334">
        <v>1</v>
      </c>
      <c r="I334" s="334">
        <v>22</v>
      </c>
      <c r="J334" s="334">
        <v>50</v>
      </c>
      <c r="K334" s="203">
        <v>50</v>
      </c>
      <c r="L334" s="3" t="s">
        <v>148</v>
      </c>
    </row>
    <row r="335" spans="1:12" ht="15.75" customHeight="1">
      <c r="A335" s="203" t="s">
        <v>1867</v>
      </c>
      <c r="B335" s="203" t="s">
        <v>1855</v>
      </c>
      <c r="C335" s="203" t="s">
        <v>134</v>
      </c>
      <c r="D335" s="203" t="s">
        <v>1868</v>
      </c>
      <c r="E335" s="203" t="s">
        <v>1869</v>
      </c>
      <c r="F335" s="412" t="s">
        <v>1870</v>
      </c>
      <c r="G335" s="334">
        <v>1</v>
      </c>
      <c r="H335" s="334">
        <v>1</v>
      </c>
      <c r="I335" s="334">
        <v>22</v>
      </c>
      <c r="J335" s="334">
        <v>50</v>
      </c>
      <c r="K335" s="203">
        <v>50</v>
      </c>
      <c r="L335" s="3" t="s">
        <v>148</v>
      </c>
    </row>
    <row r="336" spans="1:12" ht="15.75" customHeight="1">
      <c r="A336" s="203" t="s">
        <v>1871</v>
      </c>
      <c r="B336" s="203" t="s">
        <v>1855</v>
      </c>
      <c r="C336" s="203" t="s">
        <v>134</v>
      </c>
      <c r="D336" s="203" t="s">
        <v>1872</v>
      </c>
      <c r="E336" s="203" t="s">
        <v>1873</v>
      </c>
      <c r="F336" s="279" t="s">
        <v>1874</v>
      </c>
      <c r="G336" s="334">
        <v>1</v>
      </c>
      <c r="H336" s="334">
        <v>1</v>
      </c>
      <c r="I336" s="334">
        <v>22</v>
      </c>
      <c r="J336" s="334">
        <v>50</v>
      </c>
      <c r="K336" s="203">
        <v>50</v>
      </c>
      <c r="L336" s="3" t="s">
        <v>148</v>
      </c>
    </row>
    <row r="337" spans="1:12" ht="15.75" customHeight="1">
      <c r="A337" s="203" t="s">
        <v>1875</v>
      </c>
      <c r="B337" s="203" t="s">
        <v>1855</v>
      </c>
      <c r="C337" s="203" t="s">
        <v>134</v>
      </c>
      <c r="D337" s="203" t="s">
        <v>1876</v>
      </c>
      <c r="E337" s="203" t="s">
        <v>1877</v>
      </c>
      <c r="F337" s="279" t="s">
        <v>1878</v>
      </c>
      <c r="G337" s="334">
        <v>1</v>
      </c>
      <c r="H337" s="334">
        <v>1</v>
      </c>
      <c r="I337" s="334">
        <v>22</v>
      </c>
      <c r="J337" s="334">
        <v>50</v>
      </c>
      <c r="K337" s="203">
        <v>50</v>
      </c>
      <c r="L337" s="3" t="s">
        <v>148</v>
      </c>
    </row>
    <row r="338" spans="1:12" ht="15.75" customHeight="1">
      <c r="A338" s="203" t="s">
        <v>1879</v>
      </c>
      <c r="B338" s="203" t="s">
        <v>1855</v>
      </c>
      <c r="C338" s="203" t="s">
        <v>134</v>
      </c>
      <c r="D338" s="203" t="s">
        <v>1880</v>
      </c>
      <c r="E338" s="203" t="s">
        <v>1881</v>
      </c>
      <c r="F338" s="279" t="s">
        <v>1882</v>
      </c>
      <c r="G338" s="334">
        <v>1</v>
      </c>
      <c r="H338" s="334">
        <v>1</v>
      </c>
      <c r="I338" s="334">
        <v>22</v>
      </c>
      <c r="J338" s="334">
        <v>50</v>
      </c>
      <c r="K338" s="203">
        <v>50</v>
      </c>
      <c r="L338" s="3" t="s">
        <v>148</v>
      </c>
    </row>
    <row r="339" spans="1:12" ht="15.75" customHeight="1">
      <c r="A339" s="203" t="s">
        <v>1883</v>
      </c>
      <c r="B339" s="203" t="s">
        <v>1855</v>
      </c>
      <c r="C339" s="203" t="s">
        <v>134</v>
      </c>
      <c r="D339" s="203" t="s">
        <v>1884</v>
      </c>
      <c r="E339" s="203" t="s">
        <v>1885</v>
      </c>
      <c r="F339" s="274" t="s">
        <v>1886</v>
      </c>
      <c r="G339" s="413">
        <v>1</v>
      </c>
      <c r="H339" s="334">
        <v>1</v>
      </c>
      <c r="I339" s="334">
        <v>22</v>
      </c>
      <c r="J339" s="334">
        <v>50</v>
      </c>
      <c r="K339" s="203">
        <v>50</v>
      </c>
      <c r="L339" s="3" t="s">
        <v>148</v>
      </c>
    </row>
    <row r="340" spans="1:12" ht="15.75" customHeight="1">
      <c r="A340" s="203" t="s">
        <v>1887</v>
      </c>
      <c r="B340" s="203" t="s">
        <v>1855</v>
      </c>
      <c r="C340" s="203" t="s">
        <v>134</v>
      </c>
      <c r="D340" s="203" t="s">
        <v>1888</v>
      </c>
      <c r="E340" s="280" t="s">
        <v>1889</v>
      </c>
      <c r="F340" s="274" t="s">
        <v>1890</v>
      </c>
      <c r="G340" s="413">
        <v>1</v>
      </c>
      <c r="H340" s="334">
        <v>1</v>
      </c>
      <c r="I340" s="334">
        <v>22</v>
      </c>
      <c r="J340" s="334">
        <v>50</v>
      </c>
      <c r="K340" s="203">
        <v>50</v>
      </c>
      <c r="L340" s="3" t="s">
        <v>148</v>
      </c>
    </row>
    <row r="341" spans="1:12" ht="15.75" customHeight="1">
      <c r="A341" s="203" t="s">
        <v>1891</v>
      </c>
      <c r="B341" s="203" t="s">
        <v>1855</v>
      </c>
      <c r="C341" s="203" t="s">
        <v>134</v>
      </c>
      <c r="D341" s="203" t="s">
        <v>1892</v>
      </c>
      <c r="E341" s="280" t="s">
        <v>1893</v>
      </c>
      <c r="F341" s="203" t="s">
        <v>1894</v>
      </c>
      <c r="G341" s="413">
        <v>1</v>
      </c>
      <c r="H341" s="334">
        <v>1</v>
      </c>
      <c r="I341" s="334">
        <v>22</v>
      </c>
      <c r="J341" s="334">
        <v>50</v>
      </c>
      <c r="K341" s="203">
        <v>50</v>
      </c>
      <c r="L341" s="3" t="s">
        <v>148</v>
      </c>
    </row>
    <row r="342" spans="1:12" ht="15.75" customHeight="1">
      <c r="A342" s="196" t="s">
        <v>1895</v>
      </c>
      <c r="B342" s="196" t="s">
        <v>426</v>
      </c>
      <c r="C342" s="196" t="s">
        <v>134</v>
      </c>
      <c r="D342" s="196" t="s">
        <v>1896</v>
      </c>
      <c r="E342" s="342" t="s">
        <v>1387</v>
      </c>
      <c r="F342" s="342" t="s">
        <v>1897</v>
      </c>
      <c r="G342" s="196">
        <v>3</v>
      </c>
      <c r="H342" s="196">
        <v>2</v>
      </c>
      <c r="I342" s="196">
        <v>4</v>
      </c>
      <c r="J342" s="196">
        <v>50</v>
      </c>
      <c r="K342" s="196">
        <v>16.66</v>
      </c>
      <c r="L342" s="3" t="s">
        <v>148</v>
      </c>
    </row>
    <row r="343" spans="1:12" ht="15.75" customHeight="1">
      <c r="A343" s="203" t="s">
        <v>1898</v>
      </c>
      <c r="B343" s="203" t="s">
        <v>563</v>
      </c>
      <c r="C343" s="203" t="s">
        <v>134</v>
      </c>
      <c r="D343" s="203" t="s">
        <v>1899</v>
      </c>
      <c r="E343" s="280" t="s">
        <v>1900</v>
      </c>
      <c r="F343" s="280" t="s">
        <v>1901</v>
      </c>
      <c r="G343" s="334">
        <v>2</v>
      </c>
      <c r="H343" s="414">
        <v>1</v>
      </c>
      <c r="I343" s="334">
        <v>33</v>
      </c>
      <c r="J343" s="334">
        <v>50</v>
      </c>
      <c r="K343" s="203">
        <v>25</v>
      </c>
      <c r="L343" s="3" t="s">
        <v>148</v>
      </c>
    </row>
    <row r="344" spans="1:12" ht="15.75" customHeight="1">
      <c r="A344" s="203" t="s">
        <v>1902</v>
      </c>
      <c r="B344" s="203" t="s">
        <v>563</v>
      </c>
      <c r="C344" s="203" t="s">
        <v>134</v>
      </c>
      <c r="D344" s="203" t="s">
        <v>1903</v>
      </c>
      <c r="E344" s="280" t="s">
        <v>1904</v>
      </c>
      <c r="F344" s="280" t="s">
        <v>1905</v>
      </c>
      <c r="G344" s="334">
        <v>2</v>
      </c>
      <c r="H344" s="414">
        <v>1</v>
      </c>
      <c r="I344" s="334">
        <v>33</v>
      </c>
      <c r="J344" s="334">
        <v>50</v>
      </c>
      <c r="K344" s="203">
        <v>25</v>
      </c>
      <c r="L344" s="3" t="s">
        <v>148</v>
      </c>
    </row>
    <row r="345" spans="1:12" ht="15.75" customHeight="1">
      <c r="A345" s="203" t="s">
        <v>1906</v>
      </c>
      <c r="B345" s="203" t="s">
        <v>563</v>
      </c>
      <c r="C345" s="203" t="s">
        <v>134</v>
      </c>
      <c r="D345" s="203" t="s">
        <v>1907</v>
      </c>
      <c r="E345" s="280" t="s">
        <v>1908</v>
      </c>
      <c r="F345" s="203" t="s">
        <v>1909</v>
      </c>
      <c r="G345" s="334">
        <v>2</v>
      </c>
      <c r="H345" s="414">
        <v>1</v>
      </c>
      <c r="I345" s="334">
        <v>33</v>
      </c>
      <c r="J345" s="334">
        <v>50</v>
      </c>
      <c r="K345" s="203">
        <v>25</v>
      </c>
      <c r="L345" s="3" t="s">
        <v>148</v>
      </c>
    </row>
    <row r="346" spans="1:12" ht="15.75" customHeight="1">
      <c r="A346" s="203" t="s">
        <v>1910</v>
      </c>
      <c r="B346" s="203" t="s">
        <v>563</v>
      </c>
      <c r="C346" s="203" t="s">
        <v>134</v>
      </c>
      <c r="D346" s="203" t="s">
        <v>1911</v>
      </c>
      <c r="E346" s="280" t="s">
        <v>1912</v>
      </c>
      <c r="F346" s="280" t="s">
        <v>1913</v>
      </c>
      <c r="G346" s="334">
        <v>2</v>
      </c>
      <c r="H346" s="414">
        <v>1</v>
      </c>
      <c r="I346" s="334">
        <v>33</v>
      </c>
      <c r="J346" s="334">
        <v>50</v>
      </c>
      <c r="K346" s="203">
        <v>25</v>
      </c>
      <c r="L346" s="3" t="s">
        <v>148</v>
      </c>
    </row>
    <row r="347" spans="1:12" ht="15.75" customHeight="1">
      <c r="A347" s="203" t="s">
        <v>1914</v>
      </c>
      <c r="B347" s="203" t="s">
        <v>563</v>
      </c>
      <c r="C347" s="203" t="s">
        <v>134</v>
      </c>
      <c r="D347" s="203" t="s">
        <v>1915</v>
      </c>
      <c r="E347" s="280" t="s">
        <v>1916</v>
      </c>
      <c r="F347" s="280" t="s">
        <v>1917</v>
      </c>
      <c r="G347" s="334">
        <v>2</v>
      </c>
      <c r="H347" s="414">
        <v>1</v>
      </c>
      <c r="I347" s="334">
        <v>33</v>
      </c>
      <c r="J347" s="334">
        <v>50</v>
      </c>
      <c r="K347" s="203">
        <v>25</v>
      </c>
      <c r="L347" s="3" t="s">
        <v>148</v>
      </c>
    </row>
    <row r="348" spans="1:12" ht="15.75" customHeight="1">
      <c r="A348" s="203" t="s">
        <v>1918</v>
      </c>
      <c r="B348" s="203" t="s">
        <v>1919</v>
      </c>
      <c r="C348" s="203" t="s">
        <v>134</v>
      </c>
      <c r="D348" s="235" t="s">
        <v>1920</v>
      </c>
      <c r="E348" s="280" t="s">
        <v>1921</v>
      </c>
      <c r="F348" s="203" t="s">
        <v>1922</v>
      </c>
      <c r="G348" s="334">
        <v>4</v>
      </c>
      <c r="H348" s="414">
        <v>1</v>
      </c>
      <c r="I348" s="334">
        <v>8</v>
      </c>
      <c r="J348" s="415">
        <v>50</v>
      </c>
      <c r="K348" s="416">
        <v>12.5</v>
      </c>
      <c r="L348" s="3" t="s">
        <v>148</v>
      </c>
    </row>
    <row r="349" spans="1:12" ht="15.75" customHeight="1">
      <c r="A349" s="203" t="s">
        <v>1923</v>
      </c>
      <c r="B349" s="203" t="s">
        <v>1919</v>
      </c>
      <c r="C349" s="203" t="s">
        <v>134</v>
      </c>
      <c r="D349" s="203" t="s">
        <v>1924</v>
      </c>
      <c r="E349" s="203" t="s">
        <v>1925</v>
      </c>
      <c r="F349" s="280" t="s">
        <v>1926</v>
      </c>
      <c r="G349" s="334">
        <v>4</v>
      </c>
      <c r="H349" s="414">
        <v>1</v>
      </c>
      <c r="I349" s="334">
        <v>8</v>
      </c>
      <c r="J349" s="415">
        <v>50</v>
      </c>
      <c r="K349" s="416">
        <v>12.5</v>
      </c>
      <c r="L349" s="3" t="s">
        <v>148</v>
      </c>
    </row>
    <row r="350" spans="1:12" ht="15.75" customHeight="1">
      <c r="A350" s="203" t="s">
        <v>1927</v>
      </c>
      <c r="B350" s="203" t="s">
        <v>1919</v>
      </c>
      <c r="C350" s="203" t="s">
        <v>134</v>
      </c>
      <c r="D350" s="203" t="s">
        <v>1928</v>
      </c>
      <c r="E350" s="203" t="s">
        <v>1929</v>
      </c>
      <c r="F350" s="203" t="s">
        <v>1930</v>
      </c>
      <c r="G350" s="334">
        <v>4</v>
      </c>
      <c r="H350" s="414">
        <v>1</v>
      </c>
      <c r="I350" s="334">
        <v>8</v>
      </c>
      <c r="J350" s="415">
        <v>50</v>
      </c>
      <c r="K350" s="416">
        <v>12.5</v>
      </c>
      <c r="L350" s="3" t="s">
        <v>148</v>
      </c>
    </row>
    <row r="351" spans="1:12" ht="15.75" customHeight="1">
      <c r="A351" s="203" t="s">
        <v>1931</v>
      </c>
      <c r="B351" s="203" t="s">
        <v>1919</v>
      </c>
      <c r="C351" s="203" t="s">
        <v>134</v>
      </c>
      <c r="D351" s="203" t="s">
        <v>1932</v>
      </c>
      <c r="E351" s="280" t="s">
        <v>1933</v>
      </c>
      <c r="F351" s="280" t="s">
        <v>1934</v>
      </c>
      <c r="G351" s="334">
        <v>4</v>
      </c>
      <c r="H351" s="414">
        <v>1</v>
      </c>
      <c r="I351" s="334">
        <v>8</v>
      </c>
      <c r="J351" s="415">
        <v>50</v>
      </c>
      <c r="K351" s="416">
        <v>12.5</v>
      </c>
      <c r="L351" s="3" t="s">
        <v>148</v>
      </c>
    </row>
    <row r="352" spans="1:12" ht="15.75" customHeight="1">
      <c r="A352" s="203" t="s">
        <v>1935</v>
      </c>
      <c r="B352" s="203" t="s">
        <v>1919</v>
      </c>
      <c r="C352" s="203" t="s">
        <v>134</v>
      </c>
      <c r="D352" s="203" t="s">
        <v>1936</v>
      </c>
      <c r="E352" s="203" t="s">
        <v>1937</v>
      </c>
      <c r="F352" s="203" t="s">
        <v>1938</v>
      </c>
      <c r="G352" s="334">
        <v>4</v>
      </c>
      <c r="H352" s="414">
        <v>1</v>
      </c>
      <c r="I352" s="334">
        <v>8</v>
      </c>
      <c r="J352" s="415">
        <v>50</v>
      </c>
      <c r="K352" s="416">
        <v>12.5</v>
      </c>
      <c r="L352" s="3" t="s">
        <v>148</v>
      </c>
    </row>
    <row r="353" spans="1:12" ht="15.75" customHeight="1">
      <c r="A353" s="203" t="s">
        <v>1939</v>
      </c>
      <c r="B353" s="203" t="s">
        <v>1919</v>
      </c>
      <c r="C353" s="203" t="s">
        <v>134</v>
      </c>
      <c r="D353" s="203" t="s">
        <v>1940</v>
      </c>
      <c r="E353" s="280" t="s">
        <v>1941</v>
      </c>
      <c r="F353" s="280" t="s">
        <v>1942</v>
      </c>
      <c r="G353" s="334">
        <v>4</v>
      </c>
      <c r="H353" s="414">
        <v>1</v>
      </c>
      <c r="I353" s="334">
        <v>8</v>
      </c>
      <c r="J353" s="415">
        <v>50</v>
      </c>
      <c r="K353" s="416">
        <v>12.5</v>
      </c>
      <c r="L353" s="3" t="s">
        <v>148</v>
      </c>
    </row>
    <row r="354" spans="1:12" ht="15.75" customHeight="1">
      <c r="A354" s="273" t="s">
        <v>1943</v>
      </c>
      <c r="B354" s="273" t="s">
        <v>1919</v>
      </c>
      <c r="C354" s="273" t="s">
        <v>134</v>
      </c>
      <c r="D354" s="273" t="s">
        <v>1944</v>
      </c>
      <c r="E354" s="273" t="s">
        <v>1945</v>
      </c>
      <c r="F354" s="273" t="s">
        <v>1946</v>
      </c>
      <c r="G354" s="413">
        <v>4</v>
      </c>
      <c r="H354" s="417">
        <v>1</v>
      </c>
      <c r="I354" s="413">
        <v>8</v>
      </c>
      <c r="J354" s="418">
        <v>50</v>
      </c>
      <c r="K354" s="419">
        <v>12.5</v>
      </c>
      <c r="L354" s="3" t="s">
        <v>148</v>
      </c>
    </row>
    <row r="355" spans="1:12" ht="15.75" customHeight="1">
      <c r="A355" s="203" t="s">
        <v>1947</v>
      </c>
      <c r="B355" s="203" t="s">
        <v>1919</v>
      </c>
      <c r="C355" s="203" t="s">
        <v>134</v>
      </c>
      <c r="D355" s="203" t="s">
        <v>1948</v>
      </c>
      <c r="E355" s="203" t="s">
        <v>1949</v>
      </c>
      <c r="F355" s="203" t="s">
        <v>1950</v>
      </c>
      <c r="G355" s="334">
        <v>4</v>
      </c>
      <c r="H355" s="334">
        <v>1</v>
      </c>
      <c r="I355" s="334">
        <v>8</v>
      </c>
      <c r="J355" s="415">
        <v>50</v>
      </c>
      <c r="K355" s="416">
        <v>12.5</v>
      </c>
      <c r="L355" s="3" t="s">
        <v>148</v>
      </c>
    </row>
    <row r="356" spans="1:12" ht="15.75" customHeight="1">
      <c r="A356" s="203" t="s">
        <v>1951</v>
      </c>
      <c r="B356" s="203" t="s">
        <v>1919</v>
      </c>
      <c r="C356" s="203" t="s">
        <v>134</v>
      </c>
      <c r="D356" s="203" t="s">
        <v>1952</v>
      </c>
      <c r="E356" s="203" t="s">
        <v>1953</v>
      </c>
      <c r="F356" s="203" t="s">
        <v>1954</v>
      </c>
      <c r="G356" s="334">
        <v>4</v>
      </c>
      <c r="H356" s="334">
        <v>1</v>
      </c>
      <c r="I356" s="334">
        <v>8</v>
      </c>
      <c r="J356" s="415">
        <v>50</v>
      </c>
      <c r="K356" s="416">
        <v>12.5</v>
      </c>
      <c r="L356" s="3" t="s">
        <v>148</v>
      </c>
    </row>
    <row r="357" spans="1:12" ht="15.75" customHeight="1">
      <c r="A357" s="203" t="s">
        <v>1955</v>
      </c>
      <c r="B357" s="203" t="s">
        <v>1919</v>
      </c>
      <c r="C357" s="203" t="s">
        <v>134</v>
      </c>
      <c r="D357" s="203" t="s">
        <v>1956</v>
      </c>
      <c r="E357" s="203" t="s">
        <v>1957</v>
      </c>
      <c r="F357" s="203" t="s">
        <v>1958</v>
      </c>
      <c r="G357" s="334">
        <v>4</v>
      </c>
      <c r="H357" s="334">
        <v>1</v>
      </c>
      <c r="I357" s="334">
        <v>8</v>
      </c>
      <c r="J357" s="415">
        <v>50</v>
      </c>
      <c r="K357" s="416">
        <v>12.5</v>
      </c>
      <c r="L357" s="3" t="s">
        <v>148</v>
      </c>
    </row>
    <row r="358" spans="1:12" ht="15.75" customHeight="1">
      <c r="A358" s="203" t="s">
        <v>1959</v>
      </c>
      <c r="B358" s="203" t="s">
        <v>1919</v>
      </c>
      <c r="C358" s="203" t="s">
        <v>134</v>
      </c>
      <c r="D358" s="203" t="s">
        <v>1960</v>
      </c>
      <c r="E358" s="280" t="s">
        <v>1961</v>
      </c>
      <c r="F358" s="280" t="s">
        <v>1962</v>
      </c>
      <c r="G358" s="334">
        <v>4</v>
      </c>
      <c r="H358" s="334">
        <v>1</v>
      </c>
      <c r="I358" s="334">
        <v>8</v>
      </c>
      <c r="J358" s="415">
        <v>50</v>
      </c>
      <c r="K358" s="416">
        <v>12.5</v>
      </c>
      <c r="L358" s="3" t="s">
        <v>148</v>
      </c>
    </row>
    <row r="359" spans="1:12" ht="15.75" customHeight="1">
      <c r="A359" s="203" t="s">
        <v>1963</v>
      </c>
      <c r="B359" s="203" t="s">
        <v>1919</v>
      </c>
      <c r="C359" s="203" t="s">
        <v>134</v>
      </c>
      <c r="D359" s="203" t="s">
        <v>1964</v>
      </c>
      <c r="E359" s="280" t="s">
        <v>1965</v>
      </c>
      <c r="F359" s="280" t="s">
        <v>1966</v>
      </c>
      <c r="G359" s="334">
        <v>4</v>
      </c>
      <c r="H359" s="334">
        <v>1</v>
      </c>
      <c r="I359" s="334">
        <v>8</v>
      </c>
      <c r="J359" s="415">
        <v>50</v>
      </c>
      <c r="K359" s="416">
        <v>12.5</v>
      </c>
      <c r="L359" s="3" t="s">
        <v>148</v>
      </c>
    </row>
    <row r="360" spans="1:12" ht="15.75" customHeight="1">
      <c r="A360" s="203" t="s">
        <v>1967</v>
      </c>
      <c r="B360" s="203" t="s">
        <v>1919</v>
      </c>
      <c r="C360" s="203" t="s">
        <v>134</v>
      </c>
      <c r="D360" s="203" t="s">
        <v>1968</v>
      </c>
      <c r="E360" s="280" t="s">
        <v>1969</v>
      </c>
      <c r="F360" s="280" t="s">
        <v>1970</v>
      </c>
      <c r="G360" s="334">
        <v>4</v>
      </c>
      <c r="H360" s="334">
        <v>1</v>
      </c>
      <c r="I360" s="334">
        <v>8</v>
      </c>
      <c r="J360" s="415">
        <v>50</v>
      </c>
      <c r="K360" s="416">
        <v>12.5</v>
      </c>
      <c r="L360" s="3" t="s">
        <v>148</v>
      </c>
    </row>
    <row r="361" spans="1:12" ht="15.75" customHeight="1">
      <c r="A361" s="203" t="s">
        <v>1971</v>
      </c>
      <c r="B361" s="203" t="s">
        <v>1919</v>
      </c>
      <c r="C361" s="203" t="s">
        <v>134</v>
      </c>
      <c r="D361" s="203" t="s">
        <v>1972</v>
      </c>
      <c r="E361" s="280" t="s">
        <v>1973</v>
      </c>
      <c r="F361" s="280" t="s">
        <v>1974</v>
      </c>
      <c r="G361" s="334">
        <v>4</v>
      </c>
      <c r="H361" s="334">
        <v>1</v>
      </c>
      <c r="I361" s="334">
        <v>8</v>
      </c>
      <c r="J361" s="415">
        <v>50</v>
      </c>
      <c r="K361" s="416">
        <v>12.5</v>
      </c>
      <c r="L361" s="3" t="s">
        <v>148</v>
      </c>
    </row>
    <row r="362" spans="1:12" ht="15.75" customHeight="1">
      <c r="A362" s="203" t="s">
        <v>1975</v>
      </c>
      <c r="B362" s="203" t="s">
        <v>1919</v>
      </c>
      <c r="C362" s="203" t="s">
        <v>134</v>
      </c>
      <c r="D362" s="203" t="s">
        <v>1976</v>
      </c>
      <c r="E362" s="280" t="s">
        <v>1977</v>
      </c>
      <c r="F362" s="280" t="s">
        <v>1978</v>
      </c>
      <c r="G362" s="334">
        <v>4</v>
      </c>
      <c r="H362" s="334">
        <v>1</v>
      </c>
      <c r="I362" s="334">
        <v>8</v>
      </c>
      <c r="J362" s="415">
        <v>50</v>
      </c>
      <c r="K362" s="416">
        <v>12.5</v>
      </c>
      <c r="L362" s="3" t="s">
        <v>148</v>
      </c>
    </row>
    <row r="363" spans="1:12" ht="15.75" customHeight="1">
      <c r="A363" s="203" t="s">
        <v>1979</v>
      </c>
      <c r="B363" s="203" t="s">
        <v>1919</v>
      </c>
      <c r="C363" s="203" t="s">
        <v>134</v>
      </c>
      <c r="D363" s="203" t="s">
        <v>1980</v>
      </c>
      <c r="E363" s="280" t="s">
        <v>1981</v>
      </c>
      <c r="F363" s="280" t="s">
        <v>1982</v>
      </c>
      <c r="G363" s="334">
        <v>4</v>
      </c>
      <c r="H363" s="334">
        <v>1</v>
      </c>
      <c r="I363" s="334">
        <v>8</v>
      </c>
      <c r="J363" s="415">
        <v>50</v>
      </c>
      <c r="K363" s="416">
        <v>12.5</v>
      </c>
      <c r="L363" s="3" t="s">
        <v>148</v>
      </c>
    </row>
    <row r="364" spans="1:12" ht="15.75" customHeight="1">
      <c r="A364" s="203" t="s">
        <v>1979</v>
      </c>
      <c r="B364" s="203" t="s">
        <v>1919</v>
      </c>
      <c r="C364" s="203" t="s">
        <v>134</v>
      </c>
      <c r="D364" s="203" t="s">
        <v>1983</v>
      </c>
      <c r="E364" s="280" t="s">
        <v>1984</v>
      </c>
      <c r="F364" s="280" t="s">
        <v>1985</v>
      </c>
      <c r="G364" s="334">
        <v>4</v>
      </c>
      <c r="H364" s="334">
        <v>1</v>
      </c>
      <c r="I364" s="334">
        <v>8</v>
      </c>
      <c r="J364" s="415">
        <v>50</v>
      </c>
      <c r="K364" s="416">
        <v>12.5</v>
      </c>
      <c r="L364" s="3" t="s">
        <v>148</v>
      </c>
    </row>
    <row r="365" spans="1:12" ht="15.75" customHeight="1">
      <c r="A365" s="203" t="s">
        <v>1979</v>
      </c>
      <c r="B365" s="203" t="s">
        <v>1919</v>
      </c>
      <c r="C365" s="203" t="s">
        <v>134</v>
      </c>
      <c r="D365" s="203" t="s">
        <v>1986</v>
      </c>
      <c r="E365" s="280" t="s">
        <v>1987</v>
      </c>
      <c r="F365" s="280" t="s">
        <v>1946</v>
      </c>
      <c r="G365" s="334">
        <v>4</v>
      </c>
      <c r="H365" s="334">
        <v>1</v>
      </c>
      <c r="I365" s="334">
        <v>8</v>
      </c>
      <c r="J365" s="415">
        <v>50</v>
      </c>
      <c r="K365" s="416">
        <v>12.5</v>
      </c>
      <c r="L365" s="3" t="s">
        <v>148</v>
      </c>
    </row>
    <row r="366" spans="1:12" ht="15.75" customHeight="1">
      <c r="A366" s="203" t="s">
        <v>1988</v>
      </c>
      <c r="B366" s="203" t="s">
        <v>1989</v>
      </c>
      <c r="C366" s="203" t="s">
        <v>134</v>
      </c>
      <c r="D366" s="203" t="s">
        <v>1990</v>
      </c>
      <c r="E366" s="203" t="s">
        <v>1991</v>
      </c>
      <c r="F366" s="280" t="s">
        <v>1992</v>
      </c>
      <c r="G366" s="334">
        <v>1</v>
      </c>
      <c r="H366" s="334">
        <v>1</v>
      </c>
      <c r="I366" s="334">
        <v>7</v>
      </c>
      <c r="J366" s="415">
        <v>50</v>
      </c>
      <c r="K366" s="415">
        <v>50</v>
      </c>
      <c r="L366" s="3" t="s">
        <v>148</v>
      </c>
    </row>
    <row r="367" spans="1:12" ht="15.75" customHeight="1">
      <c r="A367" s="203" t="s">
        <v>1993</v>
      </c>
      <c r="B367" s="203" t="s">
        <v>1994</v>
      </c>
      <c r="C367" s="203" t="s">
        <v>134</v>
      </c>
      <c r="D367" s="203" t="s">
        <v>1995</v>
      </c>
      <c r="E367" s="203" t="s">
        <v>1996</v>
      </c>
      <c r="F367" s="203" t="s">
        <v>1997</v>
      </c>
      <c r="G367" s="334">
        <v>1</v>
      </c>
      <c r="H367" s="334">
        <v>1</v>
      </c>
      <c r="I367" s="334">
        <v>4</v>
      </c>
      <c r="J367" s="334">
        <v>50</v>
      </c>
      <c r="K367" s="203">
        <v>50</v>
      </c>
      <c r="L367" s="3" t="s">
        <v>148</v>
      </c>
    </row>
    <row r="368" spans="1:12" ht="15.75" customHeight="1">
      <c r="A368" s="203" t="s">
        <v>1993</v>
      </c>
      <c r="B368" s="203" t="s">
        <v>1994</v>
      </c>
      <c r="C368" s="203" t="s">
        <v>134</v>
      </c>
      <c r="D368" s="203" t="s">
        <v>1998</v>
      </c>
      <c r="E368" s="280" t="s">
        <v>1999</v>
      </c>
      <c r="F368" s="280" t="s">
        <v>2000</v>
      </c>
      <c r="G368" s="334">
        <v>1</v>
      </c>
      <c r="H368" s="334">
        <v>1</v>
      </c>
      <c r="I368" s="334">
        <v>4</v>
      </c>
      <c r="J368" s="334">
        <v>50</v>
      </c>
      <c r="K368" s="203">
        <v>50</v>
      </c>
      <c r="L368" s="3" t="s">
        <v>148</v>
      </c>
    </row>
    <row r="369" spans="1:12" ht="15.75" customHeight="1">
      <c r="A369" s="203" t="s">
        <v>2001</v>
      </c>
      <c r="B369" s="203" t="s">
        <v>2002</v>
      </c>
      <c r="C369" s="203" t="s">
        <v>134</v>
      </c>
      <c r="D369" s="203" t="s">
        <v>2003</v>
      </c>
      <c r="E369" s="280" t="s">
        <v>2004</v>
      </c>
      <c r="F369" s="280" t="s">
        <v>2005</v>
      </c>
      <c r="G369" s="334">
        <v>2</v>
      </c>
      <c r="H369" s="334">
        <v>1</v>
      </c>
      <c r="I369" s="334">
        <v>6</v>
      </c>
      <c r="J369" s="334">
        <v>50</v>
      </c>
      <c r="K369" s="203">
        <v>25</v>
      </c>
      <c r="L369" s="3" t="s">
        <v>148</v>
      </c>
    </row>
    <row r="370" spans="1:12" ht="15.75" customHeight="1">
      <c r="A370" s="203" t="s">
        <v>2006</v>
      </c>
      <c r="B370" s="203" t="s">
        <v>2007</v>
      </c>
      <c r="C370" s="203" t="s">
        <v>134</v>
      </c>
      <c r="D370" s="203" t="s">
        <v>2008</v>
      </c>
      <c r="E370" s="280" t="s">
        <v>2009</v>
      </c>
      <c r="F370" s="280" t="s">
        <v>2010</v>
      </c>
      <c r="G370" s="334">
        <v>2</v>
      </c>
      <c r="H370" s="334">
        <v>1</v>
      </c>
      <c r="I370" s="334">
        <v>6</v>
      </c>
      <c r="J370" s="334">
        <v>50</v>
      </c>
      <c r="K370" s="203">
        <v>25</v>
      </c>
      <c r="L370" s="3" t="s">
        <v>148</v>
      </c>
    </row>
    <row r="371" spans="1:12" ht="15.75" customHeight="1">
      <c r="A371" s="203" t="s">
        <v>2006</v>
      </c>
      <c r="B371" s="203" t="s">
        <v>2007</v>
      </c>
      <c r="C371" s="203" t="s">
        <v>134</v>
      </c>
      <c r="D371" s="203" t="s">
        <v>2011</v>
      </c>
      <c r="E371" s="280" t="s">
        <v>2012</v>
      </c>
      <c r="F371" s="280" t="s">
        <v>2013</v>
      </c>
      <c r="G371" s="334">
        <v>2</v>
      </c>
      <c r="H371" s="334">
        <v>1</v>
      </c>
      <c r="I371" s="334">
        <v>6</v>
      </c>
      <c r="J371" s="334">
        <v>50</v>
      </c>
      <c r="K371" s="203">
        <v>25</v>
      </c>
      <c r="L371" s="3" t="s">
        <v>148</v>
      </c>
    </row>
    <row r="372" spans="1:12" ht="15.75" customHeight="1">
      <c r="A372" s="203" t="s">
        <v>2014</v>
      </c>
      <c r="B372" s="203" t="s">
        <v>2015</v>
      </c>
      <c r="C372" s="203" t="s">
        <v>134</v>
      </c>
      <c r="D372" s="203" t="s">
        <v>2016</v>
      </c>
      <c r="E372" s="280" t="s">
        <v>2017</v>
      </c>
      <c r="F372" s="203" t="s">
        <v>2018</v>
      </c>
      <c r="G372" s="334">
        <v>2</v>
      </c>
      <c r="H372" s="334">
        <v>1</v>
      </c>
      <c r="I372" s="334">
        <v>5</v>
      </c>
      <c r="J372" s="334">
        <v>50</v>
      </c>
      <c r="K372" s="203">
        <v>25</v>
      </c>
      <c r="L372" s="3" t="s">
        <v>148</v>
      </c>
    </row>
    <row r="373" spans="1:12" ht="15.75" customHeight="1">
      <c r="A373" s="203" t="s">
        <v>2019</v>
      </c>
      <c r="B373" s="203" t="s">
        <v>2020</v>
      </c>
      <c r="C373" s="203" t="s">
        <v>134</v>
      </c>
      <c r="D373" s="203" t="s">
        <v>2021</v>
      </c>
      <c r="E373" s="280" t="s">
        <v>2022</v>
      </c>
      <c r="F373" s="280" t="s">
        <v>2023</v>
      </c>
      <c r="G373" s="334">
        <v>2</v>
      </c>
      <c r="H373" s="334">
        <v>1</v>
      </c>
      <c r="I373" s="334">
        <v>8</v>
      </c>
      <c r="J373" s="334">
        <v>50</v>
      </c>
      <c r="K373" s="203">
        <v>25</v>
      </c>
      <c r="L373" s="3" t="s">
        <v>148</v>
      </c>
    </row>
    <row r="374" spans="1:12" ht="15.75" customHeight="1">
      <c r="A374" s="203" t="s">
        <v>2019</v>
      </c>
      <c r="B374" s="203" t="s">
        <v>2020</v>
      </c>
      <c r="C374" s="203" t="s">
        <v>134</v>
      </c>
      <c r="D374" s="203" t="s">
        <v>2024</v>
      </c>
      <c r="E374" s="280" t="s">
        <v>2025</v>
      </c>
      <c r="F374" s="280" t="s">
        <v>2026</v>
      </c>
      <c r="G374" s="334">
        <v>2</v>
      </c>
      <c r="H374" s="334">
        <v>1</v>
      </c>
      <c r="I374" s="334">
        <v>8</v>
      </c>
      <c r="J374" s="334">
        <v>50</v>
      </c>
      <c r="K374" s="203">
        <v>25</v>
      </c>
      <c r="L374" s="3" t="s">
        <v>148</v>
      </c>
    </row>
    <row r="375" spans="1:12" ht="15.75" customHeight="1">
      <c r="A375" s="203" t="s">
        <v>2019</v>
      </c>
      <c r="B375" s="203" t="s">
        <v>2020</v>
      </c>
      <c r="C375" s="203" t="s">
        <v>134</v>
      </c>
      <c r="D375" s="203" t="s">
        <v>2027</v>
      </c>
      <c r="E375" s="280" t="s">
        <v>2028</v>
      </c>
      <c r="F375" s="280" t="s">
        <v>2029</v>
      </c>
      <c r="G375" s="334">
        <v>2</v>
      </c>
      <c r="H375" s="334">
        <v>1</v>
      </c>
      <c r="I375" s="334">
        <v>8</v>
      </c>
      <c r="J375" s="334">
        <v>50</v>
      </c>
      <c r="K375" s="203">
        <v>25</v>
      </c>
      <c r="L375" s="3" t="s">
        <v>148</v>
      </c>
    </row>
    <row r="376" spans="1:12" ht="15.75" customHeight="1">
      <c r="A376" s="203" t="s">
        <v>2019</v>
      </c>
      <c r="B376" s="203" t="s">
        <v>2020</v>
      </c>
      <c r="C376" s="203" t="s">
        <v>134</v>
      </c>
      <c r="D376" s="203" t="s">
        <v>2030</v>
      </c>
      <c r="E376" s="280" t="s">
        <v>2031</v>
      </c>
      <c r="F376" s="420" t="s">
        <v>2032</v>
      </c>
      <c r="G376" s="334">
        <v>2</v>
      </c>
      <c r="H376" s="334">
        <v>1</v>
      </c>
      <c r="I376" s="334">
        <v>8</v>
      </c>
      <c r="J376" s="334">
        <v>50</v>
      </c>
      <c r="K376" s="203">
        <v>25</v>
      </c>
      <c r="L376" s="3" t="s">
        <v>148</v>
      </c>
    </row>
    <row r="377" spans="1:12" ht="15.75" customHeight="1">
      <c r="A377" s="203" t="s">
        <v>1788</v>
      </c>
      <c r="B377" s="203" t="s">
        <v>1789</v>
      </c>
      <c r="C377" s="203" t="s">
        <v>134</v>
      </c>
      <c r="D377" s="203" t="s">
        <v>1790</v>
      </c>
      <c r="E377" s="280" t="s">
        <v>1791</v>
      </c>
      <c r="F377" s="203" t="s">
        <v>1792</v>
      </c>
      <c r="G377" s="334">
        <v>2</v>
      </c>
      <c r="H377" s="334">
        <v>2</v>
      </c>
      <c r="I377" s="334">
        <v>2</v>
      </c>
      <c r="J377" s="334">
        <v>50</v>
      </c>
      <c r="K377" s="203">
        <v>25</v>
      </c>
      <c r="L377" s="3" t="s">
        <v>148</v>
      </c>
    </row>
    <row r="378" spans="1:12" ht="15.75" customHeight="1">
      <c r="A378" s="421" t="s">
        <v>1734</v>
      </c>
      <c r="B378" s="421" t="s">
        <v>1735</v>
      </c>
      <c r="C378" s="421" t="s">
        <v>134</v>
      </c>
      <c r="D378" s="421" t="s">
        <v>1736</v>
      </c>
      <c r="E378" s="342" t="s">
        <v>1737</v>
      </c>
      <c r="F378" s="421" t="s">
        <v>322</v>
      </c>
      <c r="G378" s="421">
        <v>3</v>
      </c>
      <c r="H378" s="421">
        <v>3</v>
      </c>
      <c r="I378" s="421">
        <v>3</v>
      </c>
      <c r="J378" s="422">
        <v>50</v>
      </c>
      <c r="K378" s="421">
        <v>16</v>
      </c>
      <c r="L378" s="3" t="s">
        <v>137</v>
      </c>
    </row>
    <row r="379" spans="1:12" ht="15.75" customHeight="1">
      <c r="A379" s="421" t="s">
        <v>1734</v>
      </c>
      <c r="B379" s="421" t="s">
        <v>1735</v>
      </c>
      <c r="C379" s="421" t="s">
        <v>134</v>
      </c>
      <c r="D379" s="421" t="s">
        <v>1738</v>
      </c>
      <c r="E379" s="421" t="s">
        <v>1739</v>
      </c>
      <c r="F379" s="421" t="s">
        <v>322</v>
      </c>
      <c r="G379" s="421">
        <v>3</v>
      </c>
      <c r="H379" s="421">
        <v>3</v>
      </c>
      <c r="I379" s="421">
        <v>3</v>
      </c>
      <c r="J379" s="422">
        <v>50</v>
      </c>
      <c r="K379" s="422">
        <v>16</v>
      </c>
      <c r="L379" s="3" t="s">
        <v>137</v>
      </c>
    </row>
    <row r="380" spans="1:12" ht="15.75" customHeight="1">
      <c r="A380" s="196" t="s">
        <v>1734</v>
      </c>
      <c r="B380" s="196" t="s">
        <v>1735</v>
      </c>
      <c r="C380" s="196" t="s">
        <v>134</v>
      </c>
      <c r="D380" s="196" t="s">
        <v>1736</v>
      </c>
      <c r="E380" s="342" t="s">
        <v>1737</v>
      </c>
      <c r="F380" s="196" t="s">
        <v>322</v>
      </c>
      <c r="G380" s="196">
        <v>3</v>
      </c>
      <c r="H380" s="196">
        <v>3</v>
      </c>
      <c r="I380" s="196">
        <v>3</v>
      </c>
      <c r="J380" s="349">
        <v>50</v>
      </c>
      <c r="K380" s="196">
        <v>16</v>
      </c>
      <c r="L380" s="3" t="s">
        <v>136</v>
      </c>
    </row>
    <row r="381" spans="1:12" ht="15.75" customHeight="1">
      <c r="A381" s="196" t="s">
        <v>1734</v>
      </c>
      <c r="B381" s="196" t="s">
        <v>1735</v>
      </c>
      <c r="C381" s="196" t="s">
        <v>134</v>
      </c>
      <c r="D381" s="196" t="s">
        <v>1738</v>
      </c>
      <c r="E381" s="342" t="s">
        <v>1739</v>
      </c>
      <c r="F381" s="196" t="s">
        <v>322</v>
      </c>
      <c r="G381" s="196">
        <v>3</v>
      </c>
      <c r="H381" s="196">
        <v>3</v>
      </c>
      <c r="I381" s="196">
        <v>3</v>
      </c>
      <c r="J381" s="349">
        <v>50</v>
      </c>
      <c r="K381" s="349">
        <v>16</v>
      </c>
      <c r="L381" s="3" t="s">
        <v>136</v>
      </c>
    </row>
    <row r="382" spans="1:12" ht="15.75" customHeight="1">
      <c r="A382" s="83" t="s">
        <v>2033</v>
      </c>
      <c r="B382" s="423" t="s">
        <v>2034</v>
      </c>
      <c r="C382" s="203" t="s">
        <v>134</v>
      </c>
      <c r="D382" s="83" t="s">
        <v>2035</v>
      </c>
      <c r="E382" s="424" t="s">
        <v>1743</v>
      </c>
      <c r="F382" s="424" t="s">
        <v>1849</v>
      </c>
      <c r="G382" s="208">
        <v>2</v>
      </c>
      <c r="H382" s="208">
        <v>2</v>
      </c>
      <c r="I382" s="208">
        <v>2</v>
      </c>
      <c r="J382" s="291">
        <v>50</v>
      </c>
      <c r="K382" s="83">
        <v>25</v>
      </c>
      <c r="L382" s="3" t="s">
        <v>585</v>
      </c>
    </row>
    <row r="383" spans="1:12" ht="15.75" customHeight="1">
      <c r="A383" s="83" t="s">
        <v>2036</v>
      </c>
      <c r="B383" s="83" t="s">
        <v>2037</v>
      </c>
      <c r="C383" s="203" t="s">
        <v>153</v>
      </c>
      <c r="D383" s="83" t="s">
        <v>2038</v>
      </c>
      <c r="E383" s="425" t="s">
        <v>2039</v>
      </c>
      <c r="F383" s="203" t="s">
        <v>1120</v>
      </c>
      <c r="G383" s="426">
        <v>1</v>
      </c>
      <c r="H383" s="426">
        <v>1</v>
      </c>
      <c r="I383" s="426">
        <v>2</v>
      </c>
      <c r="J383" s="302">
        <v>50</v>
      </c>
      <c r="K383" s="88">
        <v>50</v>
      </c>
      <c r="L383" s="3" t="s">
        <v>152</v>
      </c>
    </row>
    <row r="384" spans="1:12" ht="15.75" customHeight="1">
      <c r="A384" s="83" t="s">
        <v>2036</v>
      </c>
      <c r="B384" s="83" t="s">
        <v>2037</v>
      </c>
      <c r="C384" s="203" t="s">
        <v>153</v>
      </c>
      <c r="D384" s="83" t="s">
        <v>2040</v>
      </c>
      <c r="E384" s="425" t="s">
        <v>2041</v>
      </c>
      <c r="F384" s="427" t="s">
        <v>1120</v>
      </c>
      <c r="G384" s="426">
        <v>1</v>
      </c>
      <c r="H384" s="426">
        <v>1</v>
      </c>
      <c r="I384" s="426">
        <v>2</v>
      </c>
      <c r="J384" s="302">
        <v>50</v>
      </c>
      <c r="K384" s="88">
        <v>50</v>
      </c>
      <c r="L384" s="82" t="s">
        <v>152</v>
      </c>
    </row>
    <row r="385" spans="1:12" ht="15.75" customHeight="1">
      <c r="A385" s="83" t="s">
        <v>2036</v>
      </c>
      <c r="B385" s="83" t="s">
        <v>2037</v>
      </c>
      <c r="C385" s="203" t="s">
        <v>153</v>
      </c>
      <c r="D385" s="83" t="s">
        <v>2042</v>
      </c>
      <c r="E385" s="425" t="s">
        <v>2043</v>
      </c>
      <c r="F385" s="427" t="s">
        <v>1120</v>
      </c>
      <c r="G385" s="426">
        <v>1</v>
      </c>
      <c r="H385" s="426">
        <v>1</v>
      </c>
      <c r="I385" s="426">
        <v>2</v>
      </c>
      <c r="J385" s="302">
        <v>50</v>
      </c>
      <c r="K385" s="88">
        <v>50</v>
      </c>
      <c r="L385" s="82" t="s">
        <v>152</v>
      </c>
    </row>
    <row r="386" spans="1:12" ht="15.75" customHeight="1">
      <c r="A386" s="83" t="s">
        <v>2044</v>
      </c>
      <c r="B386" s="83" t="s">
        <v>2045</v>
      </c>
      <c r="C386" s="428" t="s">
        <v>153</v>
      </c>
      <c r="D386" s="76" t="s">
        <v>2046</v>
      </c>
      <c r="E386" s="425" t="s">
        <v>2047</v>
      </c>
      <c r="F386" s="427" t="s">
        <v>1120</v>
      </c>
      <c r="G386" s="426">
        <v>2</v>
      </c>
      <c r="H386" s="426">
        <v>2</v>
      </c>
      <c r="I386" s="426">
        <v>2</v>
      </c>
      <c r="J386" s="302">
        <v>50</v>
      </c>
      <c r="K386" s="88">
        <v>25</v>
      </c>
      <c r="L386" s="82" t="s">
        <v>152</v>
      </c>
    </row>
    <row r="387" spans="1:12" ht="15.75" customHeight="1">
      <c r="A387" s="83" t="s">
        <v>2048</v>
      </c>
      <c r="B387" s="83" t="s">
        <v>2049</v>
      </c>
      <c r="C387" s="76" t="s">
        <v>153</v>
      </c>
      <c r="D387" s="83" t="s">
        <v>2050</v>
      </c>
      <c r="E387" s="425" t="s">
        <v>2051</v>
      </c>
      <c r="F387" s="427" t="s">
        <v>322</v>
      </c>
      <c r="G387" s="426">
        <v>2</v>
      </c>
      <c r="H387" s="426">
        <v>1</v>
      </c>
      <c r="I387" s="426">
        <v>2</v>
      </c>
      <c r="J387" s="302">
        <v>50</v>
      </c>
      <c r="K387" s="88">
        <v>25</v>
      </c>
      <c r="L387" s="82" t="s">
        <v>152</v>
      </c>
    </row>
    <row r="388" spans="1:12" ht="15.75" customHeight="1">
      <c r="A388" s="83" t="s">
        <v>2052</v>
      </c>
      <c r="B388" s="83" t="s">
        <v>2053</v>
      </c>
      <c r="C388" s="76" t="s">
        <v>153</v>
      </c>
      <c r="D388" s="83" t="s">
        <v>2054</v>
      </c>
      <c r="E388" s="76" t="s">
        <v>2055</v>
      </c>
      <c r="F388" s="427" t="s">
        <v>333</v>
      </c>
      <c r="G388" s="426">
        <v>1</v>
      </c>
      <c r="H388" s="426">
        <v>3</v>
      </c>
      <c r="I388" s="426">
        <v>7</v>
      </c>
      <c r="J388" s="302">
        <v>50</v>
      </c>
      <c r="K388" s="88">
        <v>16.66</v>
      </c>
      <c r="L388" s="82" t="s">
        <v>152</v>
      </c>
    </row>
    <row r="389" spans="1:12" ht="15.75" customHeight="1">
      <c r="A389" s="83" t="s">
        <v>2048</v>
      </c>
      <c r="B389" s="83" t="s">
        <v>2049</v>
      </c>
      <c r="C389" s="76" t="s">
        <v>153</v>
      </c>
      <c r="D389" s="83" t="s">
        <v>2056</v>
      </c>
      <c r="E389" s="425" t="s">
        <v>2057</v>
      </c>
      <c r="F389" s="427" t="s">
        <v>2058</v>
      </c>
      <c r="G389" s="426">
        <v>2</v>
      </c>
      <c r="H389" s="426">
        <v>1</v>
      </c>
      <c r="I389" s="426">
        <v>2</v>
      </c>
      <c r="J389" s="302">
        <v>50</v>
      </c>
      <c r="K389" s="88">
        <v>25</v>
      </c>
      <c r="L389" s="82" t="s">
        <v>152</v>
      </c>
    </row>
    <row r="390" spans="1:12" ht="15.75" customHeight="1">
      <c r="A390" s="83" t="s">
        <v>2059</v>
      </c>
      <c r="B390" s="83" t="s">
        <v>2060</v>
      </c>
      <c r="C390" s="203" t="s">
        <v>153</v>
      </c>
      <c r="D390" s="83" t="s">
        <v>2061</v>
      </c>
      <c r="E390" s="425" t="s">
        <v>2062</v>
      </c>
      <c r="F390" s="203" t="s">
        <v>333</v>
      </c>
      <c r="G390" s="426">
        <v>1</v>
      </c>
      <c r="H390" s="426">
        <v>1</v>
      </c>
      <c r="I390" s="426">
        <v>3</v>
      </c>
      <c r="J390" s="302">
        <v>50</v>
      </c>
      <c r="K390" s="88">
        <v>50</v>
      </c>
      <c r="L390" s="82" t="s">
        <v>2063</v>
      </c>
    </row>
    <row r="391" spans="1:12" ht="15.75" customHeight="1">
      <c r="A391" s="83" t="s">
        <v>2064</v>
      </c>
      <c r="B391" s="83" t="s">
        <v>2060</v>
      </c>
      <c r="C391" s="203" t="s">
        <v>153</v>
      </c>
      <c r="D391" s="83" t="s">
        <v>2065</v>
      </c>
      <c r="E391" s="425" t="s">
        <v>2066</v>
      </c>
      <c r="F391" s="427" t="s">
        <v>1120</v>
      </c>
      <c r="G391" s="429">
        <v>1</v>
      </c>
      <c r="H391" s="429">
        <v>1</v>
      </c>
      <c r="I391" s="429">
        <v>3</v>
      </c>
      <c r="J391" s="302">
        <v>50</v>
      </c>
      <c r="K391" s="88">
        <v>50</v>
      </c>
      <c r="L391" s="82" t="s">
        <v>2063</v>
      </c>
    </row>
    <row r="392" spans="1:12" ht="15.75" customHeight="1">
      <c r="A392" s="83" t="s">
        <v>2067</v>
      </c>
      <c r="B392" s="83" t="s">
        <v>2060</v>
      </c>
      <c r="C392" s="203" t="s">
        <v>153</v>
      </c>
      <c r="D392" s="83" t="s">
        <v>2068</v>
      </c>
      <c r="E392" s="425" t="s">
        <v>2069</v>
      </c>
      <c r="F392" s="427" t="s">
        <v>1120</v>
      </c>
      <c r="G392" s="426">
        <v>1</v>
      </c>
      <c r="H392" s="426">
        <v>1</v>
      </c>
      <c r="I392" s="426">
        <v>3</v>
      </c>
      <c r="J392" s="302">
        <v>50</v>
      </c>
      <c r="K392" s="88">
        <v>50</v>
      </c>
      <c r="L392" s="82" t="s">
        <v>2063</v>
      </c>
    </row>
    <row r="393" spans="1:12" ht="15.75" customHeight="1">
      <c r="A393" s="83" t="s">
        <v>2070</v>
      </c>
      <c r="B393" s="83" t="s">
        <v>2060</v>
      </c>
      <c r="C393" s="203" t="s">
        <v>153</v>
      </c>
      <c r="D393" s="83" t="s">
        <v>2071</v>
      </c>
      <c r="E393" s="425" t="s">
        <v>2072</v>
      </c>
      <c r="F393" s="427" t="s">
        <v>333</v>
      </c>
      <c r="G393" s="426">
        <v>1</v>
      </c>
      <c r="H393" s="426">
        <v>1</v>
      </c>
      <c r="I393" s="426">
        <v>3</v>
      </c>
      <c r="J393" s="302">
        <v>50</v>
      </c>
      <c r="K393" s="88">
        <v>50</v>
      </c>
      <c r="L393" s="82" t="s">
        <v>2063</v>
      </c>
    </row>
    <row r="394" spans="1:12" ht="15.75" customHeight="1">
      <c r="A394" s="83" t="s">
        <v>2073</v>
      </c>
      <c r="B394" s="83" t="s">
        <v>2074</v>
      </c>
      <c r="C394" s="203" t="s">
        <v>153</v>
      </c>
      <c r="D394" s="83" t="s">
        <v>2075</v>
      </c>
      <c r="E394" s="425" t="s">
        <v>2076</v>
      </c>
      <c r="F394" s="203" t="s">
        <v>333</v>
      </c>
      <c r="G394" s="426">
        <v>1</v>
      </c>
      <c r="H394" s="426">
        <v>1</v>
      </c>
      <c r="I394" s="426">
        <v>1</v>
      </c>
      <c r="J394" s="302">
        <v>50</v>
      </c>
      <c r="K394" s="88">
        <v>50</v>
      </c>
      <c r="L394" s="3" t="s">
        <v>2077</v>
      </c>
    </row>
    <row r="395" spans="1:12" ht="15.75" customHeight="1">
      <c r="A395" s="83" t="s">
        <v>597</v>
      </c>
      <c r="B395" s="83" t="s">
        <v>2078</v>
      </c>
      <c r="C395" s="68" t="s">
        <v>153</v>
      </c>
      <c r="D395" s="430" t="s">
        <v>2079</v>
      </c>
      <c r="E395" s="425" t="s">
        <v>2080</v>
      </c>
      <c r="F395" s="203" t="s">
        <v>1120</v>
      </c>
      <c r="G395" s="426">
        <v>2</v>
      </c>
      <c r="H395" s="426">
        <v>1</v>
      </c>
      <c r="I395" s="426">
        <v>7</v>
      </c>
      <c r="J395" s="302">
        <v>50</v>
      </c>
      <c r="K395" s="88">
        <v>25</v>
      </c>
      <c r="L395" s="3" t="s">
        <v>158</v>
      </c>
    </row>
    <row r="396" spans="1:12" ht="15.75" customHeight="1">
      <c r="A396" s="83" t="s">
        <v>597</v>
      </c>
      <c r="B396" s="83" t="s">
        <v>2078</v>
      </c>
      <c r="C396" s="68" t="s">
        <v>153</v>
      </c>
      <c r="D396" s="430" t="s">
        <v>2081</v>
      </c>
      <c r="E396" s="425" t="s">
        <v>2082</v>
      </c>
      <c r="F396" s="203" t="s">
        <v>1120</v>
      </c>
      <c r="G396" s="426">
        <v>2</v>
      </c>
      <c r="H396" s="426">
        <v>1</v>
      </c>
      <c r="I396" s="426">
        <v>7</v>
      </c>
      <c r="J396" s="302">
        <v>50</v>
      </c>
      <c r="K396" s="88">
        <v>25</v>
      </c>
      <c r="L396" s="3" t="s">
        <v>158</v>
      </c>
    </row>
    <row r="397" spans="1:12" ht="15.75" customHeight="1">
      <c r="A397" s="83" t="s">
        <v>597</v>
      </c>
      <c r="B397" s="83" t="s">
        <v>2078</v>
      </c>
      <c r="C397" s="68" t="s">
        <v>153</v>
      </c>
      <c r="D397" s="430" t="s">
        <v>2083</v>
      </c>
      <c r="E397" s="76" t="s">
        <v>2084</v>
      </c>
      <c r="F397" s="203" t="s">
        <v>1120</v>
      </c>
      <c r="G397" s="426">
        <v>2</v>
      </c>
      <c r="H397" s="426">
        <v>1</v>
      </c>
      <c r="I397" s="426">
        <v>7</v>
      </c>
      <c r="J397" s="302">
        <v>50</v>
      </c>
      <c r="K397" s="88">
        <v>25</v>
      </c>
      <c r="L397" s="3" t="s">
        <v>158</v>
      </c>
    </row>
    <row r="398" spans="1:12" ht="15.75" customHeight="1">
      <c r="A398" s="83" t="s">
        <v>2085</v>
      </c>
      <c r="B398" s="216" t="s">
        <v>2086</v>
      </c>
      <c r="C398" s="68" t="s">
        <v>153</v>
      </c>
      <c r="D398" s="430" t="s">
        <v>2087</v>
      </c>
      <c r="E398" s="76" t="s">
        <v>2088</v>
      </c>
      <c r="F398" s="203" t="s">
        <v>1120</v>
      </c>
      <c r="G398" s="426">
        <v>2</v>
      </c>
      <c r="H398" s="426">
        <v>1</v>
      </c>
      <c r="I398" s="426">
        <v>2</v>
      </c>
      <c r="J398" s="302">
        <v>50</v>
      </c>
      <c r="K398" s="88">
        <v>25</v>
      </c>
      <c r="L398" s="3" t="s">
        <v>158</v>
      </c>
    </row>
    <row r="399" spans="1:12" ht="15.75" customHeight="1">
      <c r="A399" s="83" t="s">
        <v>2085</v>
      </c>
      <c r="B399" s="216" t="s">
        <v>2086</v>
      </c>
      <c r="C399" s="68" t="s">
        <v>153</v>
      </c>
      <c r="D399" s="234" t="s">
        <v>2089</v>
      </c>
      <c r="E399" s="76" t="s">
        <v>2090</v>
      </c>
      <c r="F399" s="203" t="s">
        <v>1120</v>
      </c>
      <c r="G399" s="426">
        <v>2</v>
      </c>
      <c r="H399" s="426">
        <v>1</v>
      </c>
      <c r="I399" s="426">
        <v>2</v>
      </c>
      <c r="J399" s="302">
        <v>50</v>
      </c>
      <c r="K399" s="88">
        <v>25</v>
      </c>
      <c r="L399" s="3" t="s">
        <v>158</v>
      </c>
    </row>
    <row r="400" spans="1:12" ht="15.75" customHeight="1">
      <c r="A400" s="83" t="s">
        <v>2085</v>
      </c>
      <c r="B400" s="216" t="s">
        <v>2086</v>
      </c>
      <c r="C400" s="68" t="s">
        <v>153</v>
      </c>
      <c r="D400" s="430" t="s">
        <v>2091</v>
      </c>
      <c r="E400" s="425" t="s">
        <v>2092</v>
      </c>
      <c r="F400" s="203" t="s">
        <v>1120</v>
      </c>
      <c r="G400" s="426">
        <v>2</v>
      </c>
      <c r="H400" s="426">
        <v>1</v>
      </c>
      <c r="I400" s="426">
        <v>2</v>
      </c>
      <c r="J400" s="302">
        <v>50</v>
      </c>
      <c r="K400" s="88">
        <v>25</v>
      </c>
      <c r="L400" s="3" t="s">
        <v>158</v>
      </c>
    </row>
    <row r="401" spans="1:12" ht="15.75" customHeight="1">
      <c r="A401" s="83" t="s">
        <v>2085</v>
      </c>
      <c r="B401" s="83" t="s">
        <v>2093</v>
      </c>
      <c r="C401" s="68" t="s">
        <v>153</v>
      </c>
      <c r="D401" s="430" t="s">
        <v>2094</v>
      </c>
      <c r="E401" s="76" t="s">
        <v>2095</v>
      </c>
      <c r="F401" s="203" t="s">
        <v>881</v>
      </c>
      <c r="G401" s="426">
        <v>2</v>
      </c>
      <c r="H401" s="426">
        <v>1</v>
      </c>
      <c r="I401" s="426">
        <v>2</v>
      </c>
      <c r="J401" s="302">
        <v>50</v>
      </c>
      <c r="K401" s="88">
        <v>25</v>
      </c>
      <c r="L401" s="3" t="s">
        <v>158</v>
      </c>
    </row>
    <row r="402" spans="1:12" ht="15.75" customHeight="1">
      <c r="A402" s="83" t="s">
        <v>2096</v>
      </c>
      <c r="B402" s="83" t="s">
        <v>2097</v>
      </c>
      <c r="C402" s="68" t="s">
        <v>153</v>
      </c>
      <c r="D402" s="430" t="s">
        <v>2098</v>
      </c>
      <c r="E402" s="76" t="s">
        <v>2099</v>
      </c>
      <c r="F402" s="203" t="s">
        <v>322</v>
      </c>
      <c r="G402" s="426">
        <v>1</v>
      </c>
      <c r="H402" s="426">
        <v>1</v>
      </c>
      <c r="I402" s="426">
        <v>1</v>
      </c>
      <c r="J402" s="302">
        <v>50</v>
      </c>
      <c r="K402" s="88">
        <v>50</v>
      </c>
      <c r="L402" s="3" t="s">
        <v>158</v>
      </c>
    </row>
    <row r="403" spans="1:12" ht="15.75" customHeight="1">
      <c r="A403" s="83" t="s">
        <v>2096</v>
      </c>
      <c r="B403" s="83" t="s">
        <v>2097</v>
      </c>
      <c r="C403" s="68" t="s">
        <v>153</v>
      </c>
      <c r="D403" s="430" t="s">
        <v>2100</v>
      </c>
      <c r="E403" s="76" t="s">
        <v>2101</v>
      </c>
      <c r="F403" s="203" t="s">
        <v>322</v>
      </c>
      <c r="G403" s="426">
        <v>1</v>
      </c>
      <c r="H403" s="426">
        <v>1</v>
      </c>
      <c r="I403" s="426">
        <v>1</v>
      </c>
      <c r="J403" s="302">
        <v>50</v>
      </c>
      <c r="K403" s="88">
        <v>50</v>
      </c>
      <c r="L403" s="3" t="s">
        <v>158</v>
      </c>
    </row>
    <row r="404" spans="1:12" ht="15.75" customHeight="1">
      <c r="A404" s="83" t="s">
        <v>2096</v>
      </c>
      <c r="B404" s="216" t="s">
        <v>2102</v>
      </c>
      <c r="C404" s="68" t="s">
        <v>153</v>
      </c>
      <c r="D404" s="430" t="s">
        <v>2103</v>
      </c>
      <c r="E404" s="76" t="s">
        <v>2104</v>
      </c>
      <c r="F404" s="203" t="s">
        <v>2105</v>
      </c>
      <c r="G404" s="426">
        <v>1</v>
      </c>
      <c r="H404" s="426">
        <v>1</v>
      </c>
      <c r="I404" s="426">
        <v>1</v>
      </c>
      <c r="J404" s="302">
        <v>50</v>
      </c>
      <c r="K404" s="88">
        <v>50</v>
      </c>
      <c r="L404" s="3" t="s">
        <v>158</v>
      </c>
    </row>
    <row r="405" spans="1:12" ht="15.75" customHeight="1">
      <c r="A405" s="83" t="s">
        <v>2106</v>
      </c>
      <c r="B405" s="83" t="s">
        <v>2107</v>
      </c>
      <c r="C405" s="68" t="s">
        <v>153</v>
      </c>
      <c r="D405" s="430" t="s">
        <v>2108</v>
      </c>
      <c r="E405" s="76" t="s">
        <v>2109</v>
      </c>
      <c r="F405" s="203" t="s">
        <v>1120</v>
      </c>
      <c r="G405" s="426">
        <v>2</v>
      </c>
      <c r="H405" s="426">
        <v>2</v>
      </c>
      <c r="I405" s="426">
        <v>2</v>
      </c>
      <c r="J405" s="302">
        <v>50</v>
      </c>
      <c r="K405" s="88">
        <v>25</v>
      </c>
      <c r="L405" s="3" t="s">
        <v>158</v>
      </c>
    </row>
    <row r="406" spans="1:12" ht="15.75" customHeight="1">
      <c r="A406" s="83" t="s">
        <v>2096</v>
      </c>
      <c r="B406" s="216" t="s">
        <v>2110</v>
      </c>
      <c r="C406" s="68" t="s">
        <v>153</v>
      </c>
      <c r="D406" s="430" t="s">
        <v>2111</v>
      </c>
      <c r="E406" s="76" t="s">
        <v>2112</v>
      </c>
      <c r="F406" s="203" t="s">
        <v>322</v>
      </c>
      <c r="G406" s="426">
        <v>1</v>
      </c>
      <c r="H406" s="426">
        <v>1</v>
      </c>
      <c r="I406" s="426">
        <v>1</v>
      </c>
      <c r="J406" s="302">
        <v>50</v>
      </c>
      <c r="K406" s="88">
        <v>50</v>
      </c>
      <c r="L406" s="3" t="s">
        <v>158</v>
      </c>
    </row>
    <row r="407" spans="1:12" ht="15.75" customHeight="1">
      <c r="A407" s="83" t="s">
        <v>2096</v>
      </c>
      <c r="B407" s="83" t="s">
        <v>2113</v>
      </c>
      <c r="C407" s="68" t="s">
        <v>153</v>
      </c>
      <c r="D407" s="430" t="s">
        <v>2114</v>
      </c>
      <c r="E407" s="76" t="s">
        <v>2112</v>
      </c>
      <c r="F407" s="203" t="s">
        <v>322</v>
      </c>
      <c r="G407" s="426">
        <v>1</v>
      </c>
      <c r="H407" s="426">
        <v>1</v>
      </c>
      <c r="I407" s="426">
        <v>1</v>
      </c>
      <c r="J407" s="302">
        <v>50</v>
      </c>
      <c r="K407" s="88">
        <v>50</v>
      </c>
      <c r="L407" s="3" t="s">
        <v>158</v>
      </c>
    </row>
    <row r="408" spans="1:12" ht="15.75" customHeight="1">
      <c r="A408" s="83" t="s">
        <v>2115</v>
      </c>
      <c r="B408" s="83" t="s">
        <v>2116</v>
      </c>
      <c r="C408" s="83" t="s">
        <v>620</v>
      </c>
      <c r="D408" s="83" t="s">
        <v>2117</v>
      </c>
      <c r="E408" s="76" t="s">
        <v>2118</v>
      </c>
      <c r="F408" s="203" t="s">
        <v>1192</v>
      </c>
      <c r="G408" s="426">
        <v>1</v>
      </c>
      <c r="H408" s="426">
        <v>1</v>
      </c>
      <c r="I408" s="426">
        <f t="shared" ref="I408:I430" si="0">G408</f>
        <v>1</v>
      </c>
      <c r="J408" s="302">
        <v>50</v>
      </c>
      <c r="K408" s="88">
        <f t="shared" ref="K408:K430" si="1">J408/G408</f>
        <v>50</v>
      </c>
      <c r="L408" s="3" t="s">
        <v>160</v>
      </c>
    </row>
    <row r="409" spans="1:12" ht="15.75" customHeight="1">
      <c r="A409" s="83" t="s">
        <v>2119</v>
      </c>
      <c r="B409" s="83" t="s">
        <v>2120</v>
      </c>
      <c r="C409" s="83" t="s">
        <v>620</v>
      </c>
      <c r="D409" s="83" t="s">
        <v>2121</v>
      </c>
      <c r="E409" s="425" t="s">
        <v>2122</v>
      </c>
      <c r="F409" s="203" t="s">
        <v>2123</v>
      </c>
      <c r="G409" s="426">
        <v>2</v>
      </c>
      <c r="H409" s="426">
        <v>2</v>
      </c>
      <c r="I409" s="426">
        <f t="shared" si="0"/>
        <v>2</v>
      </c>
      <c r="J409" s="302">
        <v>50</v>
      </c>
      <c r="K409" s="88">
        <f t="shared" si="1"/>
        <v>25</v>
      </c>
      <c r="L409" s="3" t="s">
        <v>160</v>
      </c>
    </row>
    <row r="410" spans="1:12" ht="15.75" customHeight="1">
      <c r="A410" s="83" t="s">
        <v>2115</v>
      </c>
      <c r="B410" s="83" t="s">
        <v>2124</v>
      </c>
      <c r="C410" s="83" t="s">
        <v>620</v>
      </c>
      <c r="D410" s="83" t="s">
        <v>2125</v>
      </c>
      <c r="E410" s="76" t="s">
        <v>2126</v>
      </c>
      <c r="F410" s="203" t="s">
        <v>2123</v>
      </c>
      <c r="G410" s="426">
        <v>1</v>
      </c>
      <c r="H410" s="426">
        <v>1</v>
      </c>
      <c r="I410" s="426">
        <f t="shared" si="0"/>
        <v>1</v>
      </c>
      <c r="J410" s="302">
        <v>50</v>
      </c>
      <c r="K410" s="88">
        <f t="shared" si="1"/>
        <v>50</v>
      </c>
      <c r="L410" s="3" t="s">
        <v>160</v>
      </c>
    </row>
    <row r="411" spans="1:12" ht="15.75" customHeight="1">
      <c r="A411" s="83" t="s">
        <v>2119</v>
      </c>
      <c r="B411" s="83" t="s">
        <v>2120</v>
      </c>
      <c r="C411" s="83" t="s">
        <v>620</v>
      </c>
      <c r="D411" s="83" t="s">
        <v>2125</v>
      </c>
      <c r="E411" s="76" t="s">
        <v>2126</v>
      </c>
      <c r="F411" s="203" t="s">
        <v>2123</v>
      </c>
      <c r="G411" s="426">
        <v>2</v>
      </c>
      <c r="H411" s="426">
        <v>2</v>
      </c>
      <c r="I411" s="426">
        <f t="shared" si="0"/>
        <v>2</v>
      </c>
      <c r="J411" s="302">
        <v>50</v>
      </c>
      <c r="K411" s="88">
        <f t="shared" si="1"/>
        <v>25</v>
      </c>
      <c r="L411" s="3" t="s">
        <v>160</v>
      </c>
    </row>
    <row r="412" spans="1:12" ht="15.75" customHeight="1">
      <c r="A412" s="83" t="s">
        <v>2115</v>
      </c>
      <c r="B412" s="83" t="s">
        <v>2127</v>
      </c>
      <c r="C412" s="83" t="s">
        <v>620</v>
      </c>
      <c r="D412" s="83" t="s">
        <v>2125</v>
      </c>
      <c r="E412" s="76" t="s">
        <v>2126</v>
      </c>
      <c r="F412" s="203" t="s">
        <v>2123</v>
      </c>
      <c r="G412" s="426">
        <v>1</v>
      </c>
      <c r="H412" s="426">
        <v>1</v>
      </c>
      <c r="I412" s="426">
        <f t="shared" si="0"/>
        <v>1</v>
      </c>
      <c r="J412" s="302">
        <v>50</v>
      </c>
      <c r="K412" s="88">
        <f t="shared" si="1"/>
        <v>50</v>
      </c>
      <c r="L412" s="3" t="s">
        <v>160</v>
      </c>
    </row>
    <row r="413" spans="1:12" ht="15.75" customHeight="1">
      <c r="A413" s="83" t="s">
        <v>2115</v>
      </c>
      <c r="B413" s="83" t="s">
        <v>2124</v>
      </c>
      <c r="C413" s="83" t="s">
        <v>620</v>
      </c>
      <c r="D413" s="83" t="s">
        <v>2128</v>
      </c>
      <c r="E413" s="76" t="s">
        <v>2088</v>
      </c>
      <c r="F413" s="203" t="s">
        <v>1192</v>
      </c>
      <c r="G413" s="426">
        <v>1</v>
      </c>
      <c r="H413" s="426">
        <v>1</v>
      </c>
      <c r="I413" s="426">
        <f t="shared" si="0"/>
        <v>1</v>
      </c>
      <c r="J413" s="302">
        <v>50</v>
      </c>
      <c r="K413" s="88">
        <f t="shared" si="1"/>
        <v>50</v>
      </c>
      <c r="L413" s="3" t="s">
        <v>160</v>
      </c>
    </row>
    <row r="414" spans="1:12" ht="15.75" customHeight="1">
      <c r="A414" s="83" t="s">
        <v>2115</v>
      </c>
      <c r="B414" s="83" t="s">
        <v>2124</v>
      </c>
      <c r="C414" s="83" t="s">
        <v>620</v>
      </c>
      <c r="D414" s="83" t="s">
        <v>2129</v>
      </c>
      <c r="E414" s="425" t="s">
        <v>2130</v>
      </c>
      <c r="F414" s="203" t="s">
        <v>1192</v>
      </c>
      <c r="G414" s="426">
        <v>1</v>
      </c>
      <c r="H414" s="426">
        <v>1</v>
      </c>
      <c r="I414" s="426">
        <f t="shared" si="0"/>
        <v>1</v>
      </c>
      <c r="J414" s="302">
        <v>50</v>
      </c>
      <c r="K414" s="88">
        <f t="shared" si="1"/>
        <v>50</v>
      </c>
      <c r="L414" s="3" t="s">
        <v>160</v>
      </c>
    </row>
    <row r="415" spans="1:12" ht="15.75" customHeight="1">
      <c r="A415" s="83" t="s">
        <v>2115</v>
      </c>
      <c r="B415" s="83" t="s">
        <v>2124</v>
      </c>
      <c r="C415" s="83" t="s">
        <v>620</v>
      </c>
      <c r="D415" s="83" t="s">
        <v>2131</v>
      </c>
      <c r="E415" s="76" t="s">
        <v>2132</v>
      </c>
      <c r="F415" s="203" t="s">
        <v>1192</v>
      </c>
      <c r="G415" s="426">
        <v>1</v>
      </c>
      <c r="H415" s="426">
        <v>1</v>
      </c>
      <c r="I415" s="426">
        <f t="shared" si="0"/>
        <v>1</v>
      </c>
      <c r="J415" s="302">
        <v>50</v>
      </c>
      <c r="K415" s="88">
        <f t="shared" si="1"/>
        <v>50</v>
      </c>
      <c r="L415" s="3" t="s">
        <v>160</v>
      </c>
    </row>
    <row r="416" spans="1:12" ht="15.75" customHeight="1">
      <c r="A416" s="83" t="s">
        <v>2115</v>
      </c>
      <c r="B416" s="83" t="s">
        <v>2133</v>
      </c>
      <c r="C416" s="83" t="s">
        <v>620</v>
      </c>
      <c r="D416" s="83" t="s">
        <v>2134</v>
      </c>
      <c r="E416" s="76" t="s">
        <v>2135</v>
      </c>
      <c r="F416" s="203" t="s">
        <v>1192</v>
      </c>
      <c r="G416" s="426">
        <v>1</v>
      </c>
      <c r="H416" s="426">
        <v>1</v>
      </c>
      <c r="I416" s="426">
        <f t="shared" si="0"/>
        <v>1</v>
      </c>
      <c r="J416" s="302">
        <v>50</v>
      </c>
      <c r="K416" s="88">
        <f t="shared" si="1"/>
        <v>50</v>
      </c>
      <c r="L416" s="3" t="s">
        <v>160</v>
      </c>
    </row>
    <row r="417" spans="1:12" ht="15.75" customHeight="1">
      <c r="A417" s="83" t="s">
        <v>2115</v>
      </c>
      <c r="B417" s="83" t="s">
        <v>2136</v>
      </c>
      <c r="C417" s="83" t="s">
        <v>620</v>
      </c>
      <c r="D417" s="83" t="s">
        <v>2137</v>
      </c>
      <c r="E417" s="76" t="s">
        <v>2138</v>
      </c>
      <c r="F417" s="203" t="s">
        <v>1192</v>
      </c>
      <c r="G417" s="426">
        <v>1</v>
      </c>
      <c r="H417" s="426">
        <v>1</v>
      </c>
      <c r="I417" s="426">
        <f t="shared" si="0"/>
        <v>1</v>
      </c>
      <c r="J417" s="302">
        <v>50</v>
      </c>
      <c r="K417" s="88">
        <f t="shared" si="1"/>
        <v>50</v>
      </c>
      <c r="L417" s="3" t="s">
        <v>160</v>
      </c>
    </row>
    <row r="418" spans="1:12" ht="15.75" customHeight="1">
      <c r="A418" s="83" t="s">
        <v>2115</v>
      </c>
      <c r="B418" s="83" t="s">
        <v>2136</v>
      </c>
      <c r="C418" s="83" t="s">
        <v>620</v>
      </c>
      <c r="D418" s="83" t="s">
        <v>2139</v>
      </c>
      <c r="E418" s="76" t="s">
        <v>2140</v>
      </c>
      <c r="F418" s="203" t="s">
        <v>1192</v>
      </c>
      <c r="G418" s="426">
        <v>1</v>
      </c>
      <c r="H418" s="426">
        <v>1</v>
      </c>
      <c r="I418" s="426">
        <f t="shared" si="0"/>
        <v>1</v>
      </c>
      <c r="J418" s="302">
        <v>50</v>
      </c>
      <c r="K418" s="88">
        <f t="shared" si="1"/>
        <v>50</v>
      </c>
      <c r="L418" s="3" t="s">
        <v>160</v>
      </c>
    </row>
    <row r="419" spans="1:12" ht="15.75" customHeight="1">
      <c r="A419" s="83" t="s">
        <v>2115</v>
      </c>
      <c r="B419" s="83" t="s">
        <v>2136</v>
      </c>
      <c r="C419" s="83" t="s">
        <v>620</v>
      </c>
      <c r="D419" s="83" t="s">
        <v>2141</v>
      </c>
      <c r="E419" s="76" t="s">
        <v>2142</v>
      </c>
      <c r="F419" s="203" t="s">
        <v>2123</v>
      </c>
      <c r="G419" s="426">
        <v>1</v>
      </c>
      <c r="H419" s="426">
        <v>1</v>
      </c>
      <c r="I419" s="426">
        <f t="shared" si="0"/>
        <v>1</v>
      </c>
      <c r="J419" s="302">
        <v>50</v>
      </c>
      <c r="K419" s="88">
        <f t="shared" si="1"/>
        <v>50</v>
      </c>
      <c r="L419" s="3" t="s">
        <v>160</v>
      </c>
    </row>
    <row r="420" spans="1:12" ht="15.75" customHeight="1">
      <c r="A420" s="83" t="s">
        <v>2143</v>
      </c>
      <c r="B420" s="83" t="s">
        <v>2144</v>
      </c>
      <c r="C420" s="83" t="s">
        <v>620</v>
      </c>
      <c r="D420" s="83" t="s">
        <v>2129</v>
      </c>
      <c r="E420" s="425" t="s">
        <v>2130</v>
      </c>
      <c r="F420" s="203" t="s">
        <v>1192</v>
      </c>
      <c r="G420" s="426">
        <v>2</v>
      </c>
      <c r="H420" s="426">
        <v>2</v>
      </c>
      <c r="I420" s="426">
        <f t="shared" si="0"/>
        <v>2</v>
      </c>
      <c r="J420" s="302">
        <v>50</v>
      </c>
      <c r="K420" s="88">
        <f t="shared" si="1"/>
        <v>25</v>
      </c>
      <c r="L420" s="3" t="s">
        <v>160</v>
      </c>
    </row>
    <row r="421" spans="1:12" ht="15.75" customHeight="1">
      <c r="A421" s="83" t="s">
        <v>2145</v>
      </c>
      <c r="B421" s="83" t="s">
        <v>2146</v>
      </c>
      <c r="C421" s="83" t="s">
        <v>620</v>
      </c>
      <c r="D421" s="83" t="s">
        <v>2131</v>
      </c>
      <c r="E421" s="76" t="s">
        <v>2132</v>
      </c>
      <c r="F421" s="203" t="s">
        <v>1192</v>
      </c>
      <c r="G421" s="426">
        <v>2</v>
      </c>
      <c r="H421" s="426">
        <v>1</v>
      </c>
      <c r="I421" s="426">
        <f t="shared" si="0"/>
        <v>2</v>
      </c>
      <c r="J421" s="302">
        <v>50</v>
      </c>
      <c r="K421" s="88">
        <f t="shared" si="1"/>
        <v>25</v>
      </c>
      <c r="L421" s="3" t="s">
        <v>160</v>
      </c>
    </row>
    <row r="422" spans="1:12" ht="15.75" customHeight="1">
      <c r="A422" s="83" t="s">
        <v>2115</v>
      </c>
      <c r="B422" s="83" t="s">
        <v>2147</v>
      </c>
      <c r="C422" s="83" t="s">
        <v>620</v>
      </c>
      <c r="D422" s="83" t="s">
        <v>2148</v>
      </c>
      <c r="E422" s="425" t="s">
        <v>2149</v>
      </c>
      <c r="F422" s="203"/>
      <c r="G422" s="426">
        <v>1</v>
      </c>
      <c r="H422" s="426">
        <v>1</v>
      </c>
      <c r="I422" s="426">
        <f t="shared" si="0"/>
        <v>1</v>
      </c>
      <c r="J422" s="302">
        <v>50</v>
      </c>
      <c r="K422" s="88">
        <f t="shared" si="1"/>
        <v>50</v>
      </c>
      <c r="L422" s="3" t="s">
        <v>160</v>
      </c>
    </row>
    <row r="423" spans="1:12" ht="15.75" customHeight="1">
      <c r="A423" s="83" t="s">
        <v>2115</v>
      </c>
      <c r="B423" s="83" t="s">
        <v>2147</v>
      </c>
      <c r="C423" s="83" t="s">
        <v>620</v>
      </c>
      <c r="D423" s="83" t="s">
        <v>2131</v>
      </c>
      <c r="E423" s="76" t="s">
        <v>2132</v>
      </c>
      <c r="F423" s="203" t="s">
        <v>1192</v>
      </c>
      <c r="G423" s="426">
        <v>1</v>
      </c>
      <c r="H423" s="426">
        <v>1</v>
      </c>
      <c r="I423" s="426">
        <f t="shared" si="0"/>
        <v>1</v>
      </c>
      <c r="J423" s="302">
        <v>50</v>
      </c>
      <c r="K423" s="88">
        <f t="shared" si="1"/>
        <v>50</v>
      </c>
      <c r="L423" s="3" t="s">
        <v>160</v>
      </c>
    </row>
    <row r="424" spans="1:12" ht="15.75" customHeight="1">
      <c r="A424" s="83" t="s">
        <v>2115</v>
      </c>
      <c r="B424" s="83" t="s">
        <v>2147</v>
      </c>
      <c r="C424" s="83" t="s">
        <v>620</v>
      </c>
      <c r="D424" s="83" t="s">
        <v>2150</v>
      </c>
      <c r="E424" s="425" t="s">
        <v>2151</v>
      </c>
      <c r="F424" s="203" t="s">
        <v>2123</v>
      </c>
      <c r="G424" s="426">
        <v>1</v>
      </c>
      <c r="H424" s="426">
        <v>1</v>
      </c>
      <c r="I424" s="426">
        <f t="shared" si="0"/>
        <v>1</v>
      </c>
      <c r="J424" s="302">
        <v>50</v>
      </c>
      <c r="K424" s="88">
        <f t="shared" si="1"/>
        <v>50</v>
      </c>
      <c r="L424" s="3" t="s">
        <v>160</v>
      </c>
    </row>
    <row r="425" spans="1:12" ht="15.75" customHeight="1">
      <c r="A425" s="83" t="s">
        <v>2115</v>
      </c>
      <c r="B425" s="83" t="s">
        <v>2152</v>
      </c>
      <c r="C425" s="83" t="s">
        <v>620</v>
      </c>
      <c r="D425" s="83" t="s">
        <v>2153</v>
      </c>
      <c r="E425" s="76" t="s">
        <v>2154</v>
      </c>
      <c r="F425" s="203" t="s">
        <v>1192</v>
      </c>
      <c r="G425" s="426">
        <v>1</v>
      </c>
      <c r="H425" s="426">
        <v>1</v>
      </c>
      <c r="I425" s="426">
        <f t="shared" si="0"/>
        <v>1</v>
      </c>
      <c r="J425" s="302">
        <v>50</v>
      </c>
      <c r="K425" s="88">
        <f t="shared" si="1"/>
        <v>50</v>
      </c>
      <c r="L425" s="3" t="s">
        <v>160</v>
      </c>
    </row>
    <row r="426" spans="1:12" ht="15.75" customHeight="1">
      <c r="A426" s="83" t="s">
        <v>2115</v>
      </c>
      <c r="B426" s="83" t="s">
        <v>2127</v>
      </c>
      <c r="C426" s="83" t="s">
        <v>620</v>
      </c>
      <c r="D426" s="83" t="s">
        <v>2129</v>
      </c>
      <c r="E426" s="425" t="s">
        <v>2130</v>
      </c>
      <c r="F426" s="203" t="s">
        <v>1192</v>
      </c>
      <c r="G426" s="426">
        <v>1</v>
      </c>
      <c r="H426" s="426">
        <v>1</v>
      </c>
      <c r="I426" s="426">
        <f t="shared" si="0"/>
        <v>1</v>
      </c>
      <c r="J426" s="302">
        <v>50</v>
      </c>
      <c r="K426" s="88">
        <f t="shared" si="1"/>
        <v>50</v>
      </c>
      <c r="L426" s="3" t="s">
        <v>160</v>
      </c>
    </row>
    <row r="427" spans="1:12" ht="15.75" customHeight="1">
      <c r="A427" s="83" t="s">
        <v>2155</v>
      </c>
      <c r="B427" s="83" t="s">
        <v>2156</v>
      </c>
      <c r="C427" s="83" t="s">
        <v>620</v>
      </c>
      <c r="D427" s="83" t="s">
        <v>2157</v>
      </c>
      <c r="E427" s="76" t="s">
        <v>2158</v>
      </c>
      <c r="F427" s="203" t="s">
        <v>2159</v>
      </c>
      <c r="G427" s="426">
        <v>2</v>
      </c>
      <c r="H427" s="426">
        <v>2</v>
      </c>
      <c r="I427" s="426">
        <f t="shared" si="0"/>
        <v>2</v>
      </c>
      <c r="J427" s="302">
        <v>50</v>
      </c>
      <c r="K427" s="88">
        <f t="shared" si="1"/>
        <v>25</v>
      </c>
      <c r="L427" s="3" t="s">
        <v>160</v>
      </c>
    </row>
    <row r="428" spans="1:12" ht="15.75" customHeight="1">
      <c r="A428" s="83" t="s">
        <v>2155</v>
      </c>
      <c r="B428" s="83" t="s">
        <v>2160</v>
      </c>
      <c r="C428" s="83" t="s">
        <v>620</v>
      </c>
      <c r="D428" s="83" t="s">
        <v>2161</v>
      </c>
      <c r="E428" s="76" t="s">
        <v>2162</v>
      </c>
      <c r="F428" s="203" t="s">
        <v>1192</v>
      </c>
      <c r="G428" s="426">
        <v>2</v>
      </c>
      <c r="H428" s="426">
        <v>2</v>
      </c>
      <c r="I428" s="426">
        <f t="shared" si="0"/>
        <v>2</v>
      </c>
      <c r="J428" s="302">
        <v>50</v>
      </c>
      <c r="K428" s="88">
        <f t="shared" si="1"/>
        <v>25</v>
      </c>
      <c r="L428" s="3" t="s">
        <v>160</v>
      </c>
    </row>
    <row r="429" spans="1:12" ht="15.75" customHeight="1">
      <c r="A429" s="83" t="s">
        <v>2163</v>
      </c>
      <c r="B429" s="83" t="s">
        <v>2164</v>
      </c>
      <c r="C429" s="83" t="s">
        <v>620</v>
      </c>
      <c r="D429" s="83" t="s">
        <v>2165</v>
      </c>
      <c r="E429" s="425" t="s">
        <v>2166</v>
      </c>
      <c r="F429" s="203" t="s">
        <v>2159</v>
      </c>
      <c r="G429" s="426">
        <v>2</v>
      </c>
      <c r="H429" s="426">
        <v>2</v>
      </c>
      <c r="I429" s="426">
        <f t="shared" si="0"/>
        <v>2</v>
      </c>
      <c r="J429" s="302">
        <v>50</v>
      </c>
      <c r="K429" s="88">
        <f t="shared" si="1"/>
        <v>25</v>
      </c>
      <c r="L429" s="3" t="s">
        <v>160</v>
      </c>
    </row>
    <row r="430" spans="1:12" ht="15.75" customHeight="1">
      <c r="A430" s="83" t="s">
        <v>2145</v>
      </c>
      <c r="B430" s="83" t="s">
        <v>2146</v>
      </c>
      <c r="C430" s="83" t="s">
        <v>620</v>
      </c>
      <c r="D430" s="83" t="s">
        <v>2137</v>
      </c>
      <c r="E430" s="76" t="s">
        <v>2138</v>
      </c>
      <c r="F430" s="203" t="s">
        <v>1192</v>
      </c>
      <c r="G430" s="426">
        <v>2</v>
      </c>
      <c r="H430" s="426">
        <v>1</v>
      </c>
      <c r="I430" s="426">
        <f t="shared" si="0"/>
        <v>2</v>
      </c>
      <c r="J430" s="302">
        <v>50</v>
      </c>
      <c r="K430" s="88">
        <f t="shared" si="1"/>
        <v>25</v>
      </c>
      <c r="L430" s="3" t="s">
        <v>160</v>
      </c>
    </row>
    <row r="431" spans="1:12" ht="15.75" customHeight="1">
      <c r="A431" s="83" t="s">
        <v>2167</v>
      </c>
      <c r="B431" s="83" t="s">
        <v>652</v>
      </c>
      <c r="C431" s="68" t="s">
        <v>153</v>
      </c>
      <c r="D431" s="83" t="s">
        <v>2168</v>
      </c>
      <c r="E431" s="76" t="s">
        <v>2169</v>
      </c>
      <c r="F431" s="427" t="s">
        <v>2170</v>
      </c>
      <c r="G431" s="429">
        <v>2</v>
      </c>
      <c r="H431" s="429">
        <v>2</v>
      </c>
      <c r="I431" s="429">
        <v>2</v>
      </c>
      <c r="J431" s="302">
        <v>50</v>
      </c>
      <c r="K431" s="88">
        <v>25</v>
      </c>
      <c r="L431" s="3" t="s">
        <v>651</v>
      </c>
    </row>
    <row r="432" spans="1:12" ht="15.75" customHeight="1">
      <c r="A432" s="83" t="s">
        <v>2171</v>
      </c>
      <c r="B432" s="83" t="s">
        <v>2172</v>
      </c>
      <c r="C432" s="68" t="s">
        <v>153</v>
      </c>
      <c r="D432" s="83" t="s">
        <v>2173</v>
      </c>
      <c r="E432" s="76" t="s">
        <v>2174</v>
      </c>
      <c r="F432" s="427" t="s">
        <v>1120</v>
      </c>
      <c r="G432" s="426">
        <v>4</v>
      </c>
      <c r="H432" s="426">
        <v>4</v>
      </c>
      <c r="I432" s="426">
        <v>4</v>
      </c>
      <c r="J432" s="302">
        <v>50</v>
      </c>
      <c r="K432" s="88">
        <v>12.5</v>
      </c>
      <c r="L432" s="3" t="s">
        <v>651</v>
      </c>
    </row>
    <row r="433" spans="1:12" ht="15.75" customHeight="1">
      <c r="A433" s="83" t="s">
        <v>2171</v>
      </c>
      <c r="B433" s="83" t="s">
        <v>2172</v>
      </c>
      <c r="C433" s="76" t="s">
        <v>153</v>
      </c>
      <c r="D433" s="83" t="s">
        <v>2175</v>
      </c>
      <c r="E433" s="76" t="s">
        <v>2176</v>
      </c>
      <c r="F433" s="427" t="s">
        <v>2177</v>
      </c>
      <c r="G433" s="426">
        <v>4</v>
      </c>
      <c r="H433" s="426">
        <v>4</v>
      </c>
      <c r="I433" s="426">
        <v>4</v>
      </c>
      <c r="J433" s="302">
        <v>50</v>
      </c>
      <c r="K433" s="88">
        <v>12.5</v>
      </c>
      <c r="L433" s="3" t="s">
        <v>651</v>
      </c>
    </row>
    <row r="434" spans="1:12" ht="15.75" customHeight="1">
      <c r="A434" s="83" t="s">
        <v>664</v>
      </c>
      <c r="B434" s="83" t="s">
        <v>640</v>
      </c>
      <c r="C434" s="203" t="s">
        <v>153</v>
      </c>
      <c r="D434" s="83" t="s">
        <v>2178</v>
      </c>
      <c r="E434" s="425" t="s">
        <v>2176</v>
      </c>
      <c r="F434" s="203" t="s">
        <v>1192</v>
      </c>
      <c r="G434" s="426">
        <v>4</v>
      </c>
      <c r="H434" s="426">
        <v>4</v>
      </c>
      <c r="I434" s="426">
        <v>4</v>
      </c>
      <c r="J434" s="302">
        <v>50</v>
      </c>
      <c r="K434" s="88">
        <v>12.5</v>
      </c>
      <c r="L434" s="3" t="s">
        <v>163</v>
      </c>
    </row>
    <row r="435" spans="1:12" ht="15.75" customHeight="1">
      <c r="A435" s="83" t="s">
        <v>664</v>
      </c>
      <c r="B435" s="83" t="s">
        <v>640</v>
      </c>
      <c r="C435" s="68" t="s">
        <v>153</v>
      </c>
      <c r="D435" s="83" t="s">
        <v>2179</v>
      </c>
      <c r="E435" s="425" t="s">
        <v>2174</v>
      </c>
      <c r="F435" s="427" t="s">
        <v>1192</v>
      </c>
      <c r="G435" s="429">
        <v>4</v>
      </c>
      <c r="H435" s="429">
        <v>4</v>
      </c>
      <c r="I435" s="429">
        <v>4</v>
      </c>
      <c r="J435" s="302">
        <v>50</v>
      </c>
      <c r="K435" s="88">
        <v>12.5</v>
      </c>
      <c r="L435" s="3" t="s">
        <v>163</v>
      </c>
    </row>
    <row r="436" spans="1:12" ht="15.75" customHeight="1">
      <c r="A436" s="83" t="s">
        <v>2180</v>
      </c>
      <c r="B436" s="83" t="s">
        <v>2181</v>
      </c>
      <c r="C436" s="68" t="s">
        <v>153</v>
      </c>
      <c r="D436" s="83" t="s">
        <v>2182</v>
      </c>
      <c r="E436" s="76" t="s">
        <v>2183</v>
      </c>
      <c r="F436" s="427" t="s">
        <v>1120</v>
      </c>
      <c r="G436" s="429">
        <v>5</v>
      </c>
      <c r="H436" s="429">
        <v>2</v>
      </c>
      <c r="I436" s="429">
        <v>5</v>
      </c>
      <c r="J436" s="302">
        <v>50</v>
      </c>
      <c r="K436" s="88">
        <v>10</v>
      </c>
      <c r="L436" s="3" t="s">
        <v>164</v>
      </c>
    </row>
    <row r="437" spans="1:12" ht="15.75" customHeight="1">
      <c r="A437" s="83" t="s">
        <v>2184</v>
      </c>
      <c r="B437" s="83" t="s">
        <v>2185</v>
      </c>
      <c r="C437" s="68" t="s">
        <v>153</v>
      </c>
      <c r="D437" s="83" t="s">
        <v>2186</v>
      </c>
      <c r="E437" s="76" t="s">
        <v>2187</v>
      </c>
      <c r="F437" s="427" t="s">
        <v>1120</v>
      </c>
      <c r="G437" s="429">
        <v>1</v>
      </c>
      <c r="H437" s="429">
        <v>1</v>
      </c>
      <c r="I437" s="429">
        <v>1</v>
      </c>
      <c r="J437" s="302">
        <v>50</v>
      </c>
      <c r="K437" s="88">
        <v>50</v>
      </c>
      <c r="L437" s="3" t="s">
        <v>164</v>
      </c>
    </row>
    <row r="438" spans="1:12" ht="15.75" customHeight="1">
      <c r="A438" s="83" t="s">
        <v>2188</v>
      </c>
      <c r="B438" s="83" t="s">
        <v>2189</v>
      </c>
      <c r="C438" s="68" t="s">
        <v>153</v>
      </c>
      <c r="D438" s="83" t="s">
        <v>2190</v>
      </c>
      <c r="E438" s="76" t="s">
        <v>2191</v>
      </c>
      <c r="F438" s="427" t="s">
        <v>2192</v>
      </c>
      <c r="G438" s="426">
        <v>3</v>
      </c>
      <c r="H438" s="426">
        <v>1</v>
      </c>
      <c r="I438" s="426">
        <v>1</v>
      </c>
      <c r="J438" s="302">
        <v>50</v>
      </c>
      <c r="K438" s="88">
        <v>16.66</v>
      </c>
      <c r="L438" s="3" t="s">
        <v>164</v>
      </c>
    </row>
    <row r="439" spans="1:12" ht="15.75" customHeight="1">
      <c r="A439" s="83" t="s">
        <v>165</v>
      </c>
      <c r="B439" s="83" t="s">
        <v>2193</v>
      </c>
      <c r="C439" s="203" t="s">
        <v>153</v>
      </c>
      <c r="D439" s="234" t="s">
        <v>2194</v>
      </c>
      <c r="E439" s="425" t="s">
        <v>2195</v>
      </c>
      <c r="F439" s="409" t="s">
        <v>2196</v>
      </c>
      <c r="G439" s="426"/>
      <c r="H439" s="426">
        <v>1</v>
      </c>
      <c r="I439" s="426">
        <v>1</v>
      </c>
      <c r="J439" s="302">
        <v>50</v>
      </c>
      <c r="K439" s="88">
        <v>50</v>
      </c>
      <c r="L439" s="3" t="s">
        <v>165</v>
      </c>
    </row>
    <row r="440" spans="1:12" ht="15.75" customHeight="1">
      <c r="A440" s="83" t="s">
        <v>2171</v>
      </c>
      <c r="B440" s="83" t="s">
        <v>2172</v>
      </c>
      <c r="C440" s="203" t="s">
        <v>153</v>
      </c>
      <c r="D440" s="83" t="s">
        <v>2173</v>
      </c>
      <c r="E440" s="76" t="s">
        <v>2174</v>
      </c>
      <c r="F440" s="203" t="s">
        <v>1120</v>
      </c>
      <c r="G440" s="426">
        <v>4</v>
      </c>
      <c r="H440" s="426">
        <v>4</v>
      </c>
      <c r="I440" s="426">
        <v>4</v>
      </c>
      <c r="J440" s="302">
        <v>50</v>
      </c>
      <c r="K440" s="88">
        <v>12.5</v>
      </c>
      <c r="L440" s="3" t="s">
        <v>167</v>
      </c>
    </row>
    <row r="441" spans="1:12" ht="15.75" customHeight="1">
      <c r="A441" s="83" t="s">
        <v>2171</v>
      </c>
      <c r="B441" s="83" t="s">
        <v>2172</v>
      </c>
      <c r="C441" s="68" t="s">
        <v>153</v>
      </c>
      <c r="D441" s="83" t="s">
        <v>2175</v>
      </c>
      <c r="E441" s="76" t="s">
        <v>2176</v>
      </c>
      <c r="F441" s="427" t="s">
        <v>2177</v>
      </c>
      <c r="G441" s="429">
        <v>4</v>
      </c>
      <c r="H441" s="429">
        <v>4</v>
      </c>
      <c r="I441" s="429">
        <v>4</v>
      </c>
      <c r="J441" s="302">
        <v>50</v>
      </c>
      <c r="K441" s="88">
        <v>12.5</v>
      </c>
      <c r="L441" s="3" t="s">
        <v>167</v>
      </c>
    </row>
    <row r="442" spans="1:12" ht="15.75" customHeight="1">
      <c r="A442" s="83" t="s">
        <v>2197</v>
      </c>
      <c r="B442" s="83" t="s">
        <v>2198</v>
      </c>
      <c r="C442" s="203" t="s">
        <v>153</v>
      </c>
      <c r="D442" s="431" t="s">
        <v>2199</v>
      </c>
      <c r="E442" s="76" t="s">
        <v>2200</v>
      </c>
      <c r="F442" s="427" t="s">
        <v>2201</v>
      </c>
      <c r="G442" s="426">
        <v>2</v>
      </c>
      <c r="H442" s="426">
        <v>2</v>
      </c>
      <c r="I442" s="426">
        <v>2</v>
      </c>
      <c r="J442" s="302">
        <v>50</v>
      </c>
      <c r="K442" s="88">
        <v>25</v>
      </c>
      <c r="L442" s="3" t="s">
        <v>168</v>
      </c>
    </row>
    <row r="443" spans="1:12" ht="15.75" customHeight="1">
      <c r="A443" s="83" t="s">
        <v>2197</v>
      </c>
      <c r="B443" s="83" t="s">
        <v>2198</v>
      </c>
      <c r="C443" s="203" t="s">
        <v>153</v>
      </c>
      <c r="D443" s="431" t="s">
        <v>2202</v>
      </c>
      <c r="E443" s="76" t="s">
        <v>1555</v>
      </c>
      <c r="F443" s="432" t="s">
        <v>2203</v>
      </c>
      <c r="G443" s="433">
        <v>2</v>
      </c>
      <c r="H443" s="433">
        <v>2</v>
      </c>
      <c r="I443" s="433">
        <v>2</v>
      </c>
      <c r="J443" s="302">
        <v>50</v>
      </c>
      <c r="K443" s="88">
        <v>25</v>
      </c>
      <c r="L443" s="3" t="s">
        <v>168</v>
      </c>
    </row>
    <row r="444" spans="1:12" ht="15.75" customHeight="1">
      <c r="A444" s="83" t="s">
        <v>2204</v>
      </c>
      <c r="B444" s="83" t="s">
        <v>2205</v>
      </c>
      <c r="C444" s="203" t="s">
        <v>153</v>
      </c>
      <c r="D444" s="83" t="s">
        <v>2206</v>
      </c>
      <c r="E444" s="425" t="s">
        <v>2207</v>
      </c>
      <c r="F444" s="203" t="s">
        <v>1192</v>
      </c>
      <c r="G444" s="426">
        <v>5</v>
      </c>
      <c r="H444" s="426">
        <v>4</v>
      </c>
      <c r="I444" s="426">
        <v>5</v>
      </c>
      <c r="J444" s="302">
        <v>50</v>
      </c>
      <c r="K444" s="88">
        <v>10</v>
      </c>
      <c r="L444" s="82" t="s">
        <v>705</v>
      </c>
    </row>
    <row r="445" spans="1:12" ht="15.75" customHeight="1">
      <c r="A445" s="83" t="s">
        <v>2208</v>
      </c>
      <c r="B445" s="83" t="s">
        <v>2209</v>
      </c>
      <c r="C445" s="68" t="s">
        <v>153</v>
      </c>
      <c r="D445" s="83" t="s">
        <v>2210</v>
      </c>
      <c r="E445" s="76" t="s">
        <v>2211</v>
      </c>
      <c r="F445" s="203" t="s">
        <v>1192</v>
      </c>
      <c r="G445" s="429">
        <v>2</v>
      </c>
      <c r="H445" s="429">
        <v>2</v>
      </c>
      <c r="I445" s="429">
        <v>2</v>
      </c>
      <c r="J445" s="302">
        <v>50</v>
      </c>
      <c r="K445" s="88">
        <v>25</v>
      </c>
      <c r="L445" s="82" t="s">
        <v>705</v>
      </c>
    </row>
    <row r="446" spans="1:12" ht="15.75" customHeight="1">
      <c r="A446" s="83" t="s">
        <v>2208</v>
      </c>
      <c r="B446" s="83" t="s">
        <v>2209</v>
      </c>
      <c r="C446" s="68" t="s">
        <v>153</v>
      </c>
      <c r="D446" s="83" t="s">
        <v>2212</v>
      </c>
      <c r="E446" s="425" t="s">
        <v>2213</v>
      </c>
      <c r="F446" s="203" t="s">
        <v>1192</v>
      </c>
      <c r="G446" s="429">
        <v>2</v>
      </c>
      <c r="H446" s="429">
        <v>2</v>
      </c>
      <c r="I446" s="429">
        <v>2</v>
      </c>
      <c r="J446" s="302">
        <v>50</v>
      </c>
      <c r="K446" s="88">
        <v>25</v>
      </c>
      <c r="L446" s="82" t="s">
        <v>705</v>
      </c>
    </row>
    <row r="447" spans="1:12" ht="15.75" customHeight="1">
      <c r="A447" s="83" t="s">
        <v>2208</v>
      </c>
      <c r="B447" s="83" t="s">
        <v>2209</v>
      </c>
      <c r="C447" s="68" t="s">
        <v>153</v>
      </c>
      <c r="D447" s="83" t="s">
        <v>2214</v>
      </c>
      <c r="E447" s="425" t="s">
        <v>2215</v>
      </c>
      <c r="F447" s="203" t="s">
        <v>1192</v>
      </c>
      <c r="G447" s="429">
        <v>2</v>
      </c>
      <c r="H447" s="429">
        <v>2</v>
      </c>
      <c r="I447" s="429">
        <v>2</v>
      </c>
      <c r="J447" s="302">
        <v>50</v>
      </c>
      <c r="K447" s="88">
        <v>25</v>
      </c>
      <c r="L447" s="82" t="s">
        <v>705</v>
      </c>
    </row>
    <row r="448" spans="1:12" ht="15.75" customHeight="1">
      <c r="A448" s="83" t="s">
        <v>2208</v>
      </c>
      <c r="B448" s="83" t="s">
        <v>2209</v>
      </c>
      <c r="C448" s="68" t="s">
        <v>153</v>
      </c>
      <c r="D448" s="83" t="s">
        <v>2216</v>
      </c>
      <c r="E448" s="425" t="s">
        <v>2217</v>
      </c>
      <c r="F448" s="203" t="s">
        <v>1192</v>
      </c>
      <c r="G448" s="429">
        <v>2</v>
      </c>
      <c r="H448" s="429">
        <v>2</v>
      </c>
      <c r="I448" s="429">
        <v>2</v>
      </c>
      <c r="J448" s="302">
        <v>50</v>
      </c>
      <c r="K448" s="88">
        <v>25</v>
      </c>
      <c r="L448" s="82" t="s">
        <v>705</v>
      </c>
    </row>
    <row r="449" spans="1:12" ht="15.75" customHeight="1">
      <c r="A449" s="83" t="s">
        <v>2208</v>
      </c>
      <c r="B449" s="83" t="s">
        <v>2209</v>
      </c>
      <c r="C449" s="68" t="s">
        <v>153</v>
      </c>
      <c r="D449" s="83" t="s">
        <v>2218</v>
      </c>
      <c r="E449" s="425" t="s">
        <v>2219</v>
      </c>
      <c r="F449" s="203" t="s">
        <v>1192</v>
      </c>
      <c r="G449" s="429">
        <v>2</v>
      </c>
      <c r="H449" s="429">
        <v>2</v>
      </c>
      <c r="I449" s="429">
        <v>2</v>
      </c>
      <c r="J449" s="302">
        <v>50</v>
      </c>
      <c r="K449" s="88">
        <v>25</v>
      </c>
      <c r="L449" s="82" t="s">
        <v>705</v>
      </c>
    </row>
    <row r="450" spans="1:12" ht="15.75" customHeight="1">
      <c r="A450" s="83" t="s">
        <v>2208</v>
      </c>
      <c r="B450" s="83" t="s">
        <v>2209</v>
      </c>
      <c r="C450" s="68" t="s">
        <v>153</v>
      </c>
      <c r="D450" s="83" t="s">
        <v>2220</v>
      </c>
      <c r="E450" s="425" t="s">
        <v>1611</v>
      </c>
      <c r="F450" s="203" t="s">
        <v>1192</v>
      </c>
      <c r="G450" s="429">
        <v>2</v>
      </c>
      <c r="H450" s="429">
        <v>2</v>
      </c>
      <c r="I450" s="429">
        <v>2</v>
      </c>
      <c r="J450" s="302">
        <v>50</v>
      </c>
      <c r="K450" s="88">
        <v>25</v>
      </c>
      <c r="L450" s="82" t="s">
        <v>705</v>
      </c>
    </row>
    <row r="451" spans="1:12" ht="15.75" customHeight="1">
      <c r="A451" s="83" t="s">
        <v>2208</v>
      </c>
      <c r="B451" s="83" t="s">
        <v>2209</v>
      </c>
      <c r="C451" s="68" t="s">
        <v>153</v>
      </c>
      <c r="D451" s="83" t="s">
        <v>2221</v>
      </c>
      <c r="E451" s="425" t="s">
        <v>1600</v>
      </c>
      <c r="F451" s="203" t="s">
        <v>1192</v>
      </c>
      <c r="G451" s="429">
        <v>2</v>
      </c>
      <c r="H451" s="429">
        <v>2</v>
      </c>
      <c r="I451" s="429">
        <v>2</v>
      </c>
      <c r="J451" s="302">
        <v>50</v>
      </c>
      <c r="K451" s="88">
        <v>25</v>
      </c>
      <c r="L451" s="82" t="s">
        <v>705</v>
      </c>
    </row>
    <row r="452" spans="1:12" ht="15.75" customHeight="1">
      <c r="A452" s="83" t="s">
        <v>2222</v>
      </c>
      <c r="B452" s="83" t="s">
        <v>2223</v>
      </c>
      <c r="C452" s="76" t="s">
        <v>153</v>
      </c>
      <c r="D452" s="203" t="s">
        <v>2224</v>
      </c>
      <c r="E452" s="425" t="s">
        <v>1603</v>
      </c>
      <c r="F452" s="203" t="s">
        <v>1192</v>
      </c>
      <c r="G452" s="434">
        <v>2</v>
      </c>
      <c r="H452" s="435">
        <v>2</v>
      </c>
      <c r="I452" s="426">
        <v>2</v>
      </c>
      <c r="J452" s="302">
        <v>50</v>
      </c>
      <c r="K452" s="88">
        <v>25</v>
      </c>
      <c r="L452" s="82" t="s">
        <v>705</v>
      </c>
    </row>
    <row r="453" spans="1:12" ht="15.75" customHeight="1">
      <c r="A453" s="83" t="s">
        <v>2208</v>
      </c>
      <c r="B453" s="83" t="s">
        <v>2209</v>
      </c>
      <c r="C453" s="68" t="s">
        <v>153</v>
      </c>
      <c r="D453" s="83" t="s">
        <v>2225</v>
      </c>
      <c r="E453" s="425" t="s">
        <v>1603</v>
      </c>
      <c r="F453" s="203" t="s">
        <v>1192</v>
      </c>
      <c r="G453" s="429">
        <v>2</v>
      </c>
      <c r="H453" s="429">
        <v>2</v>
      </c>
      <c r="I453" s="429">
        <v>2</v>
      </c>
      <c r="J453" s="302">
        <v>50</v>
      </c>
      <c r="K453" s="88">
        <v>25</v>
      </c>
      <c r="L453" s="82" t="s">
        <v>705</v>
      </c>
    </row>
    <row r="454" spans="1:12" ht="15.75" customHeight="1">
      <c r="A454" s="83" t="s">
        <v>2208</v>
      </c>
      <c r="B454" s="83" t="s">
        <v>472</v>
      </c>
      <c r="C454" s="68" t="s">
        <v>153</v>
      </c>
      <c r="D454" s="83" t="s">
        <v>2226</v>
      </c>
      <c r="E454" s="425" t="s">
        <v>2227</v>
      </c>
      <c r="F454" s="427" t="s">
        <v>333</v>
      </c>
      <c r="G454" s="429">
        <v>2</v>
      </c>
      <c r="H454" s="429">
        <v>2</v>
      </c>
      <c r="I454" s="429">
        <v>2</v>
      </c>
      <c r="J454" s="302">
        <v>50</v>
      </c>
      <c r="K454" s="88">
        <v>25</v>
      </c>
      <c r="L454" s="82" t="s">
        <v>705</v>
      </c>
    </row>
    <row r="455" spans="1:12" ht="15.75" customHeight="1">
      <c r="A455" s="83" t="s">
        <v>2208</v>
      </c>
      <c r="B455" s="83" t="s">
        <v>2209</v>
      </c>
      <c r="C455" s="68" t="s">
        <v>153</v>
      </c>
      <c r="D455" s="436" t="s">
        <v>2228</v>
      </c>
      <c r="E455" s="425" t="s">
        <v>2229</v>
      </c>
      <c r="F455" s="427" t="s">
        <v>333</v>
      </c>
      <c r="G455" s="429">
        <v>2</v>
      </c>
      <c r="H455" s="429">
        <v>2</v>
      </c>
      <c r="I455" s="429">
        <v>2</v>
      </c>
      <c r="J455" s="302">
        <v>50</v>
      </c>
      <c r="K455" s="88">
        <v>25</v>
      </c>
      <c r="L455" s="82" t="s">
        <v>705</v>
      </c>
    </row>
    <row r="456" spans="1:12" ht="15.75" customHeight="1">
      <c r="A456" s="83" t="s">
        <v>2208</v>
      </c>
      <c r="B456" s="83" t="s">
        <v>2209</v>
      </c>
      <c r="C456" s="68" t="s">
        <v>153</v>
      </c>
      <c r="D456" s="83" t="s">
        <v>2230</v>
      </c>
      <c r="E456" s="425" t="s">
        <v>2231</v>
      </c>
      <c r="F456" s="427" t="s">
        <v>333</v>
      </c>
      <c r="G456" s="429">
        <v>2</v>
      </c>
      <c r="H456" s="429">
        <v>2</v>
      </c>
      <c r="I456" s="429">
        <v>2</v>
      </c>
      <c r="J456" s="302">
        <v>50</v>
      </c>
      <c r="K456" s="88">
        <v>25</v>
      </c>
      <c r="L456" s="82" t="s">
        <v>705</v>
      </c>
    </row>
    <row r="457" spans="1:12" ht="15.75" customHeight="1">
      <c r="A457" s="83" t="s">
        <v>2208</v>
      </c>
      <c r="B457" s="83" t="s">
        <v>2209</v>
      </c>
      <c r="C457" s="68" t="s">
        <v>153</v>
      </c>
      <c r="D457" s="83" t="s">
        <v>2232</v>
      </c>
      <c r="E457" s="425" t="s">
        <v>2233</v>
      </c>
      <c r="F457" s="437" t="s">
        <v>333</v>
      </c>
      <c r="G457" s="426">
        <v>2</v>
      </c>
      <c r="H457" s="426">
        <v>2</v>
      </c>
      <c r="I457" s="426">
        <v>2</v>
      </c>
      <c r="J457" s="302">
        <v>50</v>
      </c>
      <c r="K457" s="88">
        <v>25</v>
      </c>
      <c r="L457" s="82" t="s">
        <v>705</v>
      </c>
    </row>
    <row r="458" spans="1:12" ht="15.75" customHeight="1">
      <c r="A458" s="83" t="s">
        <v>2234</v>
      </c>
      <c r="B458" s="83" t="s">
        <v>2235</v>
      </c>
      <c r="C458" s="203" t="s">
        <v>153</v>
      </c>
      <c r="D458" s="83" t="s">
        <v>2236</v>
      </c>
      <c r="E458" s="425" t="s">
        <v>2237</v>
      </c>
      <c r="F458" s="203" t="s">
        <v>1192</v>
      </c>
      <c r="G458" s="426">
        <v>2</v>
      </c>
      <c r="H458" s="426">
        <v>2</v>
      </c>
      <c r="I458" s="426">
        <v>2</v>
      </c>
      <c r="J458" s="302">
        <v>50</v>
      </c>
      <c r="K458" s="88">
        <v>25</v>
      </c>
      <c r="L458" s="82" t="s">
        <v>728</v>
      </c>
    </row>
    <row r="459" spans="1:12" ht="15.75" customHeight="1">
      <c r="A459" s="83" t="s">
        <v>2238</v>
      </c>
      <c r="B459" s="83" t="s">
        <v>2239</v>
      </c>
      <c r="C459" s="68" t="s">
        <v>153</v>
      </c>
      <c r="D459" s="83" t="s">
        <v>2240</v>
      </c>
      <c r="E459" s="425" t="s">
        <v>2241</v>
      </c>
      <c r="F459" s="427" t="s">
        <v>333</v>
      </c>
      <c r="G459" s="429">
        <v>3</v>
      </c>
      <c r="H459" s="429">
        <v>3</v>
      </c>
      <c r="I459" s="429">
        <v>3</v>
      </c>
      <c r="J459" s="302">
        <v>50</v>
      </c>
      <c r="K459" s="88">
        <v>16.66</v>
      </c>
      <c r="L459" s="82" t="s">
        <v>728</v>
      </c>
    </row>
    <row r="460" spans="1:12" ht="15.75" customHeight="1">
      <c r="A460" s="83" t="s">
        <v>2242</v>
      </c>
      <c r="B460" s="83" t="s">
        <v>2243</v>
      </c>
      <c r="C460" s="68" t="s">
        <v>153</v>
      </c>
      <c r="D460" s="83" t="s">
        <v>2244</v>
      </c>
      <c r="E460" s="425" t="s">
        <v>2245</v>
      </c>
      <c r="F460" s="427" t="s">
        <v>333</v>
      </c>
      <c r="G460" s="426">
        <v>1</v>
      </c>
      <c r="H460" s="426">
        <v>1</v>
      </c>
      <c r="I460" s="426">
        <v>1</v>
      </c>
      <c r="J460" s="302">
        <v>50</v>
      </c>
      <c r="K460" s="88">
        <v>50</v>
      </c>
      <c r="L460" s="82" t="s">
        <v>728</v>
      </c>
    </row>
    <row r="461" spans="1:12" ht="15.75" customHeight="1">
      <c r="A461" s="83" t="s">
        <v>2246</v>
      </c>
      <c r="B461" s="83" t="s">
        <v>2239</v>
      </c>
      <c r="C461" s="203" t="s">
        <v>153</v>
      </c>
      <c r="D461" s="83" t="s">
        <v>2247</v>
      </c>
      <c r="E461" s="425" t="s">
        <v>2241</v>
      </c>
      <c r="F461" s="203" t="s">
        <v>333</v>
      </c>
      <c r="G461" s="426"/>
      <c r="H461" s="426">
        <v>3</v>
      </c>
      <c r="I461" s="426">
        <v>3</v>
      </c>
      <c r="J461" s="302">
        <v>50</v>
      </c>
      <c r="K461" s="88">
        <v>16.66</v>
      </c>
      <c r="L461" s="3" t="s">
        <v>171</v>
      </c>
    </row>
    <row r="462" spans="1:12" ht="15.75" customHeight="1">
      <c r="A462" s="83" t="s">
        <v>2248</v>
      </c>
      <c r="B462" s="83" t="s">
        <v>2249</v>
      </c>
      <c r="C462" s="203" t="s">
        <v>153</v>
      </c>
      <c r="D462" s="83" t="s">
        <v>2250</v>
      </c>
      <c r="E462" s="425" t="s">
        <v>2251</v>
      </c>
      <c r="F462" s="409" t="s">
        <v>2252</v>
      </c>
      <c r="G462" s="426">
        <v>2</v>
      </c>
      <c r="H462" s="426">
        <v>2</v>
      </c>
      <c r="I462" s="426">
        <v>2</v>
      </c>
      <c r="J462" s="302">
        <v>50</v>
      </c>
      <c r="K462" s="88">
        <v>25</v>
      </c>
      <c r="L462" s="3" t="s">
        <v>2253</v>
      </c>
    </row>
    <row r="463" spans="1:12" ht="15.75" customHeight="1">
      <c r="A463" s="83" t="s">
        <v>2254</v>
      </c>
      <c r="B463" s="83" t="s">
        <v>2255</v>
      </c>
      <c r="C463" s="122" t="s">
        <v>153</v>
      </c>
      <c r="D463" s="204" t="s">
        <v>2256</v>
      </c>
      <c r="E463" s="425" t="s">
        <v>2257</v>
      </c>
      <c r="F463" s="204" t="s">
        <v>2258</v>
      </c>
      <c r="G463" s="429">
        <v>2</v>
      </c>
      <c r="H463" s="429">
        <v>1</v>
      </c>
      <c r="I463" s="429">
        <v>2</v>
      </c>
      <c r="J463" s="302">
        <v>50</v>
      </c>
      <c r="K463" s="88">
        <v>25</v>
      </c>
      <c r="L463" s="3" t="s">
        <v>2253</v>
      </c>
    </row>
    <row r="464" spans="1:12" ht="15.75" customHeight="1">
      <c r="A464" s="83" t="s">
        <v>2259</v>
      </c>
      <c r="B464" s="83" t="s">
        <v>2260</v>
      </c>
      <c r="C464" s="438" t="s">
        <v>153</v>
      </c>
      <c r="D464" s="438" t="s">
        <v>2261</v>
      </c>
      <c r="E464" s="76" t="s">
        <v>2262</v>
      </c>
      <c r="F464" s="438" t="s">
        <v>1192</v>
      </c>
      <c r="G464" s="439">
        <v>1</v>
      </c>
      <c r="H464" s="439">
        <v>1</v>
      </c>
      <c r="I464" s="439">
        <v>14</v>
      </c>
      <c r="J464" s="302">
        <v>50</v>
      </c>
      <c r="K464" s="88">
        <v>50</v>
      </c>
      <c r="L464" s="3" t="s">
        <v>752</v>
      </c>
    </row>
    <row r="465" spans="1:12" ht="15.75" customHeight="1">
      <c r="A465" s="83" t="s">
        <v>2263</v>
      </c>
      <c r="B465" s="83" t="s">
        <v>2264</v>
      </c>
      <c r="C465" s="438" t="s">
        <v>153</v>
      </c>
      <c r="D465" s="438" t="s">
        <v>2265</v>
      </c>
      <c r="E465" s="76" t="s">
        <v>2207</v>
      </c>
      <c r="F465" s="438" t="s">
        <v>1192</v>
      </c>
      <c r="G465" s="439">
        <v>5</v>
      </c>
      <c r="H465" s="439">
        <v>4</v>
      </c>
      <c r="I465" s="439">
        <v>5</v>
      </c>
      <c r="J465" s="302">
        <v>50</v>
      </c>
      <c r="K465" s="88">
        <v>10</v>
      </c>
      <c r="L465" s="3" t="s">
        <v>752</v>
      </c>
    </row>
    <row r="466" spans="1:12" ht="15.75" customHeight="1">
      <c r="A466" s="83" t="s">
        <v>2266</v>
      </c>
      <c r="B466" s="83" t="s">
        <v>2260</v>
      </c>
      <c r="C466" s="438" t="s">
        <v>153</v>
      </c>
      <c r="D466" s="438" t="s">
        <v>2267</v>
      </c>
      <c r="E466" s="76" t="s">
        <v>2268</v>
      </c>
      <c r="F466" s="438" t="s">
        <v>1192</v>
      </c>
      <c r="G466" s="439">
        <v>1</v>
      </c>
      <c r="H466" s="439">
        <v>1</v>
      </c>
      <c r="I466" s="439">
        <v>14</v>
      </c>
      <c r="J466" s="302">
        <v>50</v>
      </c>
      <c r="K466" s="88">
        <v>50</v>
      </c>
      <c r="L466" s="3" t="s">
        <v>752</v>
      </c>
    </row>
    <row r="467" spans="1:12" ht="15.75" customHeight="1">
      <c r="A467" s="83" t="s">
        <v>2266</v>
      </c>
      <c r="B467" s="83" t="s">
        <v>2260</v>
      </c>
      <c r="C467" s="438" t="s">
        <v>153</v>
      </c>
      <c r="D467" s="438" t="s">
        <v>2269</v>
      </c>
      <c r="E467" s="76" t="s">
        <v>2270</v>
      </c>
      <c r="F467" s="438" t="s">
        <v>1192</v>
      </c>
      <c r="G467" s="439">
        <v>1</v>
      </c>
      <c r="H467" s="439">
        <v>1</v>
      </c>
      <c r="I467" s="439">
        <v>14</v>
      </c>
      <c r="J467" s="302">
        <v>50</v>
      </c>
      <c r="K467" s="88">
        <v>50</v>
      </c>
      <c r="L467" s="3" t="s">
        <v>752</v>
      </c>
    </row>
    <row r="468" spans="1:12" ht="15.75" customHeight="1">
      <c r="A468" s="83" t="s">
        <v>2266</v>
      </c>
      <c r="B468" s="83" t="s">
        <v>2260</v>
      </c>
      <c r="C468" s="438" t="s">
        <v>153</v>
      </c>
      <c r="D468" s="438" t="s">
        <v>2271</v>
      </c>
      <c r="E468" s="76" t="s">
        <v>2272</v>
      </c>
      <c r="F468" s="438" t="s">
        <v>1192</v>
      </c>
      <c r="G468" s="439">
        <v>1</v>
      </c>
      <c r="H468" s="439">
        <v>1</v>
      </c>
      <c r="I468" s="439">
        <v>14</v>
      </c>
      <c r="J468" s="302">
        <v>50</v>
      </c>
      <c r="K468" s="88">
        <v>50</v>
      </c>
      <c r="L468" s="3" t="s">
        <v>752</v>
      </c>
    </row>
    <row r="469" spans="1:12" ht="15.75" customHeight="1">
      <c r="A469" s="83" t="s">
        <v>2273</v>
      </c>
      <c r="B469" s="83" t="s">
        <v>2274</v>
      </c>
      <c r="C469" s="438" t="s">
        <v>153</v>
      </c>
      <c r="D469" s="438" t="s">
        <v>2275</v>
      </c>
      <c r="E469" s="425" t="s">
        <v>2276</v>
      </c>
      <c r="F469" s="438" t="s">
        <v>1192</v>
      </c>
      <c r="G469" s="439">
        <v>1</v>
      </c>
      <c r="H469" s="439">
        <v>1</v>
      </c>
      <c r="I469" s="439">
        <v>9</v>
      </c>
      <c r="J469" s="302">
        <v>50</v>
      </c>
      <c r="K469" s="88">
        <v>50</v>
      </c>
      <c r="L469" s="3" t="s">
        <v>752</v>
      </c>
    </row>
    <row r="470" spans="1:12" ht="15.75" customHeight="1">
      <c r="A470" s="83" t="s">
        <v>2273</v>
      </c>
      <c r="B470" s="83" t="s">
        <v>2274</v>
      </c>
      <c r="C470" s="438" t="s">
        <v>153</v>
      </c>
      <c r="D470" s="438" t="s">
        <v>2277</v>
      </c>
      <c r="E470" s="76" t="s">
        <v>2278</v>
      </c>
      <c r="F470" s="438" t="s">
        <v>1192</v>
      </c>
      <c r="G470" s="439">
        <v>1</v>
      </c>
      <c r="H470" s="439">
        <v>1</v>
      </c>
      <c r="I470" s="439">
        <v>9</v>
      </c>
      <c r="J470" s="302">
        <v>50</v>
      </c>
      <c r="K470" s="88">
        <v>50</v>
      </c>
      <c r="L470" s="3" t="s">
        <v>752</v>
      </c>
    </row>
    <row r="471" spans="1:12" ht="15.75" customHeight="1">
      <c r="A471" s="83" t="s">
        <v>2273</v>
      </c>
      <c r="B471" s="83" t="s">
        <v>2274</v>
      </c>
      <c r="C471" s="438" t="s">
        <v>153</v>
      </c>
      <c r="D471" s="438" t="s">
        <v>2279</v>
      </c>
      <c r="E471" s="76" t="s">
        <v>2280</v>
      </c>
      <c r="F471" s="438" t="s">
        <v>1192</v>
      </c>
      <c r="G471" s="439">
        <v>1</v>
      </c>
      <c r="H471" s="439">
        <v>1</v>
      </c>
      <c r="I471" s="439">
        <v>9</v>
      </c>
      <c r="J471" s="302">
        <v>50</v>
      </c>
      <c r="K471" s="88">
        <v>50</v>
      </c>
      <c r="L471" s="3" t="s">
        <v>752</v>
      </c>
    </row>
    <row r="472" spans="1:12" ht="15.75" customHeight="1">
      <c r="A472" s="83" t="s">
        <v>2273</v>
      </c>
      <c r="B472" s="83" t="s">
        <v>2274</v>
      </c>
      <c r="C472" s="438" t="s">
        <v>153</v>
      </c>
      <c r="D472" s="438" t="s">
        <v>2281</v>
      </c>
      <c r="E472" s="76" t="s">
        <v>2282</v>
      </c>
      <c r="F472" s="438" t="s">
        <v>1192</v>
      </c>
      <c r="G472" s="439">
        <v>1</v>
      </c>
      <c r="H472" s="439">
        <v>1</v>
      </c>
      <c r="I472" s="439">
        <v>9</v>
      </c>
      <c r="J472" s="302">
        <v>50</v>
      </c>
      <c r="K472" s="88">
        <v>50</v>
      </c>
      <c r="L472" s="3" t="s">
        <v>752</v>
      </c>
    </row>
    <row r="473" spans="1:12" ht="15.75" customHeight="1">
      <c r="A473" s="83" t="s">
        <v>2273</v>
      </c>
      <c r="B473" s="83" t="s">
        <v>2274</v>
      </c>
      <c r="C473" s="438" t="s">
        <v>153</v>
      </c>
      <c r="D473" s="438" t="s">
        <v>2283</v>
      </c>
      <c r="E473" s="76" t="s">
        <v>2284</v>
      </c>
      <c r="F473" s="438" t="s">
        <v>1192</v>
      </c>
      <c r="G473" s="439">
        <v>1</v>
      </c>
      <c r="H473" s="439">
        <v>1</v>
      </c>
      <c r="I473" s="439">
        <v>9</v>
      </c>
      <c r="J473" s="302">
        <v>50</v>
      </c>
      <c r="K473" s="88">
        <v>50</v>
      </c>
      <c r="L473" s="3" t="s">
        <v>752</v>
      </c>
    </row>
    <row r="474" spans="1:12" ht="15.75" customHeight="1">
      <c r="A474" s="83" t="s">
        <v>2273</v>
      </c>
      <c r="B474" s="83" t="s">
        <v>2274</v>
      </c>
      <c r="C474" s="438" t="s">
        <v>153</v>
      </c>
      <c r="D474" s="438" t="s">
        <v>2285</v>
      </c>
      <c r="E474" s="76" t="s">
        <v>2286</v>
      </c>
      <c r="F474" s="438" t="s">
        <v>1192</v>
      </c>
      <c r="G474" s="439">
        <v>1</v>
      </c>
      <c r="H474" s="439">
        <v>1</v>
      </c>
      <c r="I474" s="439">
        <v>9</v>
      </c>
      <c r="J474" s="302">
        <v>50</v>
      </c>
      <c r="K474" s="88">
        <v>50</v>
      </c>
      <c r="L474" s="3" t="s">
        <v>752</v>
      </c>
    </row>
    <row r="475" spans="1:12" ht="15.75" customHeight="1">
      <c r="A475" s="83" t="s">
        <v>2273</v>
      </c>
      <c r="B475" s="83" t="s">
        <v>2274</v>
      </c>
      <c r="C475" s="440" t="s">
        <v>153</v>
      </c>
      <c r="D475" s="440" t="s">
        <v>2287</v>
      </c>
      <c r="E475" s="76" t="s">
        <v>2288</v>
      </c>
      <c r="F475" s="440" t="s">
        <v>1192</v>
      </c>
      <c r="G475" s="441">
        <v>1</v>
      </c>
      <c r="H475" s="441">
        <v>1</v>
      </c>
      <c r="I475" s="441">
        <v>9</v>
      </c>
      <c r="J475" s="302">
        <v>50</v>
      </c>
      <c r="K475" s="88">
        <v>50</v>
      </c>
      <c r="L475" s="3" t="s">
        <v>752</v>
      </c>
    </row>
    <row r="476" spans="1:12" ht="15.75" customHeight="1">
      <c r="A476" s="83" t="s">
        <v>2273</v>
      </c>
      <c r="B476" s="83" t="s">
        <v>2274</v>
      </c>
      <c r="C476" s="438" t="s">
        <v>153</v>
      </c>
      <c r="D476" s="438" t="s">
        <v>2289</v>
      </c>
      <c r="E476" s="76" t="s">
        <v>2290</v>
      </c>
      <c r="F476" s="440" t="s">
        <v>1192</v>
      </c>
      <c r="G476" s="441">
        <v>1</v>
      </c>
      <c r="H476" s="441">
        <v>1</v>
      </c>
      <c r="I476" s="441">
        <v>9</v>
      </c>
      <c r="J476" s="302">
        <v>50</v>
      </c>
      <c r="K476" s="88">
        <v>50</v>
      </c>
      <c r="L476" s="3" t="s">
        <v>752</v>
      </c>
    </row>
    <row r="477" spans="1:12" ht="15.75" customHeight="1">
      <c r="A477" s="83" t="s">
        <v>2273</v>
      </c>
      <c r="B477" s="83" t="s">
        <v>2274</v>
      </c>
      <c r="C477" s="438" t="s">
        <v>153</v>
      </c>
      <c r="D477" s="438" t="s">
        <v>2291</v>
      </c>
      <c r="E477" s="76" t="s">
        <v>2292</v>
      </c>
      <c r="F477" s="440" t="s">
        <v>1192</v>
      </c>
      <c r="G477" s="441">
        <v>1</v>
      </c>
      <c r="H477" s="441">
        <v>1</v>
      </c>
      <c r="I477" s="441">
        <v>9</v>
      </c>
      <c r="J477" s="302">
        <v>50</v>
      </c>
      <c r="K477" s="88">
        <v>50</v>
      </c>
      <c r="L477" s="3" t="s">
        <v>752</v>
      </c>
    </row>
    <row r="478" spans="1:12" ht="15.75" customHeight="1">
      <c r="A478" s="83" t="s">
        <v>2273</v>
      </c>
      <c r="B478" s="83" t="s">
        <v>2274</v>
      </c>
      <c r="C478" s="438" t="s">
        <v>153</v>
      </c>
      <c r="D478" s="438" t="s">
        <v>2293</v>
      </c>
      <c r="E478" s="76" t="s">
        <v>2294</v>
      </c>
      <c r="F478" s="440" t="s">
        <v>1192</v>
      </c>
      <c r="G478" s="441">
        <v>1</v>
      </c>
      <c r="H478" s="441">
        <v>1</v>
      </c>
      <c r="I478" s="441">
        <v>9</v>
      </c>
      <c r="J478" s="302">
        <v>50</v>
      </c>
      <c r="K478" s="88">
        <v>50</v>
      </c>
      <c r="L478" s="3" t="s">
        <v>752</v>
      </c>
    </row>
    <row r="479" spans="1:12" ht="15.75" customHeight="1">
      <c r="A479" s="83" t="s">
        <v>2273</v>
      </c>
      <c r="B479" s="83" t="s">
        <v>2274</v>
      </c>
      <c r="C479" s="438" t="s">
        <v>153</v>
      </c>
      <c r="D479" s="438" t="s">
        <v>2295</v>
      </c>
      <c r="E479" s="76" t="s">
        <v>2296</v>
      </c>
      <c r="F479" s="440" t="s">
        <v>1192</v>
      </c>
      <c r="G479" s="441">
        <v>1</v>
      </c>
      <c r="H479" s="441">
        <v>1</v>
      </c>
      <c r="I479" s="441">
        <v>9</v>
      </c>
      <c r="J479" s="302">
        <v>50</v>
      </c>
      <c r="K479" s="88">
        <v>50</v>
      </c>
      <c r="L479" s="3" t="s">
        <v>752</v>
      </c>
    </row>
    <row r="480" spans="1:12" ht="15.75" customHeight="1">
      <c r="A480" s="83" t="s">
        <v>2273</v>
      </c>
      <c r="B480" s="83" t="s">
        <v>2274</v>
      </c>
      <c r="C480" s="438" t="s">
        <v>153</v>
      </c>
      <c r="D480" s="438" t="s">
        <v>2297</v>
      </c>
      <c r="E480" s="76" t="s">
        <v>2298</v>
      </c>
      <c r="F480" s="440" t="s">
        <v>1192</v>
      </c>
      <c r="G480" s="441">
        <v>1</v>
      </c>
      <c r="H480" s="441">
        <v>1</v>
      </c>
      <c r="I480" s="441">
        <v>9</v>
      </c>
      <c r="J480" s="302">
        <v>50</v>
      </c>
      <c r="K480" s="88">
        <v>50</v>
      </c>
      <c r="L480" s="3" t="s">
        <v>752</v>
      </c>
    </row>
    <row r="481" spans="1:12" ht="15.75" customHeight="1">
      <c r="A481" s="83" t="s">
        <v>2273</v>
      </c>
      <c r="B481" s="83" t="s">
        <v>2274</v>
      </c>
      <c r="C481" s="438" t="s">
        <v>153</v>
      </c>
      <c r="D481" s="438" t="s">
        <v>2299</v>
      </c>
      <c r="E481" s="76" t="s">
        <v>2300</v>
      </c>
      <c r="F481" s="440" t="s">
        <v>1192</v>
      </c>
      <c r="G481" s="441">
        <v>1</v>
      </c>
      <c r="H481" s="441">
        <v>1</v>
      </c>
      <c r="I481" s="441">
        <v>9</v>
      </c>
      <c r="J481" s="302">
        <v>50</v>
      </c>
      <c r="K481" s="88">
        <v>50</v>
      </c>
      <c r="L481" s="3" t="s">
        <v>752</v>
      </c>
    </row>
    <row r="482" spans="1:12" ht="15.75" customHeight="1">
      <c r="A482" s="83" t="s">
        <v>2273</v>
      </c>
      <c r="B482" s="83" t="s">
        <v>2274</v>
      </c>
      <c r="C482" s="440" t="s">
        <v>153</v>
      </c>
      <c r="D482" s="440" t="s">
        <v>2301</v>
      </c>
      <c r="E482" s="76" t="s">
        <v>2276</v>
      </c>
      <c r="F482" s="440" t="s">
        <v>1192</v>
      </c>
      <c r="G482" s="441">
        <v>1</v>
      </c>
      <c r="H482" s="441">
        <v>1</v>
      </c>
      <c r="I482" s="441">
        <v>9</v>
      </c>
      <c r="J482" s="302">
        <v>50</v>
      </c>
      <c r="K482" s="88">
        <v>50</v>
      </c>
      <c r="L482" s="3" t="s">
        <v>752</v>
      </c>
    </row>
    <row r="483" spans="1:12" ht="15.75" customHeight="1">
      <c r="A483" s="83" t="s">
        <v>2273</v>
      </c>
      <c r="B483" s="83" t="s">
        <v>2274</v>
      </c>
      <c r="C483" s="440" t="s">
        <v>153</v>
      </c>
      <c r="D483" s="438" t="s">
        <v>2302</v>
      </c>
      <c r="E483" s="425" t="s">
        <v>2303</v>
      </c>
      <c r="F483" s="440" t="s">
        <v>1192</v>
      </c>
      <c r="G483" s="441">
        <v>1</v>
      </c>
      <c r="H483" s="441">
        <v>1</v>
      </c>
      <c r="I483" s="441">
        <v>9</v>
      </c>
      <c r="J483" s="302">
        <v>50</v>
      </c>
      <c r="K483" s="88">
        <v>50</v>
      </c>
      <c r="L483" s="3" t="s">
        <v>752</v>
      </c>
    </row>
    <row r="484" spans="1:12" ht="15.75" customHeight="1">
      <c r="A484" s="83" t="s">
        <v>2273</v>
      </c>
      <c r="B484" s="83" t="s">
        <v>2274</v>
      </c>
      <c r="C484" s="440" t="s">
        <v>153</v>
      </c>
      <c r="D484" s="438" t="s">
        <v>2304</v>
      </c>
      <c r="E484" s="76" t="s">
        <v>2298</v>
      </c>
      <c r="F484" s="440" t="s">
        <v>1192</v>
      </c>
      <c r="G484" s="441">
        <v>1</v>
      </c>
      <c r="H484" s="441">
        <v>1</v>
      </c>
      <c r="I484" s="441">
        <v>9</v>
      </c>
      <c r="J484" s="302">
        <v>50</v>
      </c>
      <c r="K484" s="88">
        <v>50</v>
      </c>
      <c r="L484" s="3" t="s">
        <v>752</v>
      </c>
    </row>
    <row r="485" spans="1:12" ht="15.75" customHeight="1">
      <c r="A485" s="83" t="s">
        <v>2305</v>
      </c>
      <c r="B485" s="83" t="s">
        <v>2306</v>
      </c>
      <c r="C485" s="440" t="s">
        <v>153</v>
      </c>
      <c r="D485" s="438" t="s">
        <v>2307</v>
      </c>
      <c r="E485" s="76" t="s">
        <v>2308</v>
      </c>
      <c r="F485" s="440" t="s">
        <v>1192</v>
      </c>
      <c r="G485" s="439">
        <v>1</v>
      </c>
      <c r="H485" s="439">
        <v>1</v>
      </c>
      <c r="I485" s="439">
        <v>6</v>
      </c>
      <c r="J485" s="302">
        <v>50</v>
      </c>
      <c r="K485" s="88">
        <v>50</v>
      </c>
      <c r="L485" s="3" t="s">
        <v>752</v>
      </c>
    </row>
    <row r="486" spans="1:12" ht="15.75" customHeight="1">
      <c r="A486" s="83" t="s">
        <v>2309</v>
      </c>
      <c r="B486" s="83" t="s">
        <v>2306</v>
      </c>
      <c r="C486" s="440" t="s">
        <v>153</v>
      </c>
      <c r="D486" s="438" t="s">
        <v>2310</v>
      </c>
      <c r="E486" s="76" t="s">
        <v>2311</v>
      </c>
      <c r="F486" s="440" t="s">
        <v>1192</v>
      </c>
      <c r="G486" s="439">
        <v>1</v>
      </c>
      <c r="H486" s="439">
        <v>1</v>
      </c>
      <c r="I486" s="439">
        <v>6</v>
      </c>
      <c r="J486" s="302">
        <v>50</v>
      </c>
      <c r="K486" s="88">
        <v>50</v>
      </c>
      <c r="L486" s="3" t="s">
        <v>752</v>
      </c>
    </row>
    <row r="487" spans="1:12" ht="15.75" customHeight="1">
      <c r="A487" s="83" t="s">
        <v>2273</v>
      </c>
      <c r="B487" s="83" t="s">
        <v>2274</v>
      </c>
      <c r="C487" s="440" t="s">
        <v>153</v>
      </c>
      <c r="D487" s="440" t="s">
        <v>2312</v>
      </c>
      <c r="E487" s="76" t="s">
        <v>2282</v>
      </c>
      <c r="F487" s="440" t="s">
        <v>1192</v>
      </c>
      <c r="G487" s="441">
        <v>1</v>
      </c>
      <c r="H487" s="441">
        <v>1</v>
      </c>
      <c r="I487" s="441">
        <v>9</v>
      </c>
      <c r="J487" s="302">
        <v>50</v>
      </c>
      <c r="K487" s="88">
        <v>50</v>
      </c>
      <c r="L487" s="3" t="s">
        <v>752</v>
      </c>
    </row>
    <row r="488" spans="1:12" ht="15.75" customHeight="1">
      <c r="A488" s="83" t="s">
        <v>2266</v>
      </c>
      <c r="B488" s="83" t="s">
        <v>2260</v>
      </c>
      <c r="C488" s="438" t="s">
        <v>153</v>
      </c>
      <c r="D488" s="438" t="s">
        <v>2313</v>
      </c>
      <c r="E488" s="76" t="s">
        <v>2314</v>
      </c>
      <c r="F488" s="438" t="s">
        <v>1192</v>
      </c>
      <c r="G488" s="439">
        <v>1</v>
      </c>
      <c r="H488" s="439">
        <v>1</v>
      </c>
      <c r="I488" s="439">
        <v>14</v>
      </c>
      <c r="J488" s="302">
        <v>50</v>
      </c>
      <c r="K488" s="88">
        <v>50</v>
      </c>
      <c r="L488" s="3" t="s">
        <v>752</v>
      </c>
    </row>
    <row r="489" spans="1:12" ht="15.75" customHeight="1">
      <c r="A489" s="83" t="s">
        <v>2273</v>
      </c>
      <c r="B489" s="83" t="s">
        <v>2274</v>
      </c>
      <c r="C489" s="438" t="s">
        <v>153</v>
      </c>
      <c r="D489" s="438" t="s">
        <v>2315</v>
      </c>
      <c r="E489" s="76" t="s">
        <v>2316</v>
      </c>
      <c r="F489" s="438" t="s">
        <v>1192</v>
      </c>
      <c r="G489" s="439">
        <v>1</v>
      </c>
      <c r="H489" s="439">
        <v>1</v>
      </c>
      <c r="I489" s="439">
        <v>9</v>
      </c>
      <c r="J489" s="302">
        <v>50</v>
      </c>
      <c r="K489" s="88">
        <v>50</v>
      </c>
      <c r="L489" s="3" t="s">
        <v>752</v>
      </c>
    </row>
    <row r="490" spans="1:12" ht="15.75" customHeight="1">
      <c r="A490" s="83" t="s">
        <v>2273</v>
      </c>
      <c r="B490" s="83" t="s">
        <v>2274</v>
      </c>
      <c r="C490" s="438" t="s">
        <v>153</v>
      </c>
      <c r="D490" s="438" t="s">
        <v>2317</v>
      </c>
      <c r="E490" s="76" t="s">
        <v>2318</v>
      </c>
      <c r="F490" s="438" t="s">
        <v>1192</v>
      </c>
      <c r="G490" s="439">
        <v>1</v>
      </c>
      <c r="H490" s="439">
        <v>1</v>
      </c>
      <c r="I490" s="439">
        <v>9</v>
      </c>
      <c r="J490" s="302">
        <v>50</v>
      </c>
      <c r="K490" s="88">
        <v>50</v>
      </c>
      <c r="L490" s="3" t="s">
        <v>752</v>
      </c>
    </row>
    <row r="491" spans="1:12" ht="15.75" customHeight="1">
      <c r="A491" s="83" t="s">
        <v>2273</v>
      </c>
      <c r="B491" s="83" t="s">
        <v>2274</v>
      </c>
      <c r="C491" s="438" t="s">
        <v>153</v>
      </c>
      <c r="D491" s="438" t="s">
        <v>2319</v>
      </c>
      <c r="E491" s="76" t="s">
        <v>2320</v>
      </c>
      <c r="F491" s="438" t="s">
        <v>1192</v>
      </c>
      <c r="G491" s="439">
        <v>1</v>
      </c>
      <c r="H491" s="439">
        <v>1</v>
      </c>
      <c r="I491" s="439">
        <v>9</v>
      </c>
      <c r="J491" s="302">
        <v>50</v>
      </c>
      <c r="K491" s="88">
        <v>50</v>
      </c>
      <c r="L491" s="3" t="s">
        <v>752</v>
      </c>
    </row>
    <row r="492" spans="1:12" ht="15.75" customHeight="1">
      <c r="A492" s="83" t="s">
        <v>2273</v>
      </c>
      <c r="B492" s="83" t="s">
        <v>2274</v>
      </c>
      <c r="C492" s="438" t="s">
        <v>153</v>
      </c>
      <c r="D492" s="438" t="s">
        <v>2321</v>
      </c>
      <c r="E492" s="76" t="s">
        <v>2322</v>
      </c>
      <c r="F492" s="438" t="s">
        <v>1192</v>
      </c>
      <c r="G492" s="439">
        <v>1</v>
      </c>
      <c r="H492" s="439">
        <v>1</v>
      </c>
      <c r="I492" s="439">
        <v>9</v>
      </c>
      <c r="J492" s="302">
        <v>50</v>
      </c>
      <c r="K492" s="88">
        <v>50</v>
      </c>
      <c r="L492" s="3" t="s">
        <v>752</v>
      </c>
    </row>
    <row r="493" spans="1:12" ht="15.75" customHeight="1">
      <c r="A493" s="83" t="s">
        <v>2273</v>
      </c>
      <c r="B493" s="83" t="s">
        <v>2274</v>
      </c>
      <c r="C493" s="438" t="s">
        <v>153</v>
      </c>
      <c r="D493" s="438" t="s">
        <v>2323</v>
      </c>
      <c r="E493" s="76" t="s">
        <v>2324</v>
      </c>
      <c r="F493" s="438" t="s">
        <v>1192</v>
      </c>
      <c r="G493" s="439">
        <v>1</v>
      </c>
      <c r="H493" s="439">
        <v>1</v>
      </c>
      <c r="I493" s="439">
        <v>9</v>
      </c>
      <c r="J493" s="302">
        <v>50</v>
      </c>
      <c r="K493" s="88">
        <v>50</v>
      </c>
      <c r="L493" s="3" t="s">
        <v>752</v>
      </c>
    </row>
    <row r="494" spans="1:12" ht="15.75" customHeight="1">
      <c r="A494" s="83" t="s">
        <v>2273</v>
      </c>
      <c r="B494" s="83" t="s">
        <v>2274</v>
      </c>
      <c r="C494" s="438" t="s">
        <v>153</v>
      </c>
      <c r="D494" s="438" t="s">
        <v>2325</v>
      </c>
      <c r="E494" s="76" t="s">
        <v>2326</v>
      </c>
      <c r="F494" s="438" t="s">
        <v>1192</v>
      </c>
      <c r="G494" s="439">
        <v>1</v>
      </c>
      <c r="H494" s="439">
        <v>1</v>
      </c>
      <c r="I494" s="439">
        <v>9</v>
      </c>
      <c r="J494" s="302">
        <v>50</v>
      </c>
      <c r="K494" s="88">
        <v>50</v>
      </c>
      <c r="L494" s="3" t="s">
        <v>752</v>
      </c>
    </row>
    <row r="495" spans="1:12" ht="15.75" customHeight="1">
      <c r="A495" s="83" t="s">
        <v>2273</v>
      </c>
      <c r="B495" s="83" t="s">
        <v>2274</v>
      </c>
      <c r="C495" s="438" t="s">
        <v>153</v>
      </c>
      <c r="D495" s="438" t="s">
        <v>2327</v>
      </c>
      <c r="E495" s="76" t="s">
        <v>2328</v>
      </c>
      <c r="F495" s="438" t="s">
        <v>1192</v>
      </c>
      <c r="G495" s="439">
        <v>1</v>
      </c>
      <c r="H495" s="439">
        <v>1</v>
      </c>
      <c r="I495" s="439">
        <v>9</v>
      </c>
      <c r="J495" s="302">
        <v>50</v>
      </c>
      <c r="K495" s="88">
        <v>50</v>
      </c>
      <c r="L495" s="3" t="s">
        <v>752</v>
      </c>
    </row>
    <row r="496" spans="1:12" ht="15.75" customHeight="1">
      <c r="A496" s="83" t="s">
        <v>2259</v>
      </c>
      <c r="B496" s="83" t="s">
        <v>2260</v>
      </c>
      <c r="C496" s="438" t="s">
        <v>153</v>
      </c>
      <c r="D496" s="438" t="s">
        <v>2329</v>
      </c>
      <c r="E496" s="76" t="s">
        <v>2330</v>
      </c>
      <c r="F496" s="438" t="s">
        <v>1192</v>
      </c>
      <c r="G496" s="439">
        <v>1</v>
      </c>
      <c r="H496" s="439">
        <v>1</v>
      </c>
      <c r="I496" s="439">
        <v>14</v>
      </c>
      <c r="J496" s="302">
        <v>50</v>
      </c>
      <c r="K496" s="88">
        <v>50</v>
      </c>
      <c r="L496" s="3" t="s">
        <v>752</v>
      </c>
    </row>
    <row r="497" spans="1:12" ht="15.75" customHeight="1">
      <c r="A497" s="83" t="s">
        <v>2331</v>
      </c>
      <c r="B497" s="83" t="s">
        <v>2332</v>
      </c>
      <c r="C497" s="203" t="s">
        <v>153</v>
      </c>
      <c r="D497" s="83" t="s">
        <v>2333</v>
      </c>
      <c r="E497" s="76" t="s">
        <v>2334</v>
      </c>
      <c r="F497" s="203" t="s">
        <v>2335</v>
      </c>
      <c r="G497" s="426">
        <v>2</v>
      </c>
      <c r="H497" s="426">
        <v>2</v>
      </c>
      <c r="I497" s="426">
        <v>2</v>
      </c>
      <c r="J497" s="302">
        <v>50</v>
      </c>
      <c r="K497" s="88">
        <v>25</v>
      </c>
      <c r="L497" s="3" t="s">
        <v>2336</v>
      </c>
    </row>
    <row r="498" spans="1:12" ht="15.75" customHeight="1">
      <c r="A498" s="83" t="s">
        <v>2337</v>
      </c>
      <c r="B498" s="83" t="s">
        <v>2338</v>
      </c>
      <c r="C498" s="203" t="s">
        <v>153</v>
      </c>
      <c r="D498" s="83" t="s">
        <v>2339</v>
      </c>
      <c r="E498" s="76" t="s">
        <v>2340</v>
      </c>
      <c r="F498" s="427" t="s">
        <v>1120</v>
      </c>
      <c r="G498" s="429">
        <v>5</v>
      </c>
      <c r="H498" s="429">
        <v>4</v>
      </c>
      <c r="I498" s="429">
        <v>5</v>
      </c>
      <c r="J498" s="302">
        <v>50</v>
      </c>
      <c r="K498" s="88">
        <v>10</v>
      </c>
      <c r="L498" s="3" t="s">
        <v>2336</v>
      </c>
    </row>
    <row r="499" spans="1:12" ht="15.75" customHeight="1">
      <c r="A499" s="83" t="s">
        <v>2337</v>
      </c>
      <c r="B499" s="83" t="s">
        <v>2338</v>
      </c>
      <c r="C499" s="203" t="s">
        <v>153</v>
      </c>
      <c r="D499" s="83" t="s">
        <v>2341</v>
      </c>
      <c r="E499" s="76" t="s">
        <v>2207</v>
      </c>
      <c r="F499" s="427" t="s">
        <v>1120</v>
      </c>
      <c r="G499" s="429">
        <v>5</v>
      </c>
      <c r="H499" s="429">
        <v>4</v>
      </c>
      <c r="I499" s="429">
        <v>5</v>
      </c>
      <c r="J499" s="302">
        <v>50</v>
      </c>
      <c r="K499" s="88">
        <v>10</v>
      </c>
      <c r="L499" s="3" t="s">
        <v>2336</v>
      </c>
    </row>
    <row r="500" spans="1:12" ht="15.75" customHeight="1">
      <c r="A500" s="83" t="s">
        <v>2342</v>
      </c>
      <c r="B500" s="83" t="s">
        <v>2343</v>
      </c>
      <c r="C500" s="203" t="s">
        <v>153</v>
      </c>
      <c r="D500" s="83" t="s">
        <v>2344</v>
      </c>
      <c r="E500" s="76" t="s">
        <v>2345</v>
      </c>
      <c r="F500" s="203" t="s">
        <v>1120</v>
      </c>
      <c r="G500" s="426">
        <v>5</v>
      </c>
      <c r="H500" s="426">
        <v>1</v>
      </c>
      <c r="I500" s="426">
        <v>8</v>
      </c>
      <c r="J500" s="302">
        <v>50</v>
      </c>
      <c r="K500" s="88">
        <v>10</v>
      </c>
      <c r="L500" s="3" t="s">
        <v>761</v>
      </c>
    </row>
    <row r="501" spans="1:12" ht="15.75" customHeight="1">
      <c r="A501" s="83" t="s">
        <v>2342</v>
      </c>
      <c r="B501" s="83" t="s">
        <v>2343</v>
      </c>
      <c r="C501" s="203" t="s">
        <v>153</v>
      </c>
      <c r="D501" s="203" t="s">
        <v>2346</v>
      </c>
      <c r="E501" s="425" t="s">
        <v>2347</v>
      </c>
      <c r="F501" s="203" t="s">
        <v>1120</v>
      </c>
      <c r="G501" s="426">
        <v>5</v>
      </c>
      <c r="H501" s="426">
        <v>1</v>
      </c>
      <c r="I501" s="426">
        <v>8</v>
      </c>
      <c r="J501" s="302">
        <v>50</v>
      </c>
      <c r="K501" s="88">
        <v>10</v>
      </c>
      <c r="L501" s="3" t="s">
        <v>761</v>
      </c>
    </row>
    <row r="502" spans="1:12" ht="15.75" customHeight="1">
      <c r="A502" s="83" t="s">
        <v>2342</v>
      </c>
      <c r="B502" s="83" t="s">
        <v>2343</v>
      </c>
      <c r="C502" s="203" t="s">
        <v>153</v>
      </c>
      <c r="D502" s="83" t="s">
        <v>2348</v>
      </c>
      <c r="E502" s="425" t="s">
        <v>2349</v>
      </c>
      <c r="F502" s="203" t="s">
        <v>1120</v>
      </c>
      <c r="G502" s="426">
        <v>5</v>
      </c>
      <c r="H502" s="426">
        <v>1</v>
      </c>
      <c r="I502" s="426">
        <v>8</v>
      </c>
      <c r="J502" s="302">
        <v>50</v>
      </c>
      <c r="K502" s="88">
        <v>10</v>
      </c>
      <c r="L502" s="3" t="s">
        <v>761</v>
      </c>
    </row>
    <row r="503" spans="1:12" ht="15.75" customHeight="1">
      <c r="A503" s="83" t="s">
        <v>2342</v>
      </c>
      <c r="B503" s="83" t="s">
        <v>2343</v>
      </c>
      <c r="C503" s="203" t="s">
        <v>153</v>
      </c>
      <c r="D503" s="292" t="s">
        <v>2350</v>
      </c>
      <c r="E503" s="425" t="s">
        <v>2351</v>
      </c>
      <c r="F503" s="203" t="s">
        <v>1120</v>
      </c>
      <c r="G503" s="426">
        <v>5</v>
      </c>
      <c r="H503" s="426">
        <v>1</v>
      </c>
      <c r="I503" s="426">
        <v>8</v>
      </c>
      <c r="J503" s="302">
        <v>50</v>
      </c>
      <c r="K503" s="88">
        <v>10</v>
      </c>
      <c r="L503" s="3" t="s">
        <v>761</v>
      </c>
    </row>
    <row r="504" spans="1:12" ht="15.75" customHeight="1">
      <c r="A504" s="83" t="s">
        <v>2342</v>
      </c>
      <c r="B504" s="83" t="s">
        <v>2343</v>
      </c>
      <c r="C504" s="203" t="s">
        <v>153</v>
      </c>
      <c r="D504" s="442" t="s">
        <v>2352</v>
      </c>
      <c r="E504" s="425" t="s">
        <v>2353</v>
      </c>
      <c r="F504" s="427" t="s">
        <v>322</v>
      </c>
      <c r="G504" s="426">
        <v>5</v>
      </c>
      <c r="H504" s="426">
        <v>1</v>
      </c>
      <c r="I504" s="426">
        <v>8</v>
      </c>
      <c r="J504" s="302">
        <v>50</v>
      </c>
      <c r="K504" s="88">
        <v>10</v>
      </c>
      <c r="L504" s="3" t="s">
        <v>761</v>
      </c>
    </row>
    <row r="505" spans="1:12" ht="15.75" customHeight="1">
      <c r="A505" s="83" t="s">
        <v>2342</v>
      </c>
      <c r="B505" s="83" t="s">
        <v>2343</v>
      </c>
      <c r="C505" s="203" t="s">
        <v>153</v>
      </c>
      <c r="D505" s="442" t="s">
        <v>2354</v>
      </c>
      <c r="E505" s="425" t="s">
        <v>2355</v>
      </c>
      <c r="F505" s="427" t="s">
        <v>322</v>
      </c>
      <c r="G505" s="426">
        <v>5</v>
      </c>
      <c r="H505" s="426">
        <v>1</v>
      </c>
      <c r="I505" s="426">
        <v>8</v>
      </c>
      <c r="J505" s="302">
        <v>50</v>
      </c>
      <c r="K505" s="88">
        <v>10</v>
      </c>
      <c r="L505" s="3" t="s">
        <v>761</v>
      </c>
    </row>
    <row r="506" spans="1:12" ht="15.75" customHeight="1">
      <c r="A506" s="83" t="s">
        <v>2342</v>
      </c>
      <c r="B506" s="83" t="s">
        <v>2343</v>
      </c>
      <c r="C506" s="203" t="s">
        <v>153</v>
      </c>
      <c r="D506" s="442" t="s">
        <v>2356</v>
      </c>
      <c r="E506" s="425" t="s">
        <v>2357</v>
      </c>
      <c r="F506" s="427" t="s">
        <v>322</v>
      </c>
      <c r="G506" s="426">
        <v>5</v>
      </c>
      <c r="H506" s="426">
        <v>1</v>
      </c>
      <c r="I506" s="426">
        <v>8</v>
      </c>
      <c r="J506" s="302">
        <v>50</v>
      </c>
      <c r="K506" s="88">
        <v>10</v>
      </c>
      <c r="L506" s="3" t="s">
        <v>761</v>
      </c>
    </row>
    <row r="507" spans="1:12" ht="15.75" customHeight="1">
      <c r="A507" s="83" t="s">
        <v>2342</v>
      </c>
      <c r="B507" s="83" t="s">
        <v>2343</v>
      </c>
      <c r="C507" s="203" t="s">
        <v>153</v>
      </c>
      <c r="D507" s="442" t="s">
        <v>2358</v>
      </c>
      <c r="E507" s="425" t="s">
        <v>2359</v>
      </c>
      <c r="F507" s="427" t="s">
        <v>322</v>
      </c>
      <c r="G507" s="426">
        <v>5</v>
      </c>
      <c r="H507" s="426">
        <v>1</v>
      </c>
      <c r="I507" s="426">
        <v>8</v>
      </c>
      <c r="J507" s="302">
        <v>50</v>
      </c>
      <c r="K507" s="88">
        <v>10</v>
      </c>
      <c r="L507" s="3" t="s">
        <v>761</v>
      </c>
    </row>
    <row r="508" spans="1:12" ht="15.75" customHeight="1">
      <c r="A508" s="83" t="s">
        <v>2360</v>
      </c>
      <c r="B508" s="83" t="s">
        <v>2361</v>
      </c>
      <c r="C508" s="443" t="s">
        <v>153</v>
      </c>
      <c r="D508" s="442" t="s">
        <v>2362</v>
      </c>
      <c r="E508" s="425" t="s">
        <v>2363</v>
      </c>
      <c r="F508" s="427" t="s">
        <v>2177</v>
      </c>
      <c r="G508" s="426">
        <v>2</v>
      </c>
      <c r="H508" s="426">
        <v>2</v>
      </c>
      <c r="I508" s="426">
        <v>2</v>
      </c>
      <c r="J508" s="302">
        <v>50</v>
      </c>
      <c r="K508" s="88">
        <v>25</v>
      </c>
      <c r="L508" s="3" t="s">
        <v>761</v>
      </c>
    </row>
    <row r="509" spans="1:12" ht="15.75" customHeight="1">
      <c r="A509" s="83" t="s">
        <v>763</v>
      </c>
      <c r="B509" s="83" t="s">
        <v>2364</v>
      </c>
      <c r="C509" s="203" t="s">
        <v>153</v>
      </c>
      <c r="D509" s="83" t="s">
        <v>2365</v>
      </c>
      <c r="E509" s="425" t="s">
        <v>2366</v>
      </c>
      <c r="F509" s="203" t="s">
        <v>1120</v>
      </c>
      <c r="G509" s="426">
        <v>1</v>
      </c>
      <c r="H509" s="426">
        <v>1</v>
      </c>
      <c r="I509" s="426">
        <v>1</v>
      </c>
      <c r="J509" s="302">
        <v>50</v>
      </c>
      <c r="K509" s="88">
        <v>50</v>
      </c>
      <c r="L509" s="3" t="s">
        <v>774</v>
      </c>
    </row>
    <row r="510" spans="1:12" ht="15.75" customHeight="1">
      <c r="A510" s="83" t="s">
        <v>763</v>
      </c>
      <c r="B510" s="83" t="s">
        <v>2364</v>
      </c>
      <c r="C510" s="203" t="s">
        <v>153</v>
      </c>
      <c r="D510" s="83" t="s">
        <v>2367</v>
      </c>
      <c r="E510" s="425" t="s">
        <v>2368</v>
      </c>
      <c r="F510" s="427" t="s">
        <v>2177</v>
      </c>
      <c r="G510" s="429">
        <v>1</v>
      </c>
      <c r="H510" s="429">
        <v>1</v>
      </c>
      <c r="I510" s="429">
        <v>1</v>
      </c>
      <c r="J510" s="302">
        <v>50</v>
      </c>
      <c r="K510" s="88">
        <v>50</v>
      </c>
      <c r="L510" s="3" t="s">
        <v>774</v>
      </c>
    </row>
    <row r="511" spans="1:12" ht="15.75" customHeight="1">
      <c r="A511" s="83" t="s">
        <v>763</v>
      </c>
      <c r="B511" s="83" t="s">
        <v>2364</v>
      </c>
      <c r="C511" s="203" t="s">
        <v>153</v>
      </c>
      <c r="D511" s="83" t="s">
        <v>2369</v>
      </c>
      <c r="E511" s="425" t="s">
        <v>2370</v>
      </c>
      <c r="F511" s="427" t="s">
        <v>1120</v>
      </c>
      <c r="G511" s="426">
        <v>1</v>
      </c>
      <c r="H511" s="426">
        <v>1</v>
      </c>
      <c r="I511" s="426">
        <v>1</v>
      </c>
      <c r="J511" s="302">
        <v>50</v>
      </c>
      <c r="K511" s="88">
        <v>50</v>
      </c>
      <c r="L511" s="3" t="s">
        <v>774</v>
      </c>
    </row>
    <row r="512" spans="1:12" ht="15.75" customHeight="1">
      <c r="A512" s="83" t="s">
        <v>763</v>
      </c>
      <c r="B512" s="83" t="s">
        <v>2364</v>
      </c>
      <c r="C512" s="203" t="s">
        <v>153</v>
      </c>
      <c r="D512" s="83" t="s">
        <v>2371</v>
      </c>
      <c r="E512" s="425" t="s">
        <v>2372</v>
      </c>
      <c r="F512" s="427" t="s">
        <v>1120</v>
      </c>
      <c r="G512" s="426">
        <v>1</v>
      </c>
      <c r="H512" s="426">
        <v>1</v>
      </c>
      <c r="I512" s="426">
        <v>1</v>
      </c>
      <c r="J512" s="302">
        <v>50</v>
      </c>
      <c r="K512" s="88">
        <v>50</v>
      </c>
      <c r="L512" s="3" t="s">
        <v>774</v>
      </c>
    </row>
    <row r="513" spans="1:12" ht="15.75" customHeight="1">
      <c r="A513" s="83" t="s">
        <v>763</v>
      </c>
      <c r="B513" s="83" t="s">
        <v>2364</v>
      </c>
      <c r="C513" s="203" t="s">
        <v>153</v>
      </c>
      <c r="D513" s="83" t="s">
        <v>2373</v>
      </c>
      <c r="E513" s="425" t="s">
        <v>2374</v>
      </c>
      <c r="F513" s="427" t="s">
        <v>2375</v>
      </c>
      <c r="G513" s="426">
        <v>1</v>
      </c>
      <c r="H513" s="426">
        <v>1</v>
      </c>
      <c r="I513" s="426">
        <v>1</v>
      </c>
      <c r="J513" s="302">
        <v>50</v>
      </c>
      <c r="K513" s="88">
        <v>50</v>
      </c>
      <c r="L513" s="3" t="s">
        <v>774</v>
      </c>
    </row>
    <row r="514" spans="1:12" ht="15.75" customHeight="1">
      <c r="A514" s="83" t="s">
        <v>763</v>
      </c>
      <c r="B514" s="83" t="s">
        <v>2376</v>
      </c>
      <c r="C514" s="203" t="s">
        <v>153</v>
      </c>
      <c r="D514" s="83" t="s">
        <v>2377</v>
      </c>
      <c r="E514" s="425" t="s">
        <v>2378</v>
      </c>
      <c r="F514" s="427" t="s">
        <v>1120</v>
      </c>
      <c r="G514" s="426">
        <v>1</v>
      </c>
      <c r="H514" s="426">
        <v>1</v>
      </c>
      <c r="I514" s="426">
        <v>1</v>
      </c>
      <c r="J514" s="302">
        <v>50</v>
      </c>
      <c r="K514" s="88">
        <v>50</v>
      </c>
      <c r="L514" s="3" t="s">
        <v>774</v>
      </c>
    </row>
    <row r="515" spans="1:12" ht="15.75" customHeight="1">
      <c r="A515" s="83" t="s">
        <v>763</v>
      </c>
      <c r="B515" s="83" t="s">
        <v>2376</v>
      </c>
      <c r="C515" s="203" t="s">
        <v>153</v>
      </c>
      <c r="D515" s="83" t="s">
        <v>2379</v>
      </c>
      <c r="E515" s="425" t="s">
        <v>2380</v>
      </c>
      <c r="F515" s="427" t="s">
        <v>1120</v>
      </c>
      <c r="G515" s="426">
        <v>1</v>
      </c>
      <c r="H515" s="426">
        <v>1</v>
      </c>
      <c r="I515" s="426">
        <v>1</v>
      </c>
      <c r="J515" s="302">
        <v>50</v>
      </c>
      <c r="K515" s="88">
        <v>50</v>
      </c>
      <c r="L515" s="3" t="s">
        <v>774</v>
      </c>
    </row>
    <row r="516" spans="1:12" ht="15.75" customHeight="1">
      <c r="A516" s="83" t="s">
        <v>763</v>
      </c>
      <c r="B516" s="83" t="s">
        <v>2376</v>
      </c>
      <c r="C516" s="203" t="s">
        <v>153</v>
      </c>
      <c r="D516" s="83" t="s">
        <v>2381</v>
      </c>
      <c r="E516" s="425" t="s">
        <v>2382</v>
      </c>
      <c r="F516" s="427" t="s">
        <v>1120</v>
      </c>
      <c r="G516" s="426">
        <v>1</v>
      </c>
      <c r="H516" s="426">
        <v>1</v>
      </c>
      <c r="I516" s="426">
        <v>1</v>
      </c>
      <c r="J516" s="302">
        <v>50</v>
      </c>
      <c r="K516" s="88">
        <v>50</v>
      </c>
      <c r="L516" s="3" t="s">
        <v>774</v>
      </c>
    </row>
    <row r="517" spans="1:12" ht="15.75" customHeight="1">
      <c r="A517" s="83" t="s">
        <v>763</v>
      </c>
      <c r="B517" s="83" t="s">
        <v>2376</v>
      </c>
      <c r="C517" s="203" t="s">
        <v>153</v>
      </c>
      <c r="D517" s="83" t="s">
        <v>2383</v>
      </c>
      <c r="E517" s="425" t="s">
        <v>2384</v>
      </c>
      <c r="F517" s="427" t="s">
        <v>1120</v>
      </c>
      <c r="G517" s="426">
        <v>1</v>
      </c>
      <c r="H517" s="426">
        <v>1</v>
      </c>
      <c r="I517" s="426">
        <v>1</v>
      </c>
      <c r="J517" s="302">
        <v>50</v>
      </c>
      <c r="K517" s="88">
        <v>50</v>
      </c>
      <c r="L517" s="3" t="s">
        <v>774</v>
      </c>
    </row>
    <row r="518" spans="1:12" ht="15.75" customHeight="1">
      <c r="A518" s="83" t="s">
        <v>763</v>
      </c>
      <c r="B518" s="83" t="s">
        <v>2385</v>
      </c>
      <c r="C518" s="203" t="s">
        <v>153</v>
      </c>
      <c r="D518" s="83" t="s">
        <v>2377</v>
      </c>
      <c r="E518" s="425" t="s">
        <v>2378</v>
      </c>
      <c r="F518" s="427" t="s">
        <v>1120</v>
      </c>
      <c r="G518" s="426">
        <v>1</v>
      </c>
      <c r="H518" s="426">
        <v>1</v>
      </c>
      <c r="I518" s="426">
        <v>1</v>
      </c>
      <c r="J518" s="302">
        <v>50</v>
      </c>
      <c r="K518" s="88">
        <v>50</v>
      </c>
      <c r="L518" s="3" t="s">
        <v>774</v>
      </c>
    </row>
    <row r="519" spans="1:12" ht="15.75" customHeight="1">
      <c r="A519" s="83" t="s">
        <v>763</v>
      </c>
      <c r="B519" s="83" t="s">
        <v>2385</v>
      </c>
      <c r="C519" s="203" t="s">
        <v>153</v>
      </c>
      <c r="D519" s="83" t="s">
        <v>2379</v>
      </c>
      <c r="E519" s="425" t="s">
        <v>2380</v>
      </c>
      <c r="F519" s="427" t="s">
        <v>1120</v>
      </c>
      <c r="G519" s="426">
        <v>1</v>
      </c>
      <c r="H519" s="426">
        <v>1</v>
      </c>
      <c r="I519" s="426">
        <v>1</v>
      </c>
      <c r="J519" s="302">
        <v>50</v>
      </c>
      <c r="K519" s="88">
        <v>50</v>
      </c>
      <c r="L519" s="3" t="s">
        <v>774</v>
      </c>
    </row>
    <row r="520" spans="1:12" ht="15.75" customHeight="1">
      <c r="A520" s="83" t="s">
        <v>763</v>
      </c>
      <c r="B520" s="83" t="s">
        <v>2385</v>
      </c>
      <c r="C520" s="203" t="s">
        <v>153</v>
      </c>
      <c r="D520" s="83" t="s">
        <v>2383</v>
      </c>
      <c r="E520" s="425" t="s">
        <v>2384</v>
      </c>
      <c r="F520" s="427" t="s">
        <v>1120</v>
      </c>
      <c r="G520" s="426">
        <v>1</v>
      </c>
      <c r="H520" s="426">
        <v>1</v>
      </c>
      <c r="I520" s="426">
        <v>1</v>
      </c>
      <c r="J520" s="302">
        <v>50</v>
      </c>
      <c r="K520" s="88">
        <v>50</v>
      </c>
      <c r="L520" s="3" t="s">
        <v>774</v>
      </c>
    </row>
    <row r="521" spans="1:12" ht="15.75" customHeight="1">
      <c r="A521" s="83" t="s">
        <v>763</v>
      </c>
      <c r="B521" s="83" t="s">
        <v>2386</v>
      </c>
      <c r="C521" s="203" t="s">
        <v>153</v>
      </c>
      <c r="D521" s="83" t="s">
        <v>2377</v>
      </c>
      <c r="E521" s="425" t="s">
        <v>2378</v>
      </c>
      <c r="F521" s="427" t="s">
        <v>1120</v>
      </c>
      <c r="G521" s="426">
        <v>1</v>
      </c>
      <c r="H521" s="426">
        <v>1</v>
      </c>
      <c r="I521" s="426">
        <v>1</v>
      </c>
      <c r="J521" s="302">
        <v>50</v>
      </c>
      <c r="K521" s="88">
        <v>50</v>
      </c>
      <c r="L521" s="3" t="s">
        <v>774</v>
      </c>
    </row>
    <row r="522" spans="1:12" ht="15.75" customHeight="1">
      <c r="A522" s="83" t="s">
        <v>763</v>
      </c>
      <c r="B522" s="83" t="s">
        <v>2387</v>
      </c>
      <c r="C522" s="203" t="s">
        <v>153</v>
      </c>
      <c r="D522" s="83" t="s">
        <v>2388</v>
      </c>
      <c r="E522" s="425" t="s">
        <v>2389</v>
      </c>
      <c r="F522" s="427" t="s">
        <v>1120</v>
      </c>
      <c r="G522" s="426">
        <v>1</v>
      </c>
      <c r="H522" s="426">
        <v>1</v>
      </c>
      <c r="I522" s="426">
        <v>1</v>
      </c>
      <c r="J522" s="302">
        <v>50</v>
      </c>
      <c r="K522" s="88">
        <v>50</v>
      </c>
      <c r="L522" s="3" t="s">
        <v>774</v>
      </c>
    </row>
    <row r="523" spans="1:12" ht="15.75" customHeight="1">
      <c r="A523" s="83" t="s">
        <v>763</v>
      </c>
      <c r="B523" s="83" t="s">
        <v>2390</v>
      </c>
      <c r="C523" s="203" t="s">
        <v>153</v>
      </c>
      <c r="D523" s="52" t="s">
        <v>2391</v>
      </c>
      <c r="E523" s="425" t="s">
        <v>2392</v>
      </c>
      <c r="F523" s="427" t="s">
        <v>1120</v>
      </c>
      <c r="G523" s="426">
        <v>1</v>
      </c>
      <c r="H523" s="426">
        <v>1</v>
      </c>
      <c r="I523" s="426">
        <v>1</v>
      </c>
      <c r="J523" s="302">
        <v>50</v>
      </c>
      <c r="K523" s="88">
        <v>50</v>
      </c>
      <c r="L523" s="3" t="s">
        <v>774</v>
      </c>
    </row>
    <row r="524" spans="1:12" ht="15.75" customHeight="1">
      <c r="A524" s="83" t="s">
        <v>763</v>
      </c>
      <c r="B524" s="83" t="s">
        <v>2390</v>
      </c>
      <c r="C524" s="203" t="s">
        <v>153</v>
      </c>
      <c r="D524" s="83" t="s">
        <v>2393</v>
      </c>
      <c r="E524" s="425" t="s">
        <v>2394</v>
      </c>
      <c r="F524" s="427" t="s">
        <v>1120</v>
      </c>
      <c r="G524" s="426">
        <v>1</v>
      </c>
      <c r="H524" s="426">
        <v>1</v>
      </c>
      <c r="I524" s="426">
        <v>1</v>
      </c>
      <c r="J524" s="302">
        <v>50</v>
      </c>
      <c r="K524" s="88">
        <v>50</v>
      </c>
      <c r="L524" s="3" t="s">
        <v>774</v>
      </c>
    </row>
    <row r="525" spans="1:12" ht="15.75" customHeight="1">
      <c r="A525" s="83" t="s">
        <v>763</v>
      </c>
      <c r="B525" s="83" t="s">
        <v>2395</v>
      </c>
      <c r="C525" s="234"/>
      <c r="D525" s="83" t="s">
        <v>2396</v>
      </c>
      <c r="E525" s="425" t="s">
        <v>2397</v>
      </c>
      <c r="F525" s="427" t="s">
        <v>1120</v>
      </c>
      <c r="G525" s="426">
        <v>1</v>
      </c>
      <c r="H525" s="426">
        <v>1</v>
      </c>
      <c r="I525" s="426">
        <v>1</v>
      </c>
      <c r="J525" s="302">
        <v>50</v>
      </c>
      <c r="K525" s="88">
        <v>50</v>
      </c>
      <c r="L525" s="3" t="s">
        <v>774</v>
      </c>
    </row>
    <row r="526" spans="1:12" ht="15.75" customHeight="1">
      <c r="A526" s="83" t="s">
        <v>763</v>
      </c>
      <c r="B526" s="83" t="s">
        <v>2398</v>
      </c>
      <c r="C526" s="203" t="s">
        <v>153</v>
      </c>
      <c r="D526" s="83" t="s">
        <v>2399</v>
      </c>
      <c r="E526" s="425" t="s">
        <v>2400</v>
      </c>
      <c r="F526" s="427" t="s">
        <v>1120</v>
      </c>
      <c r="G526" s="426">
        <v>1</v>
      </c>
      <c r="H526" s="426">
        <v>1</v>
      </c>
      <c r="I526" s="426">
        <v>1</v>
      </c>
      <c r="J526" s="302">
        <v>50</v>
      </c>
      <c r="K526" s="88">
        <v>50</v>
      </c>
      <c r="L526" s="3" t="s">
        <v>774</v>
      </c>
    </row>
    <row r="527" spans="1:12" ht="15.75" customHeight="1">
      <c r="A527" s="83" t="s">
        <v>763</v>
      </c>
      <c r="B527" s="83" t="s">
        <v>2401</v>
      </c>
      <c r="C527" s="203" t="s">
        <v>153</v>
      </c>
      <c r="D527" s="83" t="s">
        <v>2402</v>
      </c>
      <c r="E527" s="425" t="s">
        <v>2403</v>
      </c>
      <c r="F527" s="427" t="s">
        <v>1120</v>
      </c>
      <c r="G527" s="426">
        <v>1</v>
      </c>
      <c r="H527" s="426">
        <v>1</v>
      </c>
      <c r="I527" s="426">
        <v>1</v>
      </c>
      <c r="J527" s="302">
        <v>50</v>
      </c>
      <c r="K527" s="88">
        <v>50</v>
      </c>
      <c r="L527" s="3" t="s">
        <v>774</v>
      </c>
    </row>
    <row r="528" spans="1:12" ht="15.75" customHeight="1">
      <c r="A528" s="83" t="s">
        <v>2155</v>
      </c>
      <c r="B528" s="83" t="s">
        <v>2156</v>
      </c>
      <c r="C528" s="444" t="s">
        <v>620</v>
      </c>
      <c r="D528" s="444" t="s">
        <v>2404</v>
      </c>
      <c r="E528" s="425" t="s">
        <v>2158</v>
      </c>
      <c r="F528" s="444" t="s">
        <v>2159</v>
      </c>
      <c r="G528" s="445">
        <v>2</v>
      </c>
      <c r="H528" s="445">
        <v>2</v>
      </c>
      <c r="I528" s="445">
        <v>2</v>
      </c>
      <c r="J528" s="302">
        <v>50</v>
      </c>
      <c r="K528" s="88">
        <v>25</v>
      </c>
      <c r="L528" s="3" t="s">
        <v>774</v>
      </c>
    </row>
    <row r="529" spans="1:12" ht="15.75" customHeight="1">
      <c r="A529" s="83" t="s">
        <v>2155</v>
      </c>
      <c r="B529" s="83" t="s">
        <v>2160</v>
      </c>
      <c r="C529" s="446" t="s">
        <v>620</v>
      </c>
      <c r="D529" s="446" t="s">
        <v>2161</v>
      </c>
      <c r="E529" s="425" t="s">
        <v>2162</v>
      </c>
      <c r="F529" s="446" t="s">
        <v>1192</v>
      </c>
      <c r="G529" s="447">
        <v>2</v>
      </c>
      <c r="H529" s="447">
        <v>2</v>
      </c>
      <c r="I529" s="447">
        <v>2</v>
      </c>
      <c r="J529" s="302">
        <v>50</v>
      </c>
      <c r="K529" s="88">
        <v>25</v>
      </c>
      <c r="L529" s="3" t="s">
        <v>774</v>
      </c>
    </row>
    <row r="530" spans="1:12" ht="15.75" customHeight="1">
      <c r="A530" s="83" t="s">
        <v>2405</v>
      </c>
      <c r="B530" s="83" t="s">
        <v>2406</v>
      </c>
      <c r="C530" s="203" t="s">
        <v>153</v>
      </c>
      <c r="D530" s="83" t="s">
        <v>2407</v>
      </c>
      <c r="E530" s="425" t="s">
        <v>2408</v>
      </c>
      <c r="F530" s="203" t="s">
        <v>2409</v>
      </c>
      <c r="G530" s="426">
        <v>2</v>
      </c>
      <c r="H530" s="426">
        <v>2</v>
      </c>
      <c r="I530" s="426">
        <v>2</v>
      </c>
      <c r="J530" s="302">
        <v>50</v>
      </c>
      <c r="K530" s="88">
        <v>25</v>
      </c>
      <c r="L530" s="3" t="s">
        <v>178</v>
      </c>
    </row>
    <row r="531" spans="1:12" ht="15.75" customHeight="1">
      <c r="A531" s="83" t="s">
        <v>2410</v>
      </c>
      <c r="B531" s="83" t="s">
        <v>652</v>
      </c>
      <c r="C531" s="68" t="s">
        <v>153</v>
      </c>
      <c r="D531" s="83" t="s">
        <v>2168</v>
      </c>
      <c r="E531" s="76" t="s">
        <v>2169</v>
      </c>
      <c r="F531" s="427" t="s">
        <v>2170</v>
      </c>
      <c r="G531" s="429">
        <v>2</v>
      </c>
      <c r="H531" s="429">
        <v>2</v>
      </c>
      <c r="I531" s="429">
        <v>2</v>
      </c>
      <c r="J531" s="302">
        <v>50</v>
      </c>
      <c r="K531" s="88">
        <v>25</v>
      </c>
      <c r="L531" s="3" t="s">
        <v>180</v>
      </c>
    </row>
    <row r="532" spans="1:12" ht="15.75" customHeight="1">
      <c r="A532" s="83" t="s">
        <v>2171</v>
      </c>
      <c r="B532" s="83" t="s">
        <v>2172</v>
      </c>
      <c r="C532" s="68" t="s">
        <v>153</v>
      </c>
      <c r="D532" s="83" t="s">
        <v>2173</v>
      </c>
      <c r="E532" s="76" t="s">
        <v>2174</v>
      </c>
      <c r="F532" s="427" t="s">
        <v>1120</v>
      </c>
      <c r="G532" s="426">
        <v>4</v>
      </c>
      <c r="H532" s="426">
        <v>4</v>
      </c>
      <c r="I532" s="426">
        <v>4</v>
      </c>
      <c r="J532" s="302">
        <v>50</v>
      </c>
      <c r="K532" s="88">
        <v>12.5</v>
      </c>
      <c r="L532" s="3" t="s">
        <v>180</v>
      </c>
    </row>
    <row r="533" spans="1:12" ht="15.75" customHeight="1">
      <c r="A533" s="83" t="s">
        <v>2171</v>
      </c>
      <c r="B533" s="83" t="s">
        <v>2172</v>
      </c>
      <c r="C533" s="76" t="s">
        <v>153</v>
      </c>
      <c r="D533" s="83" t="s">
        <v>2175</v>
      </c>
      <c r="E533" s="76" t="s">
        <v>2176</v>
      </c>
      <c r="F533" s="427" t="s">
        <v>2177</v>
      </c>
      <c r="G533" s="426">
        <v>4</v>
      </c>
      <c r="H533" s="426">
        <v>4</v>
      </c>
      <c r="I533" s="426">
        <v>4</v>
      </c>
      <c r="J533" s="302">
        <v>50</v>
      </c>
      <c r="K533" s="88">
        <v>12.5</v>
      </c>
      <c r="L533" s="3" t="s">
        <v>180</v>
      </c>
    </row>
    <row r="534" spans="1:12" ht="15.75" customHeight="1">
      <c r="A534" s="83" t="s">
        <v>2411</v>
      </c>
      <c r="B534" s="83" t="s">
        <v>2412</v>
      </c>
      <c r="C534" s="203" t="s">
        <v>153</v>
      </c>
      <c r="D534" s="312" t="s">
        <v>2413</v>
      </c>
      <c r="E534" s="76" t="str">
        <f>HYPERLINK("https%3A%2F%2Fwww.webofscience.com%2Fwos%2Fwoscc%2Ffull-record%2FWOS:000889195400001","View Full Record in Web of Science")</f>
        <v>View Full Record in Web of Science</v>
      </c>
      <c r="F534" s="279" t="s">
        <v>1192</v>
      </c>
      <c r="G534" s="426">
        <v>6</v>
      </c>
      <c r="H534" s="426">
        <v>1</v>
      </c>
      <c r="I534" s="426">
        <v>6</v>
      </c>
      <c r="J534" s="302">
        <v>50</v>
      </c>
      <c r="K534" s="88">
        <v>50</v>
      </c>
      <c r="L534" s="3" t="s">
        <v>182</v>
      </c>
    </row>
    <row r="535" spans="1:12" ht="15.75" customHeight="1">
      <c r="A535" s="83" t="s">
        <v>2411</v>
      </c>
      <c r="B535" s="83" t="s">
        <v>2412</v>
      </c>
      <c r="C535" s="203" t="s">
        <v>153</v>
      </c>
      <c r="D535" s="312" t="s">
        <v>2414</v>
      </c>
      <c r="E535" s="76" t="str">
        <f>HYPERLINK("https%3A%2F%2Fwww.webofscience.com%2Fwos%2Fwoscc%2Ffull-record%2FWOS:000880211300001","View Full Record in Web of Science")</f>
        <v>View Full Record in Web of Science</v>
      </c>
      <c r="F535" s="279" t="s">
        <v>1192</v>
      </c>
      <c r="G535" s="426">
        <v>6</v>
      </c>
      <c r="H535" s="426">
        <v>1</v>
      </c>
      <c r="I535" s="426">
        <v>6</v>
      </c>
      <c r="J535" s="302">
        <v>50</v>
      </c>
      <c r="K535" s="88">
        <v>50</v>
      </c>
      <c r="L535" s="3" t="s">
        <v>182</v>
      </c>
    </row>
    <row r="536" spans="1:12" ht="15.75" customHeight="1">
      <c r="A536" s="83" t="s">
        <v>2411</v>
      </c>
      <c r="B536" s="83" t="s">
        <v>2412</v>
      </c>
      <c r="C536" s="203" t="s">
        <v>153</v>
      </c>
      <c r="D536" s="312" t="s">
        <v>2415</v>
      </c>
      <c r="E536" s="76" t="str">
        <f>HYPERLINK("https%3A%2F%2Fwww.webofscience.com%2Fwos%2Fwoscc%2Ffull-record%2FWOS:000879637300001","View Full Record in Web of Science")</f>
        <v>View Full Record in Web of Science</v>
      </c>
      <c r="F536" s="279" t="s">
        <v>1192</v>
      </c>
      <c r="G536" s="426">
        <v>6</v>
      </c>
      <c r="H536" s="426">
        <v>1</v>
      </c>
      <c r="I536" s="426">
        <v>6</v>
      </c>
      <c r="J536" s="302">
        <v>50</v>
      </c>
      <c r="K536" s="88">
        <v>50</v>
      </c>
      <c r="L536" s="3" t="s">
        <v>182</v>
      </c>
    </row>
    <row r="537" spans="1:12" ht="15.75" customHeight="1">
      <c r="A537" s="83" t="s">
        <v>2411</v>
      </c>
      <c r="B537" s="83" t="s">
        <v>2412</v>
      </c>
      <c r="C537" s="203" t="s">
        <v>153</v>
      </c>
      <c r="D537" s="312" t="s">
        <v>2416</v>
      </c>
      <c r="E537" s="76" t="str">
        <f>HYPERLINK("https%3A%2F%2Fwww.webofscience.com%2Fwos%2Fwoscc%2Ffull-record%2FWOS:000874612000001","View Full Record in Web of Science")</f>
        <v>View Full Record in Web of Science</v>
      </c>
      <c r="F537" s="279" t="s">
        <v>1192</v>
      </c>
      <c r="G537" s="426">
        <v>6</v>
      </c>
      <c r="H537" s="426">
        <v>1</v>
      </c>
      <c r="I537" s="426">
        <v>6</v>
      </c>
      <c r="J537" s="302">
        <v>50</v>
      </c>
      <c r="K537" s="88">
        <v>50</v>
      </c>
      <c r="L537" s="3" t="s">
        <v>182</v>
      </c>
    </row>
    <row r="538" spans="1:12" ht="15.75" customHeight="1">
      <c r="A538" s="83" t="s">
        <v>2411</v>
      </c>
      <c r="B538" s="83" t="s">
        <v>2412</v>
      </c>
      <c r="C538" s="203" t="s">
        <v>153</v>
      </c>
      <c r="D538" s="312" t="s">
        <v>2417</v>
      </c>
      <c r="E538" s="76" t="str">
        <f>HYPERLINK("https%3A%2F%2Fwww.webofscience.com%2Fwos%2Fwoscc%2Ffull-record%2FWOS:000886986500001","View Full Record in Web of Science")</f>
        <v>View Full Record in Web of Science</v>
      </c>
      <c r="F538" s="279" t="s">
        <v>1192</v>
      </c>
      <c r="G538" s="426">
        <v>6</v>
      </c>
      <c r="H538" s="426">
        <v>1</v>
      </c>
      <c r="I538" s="426">
        <v>6</v>
      </c>
      <c r="J538" s="302">
        <v>50</v>
      </c>
      <c r="K538" s="88">
        <v>50</v>
      </c>
      <c r="L538" s="3" t="s">
        <v>182</v>
      </c>
    </row>
    <row r="539" spans="1:12" ht="15.75" customHeight="1">
      <c r="A539" s="83" t="s">
        <v>2411</v>
      </c>
      <c r="B539" s="83" t="s">
        <v>2412</v>
      </c>
      <c r="C539" s="203" t="s">
        <v>153</v>
      </c>
      <c r="D539" s="312" t="s">
        <v>2418</v>
      </c>
      <c r="E539" s="76" t="str">
        <f>HYPERLINK("https%3A%2F%2Fwww.webofscience.com%2Fwos%2Fwoscc%2Ffull-record%2FWOS:000844618600001","View Full Record in Web of Science")</f>
        <v>View Full Record in Web of Science</v>
      </c>
      <c r="F539" s="279" t="s">
        <v>1192</v>
      </c>
      <c r="G539" s="426">
        <v>6</v>
      </c>
      <c r="H539" s="426">
        <v>1</v>
      </c>
      <c r="I539" s="426">
        <v>6</v>
      </c>
      <c r="J539" s="302">
        <v>50</v>
      </c>
      <c r="K539" s="88">
        <v>50</v>
      </c>
      <c r="L539" s="3" t="s">
        <v>182</v>
      </c>
    </row>
    <row r="540" spans="1:12" ht="15.75" customHeight="1">
      <c r="A540" s="83" t="s">
        <v>2411</v>
      </c>
      <c r="B540" s="83" t="s">
        <v>2412</v>
      </c>
      <c r="C540" s="203" t="s">
        <v>153</v>
      </c>
      <c r="D540" s="312" t="s">
        <v>2419</v>
      </c>
      <c r="E540" s="76" t="str">
        <f>HYPERLINK("https%3A%2F%2Fwww.webofscience.com%2Fwos%2Fwoscc%2Ffull-record%2FWOS:000829512500001","View Full Record in Web of Science")</f>
        <v>View Full Record in Web of Science</v>
      </c>
      <c r="F540" s="279" t="s">
        <v>1192</v>
      </c>
      <c r="G540" s="426">
        <v>6</v>
      </c>
      <c r="H540" s="426">
        <v>1</v>
      </c>
      <c r="I540" s="426">
        <v>6</v>
      </c>
      <c r="J540" s="302">
        <v>50</v>
      </c>
      <c r="K540" s="88">
        <v>50</v>
      </c>
      <c r="L540" s="3" t="s">
        <v>182</v>
      </c>
    </row>
    <row r="541" spans="1:12" ht="15.75" customHeight="1">
      <c r="A541" s="83" t="s">
        <v>2411</v>
      </c>
      <c r="B541" s="83" t="s">
        <v>2412</v>
      </c>
      <c r="C541" s="203" t="s">
        <v>153</v>
      </c>
      <c r="D541" s="312" t="s">
        <v>2420</v>
      </c>
      <c r="E541" s="76" t="str">
        <f>HYPERLINK("https%3A%2F%2Fwww.webofscience.com%2Fwos%2Fwoscc%2Ffull-record%2FWOS:000927651700007","View Full Record in Web of Science")</f>
        <v>View Full Record in Web of Science</v>
      </c>
      <c r="F541" s="279" t="s">
        <v>1192</v>
      </c>
      <c r="G541" s="426">
        <v>6</v>
      </c>
      <c r="H541" s="426">
        <v>1</v>
      </c>
      <c r="I541" s="426">
        <v>6</v>
      </c>
      <c r="J541" s="302">
        <v>50</v>
      </c>
      <c r="K541" s="88">
        <v>50</v>
      </c>
      <c r="L541" s="3" t="s">
        <v>182</v>
      </c>
    </row>
    <row r="542" spans="1:12" ht="15.75" customHeight="1">
      <c r="A542" s="83" t="s">
        <v>2411</v>
      </c>
      <c r="B542" s="83" t="s">
        <v>2412</v>
      </c>
      <c r="C542" s="203" t="s">
        <v>153</v>
      </c>
      <c r="D542" s="312" t="s">
        <v>2421</v>
      </c>
      <c r="E542" s="76" t="str">
        <f>HYPERLINK("https%3A%2F%2Fwww.webofscience.com%2Fwos%2Fwoscc%2Ffull-record%2FWOS:000816472200001","View Full Record in Web of Science")</f>
        <v>View Full Record in Web of Science</v>
      </c>
      <c r="F542" s="279" t="s">
        <v>1192</v>
      </c>
      <c r="G542" s="426">
        <v>6</v>
      </c>
      <c r="H542" s="426">
        <v>1</v>
      </c>
      <c r="I542" s="426">
        <v>6</v>
      </c>
      <c r="J542" s="302">
        <v>50</v>
      </c>
      <c r="K542" s="88">
        <v>50</v>
      </c>
      <c r="L542" s="3" t="s">
        <v>182</v>
      </c>
    </row>
    <row r="543" spans="1:12" ht="15.75" customHeight="1">
      <c r="A543" s="83" t="s">
        <v>2411</v>
      </c>
      <c r="B543" s="83" t="s">
        <v>2412</v>
      </c>
      <c r="C543" s="203" t="s">
        <v>153</v>
      </c>
      <c r="D543" s="312" t="s">
        <v>2422</v>
      </c>
      <c r="E543" s="76" t="str">
        <f>HYPERLINK("https%3A%2F%2Fwww.webofscience.com%2Fwos%2Fwoscc%2Ffull-record%2FWOS:000798316900001","View Full Record in Web of Science")</f>
        <v>View Full Record in Web of Science</v>
      </c>
      <c r="F543" s="279" t="s">
        <v>1192</v>
      </c>
      <c r="G543" s="426">
        <v>6</v>
      </c>
      <c r="H543" s="426">
        <v>1</v>
      </c>
      <c r="I543" s="426">
        <v>6</v>
      </c>
      <c r="J543" s="302">
        <v>50</v>
      </c>
      <c r="K543" s="88">
        <v>50</v>
      </c>
      <c r="L543" s="3" t="s">
        <v>182</v>
      </c>
    </row>
    <row r="544" spans="1:12" ht="15.75" customHeight="1">
      <c r="A544" s="83" t="s">
        <v>2411</v>
      </c>
      <c r="B544" s="83" t="s">
        <v>2412</v>
      </c>
      <c r="C544" s="203" t="s">
        <v>153</v>
      </c>
      <c r="D544" s="312" t="s">
        <v>2423</v>
      </c>
      <c r="E544" s="76" t="str">
        <f>HYPERLINK("https%3A%2F%2Fwww.webofscience.com%2Fwos%2Fwoscc%2Ffull-record%2FWOS:000802700200001","View Full Record in Web of Science")</f>
        <v>View Full Record in Web of Science</v>
      </c>
      <c r="F544" s="279" t="s">
        <v>1192</v>
      </c>
      <c r="G544" s="426">
        <v>6</v>
      </c>
      <c r="H544" s="426">
        <v>1</v>
      </c>
      <c r="I544" s="426">
        <v>6</v>
      </c>
      <c r="J544" s="302">
        <v>50</v>
      </c>
      <c r="K544" s="88">
        <v>50</v>
      </c>
      <c r="L544" s="3" t="s">
        <v>182</v>
      </c>
    </row>
    <row r="545" spans="1:12" ht="15.75" customHeight="1">
      <c r="A545" s="83" t="s">
        <v>2411</v>
      </c>
      <c r="B545" s="83" t="s">
        <v>2412</v>
      </c>
      <c r="C545" s="203" t="s">
        <v>153</v>
      </c>
      <c r="D545" s="312" t="s">
        <v>2424</v>
      </c>
      <c r="E545" s="76" t="str">
        <f>HYPERLINK("https%3A%2F%2Fwww.webofscience.com%2Fwos%2Fwoscc%2Ffull-record%2FWOS:000792873200010","View Full Record in Web of Science")</f>
        <v>View Full Record in Web of Science</v>
      </c>
      <c r="F545" s="279" t="s">
        <v>1192</v>
      </c>
      <c r="G545" s="426">
        <v>6</v>
      </c>
      <c r="H545" s="426">
        <v>1</v>
      </c>
      <c r="I545" s="426">
        <v>6</v>
      </c>
      <c r="J545" s="302">
        <v>50</v>
      </c>
      <c r="K545" s="88">
        <v>50</v>
      </c>
      <c r="L545" s="3" t="s">
        <v>182</v>
      </c>
    </row>
    <row r="546" spans="1:12" ht="15.75" customHeight="1">
      <c r="A546" s="83" t="s">
        <v>2411</v>
      </c>
      <c r="B546" s="83" t="s">
        <v>2412</v>
      </c>
      <c r="C546" s="203" t="s">
        <v>153</v>
      </c>
      <c r="D546" s="312" t="s">
        <v>2425</v>
      </c>
      <c r="E546" s="76" t="str">
        <f>HYPERLINK("https%3A%2F%2Fwww.webofscience.com%2Fwos%2Fwoscc%2Ffull-record%2FWOS:000785142000001","View Full Record in Web of Science")</f>
        <v>View Full Record in Web of Science</v>
      </c>
      <c r="F546" s="279" t="s">
        <v>1192</v>
      </c>
      <c r="G546" s="426">
        <v>6</v>
      </c>
      <c r="H546" s="426">
        <v>1</v>
      </c>
      <c r="I546" s="426">
        <v>6</v>
      </c>
      <c r="J546" s="302">
        <v>50</v>
      </c>
      <c r="K546" s="88">
        <v>50</v>
      </c>
      <c r="L546" s="3" t="s">
        <v>182</v>
      </c>
    </row>
    <row r="547" spans="1:12" ht="15.75" customHeight="1">
      <c r="A547" s="83" t="s">
        <v>2411</v>
      </c>
      <c r="B547" s="83" t="s">
        <v>2412</v>
      </c>
      <c r="C547" s="203" t="s">
        <v>153</v>
      </c>
      <c r="D547" s="312" t="s">
        <v>2426</v>
      </c>
      <c r="E547" s="76" t="str">
        <f>HYPERLINK("https%3A%2F%2Fwww.webofscience.com%2Fwos%2Fwoscc%2Ffull-record%2FWOS:000769415700001","View Full Record in Web of Science")</f>
        <v>View Full Record in Web of Science</v>
      </c>
      <c r="F547" s="279" t="s">
        <v>1192</v>
      </c>
      <c r="G547" s="426">
        <v>6</v>
      </c>
      <c r="H547" s="426">
        <v>1</v>
      </c>
      <c r="I547" s="426">
        <v>6</v>
      </c>
      <c r="J547" s="302">
        <v>50</v>
      </c>
      <c r="K547" s="88">
        <v>50</v>
      </c>
      <c r="L547" s="3" t="s">
        <v>182</v>
      </c>
    </row>
    <row r="548" spans="1:12" ht="15.75" customHeight="1">
      <c r="A548" s="83" t="s">
        <v>2411</v>
      </c>
      <c r="B548" s="83" t="s">
        <v>2412</v>
      </c>
      <c r="C548" s="203" t="s">
        <v>153</v>
      </c>
      <c r="D548" s="312" t="s">
        <v>2427</v>
      </c>
      <c r="E548" s="76" t="str">
        <f>HYPERLINK("https%3A%2F%2Fwww.webofscience.com%2Fwos%2Fwoscc%2Ffull-record%2FWOS:000748014200001","View Full Record in Web of Science")</f>
        <v>View Full Record in Web of Science</v>
      </c>
      <c r="F548" s="279" t="s">
        <v>1192</v>
      </c>
      <c r="G548" s="426">
        <v>6</v>
      </c>
      <c r="H548" s="426">
        <v>1</v>
      </c>
      <c r="I548" s="426">
        <v>6</v>
      </c>
      <c r="J548" s="302">
        <v>50</v>
      </c>
      <c r="K548" s="88">
        <v>50</v>
      </c>
      <c r="L548" s="3" t="s">
        <v>182</v>
      </c>
    </row>
    <row r="549" spans="1:12" ht="15.75" customHeight="1">
      <c r="A549" s="83" t="s">
        <v>2411</v>
      </c>
      <c r="B549" s="83" t="s">
        <v>2412</v>
      </c>
      <c r="C549" s="203" t="s">
        <v>153</v>
      </c>
      <c r="D549" s="312" t="s">
        <v>2428</v>
      </c>
      <c r="E549" s="76" t="str">
        <f>HYPERLINK("https%3A%2F%2Fwww.webofscience.com%2Fwos%2Fwoscc%2Ffull-record%2FWOS:000934108800001","View Full Record in Web of Science")</f>
        <v>View Full Record in Web of Science</v>
      </c>
      <c r="F549" s="279" t="s">
        <v>1192</v>
      </c>
      <c r="G549" s="426">
        <v>6</v>
      </c>
      <c r="H549" s="426">
        <v>1</v>
      </c>
      <c r="I549" s="426">
        <v>6</v>
      </c>
      <c r="J549" s="302">
        <v>50</v>
      </c>
      <c r="K549" s="88">
        <v>50</v>
      </c>
      <c r="L549" s="3" t="s">
        <v>182</v>
      </c>
    </row>
    <row r="550" spans="1:12" ht="15.75" customHeight="1">
      <c r="A550" s="83" t="s">
        <v>2411</v>
      </c>
      <c r="B550" s="83" t="s">
        <v>2412</v>
      </c>
      <c r="C550" s="203" t="s">
        <v>153</v>
      </c>
      <c r="D550" s="312" t="s">
        <v>2429</v>
      </c>
      <c r="E550" s="76" t="str">
        <f>HYPERLINK("https%3A%2F%2Fwww.webofscience.com%2Fwos%2Fwoscc%2Ffull-record%2FWOS:000914853300001","View Full Record in Web of Science")</f>
        <v>View Full Record in Web of Science</v>
      </c>
      <c r="F550" s="279" t="s">
        <v>1192</v>
      </c>
      <c r="G550" s="426">
        <v>6</v>
      </c>
      <c r="H550" s="426">
        <v>1</v>
      </c>
      <c r="I550" s="426">
        <v>6</v>
      </c>
      <c r="J550" s="302">
        <v>50</v>
      </c>
      <c r="K550" s="88">
        <v>50</v>
      </c>
      <c r="L550" s="3" t="s">
        <v>182</v>
      </c>
    </row>
    <row r="551" spans="1:12" ht="15.75" customHeight="1">
      <c r="A551" s="83" t="s">
        <v>2411</v>
      </c>
      <c r="B551" s="83" t="s">
        <v>2412</v>
      </c>
      <c r="C551" s="203" t="s">
        <v>153</v>
      </c>
      <c r="D551" s="312" t="s">
        <v>2430</v>
      </c>
      <c r="E551" s="76" t="str">
        <f>HYPERLINK("https%3A%2F%2Fwww.webofscience.com%2Fwos%2Fwoscc%2Ffull-record%2FWOS:000860262100001","View Full Record in Web of Science")</f>
        <v>View Full Record in Web of Science</v>
      </c>
      <c r="F551" s="279" t="s">
        <v>1192</v>
      </c>
      <c r="G551" s="426">
        <v>6</v>
      </c>
      <c r="H551" s="426">
        <v>1</v>
      </c>
      <c r="I551" s="426">
        <v>6</v>
      </c>
      <c r="J551" s="302">
        <v>50</v>
      </c>
      <c r="K551" s="88">
        <v>50</v>
      </c>
      <c r="L551" s="3" t="s">
        <v>182</v>
      </c>
    </row>
    <row r="552" spans="1:12" ht="15.75" customHeight="1">
      <c r="A552" s="83" t="s">
        <v>2411</v>
      </c>
      <c r="B552" s="83" t="s">
        <v>2412</v>
      </c>
      <c r="C552" s="203" t="s">
        <v>153</v>
      </c>
      <c r="D552" s="312" t="s">
        <v>2431</v>
      </c>
      <c r="E552" s="76" t="str">
        <f>HYPERLINK("https%3A%2F%2Fwww.webofscience.com%2Fwos%2Fwoscc%2Ffull-record%2FWOS:000835630600004","View Full Record in Web of Science")</f>
        <v>View Full Record in Web of Science</v>
      </c>
      <c r="F552" s="279" t="s">
        <v>1192</v>
      </c>
      <c r="G552" s="426">
        <v>6</v>
      </c>
      <c r="H552" s="426">
        <v>1</v>
      </c>
      <c r="I552" s="426">
        <v>6</v>
      </c>
      <c r="J552" s="302">
        <v>50</v>
      </c>
      <c r="K552" s="88">
        <v>50</v>
      </c>
      <c r="L552" s="3" t="s">
        <v>182</v>
      </c>
    </row>
    <row r="553" spans="1:12" ht="15.75" customHeight="1">
      <c r="A553" s="83" t="s">
        <v>2411</v>
      </c>
      <c r="B553" s="83" t="s">
        <v>2412</v>
      </c>
      <c r="C553" s="203" t="s">
        <v>153</v>
      </c>
      <c r="D553" s="312" t="s">
        <v>2432</v>
      </c>
      <c r="E553" s="76" t="str">
        <f>HYPERLINK("https%3A%2F%2Fwww.webofscience.com%2Fwos%2Fwoscc%2Ffull-record%2FWOS:000785566900001","View Full Record in Web of Science")</f>
        <v>View Full Record in Web of Science</v>
      </c>
      <c r="F553" s="279" t="s">
        <v>1192</v>
      </c>
      <c r="G553" s="426">
        <v>6</v>
      </c>
      <c r="H553" s="426">
        <v>1</v>
      </c>
      <c r="I553" s="426">
        <v>6</v>
      </c>
      <c r="J553" s="302">
        <v>50</v>
      </c>
      <c r="K553" s="88">
        <v>50</v>
      </c>
      <c r="L553" s="3" t="s">
        <v>182</v>
      </c>
    </row>
    <row r="554" spans="1:12" ht="15.75" customHeight="1">
      <c r="A554" s="83" t="s">
        <v>2411</v>
      </c>
      <c r="B554" s="83" t="s">
        <v>2412</v>
      </c>
      <c r="C554" s="203" t="s">
        <v>153</v>
      </c>
      <c r="D554" s="312" t="s">
        <v>2433</v>
      </c>
      <c r="E554" s="76" t="str">
        <f>HYPERLINK("https%3A%2F%2Fwww.webofscience.com%2Fwos%2Fwoscc%2Ffull-record%2FWOS:000785566900006","View Full Record in Web of Science")</f>
        <v>View Full Record in Web of Science</v>
      </c>
      <c r="F554" s="279" t="s">
        <v>1192</v>
      </c>
      <c r="G554" s="426">
        <v>6</v>
      </c>
      <c r="H554" s="426">
        <v>1</v>
      </c>
      <c r="I554" s="426">
        <v>6</v>
      </c>
      <c r="J554" s="302">
        <v>50</v>
      </c>
      <c r="K554" s="88">
        <v>50</v>
      </c>
      <c r="L554" s="3" t="s">
        <v>182</v>
      </c>
    </row>
    <row r="555" spans="1:12" ht="15.75" customHeight="1">
      <c r="A555" s="83" t="s">
        <v>2411</v>
      </c>
      <c r="B555" s="83" t="s">
        <v>2412</v>
      </c>
      <c r="C555" s="203" t="s">
        <v>153</v>
      </c>
      <c r="D555" s="312" t="s">
        <v>2434</v>
      </c>
      <c r="E555" s="76" t="s">
        <v>2435</v>
      </c>
      <c r="F555" s="274" t="s">
        <v>322</v>
      </c>
      <c r="G555" s="426">
        <v>6</v>
      </c>
      <c r="H555" s="426">
        <v>1</v>
      </c>
      <c r="I555" s="426">
        <v>6</v>
      </c>
      <c r="J555" s="302">
        <v>50</v>
      </c>
      <c r="K555" s="88">
        <v>50</v>
      </c>
      <c r="L555" s="3" t="s">
        <v>182</v>
      </c>
    </row>
    <row r="556" spans="1:12" ht="15.75" customHeight="1">
      <c r="A556" s="83" t="s">
        <v>2411</v>
      </c>
      <c r="B556" s="83" t="s">
        <v>2412</v>
      </c>
      <c r="C556" s="203" t="s">
        <v>153</v>
      </c>
      <c r="D556" s="312" t="s">
        <v>2436</v>
      </c>
      <c r="E556" s="76" t="s">
        <v>2437</v>
      </c>
      <c r="F556" s="274" t="s">
        <v>322</v>
      </c>
      <c r="G556" s="426">
        <v>6</v>
      </c>
      <c r="H556" s="426">
        <v>1</v>
      </c>
      <c r="I556" s="426">
        <v>6</v>
      </c>
      <c r="J556" s="302">
        <v>50</v>
      </c>
      <c r="K556" s="88">
        <v>50</v>
      </c>
      <c r="L556" s="3" t="s">
        <v>182</v>
      </c>
    </row>
    <row r="557" spans="1:12" ht="15.75" customHeight="1">
      <c r="A557" s="83" t="s">
        <v>2411</v>
      </c>
      <c r="B557" s="83" t="s">
        <v>2412</v>
      </c>
      <c r="C557" s="203" t="s">
        <v>153</v>
      </c>
      <c r="D557" s="312" t="s">
        <v>2438</v>
      </c>
      <c r="E557" s="76" t="s">
        <v>2439</v>
      </c>
      <c r="F557" s="274" t="s">
        <v>322</v>
      </c>
      <c r="G557" s="426">
        <v>6</v>
      </c>
      <c r="H557" s="426">
        <v>1</v>
      </c>
      <c r="I557" s="426">
        <v>6</v>
      </c>
      <c r="J557" s="302">
        <v>50</v>
      </c>
      <c r="K557" s="88">
        <v>50</v>
      </c>
      <c r="L557" s="3" t="s">
        <v>182</v>
      </c>
    </row>
    <row r="558" spans="1:12" ht="15.75" customHeight="1">
      <c r="A558" s="83" t="s">
        <v>2411</v>
      </c>
      <c r="B558" s="83" t="s">
        <v>2412</v>
      </c>
      <c r="C558" s="203" t="s">
        <v>153</v>
      </c>
      <c r="D558" s="312" t="s">
        <v>2440</v>
      </c>
      <c r="E558" s="76" t="s">
        <v>2441</v>
      </c>
      <c r="F558" s="274" t="s">
        <v>322</v>
      </c>
      <c r="G558" s="426">
        <v>6</v>
      </c>
      <c r="H558" s="426">
        <v>1</v>
      </c>
      <c r="I558" s="426">
        <v>6</v>
      </c>
      <c r="J558" s="302">
        <v>50</v>
      </c>
      <c r="K558" s="88">
        <v>50</v>
      </c>
      <c r="L558" s="3" t="s">
        <v>182</v>
      </c>
    </row>
    <row r="559" spans="1:12" ht="15.75" customHeight="1">
      <c r="A559" s="83" t="s">
        <v>2442</v>
      </c>
      <c r="B559" s="83" t="s">
        <v>2443</v>
      </c>
      <c r="C559" s="203" t="s">
        <v>153</v>
      </c>
      <c r="D559" s="448" t="s">
        <v>2444</v>
      </c>
      <c r="E559" s="76" t="s">
        <v>2445</v>
      </c>
      <c r="F559" s="274" t="s">
        <v>322</v>
      </c>
      <c r="G559" s="449">
        <v>2</v>
      </c>
      <c r="H559" s="449">
        <v>1</v>
      </c>
      <c r="I559" s="449">
        <v>2</v>
      </c>
      <c r="J559" s="302">
        <v>50</v>
      </c>
      <c r="K559" s="88">
        <f t="shared" ref="K559:K560" si="2">50/2</f>
        <v>25</v>
      </c>
      <c r="L559" s="3" t="s">
        <v>182</v>
      </c>
    </row>
    <row r="560" spans="1:12" ht="15.75" customHeight="1">
      <c r="A560" s="83" t="s">
        <v>2446</v>
      </c>
      <c r="B560" s="83" t="s">
        <v>2447</v>
      </c>
      <c r="C560" s="203" t="s">
        <v>153</v>
      </c>
      <c r="D560" s="448" t="s">
        <v>2448</v>
      </c>
      <c r="E560" s="76" t="s">
        <v>2449</v>
      </c>
      <c r="F560" s="274" t="s">
        <v>322</v>
      </c>
      <c r="G560" s="449">
        <v>2</v>
      </c>
      <c r="H560" s="449">
        <v>1</v>
      </c>
      <c r="I560" s="449">
        <v>2</v>
      </c>
      <c r="J560" s="302">
        <v>50</v>
      </c>
      <c r="K560" s="88">
        <f t="shared" si="2"/>
        <v>25</v>
      </c>
      <c r="L560" s="3" t="s">
        <v>182</v>
      </c>
    </row>
    <row r="561" spans="1:12" ht="15.75" customHeight="1">
      <c r="A561" s="83" t="s">
        <v>2450</v>
      </c>
      <c r="B561" s="83" t="s">
        <v>2451</v>
      </c>
      <c r="C561" s="203" t="s">
        <v>153</v>
      </c>
      <c r="D561" s="448" t="s">
        <v>2452</v>
      </c>
      <c r="E561" s="76" t="s">
        <v>2453</v>
      </c>
      <c r="F561" s="274" t="s">
        <v>322</v>
      </c>
      <c r="G561" s="449">
        <v>1</v>
      </c>
      <c r="H561" s="449">
        <v>1</v>
      </c>
      <c r="I561" s="449">
        <v>1</v>
      </c>
      <c r="J561" s="302">
        <v>50</v>
      </c>
      <c r="K561" s="88">
        <f t="shared" ref="K561:K563" si="3">J561</f>
        <v>50</v>
      </c>
      <c r="L561" s="3" t="s">
        <v>182</v>
      </c>
    </row>
    <row r="562" spans="1:12" ht="15.75" customHeight="1">
      <c r="A562" s="83" t="s">
        <v>2450</v>
      </c>
      <c r="B562" s="83" t="s">
        <v>2451</v>
      </c>
      <c r="C562" s="203" t="s">
        <v>153</v>
      </c>
      <c r="D562" s="448" t="s">
        <v>2454</v>
      </c>
      <c r="E562" s="76" t="s">
        <v>2455</v>
      </c>
      <c r="F562" s="274" t="s">
        <v>322</v>
      </c>
      <c r="G562" s="449">
        <v>1</v>
      </c>
      <c r="H562" s="449">
        <v>1</v>
      </c>
      <c r="I562" s="449">
        <v>1</v>
      </c>
      <c r="J562" s="302">
        <v>50</v>
      </c>
      <c r="K562" s="88">
        <f t="shared" si="3"/>
        <v>50</v>
      </c>
      <c r="L562" s="3" t="s">
        <v>182</v>
      </c>
    </row>
    <row r="563" spans="1:12" ht="15.75" customHeight="1">
      <c r="A563" s="83" t="s">
        <v>2450</v>
      </c>
      <c r="B563" s="83" t="s">
        <v>2451</v>
      </c>
      <c r="C563" s="203" t="s">
        <v>153</v>
      </c>
      <c r="D563" s="448" t="s">
        <v>2456</v>
      </c>
      <c r="E563" s="76" t="s">
        <v>2457</v>
      </c>
      <c r="F563" s="274" t="s">
        <v>322</v>
      </c>
      <c r="G563" s="449">
        <v>1</v>
      </c>
      <c r="H563" s="449">
        <v>1</v>
      </c>
      <c r="I563" s="449">
        <v>1</v>
      </c>
      <c r="J563" s="302">
        <v>50</v>
      </c>
      <c r="K563" s="88">
        <f t="shared" si="3"/>
        <v>50</v>
      </c>
      <c r="L563" s="3" t="s">
        <v>182</v>
      </c>
    </row>
    <row r="564" spans="1:12" ht="15.75" customHeight="1">
      <c r="A564" s="83" t="s">
        <v>2458</v>
      </c>
      <c r="B564" s="83" t="s">
        <v>2459</v>
      </c>
      <c r="C564" s="203" t="s">
        <v>153</v>
      </c>
      <c r="D564" s="448" t="s">
        <v>2460</v>
      </c>
      <c r="E564" s="76" t="s">
        <v>2461</v>
      </c>
      <c r="F564" s="274" t="s">
        <v>322</v>
      </c>
      <c r="G564" s="449">
        <v>3</v>
      </c>
      <c r="H564" s="449">
        <v>1</v>
      </c>
      <c r="I564" s="449">
        <v>3</v>
      </c>
      <c r="J564" s="302">
        <v>50</v>
      </c>
      <c r="K564" s="88">
        <v>16.66</v>
      </c>
      <c r="L564" s="3" t="s">
        <v>182</v>
      </c>
    </row>
    <row r="565" spans="1:12" ht="15.75" customHeight="1">
      <c r="A565" s="83" t="s">
        <v>2458</v>
      </c>
      <c r="B565" s="83" t="s">
        <v>2459</v>
      </c>
      <c r="C565" s="203" t="s">
        <v>153</v>
      </c>
      <c r="D565" s="448" t="s">
        <v>2462</v>
      </c>
      <c r="E565" s="76" t="s">
        <v>2463</v>
      </c>
      <c r="F565" s="274" t="s">
        <v>322</v>
      </c>
      <c r="G565" s="449">
        <v>3</v>
      </c>
      <c r="H565" s="449">
        <v>1</v>
      </c>
      <c r="I565" s="449">
        <v>3</v>
      </c>
      <c r="J565" s="302">
        <v>50</v>
      </c>
      <c r="K565" s="88">
        <f>J565/3</f>
        <v>16.666666666666668</v>
      </c>
      <c r="L565" s="3" t="s">
        <v>182</v>
      </c>
    </row>
    <row r="566" spans="1:12" ht="15.75" customHeight="1">
      <c r="A566" s="83" t="s">
        <v>2446</v>
      </c>
      <c r="B566" s="83" t="s">
        <v>2464</v>
      </c>
      <c r="C566" s="203" t="s">
        <v>153</v>
      </c>
      <c r="D566" s="448" t="s">
        <v>2465</v>
      </c>
      <c r="E566" s="76" t="s">
        <v>2466</v>
      </c>
      <c r="F566" s="274" t="s">
        <v>322</v>
      </c>
      <c r="G566" s="449">
        <v>2</v>
      </c>
      <c r="H566" s="449">
        <v>1</v>
      </c>
      <c r="I566" s="449">
        <v>2</v>
      </c>
      <c r="J566" s="302">
        <v>50</v>
      </c>
      <c r="K566" s="88">
        <f t="shared" ref="K566:K568" si="4">50/2</f>
        <v>25</v>
      </c>
      <c r="L566" s="3" t="s">
        <v>182</v>
      </c>
    </row>
    <row r="567" spans="1:12" ht="15.75" customHeight="1">
      <c r="A567" s="83" t="s">
        <v>2446</v>
      </c>
      <c r="B567" s="83" t="s">
        <v>2464</v>
      </c>
      <c r="C567" s="203" t="s">
        <v>153</v>
      </c>
      <c r="D567" s="448" t="s">
        <v>2467</v>
      </c>
      <c r="E567" s="76" t="s">
        <v>2468</v>
      </c>
      <c r="F567" s="274" t="s">
        <v>322</v>
      </c>
      <c r="G567" s="449">
        <v>2</v>
      </c>
      <c r="H567" s="449">
        <v>1</v>
      </c>
      <c r="I567" s="449">
        <v>2</v>
      </c>
      <c r="J567" s="302">
        <v>50</v>
      </c>
      <c r="K567" s="88">
        <f t="shared" si="4"/>
        <v>25</v>
      </c>
      <c r="L567" s="3" t="s">
        <v>182</v>
      </c>
    </row>
    <row r="568" spans="1:12" ht="15.75" customHeight="1">
      <c r="A568" s="83" t="s">
        <v>2446</v>
      </c>
      <c r="B568" s="83" t="s">
        <v>2464</v>
      </c>
      <c r="C568" s="203" t="s">
        <v>153</v>
      </c>
      <c r="D568" s="448" t="s">
        <v>2469</v>
      </c>
      <c r="E568" s="76" t="s">
        <v>2470</v>
      </c>
      <c r="F568" s="274" t="s">
        <v>322</v>
      </c>
      <c r="G568" s="449">
        <v>2</v>
      </c>
      <c r="H568" s="449">
        <v>1</v>
      </c>
      <c r="I568" s="449">
        <v>2</v>
      </c>
      <c r="J568" s="302">
        <v>50</v>
      </c>
      <c r="K568" s="88">
        <f t="shared" si="4"/>
        <v>25</v>
      </c>
      <c r="L568" s="3" t="s">
        <v>182</v>
      </c>
    </row>
    <row r="569" spans="1:12" ht="15.75" customHeight="1">
      <c r="A569" s="83" t="s">
        <v>2471</v>
      </c>
      <c r="B569" s="83" t="s">
        <v>2472</v>
      </c>
      <c r="C569" s="203" t="s">
        <v>153</v>
      </c>
      <c r="D569" s="448" t="s">
        <v>2473</v>
      </c>
      <c r="E569" s="76" t="s">
        <v>2122</v>
      </c>
      <c r="F569" s="274" t="s">
        <v>322</v>
      </c>
      <c r="G569" s="449"/>
      <c r="H569" s="449"/>
      <c r="I569" s="449"/>
      <c r="J569" s="302"/>
      <c r="K569" s="88"/>
      <c r="L569" s="3" t="s">
        <v>182</v>
      </c>
    </row>
    <row r="570" spans="1:12" ht="15.75" customHeight="1">
      <c r="A570" s="83" t="s">
        <v>2474</v>
      </c>
      <c r="B570" s="83" t="s">
        <v>2475</v>
      </c>
      <c r="C570" s="273" t="s">
        <v>153</v>
      </c>
      <c r="D570" s="448" t="s">
        <v>2476</v>
      </c>
      <c r="E570" s="425" t="s">
        <v>2477</v>
      </c>
      <c r="F570" s="279" t="s">
        <v>1192</v>
      </c>
      <c r="G570" s="449">
        <v>2</v>
      </c>
      <c r="H570" s="449">
        <v>1</v>
      </c>
      <c r="I570" s="449">
        <v>2</v>
      </c>
      <c r="J570" s="302">
        <v>50</v>
      </c>
      <c r="K570" s="88">
        <v>50</v>
      </c>
      <c r="L570" s="3" t="s">
        <v>182</v>
      </c>
    </row>
    <row r="571" spans="1:12" ht="15.75" customHeight="1">
      <c r="A571" s="83" t="s">
        <v>2478</v>
      </c>
      <c r="B571" s="83" t="s">
        <v>2479</v>
      </c>
      <c r="C571" s="273" t="s">
        <v>153</v>
      </c>
      <c r="D571" s="448" t="s">
        <v>2480</v>
      </c>
      <c r="E571" s="76" t="s">
        <v>2481</v>
      </c>
      <c r="F571" s="279" t="s">
        <v>2482</v>
      </c>
      <c r="G571" s="449">
        <v>4</v>
      </c>
      <c r="H571" s="449">
        <v>1</v>
      </c>
      <c r="I571" s="449">
        <v>4</v>
      </c>
      <c r="J571" s="302">
        <v>50</v>
      </c>
      <c r="K571" s="88">
        <v>12.5</v>
      </c>
      <c r="L571" s="3" t="s">
        <v>179</v>
      </c>
    </row>
    <row r="572" spans="1:12" ht="15.75" customHeight="1">
      <c r="A572" s="83" t="s">
        <v>2478</v>
      </c>
      <c r="B572" s="83" t="s">
        <v>2479</v>
      </c>
      <c r="C572" s="273" t="s">
        <v>153</v>
      </c>
      <c r="D572" s="448" t="s">
        <v>2483</v>
      </c>
      <c r="E572" s="76" t="s">
        <v>2484</v>
      </c>
      <c r="F572" s="279" t="s">
        <v>2482</v>
      </c>
      <c r="G572" s="449">
        <v>4</v>
      </c>
      <c r="H572" s="449">
        <v>1</v>
      </c>
      <c r="I572" s="449">
        <v>4</v>
      </c>
      <c r="J572" s="302">
        <v>50</v>
      </c>
      <c r="K572" s="88">
        <v>12.5</v>
      </c>
      <c r="L572" s="3" t="s">
        <v>179</v>
      </c>
    </row>
    <row r="573" spans="1:12" ht="15.75" customHeight="1">
      <c r="A573" s="83" t="s">
        <v>2478</v>
      </c>
      <c r="B573" s="83" t="s">
        <v>2479</v>
      </c>
      <c r="C573" s="273" t="s">
        <v>153</v>
      </c>
      <c r="D573" s="448" t="s">
        <v>2485</v>
      </c>
      <c r="E573" s="76" t="s">
        <v>2486</v>
      </c>
      <c r="F573" s="279" t="s">
        <v>2482</v>
      </c>
      <c r="G573" s="449">
        <v>4</v>
      </c>
      <c r="H573" s="449">
        <v>1</v>
      </c>
      <c r="I573" s="449">
        <v>4</v>
      </c>
      <c r="J573" s="302">
        <v>50</v>
      </c>
      <c r="K573" s="88">
        <v>12.5</v>
      </c>
      <c r="L573" s="3" t="s">
        <v>179</v>
      </c>
    </row>
    <row r="574" spans="1:12" ht="15.75" customHeight="1">
      <c r="A574" s="83" t="s">
        <v>2478</v>
      </c>
      <c r="B574" s="83" t="s">
        <v>2479</v>
      </c>
      <c r="C574" s="273" t="s">
        <v>153</v>
      </c>
      <c r="D574" s="448" t="s">
        <v>2487</v>
      </c>
      <c r="E574" s="76" t="s">
        <v>2488</v>
      </c>
      <c r="F574" s="279" t="s">
        <v>2482</v>
      </c>
      <c r="G574" s="449">
        <v>4</v>
      </c>
      <c r="H574" s="449">
        <v>1</v>
      </c>
      <c r="I574" s="449">
        <v>4</v>
      </c>
      <c r="J574" s="302">
        <v>50</v>
      </c>
      <c r="K574" s="88">
        <v>12.5</v>
      </c>
      <c r="L574" s="3" t="s">
        <v>179</v>
      </c>
    </row>
    <row r="575" spans="1:12" ht="15.75" customHeight="1">
      <c r="A575" s="83" t="s">
        <v>2478</v>
      </c>
      <c r="B575" s="83" t="s">
        <v>2479</v>
      </c>
      <c r="C575" s="273" t="s">
        <v>153</v>
      </c>
      <c r="D575" s="448" t="s">
        <v>2489</v>
      </c>
      <c r="E575" s="76" t="s">
        <v>2490</v>
      </c>
      <c r="F575" s="279" t="s">
        <v>2482</v>
      </c>
      <c r="G575" s="449">
        <v>4</v>
      </c>
      <c r="H575" s="449">
        <v>1</v>
      </c>
      <c r="I575" s="449">
        <v>4</v>
      </c>
      <c r="J575" s="302">
        <v>50</v>
      </c>
      <c r="K575" s="88">
        <v>12.5</v>
      </c>
      <c r="L575" s="3" t="s">
        <v>179</v>
      </c>
    </row>
    <row r="576" spans="1:12" ht="15.75" customHeight="1">
      <c r="A576" s="83" t="s">
        <v>2478</v>
      </c>
      <c r="B576" s="83" t="s">
        <v>2479</v>
      </c>
      <c r="C576" s="273" t="s">
        <v>153</v>
      </c>
      <c r="D576" s="448" t="s">
        <v>2491</v>
      </c>
      <c r="E576" s="76" t="s">
        <v>2492</v>
      </c>
      <c r="F576" s="279" t="s">
        <v>2482</v>
      </c>
      <c r="G576" s="449">
        <v>4</v>
      </c>
      <c r="H576" s="449">
        <v>1</v>
      </c>
      <c r="I576" s="449">
        <v>4</v>
      </c>
      <c r="J576" s="302">
        <v>50</v>
      </c>
      <c r="K576" s="88">
        <v>12.5</v>
      </c>
      <c r="L576" s="3" t="s">
        <v>179</v>
      </c>
    </row>
    <row r="577" spans="1:12" ht="15.75" customHeight="1">
      <c r="A577" s="83" t="s">
        <v>2478</v>
      </c>
      <c r="B577" s="83" t="s">
        <v>2479</v>
      </c>
      <c r="C577" s="273" t="s">
        <v>153</v>
      </c>
      <c r="D577" s="448" t="s">
        <v>2493</v>
      </c>
      <c r="E577" s="76" t="s">
        <v>2494</v>
      </c>
      <c r="F577" s="279" t="s">
        <v>2482</v>
      </c>
      <c r="G577" s="449">
        <v>4</v>
      </c>
      <c r="H577" s="449">
        <v>1</v>
      </c>
      <c r="I577" s="449">
        <v>4</v>
      </c>
      <c r="J577" s="302">
        <v>50</v>
      </c>
      <c r="K577" s="88">
        <v>12.5</v>
      </c>
      <c r="L577" s="3" t="s">
        <v>179</v>
      </c>
    </row>
    <row r="578" spans="1:12" ht="15.75" customHeight="1">
      <c r="A578" s="83" t="s">
        <v>2478</v>
      </c>
      <c r="B578" s="83" t="s">
        <v>2479</v>
      </c>
      <c r="C578" s="273" t="s">
        <v>153</v>
      </c>
      <c r="D578" s="448" t="s">
        <v>2495</v>
      </c>
      <c r="E578" s="76" t="s">
        <v>2496</v>
      </c>
      <c r="F578" s="279" t="s">
        <v>2482</v>
      </c>
      <c r="G578" s="449">
        <v>4</v>
      </c>
      <c r="H578" s="449">
        <v>1</v>
      </c>
      <c r="I578" s="449">
        <v>4</v>
      </c>
      <c r="J578" s="302">
        <v>50</v>
      </c>
      <c r="K578" s="88">
        <v>12.5</v>
      </c>
      <c r="L578" s="3" t="s">
        <v>179</v>
      </c>
    </row>
    <row r="579" spans="1:12" ht="15.75" customHeight="1">
      <c r="A579" s="83" t="s">
        <v>2478</v>
      </c>
      <c r="B579" s="83" t="s">
        <v>2479</v>
      </c>
      <c r="C579" s="273" t="s">
        <v>153</v>
      </c>
      <c r="D579" s="448" t="s">
        <v>2497</v>
      </c>
      <c r="E579" s="76" t="s">
        <v>2498</v>
      </c>
      <c r="F579" s="279" t="s">
        <v>2482</v>
      </c>
      <c r="G579" s="449">
        <v>4</v>
      </c>
      <c r="H579" s="449">
        <v>1</v>
      </c>
      <c r="I579" s="449">
        <v>4</v>
      </c>
      <c r="J579" s="302">
        <v>50</v>
      </c>
      <c r="K579" s="88">
        <v>12.5</v>
      </c>
      <c r="L579" s="3" t="s">
        <v>179</v>
      </c>
    </row>
    <row r="580" spans="1:12" ht="15.75" customHeight="1">
      <c r="A580" s="83" t="s">
        <v>2478</v>
      </c>
      <c r="B580" s="83" t="s">
        <v>2479</v>
      </c>
      <c r="C580" s="273" t="s">
        <v>153</v>
      </c>
      <c r="D580" s="448" t="s">
        <v>2499</v>
      </c>
      <c r="E580" s="76" t="s">
        <v>2500</v>
      </c>
      <c r="F580" s="279" t="s">
        <v>2482</v>
      </c>
      <c r="G580" s="449">
        <v>4</v>
      </c>
      <c r="H580" s="449">
        <v>1</v>
      </c>
      <c r="I580" s="449">
        <v>4</v>
      </c>
      <c r="J580" s="302">
        <v>50</v>
      </c>
      <c r="K580" s="88">
        <v>12.5</v>
      </c>
      <c r="L580" s="3" t="s">
        <v>179</v>
      </c>
    </row>
    <row r="581" spans="1:12" ht="15.75" customHeight="1">
      <c r="A581" s="83" t="s">
        <v>2478</v>
      </c>
      <c r="B581" s="83" t="s">
        <v>2479</v>
      </c>
      <c r="C581" s="273" t="s">
        <v>153</v>
      </c>
      <c r="D581" s="448" t="s">
        <v>2501</v>
      </c>
      <c r="E581" s="76" t="s">
        <v>2502</v>
      </c>
      <c r="F581" s="279" t="s">
        <v>2482</v>
      </c>
      <c r="G581" s="449">
        <v>4</v>
      </c>
      <c r="H581" s="449">
        <v>1</v>
      </c>
      <c r="I581" s="449">
        <v>4</v>
      </c>
      <c r="J581" s="302">
        <v>50</v>
      </c>
      <c r="K581" s="88">
        <v>12.5</v>
      </c>
      <c r="L581" s="3" t="s">
        <v>179</v>
      </c>
    </row>
    <row r="582" spans="1:12" ht="15.75" customHeight="1">
      <c r="A582" s="83" t="s">
        <v>179</v>
      </c>
      <c r="B582" s="83" t="s">
        <v>2503</v>
      </c>
      <c r="C582" s="273" t="s">
        <v>153</v>
      </c>
      <c r="D582" s="448" t="s">
        <v>2504</v>
      </c>
      <c r="E582" s="76" t="s">
        <v>2505</v>
      </c>
      <c r="F582" s="279" t="s">
        <v>2482</v>
      </c>
      <c r="G582" s="449">
        <v>1</v>
      </c>
      <c r="H582" s="449">
        <v>1</v>
      </c>
      <c r="I582" s="449">
        <v>1</v>
      </c>
      <c r="J582" s="302">
        <v>50</v>
      </c>
      <c r="K582" s="88">
        <v>50</v>
      </c>
      <c r="L582" s="3" t="s">
        <v>179</v>
      </c>
    </row>
    <row r="583" spans="1:12" ht="15.75" customHeight="1">
      <c r="A583" s="83" t="s">
        <v>179</v>
      </c>
      <c r="B583" s="83" t="s">
        <v>2503</v>
      </c>
      <c r="C583" s="273" t="s">
        <v>153</v>
      </c>
      <c r="D583" s="448" t="s">
        <v>2506</v>
      </c>
      <c r="E583" s="76" t="s">
        <v>2507</v>
      </c>
      <c r="F583" s="279" t="s">
        <v>2482</v>
      </c>
      <c r="G583" s="449">
        <v>1</v>
      </c>
      <c r="H583" s="449">
        <v>1</v>
      </c>
      <c r="I583" s="449">
        <v>1</v>
      </c>
      <c r="J583" s="302">
        <v>50</v>
      </c>
      <c r="K583" s="88">
        <v>50</v>
      </c>
      <c r="L583" s="3" t="s">
        <v>179</v>
      </c>
    </row>
    <row r="584" spans="1:12" ht="15.75" customHeight="1">
      <c r="A584" s="83" t="s">
        <v>2508</v>
      </c>
      <c r="B584" s="83" t="s">
        <v>2509</v>
      </c>
      <c r="C584" s="273" t="s">
        <v>153</v>
      </c>
      <c r="D584" s="448" t="s">
        <v>2510</v>
      </c>
      <c r="E584" s="76" t="s">
        <v>2511</v>
      </c>
      <c r="F584" s="279" t="s">
        <v>2482</v>
      </c>
      <c r="G584" s="449">
        <v>7</v>
      </c>
      <c r="H584" s="449">
        <v>1</v>
      </c>
      <c r="I584" s="449">
        <v>1</v>
      </c>
      <c r="J584" s="302">
        <v>50</v>
      </c>
      <c r="K584" s="88">
        <v>7.1428571428571432</v>
      </c>
      <c r="L584" s="3" t="s">
        <v>179</v>
      </c>
    </row>
    <row r="585" spans="1:12" ht="15.75" customHeight="1">
      <c r="A585" s="83"/>
      <c r="B585" s="67"/>
      <c r="C585" s="203"/>
      <c r="D585" s="83"/>
      <c r="E585" s="83"/>
      <c r="F585" s="83"/>
      <c r="G585" s="208"/>
      <c r="H585" s="208"/>
      <c r="I585" s="208"/>
      <c r="J585" s="291"/>
      <c r="K585" s="83"/>
      <c r="L585" s="296"/>
    </row>
    <row r="586" spans="1:12" ht="15.75" customHeight="1">
      <c r="A586" s="83"/>
      <c r="B586" s="83"/>
      <c r="C586" s="76"/>
      <c r="D586" s="83"/>
      <c r="E586" s="76"/>
      <c r="F586" s="126"/>
      <c r="G586" s="76"/>
      <c r="H586" s="76"/>
      <c r="I586" s="76"/>
      <c r="J586" s="294"/>
      <c r="K586" s="88"/>
    </row>
    <row r="587" spans="1:12" ht="15.75" customHeight="1">
      <c r="A587" s="83"/>
      <c r="B587" s="83"/>
      <c r="C587" s="76"/>
      <c r="D587" s="83"/>
      <c r="E587" s="76"/>
      <c r="F587" s="126"/>
      <c r="G587" s="76"/>
      <c r="H587" s="76"/>
      <c r="I587" s="76"/>
      <c r="J587" s="294"/>
      <c r="K587" s="88"/>
    </row>
    <row r="588" spans="1:12" ht="15.75" customHeight="1">
      <c r="A588" s="232" t="s">
        <v>183</v>
      </c>
      <c r="B588" s="52"/>
      <c r="C588" s="1"/>
      <c r="D588" s="1"/>
      <c r="E588" s="1"/>
      <c r="F588" s="1"/>
      <c r="G588" s="1"/>
      <c r="H588" s="1"/>
      <c r="I588" s="1"/>
      <c r="J588" s="53"/>
      <c r="K588" s="450">
        <f>SUM(K16:K586)</f>
        <v>21010.079523809527</v>
      </c>
    </row>
    <row r="589" spans="1:12" ht="15.75" customHeight="1">
      <c r="A589" s="232"/>
      <c r="B589" s="52"/>
      <c r="C589" s="1"/>
      <c r="D589" s="1"/>
      <c r="E589" s="1"/>
      <c r="F589" s="1"/>
      <c r="G589" s="1"/>
      <c r="H589" s="1"/>
      <c r="I589" s="1"/>
      <c r="J589" s="1"/>
      <c r="K589" s="232"/>
    </row>
    <row r="590" spans="1:12" ht="15.75" customHeight="1">
      <c r="A590" s="1114" t="s">
        <v>842</v>
      </c>
      <c r="B590" s="1115"/>
      <c r="C590" s="1115"/>
      <c r="D590" s="1115"/>
      <c r="E590" s="1115"/>
      <c r="F590" s="1115"/>
      <c r="G590" s="1115"/>
      <c r="H590" s="1115"/>
      <c r="I590" s="1115"/>
      <c r="J590" s="1115"/>
      <c r="K590" s="1116"/>
    </row>
    <row r="591" spans="1:12" ht="15.75" customHeight="1">
      <c r="A591" s="51"/>
      <c r="B591" s="52"/>
      <c r="C591" s="1"/>
      <c r="D591" s="1"/>
      <c r="E591" s="1"/>
      <c r="F591" s="1"/>
      <c r="G591" s="1"/>
      <c r="H591" s="1"/>
      <c r="I591" s="1"/>
      <c r="J591" s="1"/>
      <c r="K591" s="51"/>
    </row>
    <row r="592" spans="1:12" ht="15.75" customHeight="1">
      <c r="A592" s="51"/>
      <c r="B592" s="52"/>
      <c r="C592" s="1"/>
      <c r="D592" s="1"/>
      <c r="E592" s="1"/>
      <c r="F592" s="1"/>
      <c r="G592" s="1"/>
      <c r="H592" s="1"/>
      <c r="I592" s="1"/>
      <c r="J592" s="1"/>
      <c r="K592" s="51"/>
    </row>
    <row r="593" spans="1:11" ht="15.75" customHeight="1">
      <c r="A593" s="51"/>
      <c r="B593" s="52"/>
      <c r="C593" s="1"/>
      <c r="D593" s="1"/>
      <c r="E593" s="1"/>
      <c r="F593" s="1"/>
      <c r="G593" s="1"/>
      <c r="H593" s="1"/>
      <c r="I593" s="1"/>
      <c r="J593" s="1"/>
      <c r="K593" s="1"/>
    </row>
    <row r="594" spans="1:11" ht="15.75" customHeight="1">
      <c r="A594" s="451"/>
      <c r="B594" s="52"/>
      <c r="C594" s="1"/>
      <c r="D594" s="1"/>
      <c r="E594" s="1"/>
      <c r="F594" s="1"/>
      <c r="G594" s="1"/>
      <c r="H594" s="1"/>
      <c r="I594" s="1"/>
      <c r="J594" s="1"/>
      <c r="K594" s="1"/>
    </row>
    <row r="595" spans="1:11" ht="15.75" customHeight="1">
      <c r="A595" s="51"/>
      <c r="B595" s="52"/>
      <c r="C595" s="1"/>
      <c r="D595" s="1"/>
      <c r="E595" s="1"/>
      <c r="F595" s="1"/>
      <c r="G595" s="1"/>
      <c r="H595" s="1"/>
      <c r="I595" s="1"/>
      <c r="J595" s="1"/>
      <c r="K595" s="1"/>
    </row>
    <row r="596" spans="1:11" ht="15.75" customHeight="1">
      <c r="A596" s="51"/>
      <c r="B596" s="52"/>
      <c r="C596" s="1"/>
      <c r="D596" s="1"/>
      <c r="E596" s="1"/>
      <c r="F596" s="1"/>
      <c r="G596" s="1"/>
      <c r="H596" s="1"/>
      <c r="I596" s="1"/>
      <c r="J596" s="1"/>
      <c r="K596" s="1"/>
    </row>
    <row r="597" spans="1:11" ht="15.75" customHeight="1"/>
    <row r="598" spans="1:11" ht="15.75" customHeight="1"/>
    <row r="599" spans="1:11" ht="15.75" customHeight="1"/>
    <row r="600" spans="1:11" ht="15.75" customHeight="1"/>
    <row r="601" spans="1:11" ht="15.75" customHeight="1"/>
    <row r="602" spans="1:11" ht="15.75" customHeight="1"/>
    <row r="603" spans="1:11" ht="15.75" customHeight="1"/>
    <row r="604" spans="1:11" ht="15.75" customHeight="1"/>
    <row r="605" spans="1:11" ht="15.75" customHeight="1"/>
    <row r="606" spans="1:11" ht="15.75" customHeight="1"/>
    <row r="607" spans="1:11" ht="15.75" customHeight="1"/>
    <row r="608" spans="1:11"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spans="1:11" ht="15.75" customHeight="1">
      <c r="A657" s="51"/>
      <c r="B657" s="52"/>
      <c r="C657" s="1"/>
      <c r="D657" s="1"/>
      <c r="E657" s="1"/>
      <c r="F657" s="1"/>
      <c r="G657" s="1"/>
      <c r="H657" s="1"/>
      <c r="I657" s="1"/>
      <c r="J657" s="1"/>
      <c r="K657" s="1"/>
    </row>
    <row r="658" spans="1:11" ht="15.75" customHeight="1">
      <c r="A658" s="51"/>
      <c r="B658" s="52"/>
      <c r="C658" s="1"/>
      <c r="D658" s="1"/>
      <c r="E658" s="1"/>
      <c r="F658" s="1"/>
      <c r="G658" s="1"/>
      <c r="H658" s="1"/>
      <c r="I658" s="1"/>
      <c r="J658" s="1"/>
      <c r="K658" s="1"/>
    </row>
    <row r="659" spans="1:11" ht="15.75" customHeight="1">
      <c r="A659" s="51"/>
      <c r="B659" s="52"/>
      <c r="C659" s="1"/>
      <c r="D659" s="1"/>
      <c r="E659" s="1"/>
      <c r="F659" s="1"/>
      <c r="G659" s="1"/>
      <c r="H659" s="1"/>
      <c r="I659" s="1"/>
      <c r="J659" s="1"/>
      <c r="K659" s="1"/>
    </row>
    <row r="660" spans="1:11" ht="15.75" customHeight="1">
      <c r="A660" s="51"/>
      <c r="B660" s="52"/>
      <c r="C660" s="1"/>
      <c r="D660" s="1"/>
      <c r="E660" s="1"/>
      <c r="F660" s="1"/>
      <c r="G660" s="1"/>
      <c r="H660" s="1"/>
      <c r="I660" s="1"/>
      <c r="J660" s="1"/>
      <c r="K660" s="1"/>
    </row>
    <row r="661" spans="1:11" ht="15.75" customHeight="1">
      <c r="A661" s="51"/>
      <c r="B661" s="52"/>
      <c r="C661" s="1"/>
      <c r="D661" s="1"/>
      <c r="E661" s="1"/>
      <c r="F661" s="1"/>
      <c r="G661" s="1"/>
      <c r="H661" s="1"/>
      <c r="I661" s="1"/>
      <c r="J661" s="1"/>
      <c r="K661" s="1"/>
    </row>
    <row r="662" spans="1:11" ht="15.75" customHeight="1">
      <c r="A662" s="51"/>
      <c r="B662" s="52"/>
      <c r="C662" s="1"/>
      <c r="D662" s="1"/>
      <c r="E662" s="1"/>
      <c r="F662" s="1"/>
      <c r="G662" s="1"/>
      <c r="H662" s="1"/>
      <c r="I662" s="1"/>
      <c r="J662" s="1"/>
      <c r="K662" s="1"/>
    </row>
    <row r="663" spans="1:11" ht="15.75" customHeight="1">
      <c r="A663" s="51"/>
      <c r="B663" s="52"/>
      <c r="C663" s="1"/>
      <c r="D663" s="1"/>
      <c r="E663" s="1"/>
      <c r="F663" s="1"/>
      <c r="G663" s="1"/>
      <c r="H663" s="1"/>
      <c r="I663" s="1"/>
      <c r="J663" s="1"/>
      <c r="K663" s="1"/>
    </row>
    <row r="664" spans="1:11" ht="15.75" customHeight="1">
      <c r="A664" s="51"/>
      <c r="B664" s="52"/>
      <c r="C664" s="1"/>
      <c r="D664" s="1"/>
      <c r="E664" s="1"/>
      <c r="F664" s="1"/>
      <c r="G664" s="1"/>
      <c r="H664" s="1"/>
      <c r="I664" s="1"/>
      <c r="J664" s="1"/>
      <c r="K664" s="1"/>
    </row>
    <row r="665" spans="1:11" ht="15.75" customHeight="1">
      <c r="A665" s="51"/>
      <c r="B665" s="52"/>
      <c r="C665" s="1"/>
      <c r="D665" s="1"/>
      <c r="E665" s="1"/>
      <c r="F665" s="1"/>
      <c r="G665" s="1"/>
      <c r="H665" s="1"/>
      <c r="I665" s="1"/>
      <c r="J665" s="1"/>
      <c r="K665" s="1"/>
    </row>
    <row r="666" spans="1:11" ht="15.75" customHeight="1">
      <c r="A666" s="51"/>
      <c r="B666" s="52"/>
      <c r="C666" s="1"/>
      <c r="D666" s="1"/>
      <c r="E666" s="1"/>
      <c r="F666" s="1"/>
      <c r="G666" s="1"/>
      <c r="H666" s="1"/>
      <c r="I666" s="1"/>
      <c r="J666" s="1"/>
      <c r="K666" s="1"/>
    </row>
    <row r="667" spans="1:11" ht="15.75" customHeight="1">
      <c r="A667" s="51"/>
      <c r="B667" s="52"/>
      <c r="C667" s="1"/>
      <c r="D667" s="1"/>
      <c r="E667" s="1"/>
      <c r="F667" s="1"/>
      <c r="G667" s="1"/>
      <c r="H667" s="1"/>
      <c r="I667" s="1"/>
      <c r="J667" s="1"/>
      <c r="K667" s="1"/>
    </row>
    <row r="668" spans="1:11" ht="15.75" customHeight="1">
      <c r="A668" s="51"/>
      <c r="B668" s="52"/>
      <c r="C668" s="1"/>
      <c r="D668" s="1"/>
      <c r="E668" s="1"/>
      <c r="F668" s="1"/>
      <c r="G668" s="1"/>
      <c r="H668" s="1"/>
      <c r="I668" s="1"/>
      <c r="J668" s="1"/>
      <c r="K668" s="1"/>
    </row>
    <row r="669" spans="1:11" ht="15.75" customHeight="1">
      <c r="A669" s="51"/>
      <c r="B669" s="52"/>
      <c r="C669" s="1"/>
      <c r="D669" s="1"/>
      <c r="E669" s="1"/>
      <c r="F669" s="1"/>
      <c r="G669" s="1"/>
      <c r="H669" s="1"/>
      <c r="I669" s="1"/>
      <c r="J669" s="1"/>
      <c r="K669" s="1"/>
    </row>
    <row r="670" spans="1:11" ht="15.75" customHeight="1">
      <c r="A670" s="51"/>
      <c r="B670" s="52"/>
      <c r="C670" s="1"/>
      <c r="D670" s="1"/>
      <c r="E670" s="1"/>
      <c r="F670" s="1"/>
      <c r="G670" s="1"/>
      <c r="H670" s="1"/>
      <c r="I670" s="1"/>
      <c r="J670" s="1"/>
      <c r="K670" s="1"/>
    </row>
    <row r="671" spans="1:11" ht="15.75" customHeight="1">
      <c r="A671" s="51"/>
      <c r="B671" s="52"/>
      <c r="C671" s="1"/>
      <c r="D671" s="1"/>
      <c r="E671" s="1"/>
      <c r="F671" s="1"/>
      <c r="G671" s="1"/>
      <c r="H671" s="1"/>
      <c r="I671" s="1"/>
      <c r="J671" s="1"/>
      <c r="K671" s="1"/>
    </row>
    <row r="672" spans="1:11" ht="15.75" customHeight="1">
      <c r="A672" s="51"/>
      <c r="B672" s="52"/>
      <c r="C672" s="1"/>
      <c r="D672" s="1"/>
      <c r="E672" s="1"/>
      <c r="F672" s="1"/>
      <c r="G672" s="1"/>
      <c r="H672" s="1"/>
      <c r="I672" s="1"/>
      <c r="J672" s="1"/>
      <c r="K672" s="1"/>
    </row>
    <row r="673" spans="1:11" ht="15.75" customHeight="1">
      <c r="A673" s="51"/>
      <c r="B673" s="52"/>
      <c r="C673" s="1"/>
      <c r="D673" s="1"/>
      <c r="E673" s="1"/>
      <c r="F673" s="1"/>
      <c r="G673" s="1"/>
      <c r="H673" s="1"/>
      <c r="I673" s="1"/>
      <c r="J673" s="1"/>
      <c r="K673" s="1"/>
    </row>
    <row r="674" spans="1:11" ht="15.75" customHeight="1">
      <c r="A674" s="51"/>
      <c r="B674" s="52"/>
      <c r="C674" s="1"/>
      <c r="D674" s="1"/>
      <c r="E674" s="1"/>
      <c r="F674" s="1"/>
      <c r="G674" s="1"/>
      <c r="H674" s="1"/>
      <c r="I674" s="1"/>
      <c r="J674" s="1"/>
      <c r="K674" s="1"/>
    </row>
    <row r="675" spans="1:11" ht="15.75" customHeight="1">
      <c r="A675" s="51"/>
      <c r="B675" s="52"/>
      <c r="C675" s="1"/>
      <c r="D675" s="1"/>
      <c r="E675" s="1"/>
      <c r="F675" s="1"/>
      <c r="G675" s="1"/>
      <c r="H675" s="1"/>
      <c r="I675" s="1"/>
      <c r="J675" s="1"/>
      <c r="K675" s="1"/>
    </row>
    <row r="676" spans="1:11" ht="15.75" customHeight="1">
      <c r="A676" s="51"/>
      <c r="B676" s="52"/>
      <c r="C676" s="1"/>
      <c r="D676" s="1"/>
      <c r="E676" s="1"/>
      <c r="F676" s="1"/>
      <c r="G676" s="1"/>
      <c r="H676" s="1"/>
      <c r="I676" s="1"/>
      <c r="J676" s="1"/>
      <c r="K676" s="1"/>
    </row>
    <row r="677" spans="1:11" ht="15.75" customHeight="1">
      <c r="A677" s="51"/>
      <c r="B677" s="52"/>
      <c r="C677" s="1"/>
      <c r="D677" s="1"/>
      <c r="E677" s="1"/>
      <c r="F677" s="1"/>
      <c r="G677" s="1"/>
      <c r="H677" s="1"/>
      <c r="I677" s="1"/>
      <c r="J677" s="1"/>
      <c r="K677" s="1"/>
    </row>
    <row r="678" spans="1:11" ht="15.75" customHeight="1">
      <c r="A678" s="51"/>
      <c r="B678" s="52"/>
      <c r="C678" s="1"/>
      <c r="D678" s="1"/>
      <c r="E678" s="1"/>
      <c r="F678" s="1"/>
      <c r="G678" s="1"/>
      <c r="H678" s="1"/>
      <c r="I678" s="1"/>
      <c r="J678" s="1"/>
      <c r="K678" s="1"/>
    </row>
    <row r="679" spans="1:11" ht="15.75" customHeight="1">
      <c r="A679" s="51"/>
      <c r="B679" s="52"/>
      <c r="C679" s="1"/>
      <c r="D679" s="1"/>
      <c r="E679" s="1"/>
      <c r="F679" s="1"/>
      <c r="G679" s="1"/>
      <c r="H679" s="1"/>
      <c r="I679" s="1"/>
      <c r="J679" s="1"/>
      <c r="K679" s="1"/>
    </row>
    <row r="680" spans="1:11" ht="15.75" customHeight="1">
      <c r="A680" s="51"/>
      <c r="B680" s="52"/>
      <c r="C680" s="1"/>
      <c r="D680" s="1"/>
      <c r="E680" s="1"/>
      <c r="F680" s="1"/>
      <c r="G680" s="1"/>
      <c r="H680" s="1"/>
      <c r="I680" s="1"/>
      <c r="J680" s="1"/>
      <c r="K680" s="1"/>
    </row>
    <row r="681" spans="1:11" ht="15.75" customHeight="1">
      <c r="A681" s="51"/>
      <c r="B681" s="52"/>
      <c r="C681" s="1"/>
      <c r="D681" s="1"/>
      <c r="E681" s="1"/>
      <c r="F681" s="1"/>
      <c r="G681" s="1"/>
      <c r="H681" s="1"/>
      <c r="I681" s="1"/>
      <c r="J681" s="1"/>
      <c r="K681" s="1"/>
    </row>
    <row r="682" spans="1:11" ht="15.75" customHeight="1">
      <c r="A682" s="51"/>
      <c r="B682" s="52"/>
      <c r="C682" s="1"/>
      <c r="D682" s="1"/>
      <c r="E682" s="1"/>
      <c r="F682" s="1"/>
      <c r="G682" s="1"/>
      <c r="H682" s="1"/>
      <c r="I682" s="1"/>
      <c r="J682" s="1"/>
      <c r="K682" s="1"/>
    </row>
    <row r="683" spans="1:11" ht="15.75" customHeight="1">
      <c r="A683" s="51"/>
      <c r="B683" s="52"/>
      <c r="C683" s="1"/>
      <c r="D683" s="1"/>
      <c r="E683" s="1"/>
      <c r="F683" s="1"/>
      <c r="G683" s="1"/>
      <c r="H683" s="1"/>
      <c r="I683" s="1"/>
      <c r="J683" s="1"/>
      <c r="K683" s="1"/>
    </row>
    <row r="684" spans="1:11" ht="15.75" customHeight="1">
      <c r="A684" s="51"/>
      <c r="B684" s="52"/>
      <c r="C684" s="1"/>
      <c r="D684" s="1"/>
      <c r="E684" s="1"/>
      <c r="F684" s="1"/>
      <c r="G684" s="1"/>
      <c r="H684" s="1"/>
      <c r="I684" s="1"/>
      <c r="J684" s="1"/>
      <c r="K684" s="1"/>
    </row>
    <row r="685" spans="1:11" ht="15.75" customHeight="1">
      <c r="A685" s="51"/>
      <c r="B685" s="52"/>
      <c r="C685" s="1"/>
      <c r="D685" s="1"/>
      <c r="E685" s="1"/>
      <c r="F685" s="1"/>
      <c r="G685" s="1"/>
      <c r="H685" s="1"/>
      <c r="I685" s="1"/>
      <c r="J685" s="1"/>
      <c r="K685" s="1"/>
    </row>
    <row r="686" spans="1:11" ht="15.75" customHeight="1">
      <c r="A686" s="51"/>
      <c r="B686" s="52"/>
      <c r="C686" s="1"/>
      <c r="D686" s="1"/>
      <c r="E686" s="1"/>
      <c r="F686" s="1"/>
      <c r="G686" s="1"/>
      <c r="H686" s="1"/>
      <c r="I686" s="1"/>
      <c r="J686" s="1"/>
      <c r="K686" s="1"/>
    </row>
    <row r="687" spans="1:11" ht="15.75" customHeight="1">
      <c r="A687" s="51"/>
      <c r="B687" s="52"/>
      <c r="C687" s="1"/>
      <c r="D687" s="1"/>
      <c r="E687" s="1"/>
      <c r="F687" s="1"/>
      <c r="G687" s="1"/>
      <c r="H687" s="1"/>
      <c r="I687" s="1"/>
      <c r="J687" s="1"/>
      <c r="K687" s="1"/>
    </row>
    <row r="688" spans="1:11" ht="15.75" customHeight="1">
      <c r="A688" s="51"/>
      <c r="B688" s="52"/>
      <c r="C688" s="1"/>
      <c r="D688" s="1"/>
      <c r="E688" s="1"/>
      <c r="F688" s="1"/>
      <c r="G688" s="1"/>
      <c r="H688" s="1"/>
      <c r="I688" s="1"/>
      <c r="J688" s="1"/>
      <c r="K688" s="1"/>
    </row>
    <row r="689" spans="1:11" ht="15.75" customHeight="1">
      <c r="A689" s="51"/>
      <c r="B689" s="52"/>
      <c r="C689" s="1"/>
      <c r="D689" s="1"/>
      <c r="E689" s="1"/>
      <c r="F689" s="1"/>
      <c r="G689" s="1"/>
      <c r="H689" s="1"/>
      <c r="I689" s="1"/>
      <c r="J689" s="1"/>
      <c r="K689" s="1"/>
    </row>
    <row r="690" spans="1:11" ht="15.75" customHeight="1">
      <c r="A690" s="51"/>
      <c r="B690" s="52"/>
      <c r="C690" s="1"/>
      <c r="D690" s="1"/>
      <c r="E690" s="1"/>
      <c r="F690" s="1"/>
      <c r="G690" s="1"/>
      <c r="H690" s="1"/>
      <c r="I690" s="1"/>
      <c r="J690" s="1"/>
      <c r="K690" s="1"/>
    </row>
    <row r="691" spans="1:11" ht="15.75" customHeight="1">
      <c r="A691" s="51"/>
      <c r="B691" s="52"/>
      <c r="C691" s="1"/>
      <c r="D691" s="1"/>
      <c r="E691" s="1"/>
      <c r="F691" s="1"/>
      <c r="G691" s="1"/>
      <c r="H691" s="1"/>
      <c r="I691" s="1"/>
      <c r="J691" s="1"/>
      <c r="K691" s="1"/>
    </row>
    <row r="692" spans="1:11" ht="15.75" customHeight="1">
      <c r="A692" s="51"/>
      <c r="B692" s="52"/>
      <c r="C692" s="1"/>
      <c r="D692" s="1"/>
      <c r="E692" s="1"/>
      <c r="F692" s="1"/>
      <c r="G692" s="1"/>
      <c r="H692" s="1"/>
      <c r="I692" s="1"/>
      <c r="J692" s="1"/>
      <c r="K692" s="1"/>
    </row>
    <row r="693" spans="1:11" ht="15.75" customHeight="1">
      <c r="A693" s="51"/>
      <c r="B693" s="52"/>
      <c r="C693" s="1"/>
      <c r="D693" s="1"/>
      <c r="E693" s="1"/>
      <c r="F693" s="1"/>
      <c r="G693" s="1"/>
      <c r="H693" s="1"/>
      <c r="I693" s="1"/>
      <c r="J693" s="1"/>
      <c r="K693" s="1"/>
    </row>
    <row r="694" spans="1:11" ht="15.75" customHeight="1">
      <c r="A694" s="51"/>
      <c r="B694" s="52"/>
      <c r="C694" s="1"/>
      <c r="D694" s="1"/>
      <c r="E694" s="1"/>
      <c r="F694" s="1"/>
      <c r="G694" s="1"/>
      <c r="H694" s="1"/>
      <c r="I694" s="1"/>
      <c r="J694" s="1"/>
      <c r="K694" s="1"/>
    </row>
    <row r="695" spans="1:11" ht="15.75" customHeight="1">
      <c r="A695" s="51"/>
      <c r="B695" s="52"/>
      <c r="C695" s="1"/>
      <c r="D695" s="1"/>
      <c r="E695" s="1"/>
      <c r="F695" s="1"/>
      <c r="G695" s="1"/>
      <c r="H695" s="1"/>
      <c r="I695" s="1"/>
      <c r="J695" s="1"/>
      <c r="K695" s="1"/>
    </row>
    <row r="696" spans="1:11" ht="15.75" customHeight="1">
      <c r="A696" s="51"/>
      <c r="B696" s="52"/>
      <c r="C696" s="1"/>
      <c r="D696" s="1"/>
      <c r="E696" s="1"/>
      <c r="F696" s="1"/>
      <c r="G696" s="1"/>
      <c r="H696" s="1"/>
      <c r="I696" s="1"/>
      <c r="J696" s="1"/>
      <c r="K696" s="1"/>
    </row>
    <row r="697" spans="1:11" ht="15.75" customHeight="1">
      <c r="A697" s="51"/>
      <c r="B697" s="52"/>
      <c r="C697" s="1"/>
      <c r="D697" s="1"/>
      <c r="E697" s="1"/>
      <c r="F697" s="1"/>
      <c r="G697" s="1"/>
      <c r="H697" s="1"/>
      <c r="I697" s="1"/>
      <c r="J697" s="1"/>
      <c r="K697" s="1"/>
    </row>
    <row r="698" spans="1:11" ht="15.75" customHeight="1">
      <c r="A698" s="51"/>
      <c r="B698" s="52"/>
      <c r="C698" s="1"/>
      <c r="D698" s="1"/>
      <c r="E698" s="1"/>
      <c r="F698" s="1"/>
      <c r="G698" s="1"/>
      <c r="H698" s="1"/>
      <c r="I698" s="1"/>
      <c r="J698" s="1"/>
      <c r="K698" s="1"/>
    </row>
    <row r="699" spans="1:11" ht="15.75" customHeight="1">
      <c r="A699" s="51"/>
      <c r="B699" s="52"/>
      <c r="C699" s="1"/>
      <c r="D699" s="1"/>
      <c r="E699" s="1"/>
      <c r="F699" s="1"/>
      <c r="G699" s="1"/>
      <c r="H699" s="1"/>
      <c r="I699" s="1"/>
      <c r="J699" s="1"/>
      <c r="K699" s="1"/>
    </row>
    <row r="700" spans="1:11" ht="15.75" customHeight="1">
      <c r="A700" s="51"/>
      <c r="B700" s="52"/>
      <c r="C700" s="1"/>
      <c r="D700" s="1"/>
      <c r="E700" s="1"/>
      <c r="F700" s="1"/>
      <c r="G700" s="1"/>
      <c r="H700" s="1"/>
      <c r="I700" s="1"/>
      <c r="J700" s="1"/>
      <c r="K700" s="1"/>
    </row>
    <row r="701" spans="1:11" ht="15.75" customHeight="1">
      <c r="A701" s="51"/>
      <c r="B701" s="52"/>
      <c r="C701" s="1"/>
      <c r="D701" s="1"/>
      <c r="E701" s="1"/>
      <c r="F701" s="1"/>
      <c r="G701" s="1"/>
      <c r="H701" s="1"/>
      <c r="I701" s="1"/>
      <c r="J701" s="1"/>
      <c r="K701" s="1"/>
    </row>
    <row r="702" spans="1:11" ht="15.75" customHeight="1">
      <c r="A702" s="51"/>
      <c r="B702" s="52"/>
      <c r="C702" s="1"/>
      <c r="D702" s="1"/>
      <c r="E702" s="1"/>
      <c r="F702" s="1"/>
      <c r="G702" s="1"/>
      <c r="H702" s="1"/>
      <c r="I702" s="1"/>
      <c r="J702" s="1"/>
      <c r="K702" s="1"/>
    </row>
    <row r="703" spans="1:11" ht="15.75" customHeight="1">
      <c r="A703" s="51"/>
      <c r="B703" s="52"/>
      <c r="C703" s="1"/>
      <c r="D703" s="1"/>
      <c r="E703" s="1"/>
      <c r="F703" s="1"/>
      <c r="G703" s="1"/>
      <c r="H703" s="1"/>
      <c r="I703" s="1"/>
      <c r="J703" s="1"/>
      <c r="K703" s="1"/>
    </row>
    <row r="704" spans="1:11" ht="15.75" customHeight="1">
      <c r="A704" s="51"/>
      <c r="B704" s="52"/>
      <c r="C704" s="1"/>
      <c r="D704" s="1"/>
      <c r="E704" s="1"/>
      <c r="F704" s="1"/>
      <c r="G704" s="1"/>
      <c r="H704" s="1"/>
      <c r="I704" s="1"/>
      <c r="J704" s="1"/>
      <c r="K704" s="1"/>
    </row>
    <row r="705" spans="1:11" ht="15.75" customHeight="1">
      <c r="A705" s="51"/>
      <c r="B705" s="52"/>
      <c r="C705" s="1"/>
      <c r="D705" s="1"/>
      <c r="E705" s="1"/>
      <c r="F705" s="1"/>
      <c r="G705" s="1"/>
      <c r="H705" s="1"/>
      <c r="I705" s="1"/>
      <c r="J705" s="1"/>
      <c r="K705" s="1"/>
    </row>
    <row r="706" spans="1:11" ht="15.75" customHeight="1">
      <c r="A706" s="51"/>
      <c r="B706" s="52"/>
      <c r="C706" s="1"/>
      <c r="D706" s="1"/>
      <c r="E706" s="1"/>
      <c r="F706" s="1"/>
      <c r="G706" s="1"/>
      <c r="H706" s="1"/>
      <c r="I706" s="1"/>
      <c r="J706" s="1"/>
      <c r="K706" s="1"/>
    </row>
    <row r="707" spans="1:11" ht="15.75" customHeight="1">
      <c r="A707" s="51"/>
      <c r="B707" s="52"/>
      <c r="C707" s="1"/>
      <c r="D707" s="1"/>
      <c r="E707" s="1"/>
      <c r="F707" s="1"/>
      <c r="G707" s="1"/>
      <c r="H707" s="1"/>
      <c r="I707" s="1"/>
      <c r="J707" s="1"/>
      <c r="K707" s="1"/>
    </row>
    <row r="708" spans="1:11" ht="15.75" customHeight="1">
      <c r="A708" s="51"/>
      <c r="B708" s="52"/>
      <c r="C708" s="1"/>
      <c r="D708" s="1"/>
      <c r="E708" s="1"/>
      <c r="F708" s="1"/>
      <c r="G708" s="1"/>
      <c r="H708" s="1"/>
      <c r="I708" s="1"/>
      <c r="J708" s="1"/>
      <c r="K708" s="1"/>
    </row>
    <row r="709" spans="1:11" ht="15.75" customHeight="1">
      <c r="A709" s="51"/>
      <c r="B709" s="52"/>
      <c r="C709" s="1"/>
      <c r="D709" s="1"/>
      <c r="E709" s="1"/>
      <c r="F709" s="1"/>
      <c r="G709" s="1"/>
      <c r="H709" s="1"/>
      <c r="I709" s="1"/>
      <c r="J709" s="1"/>
      <c r="K709" s="1"/>
    </row>
    <row r="710" spans="1:11" ht="15.75" customHeight="1">
      <c r="A710" s="51"/>
      <c r="B710" s="52"/>
      <c r="C710" s="1"/>
      <c r="D710" s="1"/>
      <c r="E710" s="1"/>
      <c r="F710" s="1"/>
      <c r="G710" s="1"/>
      <c r="H710" s="1"/>
      <c r="I710" s="1"/>
      <c r="J710" s="1"/>
      <c r="K710" s="1"/>
    </row>
    <row r="711" spans="1:11" ht="15.75" customHeight="1">
      <c r="A711" s="51"/>
      <c r="B711" s="52"/>
      <c r="C711" s="1"/>
      <c r="D711" s="1"/>
      <c r="E711" s="1"/>
      <c r="F711" s="1"/>
      <c r="G711" s="1"/>
      <c r="H711" s="1"/>
      <c r="I711" s="1"/>
      <c r="J711" s="1"/>
      <c r="K711" s="1"/>
    </row>
    <row r="712" spans="1:11" ht="15.75" customHeight="1">
      <c r="A712" s="51"/>
      <c r="B712" s="52"/>
      <c r="C712" s="1"/>
      <c r="D712" s="1"/>
      <c r="E712" s="1"/>
      <c r="F712" s="1"/>
      <c r="G712" s="1"/>
      <c r="H712" s="1"/>
      <c r="I712" s="1"/>
      <c r="J712" s="1"/>
      <c r="K712" s="1"/>
    </row>
    <row r="713" spans="1:11" ht="15.75" customHeight="1">
      <c r="A713" s="51"/>
      <c r="B713" s="52"/>
      <c r="C713" s="1"/>
      <c r="D713" s="1"/>
      <c r="E713" s="1"/>
      <c r="F713" s="1"/>
      <c r="G713" s="1"/>
      <c r="H713" s="1"/>
      <c r="I713" s="1"/>
      <c r="J713" s="1"/>
      <c r="K713" s="1"/>
    </row>
    <row r="714" spans="1:11" ht="15.75" customHeight="1">
      <c r="A714" s="51"/>
      <c r="B714" s="52"/>
      <c r="C714" s="1"/>
      <c r="D714" s="1"/>
      <c r="E714" s="1"/>
      <c r="F714" s="1"/>
      <c r="G714" s="1"/>
      <c r="H714" s="1"/>
      <c r="I714" s="1"/>
      <c r="J714" s="1"/>
      <c r="K714" s="1"/>
    </row>
    <row r="715" spans="1:11" ht="15.75" customHeight="1">
      <c r="A715" s="51"/>
      <c r="B715" s="52"/>
      <c r="C715" s="1"/>
      <c r="D715" s="1"/>
      <c r="E715" s="1"/>
      <c r="F715" s="1"/>
      <c r="G715" s="1"/>
      <c r="H715" s="1"/>
      <c r="I715" s="1"/>
      <c r="J715" s="1"/>
      <c r="K715" s="1"/>
    </row>
    <row r="716" spans="1:11" ht="15.75" customHeight="1">
      <c r="A716" s="51"/>
      <c r="B716" s="52"/>
      <c r="C716" s="1"/>
      <c r="D716" s="1"/>
      <c r="E716" s="1"/>
      <c r="F716" s="1"/>
      <c r="G716" s="1"/>
      <c r="H716" s="1"/>
      <c r="I716" s="1"/>
      <c r="J716" s="1"/>
      <c r="K716" s="1"/>
    </row>
    <row r="717" spans="1:11" ht="15.75" customHeight="1">
      <c r="A717" s="51"/>
      <c r="B717" s="52"/>
      <c r="C717" s="1"/>
      <c r="D717" s="1"/>
      <c r="E717" s="1"/>
      <c r="F717" s="1"/>
      <c r="G717" s="1"/>
      <c r="H717" s="1"/>
      <c r="I717" s="1"/>
      <c r="J717" s="1"/>
      <c r="K717" s="1"/>
    </row>
    <row r="718" spans="1:11" ht="15.75" customHeight="1">
      <c r="A718" s="51"/>
      <c r="B718" s="52"/>
      <c r="C718" s="1"/>
      <c r="D718" s="1"/>
      <c r="E718" s="1"/>
      <c r="F718" s="1"/>
      <c r="G718" s="1"/>
      <c r="H718" s="1"/>
      <c r="I718" s="1"/>
      <c r="J718" s="1"/>
      <c r="K718" s="1"/>
    </row>
    <row r="719" spans="1:11" ht="15.75" customHeight="1">
      <c r="A719" s="51"/>
      <c r="B719" s="52"/>
      <c r="C719" s="1"/>
      <c r="D719" s="1"/>
      <c r="E719" s="1"/>
      <c r="F719" s="1"/>
      <c r="G719" s="1"/>
      <c r="H719" s="1"/>
      <c r="I719" s="1"/>
      <c r="J719" s="1"/>
      <c r="K719" s="1"/>
    </row>
    <row r="720" spans="1:11" ht="15.75" customHeight="1">
      <c r="A720" s="51"/>
      <c r="B720" s="52"/>
      <c r="C720" s="1"/>
      <c r="D720" s="1"/>
      <c r="E720" s="1"/>
      <c r="F720" s="1"/>
      <c r="G720" s="1"/>
      <c r="H720" s="1"/>
      <c r="I720" s="1"/>
      <c r="J720" s="1"/>
      <c r="K720" s="1"/>
    </row>
    <row r="721" spans="1:11" ht="15.75" customHeight="1">
      <c r="A721" s="51"/>
      <c r="B721" s="52"/>
      <c r="C721" s="1"/>
      <c r="D721" s="1"/>
      <c r="E721" s="1"/>
      <c r="F721" s="1"/>
      <c r="G721" s="1"/>
      <c r="H721" s="1"/>
      <c r="I721" s="1"/>
      <c r="J721" s="1"/>
      <c r="K721" s="1"/>
    </row>
    <row r="722" spans="1:11" ht="15.75" customHeight="1">
      <c r="A722" s="51"/>
      <c r="B722" s="52"/>
      <c r="C722" s="1"/>
      <c r="D722" s="1"/>
      <c r="E722" s="1"/>
      <c r="F722" s="1"/>
      <c r="G722" s="1"/>
      <c r="H722" s="1"/>
      <c r="I722" s="1"/>
      <c r="J722" s="1"/>
      <c r="K722" s="1"/>
    </row>
    <row r="723" spans="1:11" ht="15.75" customHeight="1">
      <c r="A723" s="51"/>
      <c r="B723" s="52"/>
      <c r="C723" s="1"/>
      <c r="D723" s="1"/>
      <c r="E723" s="1"/>
      <c r="F723" s="1"/>
      <c r="G723" s="1"/>
      <c r="H723" s="1"/>
      <c r="I723" s="1"/>
      <c r="J723" s="1"/>
      <c r="K723" s="1"/>
    </row>
    <row r="724" spans="1:11" ht="15.75" customHeight="1">
      <c r="A724" s="51"/>
      <c r="B724" s="52"/>
      <c r="C724" s="1"/>
      <c r="D724" s="1"/>
      <c r="E724" s="1"/>
      <c r="F724" s="1"/>
      <c r="G724" s="1"/>
      <c r="H724" s="1"/>
      <c r="I724" s="1"/>
      <c r="J724" s="1"/>
      <c r="K724" s="1"/>
    </row>
    <row r="725" spans="1:11" ht="15.75" customHeight="1">
      <c r="A725" s="51"/>
      <c r="B725" s="52"/>
      <c r="C725" s="1"/>
      <c r="D725" s="1"/>
      <c r="E725" s="1"/>
      <c r="F725" s="1"/>
      <c r="G725" s="1"/>
      <c r="H725" s="1"/>
      <c r="I725" s="1"/>
      <c r="J725" s="1"/>
      <c r="K725" s="1"/>
    </row>
    <row r="726" spans="1:11" ht="15.75" customHeight="1">
      <c r="A726" s="51"/>
      <c r="B726" s="52"/>
      <c r="C726" s="1"/>
      <c r="D726" s="1"/>
      <c r="E726" s="1"/>
      <c r="F726" s="1"/>
      <c r="G726" s="1"/>
      <c r="H726" s="1"/>
      <c r="I726" s="1"/>
      <c r="J726" s="1"/>
      <c r="K726" s="1"/>
    </row>
    <row r="727" spans="1:11" ht="15.75" customHeight="1">
      <c r="A727" s="51"/>
      <c r="B727" s="52"/>
      <c r="C727" s="1"/>
      <c r="D727" s="1"/>
      <c r="E727" s="1"/>
      <c r="F727" s="1"/>
      <c r="G727" s="1"/>
      <c r="H727" s="1"/>
      <c r="I727" s="1"/>
      <c r="J727" s="1"/>
      <c r="K727" s="1"/>
    </row>
    <row r="728" spans="1:11" ht="15.75" customHeight="1">
      <c r="A728" s="51"/>
      <c r="B728" s="52"/>
      <c r="C728" s="1"/>
      <c r="D728" s="1"/>
      <c r="E728" s="1"/>
      <c r="F728" s="1"/>
      <c r="G728" s="1"/>
      <c r="H728" s="1"/>
      <c r="I728" s="1"/>
      <c r="J728" s="1"/>
      <c r="K728" s="1"/>
    </row>
    <row r="729" spans="1:11" ht="15.75" customHeight="1">
      <c r="A729" s="51"/>
      <c r="B729" s="52"/>
      <c r="C729" s="1"/>
      <c r="D729" s="1"/>
      <c r="E729" s="1"/>
      <c r="F729" s="1"/>
      <c r="G729" s="1"/>
      <c r="H729" s="1"/>
      <c r="I729" s="1"/>
      <c r="J729" s="1"/>
      <c r="K729" s="1"/>
    </row>
    <row r="730" spans="1:11" ht="15.75" customHeight="1">
      <c r="A730" s="51"/>
      <c r="B730" s="52"/>
      <c r="C730" s="1"/>
      <c r="D730" s="1"/>
      <c r="E730" s="1"/>
      <c r="F730" s="1"/>
      <c r="G730" s="1"/>
      <c r="H730" s="1"/>
      <c r="I730" s="1"/>
      <c r="J730" s="1"/>
      <c r="K730" s="1"/>
    </row>
    <row r="731" spans="1:11" ht="15.75" customHeight="1">
      <c r="A731" s="51"/>
      <c r="B731" s="52"/>
      <c r="C731" s="1"/>
      <c r="D731" s="1"/>
      <c r="E731" s="1"/>
      <c r="F731" s="1"/>
      <c r="G731" s="1"/>
      <c r="H731" s="1"/>
      <c r="I731" s="1"/>
      <c r="J731" s="1"/>
      <c r="K731" s="1"/>
    </row>
    <row r="732" spans="1:11" ht="15.75" customHeight="1">
      <c r="A732" s="51"/>
      <c r="B732" s="52"/>
      <c r="C732" s="1"/>
      <c r="D732" s="1"/>
      <c r="E732" s="1"/>
      <c r="F732" s="1"/>
      <c r="G732" s="1"/>
      <c r="H732" s="1"/>
      <c r="I732" s="1"/>
      <c r="J732" s="1"/>
      <c r="K732" s="1"/>
    </row>
    <row r="733" spans="1:11" ht="15.75" customHeight="1">
      <c r="A733" s="51"/>
      <c r="B733" s="52"/>
      <c r="C733" s="1"/>
      <c r="D733" s="1"/>
      <c r="E733" s="1"/>
      <c r="F733" s="1"/>
      <c r="G733" s="1"/>
      <c r="H733" s="1"/>
      <c r="I733" s="1"/>
      <c r="J733" s="1"/>
      <c r="K733" s="1"/>
    </row>
    <row r="734" spans="1:11" ht="15.75" customHeight="1">
      <c r="A734" s="51"/>
      <c r="B734" s="52"/>
      <c r="C734" s="1"/>
      <c r="D734" s="1"/>
      <c r="E734" s="1"/>
      <c r="F734" s="1"/>
      <c r="G734" s="1"/>
      <c r="H734" s="1"/>
      <c r="I734" s="1"/>
      <c r="J734" s="1"/>
      <c r="K734" s="1"/>
    </row>
    <row r="735" spans="1:11" ht="15.75" customHeight="1">
      <c r="A735" s="51"/>
      <c r="B735" s="52"/>
      <c r="C735" s="1"/>
      <c r="D735" s="1"/>
      <c r="E735" s="1"/>
      <c r="F735" s="1"/>
      <c r="G735" s="1"/>
      <c r="H735" s="1"/>
      <c r="I735" s="1"/>
      <c r="J735" s="1"/>
      <c r="K735" s="1"/>
    </row>
    <row r="736" spans="1:11" ht="15.75" customHeight="1">
      <c r="A736" s="51"/>
      <c r="B736" s="52"/>
      <c r="C736" s="1"/>
      <c r="D736" s="1"/>
      <c r="E736" s="1"/>
      <c r="F736" s="1"/>
      <c r="G736" s="1"/>
      <c r="H736" s="1"/>
      <c r="I736" s="1"/>
      <c r="J736" s="1"/>
      <c r="K736" s="1"/>
    </row>
    <row r="737" spans="1:11" ht="15.75" customHeight="1">
      <c r="A737" s="51"/>
      <c r="B737" s="52"/>
      <c r="C737" s="1"/>
      <c r="D737" s="1"/>
      <c r="E737" s="1"/>
      <c r="F737" s="1"/>
      <c r="G737" s="1"/>
      <c r="H737" s="1"/>
      <c r="I737" s="1"/>
      <c r="J737" s="1"/>
      <c r="K737" s="1"/>
    </row>
    <row r="738" spans="1:11" ht="15.75" customHeight="1">
      <c r="A738" s="51"/>
      <c r="B738" s="52"/>
      <c r="C738" s="1"/>
      <c r="D738" s="1"/>
      <c r="E738" s="1"/>
      <c r="F738" s="1"/>
      <c r="G738" s="1"/>
      <c r="H738" s="1"/>
      <c r="I738" s="1"/>
      <c r="J738" s="1"/>
      <c r="K738" s="1"/>
    </row>
    <row r="739" spans="1:11" ht="15.75" customHeight="1">
      <c r="A739" s="51"/>
      <c r="B739" s="52"/>
      <c r="C739" s="1"/>
      <c r="D739" s="1"/>
      <c r="E739" s="1"/>
      <c r="F739" s="1"/>
      <c r="G739" s="1"/>
      <c r="H739" s="1"/>
      <c r="I739" s="1"/>
      <c r="J739" s="1"/>
      <c r="K739" s="1"/>
    </row>
    <row r="740" spans="1:11" ht="15.75" customHeight="1">
      <c r="A740" s="51"/>
      <c r="B740" s="52"/>
      <c r="C740" s="1"/>
      <c r="D740" s="1"/>
      <c r="E740" s="1"/>
      <c r="F740" s="1"/>
      <c r="G740" s="1"/>
      <c r="H740" s="1"/>
      <c r="I740" s="1"/>
      <c r="J740" s="1"/>
      <c r="K740" s="1"/>
    </row>
    <row r="741" spans="1:11" ht="15.75" customHeight="1">
      <c r="A741" s="51"/>
      <c r="B741" s="52"/>
      <c r="C741" s="1"/>
      <c r="D741" s="1"/>
      <c r="E741" s="1"/>
      <c r="F741" s="1"/>
      <c r="G741" s="1"/>
      <c r="H741" s="1"/>
      <c r="I741" s="1"/>
      <c r="J741" s="1"/>
      <c r="K741" s="1"/>
    </row>
    <row r="742" spans="1:11" ht="15.75" customHeight="1">
      <c r="A742" s="51"/>
      <c r="B742" s="52"/>
      <c r="C742" s="1"/>
      <c r="D742" s="1"/>
      <c r="E742" s="1"/>
      <c r="F742" s="1"/>
      <c r="G742" s="1"/>
      <c r="H742" s="1"/>
      <c r="I742" s="1"/>
      <c r="J742" s="1"/>
      <c r="K742" s="1"/>
    </row>
    <row r="743" spans="1:11" ht="15.75" customHeight="1">
      <c r="A743" s="51"/>
      <c r="B743" s="52"/>
      <c r="C743" s="1"/>
      <c r="D743" s="1"/>
      <c r="E743" s="1"/>
      <c r="F743" s="1"/>
      <c r="G743" s="1"/>
      <c r="H743" s="1"/>
      <c r="I743" s="1"/>
      <c r="J743" s="1"/>
      <c r="K743" s="1"/>
    </row>
    <row r="744" spans="1:11" ht="15.75" customHeight="1">
      <c r="A744" s="51"/>
      <c r="B744" s="52"/>
      <c r="C744" s="1"/>
      <c r="D744" s="1"/>
      <c r="E744" s="1"/>
      <c r="F744" s="1"/>
      <c r="G744" s="1"/>
      <c r="H744" s="1"/>
      <c r="I744" s="1"/>
      <c r="J744" s="1"/>
      <c r="K744" s="1"/>
    </row>
    <row r="745" spans="1:11" ht="15.75" customHeight="1">
      <c r="A745" s="51"/>
      <c r="B745" s="52"/>
      <c r="C745" s="1"/>
      <c r="D745" s="1"/>
      <c r="E745" s="1"/>
      <c r="F745" s="1"/>
      <c r="G745" s="1"/>
      <c r="H745" s="1"/>
      <c r="I745" s="1"/>
      <c r="J745" s="1"/>
      <c r="K745" s="1"/>
    </row>
    <row r="746" spans="1:11" ht="15.75" customHeight="1">
      <c r="A746" s="51"/>
      <c r="B746" s="52"/>
      <c r="C746" s="1"/>
      <c r="D746" s="1"/>
      <c r="E746" s="1"/>
      <c r="F746" s="1"/>
      <c r="G746" s="1"/>
      <c r="H746" s="1"/>
      <c r="I746" s="1"/>
      <c r="J746" s="1"/>
      <c r="K746" s="1"/>
    </row>
    <row r="747" spans="1:11" ht="15.75" customHeight="1">
      <c r="A747" s="51"/>
      <c r="B747" s="52"/>
      <c r="C747" s="1"/>
      <c r="D747" s="1"/>
      <c r="E747" s="1"/>
      <c r="F747" s="1"/>
      <c r="G747" s="1"/>
      <c r="H747" s="1"/>
      <c r="I747" s="1"/>
      <c r="J747" s="1"/>
      <c r="K747" s="1"/>
    </row>
    <row r="748" spans="1:11" ht="15.75" customHeight="1">
      <c r="A748" s="51"/>
      <c r="B748" s="52"/>
      <c r="C748" s="1"/>
      <c r="D748" s="1"/>
      <c r="E748" s="1"/>
      <c r="F748" s="1"/>
      <c r="G748" s="1"/>
      <c r="H748" s="1"/>
      <c r="I748" s="1"/>
      <c r="J748" s="1"/>
      <c r="K748" s="1"/>
    </row>
    <row r="749" spans="1:11" ht="15.75" customHeight="1">
      <c r="A749" s="51"/>
      <c r="B749" s="52"/>
      <c r="C749" s="1"/>
      <c r="D749" s="1"/>
      <c r="E749" s="1"/>
      <c r="F749" s="1"/>
      <c r="G749" s="1"/>
      <c r="H749" s="1"/>
      <c r="I749" s="1"/>
      <c r="J749" s="1"/>
      <c r="K749" s="1"/>
    </row>
    <row r="750" spans="1:11" ht="15.75" customHeight="1">
      <c r="A750" s="51"/>
      <c r="B750" s="52"/>
      <c r="C750" s="1"/>
      <c r="D750" s="1"/>
      <c r="E750" s="1"/>
      <c r="F750" s="1"/>
      <c r="G750" s="1"/>
      <c r="H750" s="1"/>
      <c r="I750" s="1"/>
      <c r="J750" s="1"/>
      <c r="K750" s="1"/>
    </row>
    <row r="751" spans="1:11" ht="15.75" customHeight="1">
      <c r="A751" s="51"/>
      <c r="B751" s="52"/>
      <c r="C751" s="1"/>
      <c r="D751" s="1"/>
      <c r="E751" s="1"/>
      <c r="F751" s="1"/>
      <c r="G751" s="1"/>
      <c r="H751" s="1"/>
      <c r="I751" s="1"/>
      <c r="J751" s="1"/>
      <c r="K751" s="1"/>
    </row>
    <row r="752" spans="1:11" ht="15.75" customHeight="1">
      <c r="A752" s="51"/>
      <c r="B752" s="52"/>
      <c r="C752" s="1"/>
      <c r="D752" s="1"/>
      <c r="E752" s="1"/>
      <c r="F752" s="1"/>
      <c r="G752" s="1"/>
      <c r="H752" s="1"/>
      <c r="I752" s="1"/>
      <c r="J752" s="1"/>
      <c r="K752" s="1"/>
    </row>
    <row r="753" spans="1:11" ht="15.75" customHeight="1">
      <c r="A753" s="51"/>
      <c r="B753" s="52"/>
      <c r="C753" s="1"/>
      <c r="D753" s="1"/>
      <c r="E753" s="1"/>
      <c r="F753" s="1"/>
      <c r="G753" s="1"/>
      <c r="H753" s="1"/>
      <c r="I753" s="1"/>
      <c r="J753" s="1"/>
      <c r="K753" s="1"/>
    </row>
    <row r="754" spans="1:11" ht="15.75" customHeight="1">
      <c r="A754" s="51"/>
      <c r="B754" s="52"/>
      <c r="C754" s="1"/>
      <c r="D754" s="1"/>
      <c r="E754" s="1"/>
      <c r="F754" s="1"/>
      <c r="G754" s="1"/>
      <c r="H754" s="1"/>
      <c r="I754" s="1"/>
      <c r="J754" s="1"/>
      <c r="K754" s="1"/>
    </row>
    <row r="755" spans="1:11" ht="15.75" customHeight="1">
      <c r="A755" s="51"/>
      <c r="B755" s="52"/>
      <c r="C755" s="1"/>
      <c r="D755" s="1"/>
      <c r="E755" s="1"/>
      <c r="F755" s="1"/>
      <c r="G755" s="1"/>
      <c r="H755" s="1"/>
      <c r="I755" s="1"/>
      <c r="J755" s="1"/>
      <c r="K755" s="1"/>
    </row>
    <row r="756" spans="1:11" ht="15.75" customHeight="1">
      <c r="A756" s="51"/>
      <c r="B756" s="52"/>
      <c r="C756" s="1"/>
      <c r="D756" s="1"/>
      <c r="E756" s="1"/>
      <c r="F756" s="1"/>
      <c r="G756" s="1"/>
      <c r="H756" s="1"/>
      <c r="I756" s="1"/>
      <c r="J756" s="1"/>
      <c r="K756" s="1"/>
    </row>
    <row r="757" spans="1:11" ht="15.75" customHeight="1">
      <c r="A757" s="51"/>
      <c r="B757" s="52"/>
      <c r="C757" s="1"/>
      <c r="D757" s="1"/>
      <c r="E757" s="1"/>
      <c r="F757" s="1"/>
      <c r="G757" s="1"/>
      <c r="H757" s="1"/>
      <c r="I757" s="1"/>
      <c r="J757" s="1"/>
      <c r="K757" s="1"/>
    </row>
    <row r="758" spans="1:11" ht="15.75" customHeight="1">
      <c r="A758" s="51"/>
      <c r="B758" s="52"/>
      <c r="C758" s="1"/>
      <c r="D758" s="1"/>
      <c r="E758" s="1"/>
      <c r="F758" s="1"/>
      <c r="G758" s="1"/>
      <c r="H758" s="1"/>
      <c r="I758" s="1"/>
      <c r="J758" s="1"/>
      <c r="K758" s="1"/>
    </row>
    <row r="759" spans="1:11" ht="15.75" customHeight="1">
      <c r="A759" s="51"/>
      <c r="B759" s="52"/>
      <c r="C759" s="1"/>
      <c r="D759" s="1"/>
      <c r="E759" s="1"/>
      <c r="F759" s="1"/>
      <c r="G759" s="1"/>
      <c r="H759" s="1"/>
      <c r="I759" s="1"/>
      <c r="J759" s="1"/>
      <c r="K759" s="1"/>
    </row>
    <row r="760" spans="1:11" ht="15.75" customHeight="1">
      <c r="A760" s="51"/>
      <c r="B760" s="52"/>
      <c r="C760" s="1"/>
      <c r="D760" s="1"/>
      <c r="E760" s="1"/>
      <c r="F760" s="1"/>
      <c r="G760" s="1"/>
      <c r="H760" s="1"/>
      <c r="I760" s="1"/>
      <c r="J760" s="1"/>
      <c r="K760" s="1"/>
    </row>
    <row r="761" spans="1:11" ht="15.75" customHeight="1">
      <c r="A761" s="51"/>
      <c r="B761" s="52"/>
      <c r="C761" s="1"/>
      <c r="D761" s="1"/>
      <c r="E761" s="1"/>
      <c r="F761" s="1"/>
      <c r="G761" s="1"/>
      <c r="H761" s="1"/>
      <c r="I761" s="1"/>
      <c r="J761" s="1"/>
      <c r="K761" s="1"/>
    </row>
    <row r="762" spans="1:11" ht="15.75" customHeight="1">
      <c r="A762" s="51"/>
      <c r="B762" s="52"/>
      <c r="C762" s="1"/>
      <c r="D762" s="1"/>
      <c r="E762" s="1"/>
      <c r="F762" s="1"/>
      <c r="G762" s="1"/>
      <c r="H762" s="1"/>
      <c r="I762" s="1"/>
      <c r="J762" s="1"/>
      <c r="K762" s="1"/>
    </row>
    <row r="763" spans="1:11" ht="15.75" customHeight="1">
      <c r="A763" s="51"/>
      <c r="B763" s="52"/>
      <c r="C763" s="1"/>
      <c r="D763" s="1"/>
      <c r="E763" s="1"/>
      <c r="F763" s="1"/>
      <c r="G763" s="1"/>
      <c r="H763" s="1"/>
      <c r="I763" s="1"/>
      <c r="J763" s="1"/>
      <c r="K763" s="1"/>
    </row>
    <row r="764" spans="1:11" ht="15.75" customHeight="1">
      <c r="A764" s="51"/>
      <c r="B764" s="52"/>
      <c r="C764" s="1"/>
      <c r="D764" s="1"/>
      <c r="E764" s="1"/>
      <c r="F764" s="1"/>
      <c r="G764" s="1"/>
      <c r="H764" s="1"/>
      <c r="I764" s="1"/>
      <c r="J764" s="1"/>
      <c r="K764" s="1"/>
    </row>
    <row r="765" spans="1:11" ht="15.75" customHeight="1">
      <c r="A765" s="51"/>
      <c r="B765" s="52"/>
      <c r="C765" s="1"/>
      <c r="D765" s="1"/>
      <c r="E765" s="1"/>
      <c r="F765" s="1"/>
      <c r="G765" s="1"/>
      <c r="H765" s="1"/>
      <c r="I765" s="1"/>
      <c r="J765" s="1"/>
      <c r="K765" s="1"/>
    </row>
    <row r="766" spans="1:11" ht="15.75" customHeight="1">
      <c r="A766" s="51"/>
      <c r="B766" s="52"/>
      <c r="C766" s="1"/>
      <c r="D766" s="1"/>
      <c r="E766" s="1"/>
      <c r="F766" s="1"/>
      <c r="G766" s="1"/>
      <c r="H766" s="1"/>
      <c r="I766" s="1"/>
      <c r="J766" s="1"/>
      <c r="K766" s="1"/>
    </row>
    <row r="767" spans="1:11" ht="15.75" customHeight="1">
      <c r="A767" s="51"/>
      <c r="B767" s="52"/>
      <c r="C767" s="1"/>
      <c r="D767" s="1"/>
      <c r="E767" s="1"/>
      <c r="F767" s="1"/>
      <c r="G767" s="1"/>
      <c r="H767" s="1"/>
      <c r="I767" s="1"/>
      <c r="J767" s="1"/>
      <c r="K767" s="1"/>
    </row>
    <row r="768" spans="1:11" ht="15.75" customHeight="1">
      <c r="A768" s="51"/>
      <c r="B768" s="52"/>
      <c r="C768" s="1"/>
      <c r="D768" s="1"/>
      <c r="E768" s="1"/>
      <c r="F768" s="1"/>
      <c r="G768" s="1"/>
      <c r="H768" s="1"/>
      <c r="I768" s="1"/>
      <c r="J768" s="1"/>
      <c r="K768" s="1"/>
    </row>
    <row r="769" spans="1:11" ht="15.75" customHeight="1">
      <c r="A769" s="51"/>
      <c r="B769" s="52"/>
      <c r="C769" s="1"/>
      <c r="D769" s="1"/>
      <c r="E769" s="1"/>
      <c r="F769" s="1"/>
      <c r="G769" s="1"/>
      <c r="H769" s="1"/>
      <c r="I769" s="1"/>
      <c r="J769" s="1"/>
      <c r="K769" s="1"/>
    </row>
    <row r="770" spans="1:11" ht="15.75" customHeight="1">
      <c r="A770" s="51"/>
      <c r="B770" s="52"/>
      <c r="C770" s="1"/>
      <c r="D770" s="1"/>
      <c r="E770" s="1"/>
      <c r="F770" s="1"/>
      <c r="G770" s="1"/>
      <c r="H770" s="1"/>
      <c r="I770" s="1"/>
      <c r="J770" s="1"/>
      <c r="K770" s="1"/>
    </row>
    <row r="771" spans="1:11" ht="15.75" customHeight="1">
      <c r="A771" s="51"/>
      <c r="B771" s="52"/>
      <c r="C771" s="1"/>
      <c r="D771" s="1"/>
      <c r="E771" s="1"/>
      <c r="F771" s="1"/>
      <c r="G771" s="1"/>
      <c r="H771" s="1"/>
      <c r="I771" s="1"/>
      <c r="J771" s="1"/>
      <c r="K771" s="1"/>
    </row>
    <row r="772" spans="1:11" ht="15.75" customHeight="1">
      <c r="A772" s="51"/>
      <c r="B772" s="52"/>
      <c r="C772" s="1"/>
      <c r="D772" s="1"/>
      <c r="E772" s="1"/>
      <c r="F772" s="1"/>
      <c r="G772" s="1"/>
      <c r="H772" s="1"/>
      <c r="I772" s="1"/>
      <c r="J772" s="1"/>
      <c r="K772" s="1"/>
    </row>
    <row r="773" spans="1:11" ht="15.75" customHeight="1">
      <c r="A773" s="51"/>
      <c r="B773" s="52"/>
      <c r="C773" s="1"/>
      <c r="D773" s="1"/>
      <c r="E773" s="1"/>
      <c r="F773" s="1"/>
      <c r="G773" s="1"/>
      <c r="H773" s="1"/>
      <c r="I773" s="1"/>
      <c r="J773" s="1"/>
      <c r="K773" s="1"/>
    </row>
    <row r="774" spans="1:11" ht="15.75" customHeight="1">
      <c r="A774" s="51"/>
      <c r="B774" s="52"/>
      <c r="C774" s="1"/>
      <c r="D774" s="1"/>
      <c r="E774" s="1"/>
      <c r="F774" s="1"/>
      <c r="G774" s="1"/>
      <c r="H774" s="1"/>
      <c r="I774" s="1"/>
      <c r="J774" s="1"/>
      <c r="K774" s="1"/>
    </row>
    <row r="775" spans="1:11" ht="15.75" customHeight="1">
      <c r="A775" s="51"/>
      <c r="B775" s="52"/>
      <c r="C775" s="1"/>
      <c r="D775" s="1"/>
      <c r="E775" s="1"/>
      <c r="F775" s="1"/>
      <c r="G775" s="1"/>
      <c r="H775" s="1"/>
      <c r="I775" s="1"/>
      <c r="J775" s="1"/>
      <c r="K775" s="1"/>
    </row>
    <row r="776" spans="1:11" ht="15.75" customHeight="1">
      <c r="A776" s="51"/>
      <c r="B776" s="52"/>
      <c r="C776" s="1"/>
      <c r="D776" s="1"/>
      <c r="E776" s="1"/>
      <c r="F776" s="1"/>
      <c r="G776" s="1"/>
      <c r="H776" s="1"/>
      <c r="I776" s="1"/>
      <c r="J776" s="1"/>
      <c r="K776" s="1"/>
    </row>
    <row r="777" spans="1:11" ht="15.75" customHeight="1">
      <c r="A777" s="51"/>
      <c r="B777" s="52"/>
      <c r="C777" s="1"/>
      <c r="D777" s="1"/>
      <c r="E777" s="1"/>
      <c r="F777" s="1"/>
      <c r="G777" s="1"/>
      <c r="H777" s="1"/>
      <c r="I777" s="1"/>
      <c r="J777" s="1"/>
      <c r="K777" s="1"/>
    </row>
    <row r="778" spans="1:11" ht="15.75" customHeight="1">
      <c r="A778" s="51"/>
      <c r="B778" s="52"/>
      <c r="C778" s="1"/>
      <c r="D778" s="1"/>
      <c r="E778" s="1"/>
      <c r="F778" s="1"/>
      <c r="G778" s="1"/>
      <c r="H778" s="1"/>
      <c r="I778" s="1"/>
      <c r="J778" s="1"/>
      <c r="K778" s="1"/>
    </row>
    <row r="779" spans="1:11" ht="15.75" customHeight="1">
      <c r="A779" s="51"/>
      <c r="B779" s="52"/>
      <c r="C779" s="1"/>
      <c r="D779" s="1"/>
      <c r="E779" s="1"/>
      <c r="F779" s="1"/>
      <c r="G779" s="1"/>
      <c r="H779" s="1"/>
      <c r="I779" s="1"/>
      <c r="J779" s="1"/>
      <c r="K779" s="1"/>
    </row>
    <row r="780" spans="1:11" ht="15.75" customHeight="1">
      <c r="A780" s="51"/>
      <c r="B780" s="52"/>
      <c r="C780" s="1"/>
      <c r="D780" s="1"/>
      <c r="E780" s="1"/>
      <c r="F780" s="1"/>
      <c r="G780" s="1"/>
      <c r="H780" s="1"/>
      <c r="I780" s="1"/>
      <c r="J780" s="1"/>
      <c r="K780" s="1"/>
    </row>
    <row r="781" spans="1:11" ht="15.75" customHeight="1">
      <c r="A781" s="51"/>
      <c r="B781" s="52"/>
      <c r="C781" s="1"/>
      <c r="D781" s="1"/>
      <c r="E781" s="1"/>
      <c r="F781" s="1"/>
      <c r="G781" s="1"/>
      <c r="H781" s="1"/>
      <c r="I781" s="1"/>
      <c r="J781" s="1"/>
      <c r="K781" s="1"/>
    </row>
    <row r="782" spans="1:11" ht="15.75" customHeight="1">
      <c r="A782" s="51"/>
      <c r="B782" s="52"/>
      <c r="C782" s="1"/>
      <c r="D782" s="1"/>
      <c r="E782" s="1"/>
      <c r="F782" s="1"/>
      <c r="G782" s="1"/>
      <c r="H782" s="1"/>
      <c r="I782" s="1"/>
      <c r="J782" s="1"/>
      <c r="K782" s="1"/>
    </row>
    <row r="783" spans="1:11" ht="15.75" customHeight="1">
      <c r="A783" s="51"/>
      <c r="B783" s="52"/>
      <c r="C783" s="1"/>
      <c r="D783" s="1"/>
      <c r="E783" s="1"/>
      <c r="F783" s="1"/>
      <c r="G783" s="1"/>
      <c r="H783" s="1"/>
      <c r="I783" s="1"/>
      <c r="J783" s="1"/>
      <c r="K783" s="1"/>
    </row>
    <row r="784" spans="1:11" ht="15.75" customHeight="1">
      <c r="A784" s="51"/>
      <c r="B784" s="52"/>
      <c r="C784" s="1"/>
      <c r="D784" s="1"/>
      <c r="E784" s="1"/>
      <c r="F784" s="1"/>
      <c r="G784" s="1"/>
      <c r="H784" s="1"/>
      <c r="I784" s="1"/>
      <c r="J784" s="1"/>
      <c r="K784" s="1"/>
    </row>
    <row r="785" spans="1:11" ht="15.75" customHeight="1">
      <c r="A785" s="51"/>
      <c r="B785" s="52"/>
      <c r="C785" s="1"/>
      <c r="D785" s="1"/>
      <c r="E785" s="1"/>
      <c r="F785" s="1"/>
      <c r="G785" s="1"/>
      <c r="H785" s="1"/>
      <c r="I785" s="1"/>
      <c r="J785" s="1"/>
      <c r="K785" s="1"/>
    </row>
    <row r="786" spans="1:11" ht="15.75" customHeight="1">
      <c r="A786" s="51"/>
      <c r="B786" s="52"/>
      <c r="C786" s="1"/>
      <c r="D786" s="1"/>
      <c r="E786" s="1"/>
      <c r="F786" s="1"/>
      <c r="G786" s="1"/>
      <c r="H786" s="1"/>
      <c r="I786" s="1"/>
      <c r="J786" s="1"/>
      <c r="K786" s="1"/>
    </row>
    <row r="787" spans="1:11" ht="15.75" customHeight="1">
      <c r="A787" s="51"/>
      <c r="B787" s="52"/>
      <c r="C787" s="1"/>
      <c r="D787" s="1"/>
      <c r="E787" s="1"/>
      <c r="F787" s="1"/>
      <c r="G787" s="1"/>
      <c r="H787" s="1"/>
      <c r="I787" s="1"/>
      <c r="J787" s="1"/>
      <c r="K787" s="1"/>
    </row>
    <row r="788" spans="1:11" ht="15.75" customHeight="1">
      <c r="A788" s="51"/>
      <c r="B788" s="52"/>
      <c r="C788" s="1"/>
      <c r="D788" s="1"/>
      <c r="E788" s="1"/>
      <c r="F788" s="1"/>
      <c r="G788" s="1"/>
      <c r="H788" s="1"/>
      <c r="I788" s="1"/>
      <c r="J788" s="1"/>
      <c r="K788" s="1"/>
    </row>
    <row r="789" spans="1:11" ht="15.75" customHeight="1">
      <c r="A789" s="51"/>
      <c r="B789" s="52"/>
      <c r="C789" s="1"/>
      <c r="D789" s="1"/>
      <c r="E789" s="1"/>
      <c r="F789" s="1"/>
      <c r="G789" s="1"/>
      <c r="H789" s="1"/>
      <c r="I789" s="1"/>
      <c r="J789" s="1"/>
      <c r="K789" s="1"/>
    </row>
    <row r="790" spans="1:11" ht="15.75" customHeight="1">
      <c r="A790" s="51"/>
      <c r="B790" s="52"/>
      <c r="C790" s="1"/>
      <c r="D790" s="1"/>
      <c r="E790" s="1"/>
      <c r="F790" s="1"/>
      <c r="G790" s="1"/>
      <c r="H790" s="1"/>
      <c r="I790" s="1"/>
      <c r="J790" s="1"/>
      <c r="K790" s="1"/>
    </row>
    <row r="791" spans="1:11" ht="15.75" customHeight="1"/>
    <row r="792" spans="1:11" ht="15.75" customHeight="1"/>
    <row r="793" spans="1:11" ht="15.75" customHeight="1"/>
    <row r="794" spans="1:11" ht="15.75" customHeight="1"/>
    <row r="795" spans="1:11" ht="15.75" customHeight="1"/>
    <row r="796" spans="1:11" ht="15.75" customHeight="1"/>
    <row r="797" spans="1:11" ht="15.75" customHeight="1"/>
    <row r="798" spans="1:11" ht="15.75" customHeight="1"/>
    <row r="799" spans="1:11" ht="15.75" customHeight="1"/>
    <row r="800" spans="1:11"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7">
    <mergeCell ref="A291:A294"/>
    <mergeCell ref="B291:B294"/>
    <mergeCell ref="C291:C294"/>
    <mergeCell ref="A590:K590"/>
    <mergeCell ref="A280:A281"/>
    <mergeCell ref="B280:B281"/>
    <mergeCell ref="C280:C281"/>
    <mergeCell ref="A282:A287"/>
    <mergeCell ref="B282:B287"/>
    <mergeCell ref="C282:C287"/>
    <mergeCell ref="A288:A290"/>
    <mergeCell ref="A13:K13"/>
    <mergeCell ref="A255:A258"/>
    <mergeCell ref="B255:B258"/>
    <mergeCell ref="C255:C258"/>
    <mergeCell ref="B288:B290"/>
    <mergeCell ref="C288:C290"/>
    <mergeCell ref="A8:K8"/>
    <mergeCell ref="A9:K9"/>
    <mergeCell ref="A10:K10"/>
    <mergeCell ref="A11:K11"/>
    <mergeCell ref="A12:K12"/>
    <mergeCell ref="A2:K2"/>
    <mergeCell ref="A4:K4"/>
    <mergeCell ref="A5:K5"/>
    <mergeCell ref="A6:K6"/>
    <mergeCell ref="A7:K7"/>
  </mergeCells>
  <hyperlinks>
    <hyperlink ref="E16" r:id="rId1" xr:uid="{00000000-0004-0000-0400-000000000000}"/>
    <hyperlink ref="E17" r:id="rId2" xr:uid="{00000000-0004-0000-0400-000001000000}"/>
    <hyperlink ref="E18" r:id="rId3" xr:uid="{00000000-0004-0000-0400-000002000000}"/>
    <hyperlink ref="E24" r:id="rId4" xr:uid="{00000000-0004-0000-0400-000003000000}"/>
    <hyperlink ref="E30" r:id="rId5" xr:uid="{00000000-0004-0000-0400-000004000000}"/>
    <hyperlink ref="E45" r:id="rId6" xr:uid="{00000000-0004-0000-0400-000005000000}"/>
    <hyperlink ref="E46" r:id="rId7" xr:uid="{00000000-0004-0000-0400-000006000000}"/>
    <hyperlink ref="E47" r:id="rId8" xr:uid="{00000000-0004-0000-0400-000007000000}"/>
    <hyperlink ref="F48" r:id="rId9" xr:uid="{00000000-0004-0000-0400-000008000000}"/>
    <hyperlink ref="E49" r:id="rId10" xr:uid="{00000000-0004-0000-0400-000009000000}"/>
    <hyperlink ref="F59" r:id="rId11" xr:uid="{00000000-0004-0000-0400-00000A000000}"/>
    <hyperlink ref="F60" r:id="rId12" xr:uid="{00000000-0004-0000-0400-00000B000000}"/>
    <hyperlink ref="F61" r:id="rId13" xr:uid="{00000000-0004-0000-0400-00000C000000}"/>
    <hyperlink ref="F62" r:id="rId14" xr:uid="{00000000-0004-0000-0400-00000D000000}"/>
    <hyperlink ref="E66" r:id="rId15" xr:uid="{00000000-0004-0000-0400-00000E000000}"/>
    <hyperlink ref="E67" r:id="rId16" xr:uid="{00000000-0004-0000-0400-00000F000000}"/>
    <hyperlink ref="E68" r:id="rId17" xr:uid="{00000000-0004-0000-0400-000010000000}"/>
    <hyperlink ref="B69" r:id="rId18" xr:uid="{00000000-0004-0000-0400-000011000000}"/>
    <hyperlink ref="D69" r:id="rId19" xr:uid="{00000000-0004-0000-0400-000012000000}"/>
    <hyperlink ref="E69" r:id="rId20" xr:uid="{00000000-0004-0000-0400-000013000000}"/>
    <hyperlink ref="B70" r:id="rId21" xr:uid="{00000000-0004-0000-0400-000014000000}"/>
    <hyperlink ref="D70" r:id="rId22" xr:uid="{00000000-0004-0000-0400-000015000000}"/>
    <hyperlink ref="E70" r:id="rId23" xr:uid="{00000000-0004-0000-0400-000016000000}"/>
    <hyperlink ref="B71" r:id="rId24" xr:uid="{00000000-0004-0000-0400-000017000000}"/>
    <hyperlink ref="D71" r:id="rId25" xr:uid="{00000000-0004-0000-0400-000018000000}"/>
    <hyperlink ref="B72" r:id="rId26" xr:uid="{00000000-0004-0000-0400-000019000000}"/>
    <hyperlink ref="D72" r:id="rId27" xr:uid="{00000000-0004-0000-0400-00001A000000}"/>
    <hyperlink ref="E72" r:id="rId28" xr:uid="{00000000-0004-0000-0400-00001B000000}"/>
    <hyperlink ref="B73" r:id="rId29" xr:uid="{00000000-0004-0000-0400-00001C000000}"/>
    <hyperlink ref="D73" r:id="rId30" xr:uid="{00000000-0004-0000-0400-00001D000000}"/>
    <hyperlink ref="E73" r:id="rId31" xr:uid="{00000000-0004-0000-0400-00001E000000}"/>
    <hyperlink ref="B74" r:id="rId32" xr:uid="{00000000-0004-0000-0400-00001F000000}"/>
    <hyperlink ref="E74" r:id="rId33" xr:uid="{00000000-0004-0000-0400-000020000000}"/>
    <hyperlink ref="E75" r:id="rId34" xr:uid="{00000000-0004-0000-0400-000021000000}"/>
    <hyperlink ref="B77" r:id="rId35" xr:uid="{00000000-0004-0000-0400-000022000000}"/>
    <hyperlink ref="E77" r:id="rId36" xr:uid="{00000000-0004-0000-0400-000023000000}"/>
    <hyperlink ref="B78" r:id="rId37" xr:uid="{00000000-0004-0000-0400-000024000000}"/>
    <hyperlink ref="E78" r:id="rId38" xr:uid="{00000000-0004-0000-0400-000025000000}"/>
    <hyperlink ref="B79" r:id="rId39" xr:uid="{00000000-0004-0000-0400-000026000000}"/>
    <hyperlink ref="E79" r:id="rId40" location="citeas" xr:uid="{00000000-0004-0000-0400-000027000000}"/>
    <hyperlink ref="E80" r:id="rId41" xr:uid="{00000000-0004-0000-0400-000028000000}"/>
    <hyperlink ref="B81" r:id="rId42" xr:uid="{00000000-0004-0000-0400-000029000000}"/>
    <hyperlink ref="E81" r:id="rId43" xr:uid="{00000000-0004-0000-0400-00002A000000}"/>
    <hyperlink ref="E143" r:id="rId44" xr:uid="{00000000-0004-0000-0400-00002B000000}"/>
    <hyperlink ref="E151" r:id="rId45" xr:uid="{00000000-0004-0000-0400-00002C000000}"/>
    <hyperlink ref="E156" r:id="rId46" xr:uid="{00000000-0004-0000-0400-00002D000000}"/>
    <hyperlink ref="E157" r:id="rId47" xr:uid="{00000000-0004-0000-0400-00002E000000}"/>
    <hyperlink ref="E158" r:id="rId48" xr:uid="{00000000-0004-0000-0400-00002F000000}"/>
    <hyperlink ref="E159" r:id="rId49" xr:uid="{00000000-0004-0000-0400-000030000000}"/>
    <hyperlink ref="E160" r:id="rId50" xr:uid="{00000000-0004-0000-0400-000031000000}"/>
    <hyperlink ref="E161" r:id="rId51" xr:uid="{00000000-0004-0000-0400-000032000000}"/>
    <hyperlink ref="E162" r:id="rId52" xr:uid="{00000000-0004-0000-0400-000033000000}"/>
    <hyperlink ref="E163" r:id="rId53" xr:uid="{00000000-0004-0000-0400-000034000000}"/>
    <hyperlink ref="E165" r:id="rId54" xr:uid="{00000000-0004-0000-0400-000035000000}"/>
    <hyperlink ref="E166" r:id="rId55" xr:uid="{00000000-0004-0000-0400-000036000000}"/>
    <hyperlink ref="E167" r:id="rId56" xr:uid="{00000000-0004-0000-0400-000037000000}"/>
    <hyperlink ref="E171" r:id="rId57" xr:uid="{00000000-0004-0000-0400-000038000000}"/>
    <hyperlink ref="E172" r:id="rId58" xr:uid="{00000000-0004-0000-0400-000039000000}"/>
    <hyperlink ref="E173" r:id="rId59" xr:uid="{00000000-0004-0000-0400-00003A000000}"/>
    <hyperlink ref="E174" r:id="rId60" xr:uid="{00000000-0004-0000-0400-00003B000000}"/>
    <hyperlink ref="E175" r:id="rId61" xr:uid="{00000000-0004-0000-0400-00003C000000}"/>
    <hyperlink ref="E176" r:id="rId62" xr:uid="{00000000-0004-0000-0400-00003D000000}"/>
    <hyperlink ref="F176" r:id="rId63" xr:uid="{00000000-0004-0000-0400-00003E000000}"/>
    <hyperlink ref="E177" r:id="rId64" xr:uid="{00000000-0004-0000-0400-00003F000000}"/>
    <hyperlink ref="E178" r:id="rId65" xr:uid="{00000000-0004-0000-0400-000040000000}"/>
    <hyperlink ref="F178" r:id="rId66" xr:uid="{00000000-0004-0000-0400-000041000000}"/>
    <hyperlink ref="E179" r:id="rId67" xr:uid="{00000000-0004-0000-0400-000042000000}"/>
    <hyperlink ref="E180" r:id="rId68" xr:uid="{00000000-0004-0000-0400-000043000000}"/>
    <hyperlink ref="E181" r:id="rId69" xr:uid="{00000000-0004-0000-0400-000044000000}"/>
    <hyperlink ref="E182" r:id="rId70" xr:uid="{00000000-0004-0000-0400-000045000000}"/>
    <hyperlink ref="E183" r:id="rId71" xr:uid="{00000000-0004-0000-0400-000046000000}"/>
    <hyperlink ref="E184" r:id="rId72" xr:uid="{00000000-0004-0000-0400-000047000000}"/>
    <hyperlink ref="E185" r:id="rId73" xr:uid="{00000000-0004-0000-0400-000048000000}"/>
    <hyperlink ref="F185" r:id="rId74" xr:uid="{00000000-0004-0000-0400-000049000000}"/>
    <hyperlink ref="E186" r:id="rId75" xr:uid="{00000000-0004-0000-0400-00004A000000}"/>
    <hyperlink ref="E187" r:id="rId76" xr:uid="{00000000-0004-0000-0400-00004B000000}"/>
    <hyperlink ref="E188" r:id="rId77" xr:uid="{00000000-0004-0000-0400-00004C000000}"/>
    <hyperlink ref="E189" r:id="rId78" xr:uid="{00000000-0004-0000-0400-00004D000000}"/>
    <hyperlink ref="E190" r:id="rId79" xr:uid="{00000000-0004-0000-0400-00004E000000}"/>
    <hyperlink ref="E191" r:id="rId80" xr:uid="{00000000-0004-0000-0400-00004F000000}"/>
    <hyperlink ref="E192" r:id="rId81" xr:uid="{00000000-0004-0000-0400-000050000000}"/>
    <hyperlink ref="E193" r:id="rId82" xr:uid="{00000000-0004-0000-0400-000051000000}"/>
    <hyperlink ref="E194" r:id="rId83" xr:uid="{00000000-0004-0000-0400-000052000000}"/>
    <hyperlink ref="E195" r:id="rId84" xr:uid="{00000000-0004-0000-0400-000053000000}"/>
    <hyperlink ref="E196" r:id="rId85" xr:uid="{00000000-0004-0000-0400-000054000000}"/>
    <hyperlink ref="E197" r:id="rId86" xr:uid="{00000000-0004-0000-0400-000055000000}"/>
    <hyperlink ref="E198" r:id="rId87" xr:uid="{00000000-0004-0000-0400-000056000000}"/>
    <hyperlink ref="E199" r:id="rId88" xr:uid="{00000000-0004-0000-0400-000057000000}"/>
    <hyperlink ref="F202" r:id="rId89" xr:uid="{00000000-0004-0000-0400-000058000000}"/>
    <hyperlink ref="E203" r:id="rId90" xr:uid="{00000000-0004-0000-0400-000059000000}"/>
    <hyperlink ref="F203" r:id="rId91" xr:uid="{00000000-0004-0000-0400-00005A000000}"/>
    <hyperlink ref="E204" r:id="rId92" xr:uid="{00000000-0004-0000-0400-00005B000000}"/>
    <hyperlink ref="E205" r:id="rId93" xr:uid="{00000000-0004-0000-0400-00005C000000}"/>
    <hyperlink ref="F205" r:id="rId94" location="h_450788551371588407679711" xr:uid="{00000000-0004-0000-0400-00005D000000}"/>
    <hyperlink ref="E206" r:id="rId95" xr:uid="{00000000-0004-0000-0400-00005E000000}"/>
    <hyperlink ref="E218" r:id="rId96" xr:uid="{00000000-0004-0000-0400-00005F000000}"/>
    <hyperlink ref="E219" r:id="rId97" xr:uid="{00000000-0004-0000-0400-000060000000}"/>
    <hyperlink ref="E220" r:id="rId98" xr:uid="{00000000-0004-0000-0400-000061000000}"/>
    <hyperlink ref="E221" r:id="rId99" xr:uid="{00000000-0004-0000-0400-000062000000}"/>
    <hyperlink ref="E222" r:id="rId100" xr:uid="{00000000-0004-0000-0400-000063000000}"/>
    <hyperlink ref="E223" r:id="rId101" xr:uid="{00000000-0004-0000-0400-000064000000}"/>
    <hyperlink ref="E224" r:id="rId102" location="article" xr:uid="{00000000-0004-0000-0400-000065000000}"/>
    <hyperlink ref="E225" r:id="rId103" xr:uid="{00000000-0004-0000-0400-000066000000}"/>
    <hyperlink ref="E226" r:id="rId104" xr:uid="{00000000-0004-0000-0400-000067000000}"/>
    <hyperlink ref="E227" r:id="rId105" xr:uid="{00000000-0004-0000-0400-000068000000}"/>
    <hyperlink ref="E228" r:id="rId106" xr:uid="{00000000-0004-0000-0400-000069000000}"/>
    <hyperlink ref="E229" r:id="rId107" xr:uid="{00000000-0004-0000-0400-00006A000000}"/>
    <hyperlink ref="E230" r:id="rId108" xr:uid="{00000000-0004-0000-0400-00006B000000}"/>
    <hyperlink ref="E231" r:id="rId109" xr:uid="{00000000-0004-0000-0400-00006C000000}"/>
    <hyperlink ref="E232" r:id="rId110" xr:uid="{00000000-0004-0000-0400-00006D000000}"/>
    <hyperlink ref="E233" r:id="rId111" xr:uid="{00000000-0004-0000-0400-00006E000000}"/>
    <hyperlink ref="E234" r:id="rId112" xr:uid="{00000000-0004-0000-0400-00006F000000}"/>
    <hyperlink ref="E235" r:id="rId113" xr:uid="{00000000-0004-0000-0400-000070000000}"/>
    <hyperlink ref="E236" r:id="rId114" xr:uid="{00000000-0004-0000-0400-000071000000}"/>
    <hyperlink ref="E239" r:id="rId115" xr:uid="{00000000-0004-0000-0400-000072000000}"/>
    <hyperlink ref="E240" r:id="rId116" xr:uid="{00000000-0004-0000-0400-000073000000}"/>
    <hyperlink ref="E241" r:id="rId117" xr:uid="{00000000-0004-0000-0400-000074000000}"/>
    <hyperlink ref="E242" r:id="rId118" xr:uid="{00000000-0004-0000-0400-000075000000}"/>
    <hyperlink ref="E244" r:id="rId119" xr:uid="{00000000-0004-0000-0400-000076000000}"/>
    <hyperlink ref="E245" r:id="rId120" xr:uid="{00000000-0004-0000-0400-000077000000}"/>
    <hyperlink ref="E246" r:id="rId121" xr:uid="{00000000-0004-0000-0400-000078000000}"/>
    <hyperlink ref="E247" r:id="rId122" xr:uid="{00000000-0004-0000-0400-000079000000}"/>
    <hyperlink ref="E248" r:id="rId123" xr:uid="{00000000-0004-0000-0400-00007A000000}"/>
    <hyperlink ref="E249" r:id="rId124" xr:uid="{00000000-0004-0000-0400-00007B000000}"/>
    <hyperlink ref="E250" r:id="rId125" xr:uid="{00000000-0004-0000-0400-00007C000000}"/>
    <hyperlink ref="E251" r:id="rId126" xr:uid="{00000000-0004-0000-0400-00007D000000}"/>
    <hyperlink ref="E252" r:id="rId127" xr:uid="{00000000-0004-0000-0400-00007E000000}"/>
    <hyperlink ref="E253" r:id="rId128" xr:uid="{00000000-0004-0000-0400-00007F000000}"/>
    <hyperlink ref="E254" r:id="rId129" xr:uid="{00000000-0004-0000-0400-000080000000}"/>
    <hyperlink ref="E255" r:id="rId130" xr:uid="{00000000-0004-0000-0400-000081000000}"/>
    <hyperlink ref="F255" r:id="rId131" xr:uid="{00000000-0004-0000-0400-000082000000}"/>
    <hyperlink ref="E256" r:id="rId132" xr:uid="{00000000-0004-0000-0400-000083000000}"/>
    <hyperlink ref="F256" r:id="rId133" xr:uid="{00000000-0004-0000-0400-000084000000}"/>
    <hyperlink ref="E257" r:id="rId134" xr:uid="{00000000-0004-0000-0400-000085000000}"/>
    <hyperlink ref="F257" r:id="rId135" xr:uid="{00000000-0004-0000-0400-000086000000}"/>
    <hyperlink ref="E258" r:id="rId136" xr:uid="{00000000-0004-0000-0400-000087000000}"/>
    <hyperlink ref="F258" r:id="rId137" xr:uid="{00000000-0004-0000-0400-000088000000}"/>
    <hyperlink ref="E259" r:id="rId138" xr:uid="{00000000-0004-0000-0400-000089000000}"/>
    <hyperlink ref="F259" r:id="rId139" xr:uid="{00000000-0004-0000-0400-00008A000000}"/>
    <hyperlink ref="E260" r:id="rId140" xr:uid="{00000000-0004-0000-0400-00008B000000}"/>
    <hyperlink ref="F260" r:id="rId141" xr:uid="{00000000-0004-0000-0400-00008C000000}"/>
    <hyperlink ref="E261" r:id="rId142" xr:uid="{00000000-0004-0000-0400-00008D000000}"/>
    <hyperlink ref="E262" r:id="rId143" xr:uid="{00000000-0004-0000-0400-00008E000000}"/>
    <hyperlink ref="E263" r:id="rId144" xr:uid="{00000000-0004-0000-0400-00008F000000}"/>
    <hyperlink ref="E264" r:id="rId145" xr:uid="{00000000-0004-0000-0400-000090000000}"/>
    <hyperlink ref="E267" r:id="rId146" xr:uid="{00000000-0004-0000-0400-000091000000}"/>
    <hyperlink ref="E269" r:id="rId147" xr:uid="{00000000-0004-0000-0400-000092000000}"/>
    <hyperlink ref="F269" r:id="rId148" xr:uid="{00000000-0004-0000-0400-000093000000}"/>
    <hyperlink ref="E270" r:id="rId149" xr:uid="{00000000-0004-0000-0400-000094000000}"/>
    <hyperlink ref="F270" r:id="rId150" xr:uid="{00000000-0004-0000-0400-000095000000}"/>
    <hyperlink ref="E275" r:id="rId151" xr:uid="{00000000-0004-0000-0400-000096000000}"/>
    <hyperlink ref="E277" r:id="rId152" xr:uid="{00000000-0004-0000-0400-000097000000}"/>
    <hyperlink ref="E278" r:id="rId153" xr:uid="{00000000-0004-0000-0400-000098000000}"/>
    <hyperlink ref="E279" r:id="rId154" xr:uid="{00000000-0004-0000-0400-000099000000}"/>
    <hyperlink ref="E280" r:id="rId155" xr:uid="{00000000-0004-0000-0400-00009A000000}"/>
    <hyperlink ref="F280" r:id="rId156" xr:uid="{00000000-0004-0000-0400-00009B000000}"/>
    <hyperlink ref="E281" r:id="rId157" xr:uid="{00000000-0004-0000-0400-00009C000000}"/>
    <hyperlink ref="F281" r:id="rId158" xr:uid="{00000000-0004-0000-0400-00009D000000}"/>
    <hyperlink ref="E282" r:id="rId159" xr:uid="{00000000-0004-0000-0400-00009E000000}"/>
    <hyperlink ref="F282" r:id="rId160" xr:uid="{00000000-0004-0000-0400-00009F000000}"/>
    <hyperlink ref="E283" r:id="rId161" xr:uid="{00000000-0004-0000-0400-0000A0000000}"/>
    <hyperlink ref="F283" r:id="rId162" xr:uid="{00000000-0004-0000-0400-0000A1000000}"/>
    <hyperlink ref="E284" r:id="rId163" xr:uid="{00000000-0004-0000-0400-0000A2000000}"/>
    <hyperlink ref="F284" r:id="rId164" xr:uid="{00000000-0004-0000-0400-0000A3000000}"/>
    <hyperlink ref="E285" r:id="rId165" xr:uid="{00000000-0004-0000-0400-0000A4000000}"/>
    <hyperlink ref="F285" r:id="rId166" xr:uid="{00000000-0004-0000-0400-0000A5000000}"/>
    <hyperlink ref="E286" r:id="rId167" xr:uid="{00000000-0004-0000-0400-0000A6000000}"/>
    <hyperlink ref="F286" r:id="rId168" xr:uid="{00000000-0004-0000-0400-0000A7000000}"/>
    <hyperlink ref="E287" r:id="rId169" xr:uid="{00000000-0004-0000-0400-0000A8000000}"/>
    <hyperlink ref="F287" r:id="rId170" xr:uid="{00000000-0004-0000-0400-0000A9000000}"/>
    <hyperlink ref="E288" r:id="rId171" xr:uid="{00000000-0004-0000-0400-0000AA000000}"/>
    <hyperlink ref="F288" r:id="rId172" xr:uid="{00000000-0004-0000-0400-0000AB000000}"/>
    <hyperlink ref="E289" r:id="rId173" xr:uid="{00000000-0004-0000-0400-0000AC000000}"/>
    <hyperlink ref="F289" r:id="rId174" xr:uid="{00000000-0004-0000-0400-0000AD000000}"/>
    <hyperlink ref="E290" r:id="rId175" xr:uid="{00000000-0004-0000-0400-0000AE000000}"/>
    <hyperlink ref="F290" r:id="rId176" xr:uid="{00000000-0004-0000-0400-0000AF000000}"/>
    <hyperlink ref="E291" r:id="rId177" xr:uid="{00000000-0004-0000-0400-0000B0000000}"/>
    <hyperlink ref="F291" r:id="rId178" xr:uid="{00000000-0004-0000-0400-0000B1000000}"/>
    <hyperlink ref="E292" r:id="rId179" xr:uid="{00000000-0004-0000-0400-0000B2000000}"/>
    <hyperlink ref="F292" r:id="rId180" xr:uid="{00000000-0004-0000-0400-0000B3000000}"/>
    <hyperlink ref="E293" r:id="rId181" xr:uid="{00000000-0004-0000-0400-0000B4000000}"/>
    <hyperlink ref="F293" r:id="rId182" xr:uid="{00000000-0004-0000-0400-0000B5000000}"/>
    <hyperlink ref="E294" r:id="rId183" xr:uid="{00000000-0004-0000-0400-0000B6000000}"/>
    <hyperlink ref="F294" r:id="rId184" xr:uid="{00000000-0004-0000-0400-0000B7000000}"/>
    <hyperlink ref="E295" r:id="rId185" xr:uid="{00000000-0004-0000-0400-0000B8000000}"/>
    <hyperlink ref="F295" r:id="rId186" xr:uid="{00000000-0004-0000-0400-0000B9000000}"/>
    <hyperlink ref="F332" r:id="rId187" xr:uid="{00000000-0004-0000-0400-0000BA000000}"/>
    <hyperlink ref="F333" r:id="rId188" xr:uid="{00000000-0004-0000-0400-0000BB000000}"/>
    <hyperlink ref="F335" r:id="rId189" xr:uid="{00000000-0004-0000-0400-0000BC000000}"/>
    <hyperlink ref="E340" r:id="rId190" xr:uid="{00000000-0004-0000-0400-0000BD000000}"/>
    <hyperlink ref="E341" r:id="rId191" xr:uid="{00000000-0004-0000-0400-0000BE000000}"/>
    <hyperlink ref="E342" r:id="rId192" xr:uid="{00000000-0004-0000-0400-0000BF000000}"/>
    <hyperlink ref="F342" r:id="rId193" xr:uid="{00000000-0004-0000-0400-0000C0000000}"/>
    <hyperlink ref="E343" r:id="rId194" location="citeas" xr:uid="{00000000-0004-0000-0400-0000C1000000}"/>
    <hyperlink ref="F343" r:id="rId195" xr:uid="{00000000-0004-0000-0400-0000C2000000}"/>
    <hyperlink ref="E344" r:id="rId196" xr:uid="{00000000-0004-0000-0400-0000C3000000}"/>
    <hyperlink ref="F344" r:id="rId197" xr:uid="{00000000-0004-0000-0400-0000C4000000}"/>
    <hyperlink ref="E345" r:id="rId198" xr:uid="{00000000-0004-0000-0400-0000C5000000}"/>
    <hyperlink ref="E346" r:id="rId199" xr:uid="{00000000-0004-0000-0400-0000C6000000}"/>
    <hyperlink ref="F346" r:id="rId200" xr:uid="{00000000-0004-0000-0400-0000C7000000}"/>
    <hyperlink ref="E347" r:id="rId201" xr:uid="{00000000-0004-0000-0400-0000C8000000}"/>
    <hyperlink ref="F347" r:id="rId202" xr:uid="{00000000-0004-0000-0400-0000C9000000}"/>
    <hyperlink ref="E348" r:id="rId203" xr:uid="{00000000-0004-0000-0400-0000CA000000}"/>
    <hyperlink ref="F349" r:id="rId204" xr:uid="{00000000-0004-0000-0400-0000CB000000}"/>
    <hyperlink ref="E351" r:id="rId205" xr:uid="{00000000-0004-0000-0400-0000CC000000}"/>
    <hyperlink ref="F351" r:id="rId206" xr:uid="{00000000-0004-0000-0400-0000CD000000}"/>
    <hyperlink ref="E353" r:id="rId207" xr:uid="{00000000-0004-0000-0400-0000CE000000}"/>
    <hyperlink ref="F353" r:id="rId208" xr:uid="{00000000-0004-0000-0400-0000CF000000}"/>
    <hyperlink ref="E358" r:id="rId209" xr:uid="{00000000-0004-0000-0400-0000D0000000}"/>
    <hyperlink ref="F358" r:id="rId210" xr:uid="{00000000-0004-0000-0400-0000D1000000}"/>
    <hyperlink ref="E359" r:id="rId211" xr:uid="{00000000-0004-0000-0400-0000D2000000}"/>
    <hyperlink ref="F359" r:id="rId212" xr:uid="{00000000-0004-0000-0400-0000D3000000}"/>
    <hyperlink ref="E360" r:id="rId213" xr:uid="{00000000-0004-0000-0400-0000D4000000}"/>
    <hyperlink ref="F360" r:id="rId214" xr:uid="{00000000-0004-0000-0400-0000D5000000}"/>
    <hyperlink ref="E361" r:id="rId215" xr:uid="{00000000-0004-0000-0400-0000D6000000}"/>
    <hyperlink ref="F361" r:id="rId216" xr:uid="{00000000-0004-0000-0400-0000D7000000}"/>
    <hyperlink ref="E362" r:id="rId217" xr:uid="{00000000-0004-0000-0400-0000D8000000}"/>
    <hyperlink ref="F362" r:id="rId218" xr:uid="{00000000-0004-0000-0400-0000D9000000}"/>
    <hyperlink ref="E363" r:id="rId219" xr:uid="{00000000-0004-0000-0400-0000DA000000}"/>
    <hyperlink ref="F363" r:id="rId220" xr:uid="{00000000-0004-0000-0400-0000DB000000}"/>
    <hyperlink ref="E364" r:id="rId221" xr:uid="{00000000-0004-0000-0400-0000DC000000}"/>
    <hyperlink ref="F364" r:id="rId222" xr:uid="{00000000-0004-0000-0400-0000DD000000}"/>
    <hyperlink ref="E365" r:id="rId223" xr:uid="{00000000-0004-0000-0400-0000DE000000}"/>
    <hyperlink ref="F365" r:id="rId224" xr:uid="{00000000-0004-0000-0400-0000DF000000}"/>
    <hyperlink ref="F366" r:id="rId225" xr:uid="{00000000-0004-0000-0400-0000E0000000}"/>
    <hyperlink ref="E368" r:id="rId226" location="citeas" xr:uid="{00000000-0004-0000-0400-0000E1000000}"/>
    <hyperlink ref="F368" r:id="rId227" xr:uid="{00000000-0004-0000-0400-0000E2000000}"/>
    <hyperlink ref="E369" r:id="rId228" xr:uid="{00000000-0004-0000-0400-0000E3000000}"/>
    <hyperlink ref="F369" r:id="rId229" xr:uid="{00000000-0004-0000-0400-0000E4000000}"/>
    <hyperlink ref="E370" r:id="rId230" xr:uid="{00000000-0004-0000-0400-0000E5000000}"/>
    <hyperlink ref="F370" r:id="rId231" xr:uid="{00000000-0004-0000-0400-0000E6000000}"/>
    <hyperlink ref="E371" r:id="rId232" xr:uid="{00000000-0004-0000-0400-0000E7000000}"/>
    <hyperlink ref="F371" r:id="rId233" xr:uid="{00000000-0004-0000-0400-0000E8000000}"/>
    <hyperlink ref="E372" r:id="rId234" xr:uid="{00000000-0004-0000-0400-0000E9000000}"/>
    <hyperlink ref="E373" r:id="rId235" xr:uid="{00000000-0004-0000-0400-0000EA000000}"/>
    <hyperlink ref="F373" r:id="rId236" xr:uid="{00000000-0004-0000-0400-0000EB000000}"/>
    <hyperlink ref="E374" r:id="rId237" xr:uid="{00000000-0004-0000-0400-0000EC000000}"/>
    <hyperlink ref="F374" r:id="rId238" xr:uid="{00000000-0004-0000-0400-0000ED000000}"/>
    <hyperlink ref="E375" r:id="rId239" xr:uid="{00000000-0004-0000-0400-0000EE000000}"/>
    <hyperlink ref="F375" r:id="rId240" xr:uid="{00000000-0004-0000-0400-0000EF000000}"/>
    <hyperlink ref="E376" r:id="rId241" xr:uid="{00000000-0004-0000-0400-0000F0000000}"/>
    <hyperlink ref="E377" r:id="rId242" xr:uid="{00000000-0004-0000-0400-0000F1000000}"/>
    <hyperlink ref="E378" r:id="rId243" xr:uid="{00000000-0004-0000-0400-0000F2000000}"/>
    <hyperlink ref="E380" r:id="rId244" xr:uid="{00000000-0004-0000-0400-0000F3000000}"/>
    <hyperlink ref="E381" r:id="rId245" xr:uid="{00000000-0004-0000-0400-0000F4000000}"/>
    <hyperlink ref="E382" r:id="rId246" xr:uid="{00000000-0004-0000-0400-0000F5000000}"/>
    <hyperlink ref="F382" r:id="rId247" xr:uid="{00000000-0004-0000-0400-0000F6000000}"/>
    <hyperlink ref="E383" r:id="rId248" xr:uid="{00000000-0004-0000-0400-0000F7000000}"/>
    <hyperlink ref="E384" r:id="rId249" xr:uid="{00000000-0004-0000-0400-0000F8000000}"/>
    <hyperlink ref="E385" r:id="rId250" xr:uid="{00000000-0004-0000-0400-0000F9000000}"/>
    <hyperlink ref="E386" r:id="rId251" xr:uid="{00000000-0004-0000-0400-0000FA000000}"/>
    <hyperlink ref="E387" r:id="rId252" xr:uid="{00000000-0004-0000-0400-0000FB000000}"/>
    <hyperlink ref="E389" r:id="rId253" xr:uid="{00000000-0004-0000-0400-0000FC000000}"/>
    <hyperlink ref="E390" r:id="rId254" xr:uid="{00000000-0004-0000-0400-0000FD000000}"/>
    <hyperlink ref="E391" r:id="rId255" xr:uid="{00000000-0004-0000-0400-0000FE000000}"/>
    <hyperlink ref="E392" r:id="rId256" xr:uid="{00000000-0004-0000-0400-0000FF000000}"/>
    <hyperlink ref="E393" r:id="rId257" xr:uid="{00000000-0004-0000-0400-000000010000}"/>
    <hyperlink ref="E394" r:id="rId258" xr:uid="{00000000-0004-0000-0400-000001010000}"/>
    <hyperlink ref="E395" r:id="rId259" xr:uid="{00000000-0004-0000-0400-000002010000}"/>
    <hyperlink ref="E396" r:id="rId260" xr:uid="{00000000-0004-0000-0400-000003010000}"/>
    <hyperlink ref="B398" r:id="rId261" xr:uid="{00000000-0004-0000-0400-000004010000}"/>
    <hyperlink ref="B399" r:id="rId262" xr:uid="{00000000-0004-0000-0400-000005010000}"/>
    <hyperlink ref="B400" r:id="rId263" xr:uid="{00000000-0004-0000-0400-000006010000}"/>
    <hyperlink ref="E400" r:id="rId264" xr:uid="{00000000-0004-0000-0400-000007010000}"/>
    <hyperlink ref="B404" r:id="rId265" xr:uid="{00000000-0004-0000-0400-000008010000}"/>
    <hyperlink ref="B406" r:id="rId266" xr:uid="{00000000-0004-0000-0400-000009010000}"/>
    <hyperlink ref="E409" r:id="rId267" xr:uid="{00000000-0004-0000-0400-00000A010000}"/>
    <hyperlink ref="E414" r:id="rId268" xr:uid="{00000000-0004-0000-0400-00000B010000}"/>
    <hyperlink ref="E420" r:id="rId269" xr:uid="{00000000-0004-0000-0400-00000C010000}"/>
    <hyperlink ref="E422" r:id="rId270" xr:uid="{00000000-0004-0000-0400-00000D010000}"/>
    <hyperlink ref="E424" r:id="rId271" xr:uid="{00000000-0004-0000-0400-00000E010000}"/>
    <hyperlink ref="E426" r:id="rId272" xr:uid="{00000000-0004-0000-0400-00000F010000}"/>
    <hyperlink ref="E429" r:id="rId273" xr:uid="{00000000-0004-0000-0400-000010010000}"/>
    <hyperlink ref="E434" r:id="rId274" xr:uid="{00000000-0004-0000-0400-000011010000}"/>
    <hyperlink ref="E435" r:id="rId275" xr:uid="{00000000-0004-0000-0400-000012010000}"/>
    <hyperlink ref="E439" r:id="rId276" xr:uid="{00000000-0004-0000-0400-000013010000}"/>
    <hyperlink ref="F439" r:id="rId277" xr:uid="{00000000-0004-0000-0400-000014010000}"/>
    <hyperlink ref="E444" r:id="rId278" xr:uid="{00000000-0004-0000-0400-000015010000}"/>
    <hyperlink ref="E446" r:id="rId279" xr:uid="{00000000-0004-0000-0400-000016010000}"/>
    <hyperlink ref="E447" r:id="rId280" xr:uid="{00000000-0004-0000-0400-000017010000}"/>
    <hyperlink ref="E448" r:id="rId281" xr:uid="{00000000-0004-0000-0400-000018010000}"/>
    <hyperlink ref="E449" r:id="rId282" xr:uid="{00000000-0004-0000-0400-000019010000}"/>
    <hyperlink ref="E450" r:id="rId283" xr:uid="{00000000-0004-0000-0400-00001A010000}"/>
    <hyperlink ref="E451" r:id="rId284" xr:uid="{00000000-0004-0000-0400-00001B010000}"/>
    <hyperlink ref="E452" r:id="rId285" xr:uid="{00000000-0004-0000-0400-00001C010000}"/>
    <hyperlink ref="E453" r:id="rId286" xr:uid="{00000000-0004-0000-0400-00001D010000}"/>
    <hyperlink ref="E454" r:id="rId287" xr:uid="{00000000-0004-0000-0400-00001E010000}"/>
    <hyperlink ref="E455" r:id="rId288" xr:uid="{00000000-0004-0000-0400-00001F010000}"/>
    <hyperlink ref="E456" r:id="rId289" xr:uid="{00000000-0004-0000-0400-000020010000}"/>
    <hyperlink ref="E457" r:id="rId290" xr:uid="{00000000-0004-0000-0400-000021010000}"/>
    <hyperlink ref="E458" r:id="rId291" xr:uid="{00000000-0004-0000-0400-000022010000}"/>
    <hyperlink ref="E459" r:id="rId292" xr:uid="{00000000-0004-0000-0400-000023010000}"/>
    <hyperlink ref="E460" r:id="rId293" xr:uid="{00000000-0004-0000-0400-000024010000}"/>
    <hyperlink ref="E461" r:id="rId294" xr:uid="{00000000-0004-0000-0400-000025010000}"/>
    <hyperlink ref="E462" r:id="rId295" xr:uid="{00000000-0004-0000-0400-000026010000}"/>
    <hyperlink ref="F462" r:id="rId296" xr:uid="{00000000-0004-0000-0400-000027010000}"/>
    <hyperlink ref="E463" r:id="rId297" xr:uid="{00000000-0004-0000-0400-000028010000}"/>
    <hyperlink ref="E469" r:id="rId298" xr:uid="{00000000-0004-0000-0400-000029010000}"/>
    <hyperlink ref="E483" r:id="rId299" xr:uid="{00000000-0004-0000-0400-00002A010000}"/>
    <hyperlink ref="E501" r:id="rId300" xr:uid="{00000000-0004-0000-0400-00002B010000}"/>
    <hyperlink ref="E502" r:id="rId301" xr:uid="{00000000-0004-0000-0400-00002C010000}"/>
    <hyperlink ref="E503" r:id="rId302" xr:uid="{00000000-0004-0000-0400-00002D010000}"/>
    <hyperlink ref="E504" r:id="rId303" xr:uid="{00000000-0004-0000-0400-00002E010000}"/>
    <hyperlink ref="E505" r:id="rId304" xr:uid="{00000000-0004-0000-0400-00002F010000}"/>
    <hyperlink ref="E506" r:id="rId305" xr:uid="{00000000-0004-0000-0400-000030010000}"/>
    <hyperlink ref="E507" r:id="rId306" xr:uid="{00000000-0004-0000-0400-000031010000}"/>
    <hyperlink ref="E508" r:id="rId307" xr:uid="{00000000-0004-0000-0400-000032010000}"/>
    <hyperlink ref="E509" r:id="rId308" xr:uid="{00000000-0004-0000-0400-000033010000}"/>
    <hyperlink ref="E510" r:id="rId309" xr:uid="{00000000-0004-0000-0400-000034010000}"/>
    <hyperlink ref="E511" r:id="rId310" xr:uid="{00000000-0004-0000-0400-000035010000}"/>
    <hyperlink ref="E512" r:id="rId311" xr:uid="{00000000-0004-0000-0400-000036010000}"/>
    <hyperlink ref="E513" r:id="rId312" xr:uid="{00000000-0004-0000-0400-000037010000}"/>
    <hyperlink ref="E514" r:id="rId313" xr:uid="{00000000-0004-0000-0400-000038010000}"/>
    <hyperlink ref="E515" r:id="rId314" xr:uid="{00000000-0004-0000-0400-000039010000}"/>
    <hyperlink ref="E516" r:id="rId315" xr:uid="{00000000-0004-0000-0400-00003A010000}"/>
    <hyperlink ref="E517" r:id="rId316" xr:uid="{00000000-0004-0000-0400-00003B010000}"/>
    <hyperlink ref="E518" r:id="rId317" xr:uid="{00000000-0004-0000-0400-00003C010000}"/>
    <hyperlink ref="E519" r:id="rId318" xr:uid="{00000000-0004-0000-0400-00003D010000}"/>
    <hyperlink ref="E520" r:id="rId319" xr:uid="{00000000-0004-0000-0400-00003E010000}"/>
    <hyperlink ref="E521" r:id="rId320" xr:uid="{00000000-0004-0000-0400-00003F010000}"/>
    <hyperlink ref="E522" r:id="rId321" xr:uid="{00000000-0004-0000-0400-000040010000}"/>
    <hyperlink ref="E523" r:id="rId322" xr:uid="{00000000-0004-0000-0400-000041010000}"/>
    <hyperlink ref="E524" r:id="rId323" xr:uid="{00000000-0004-0000-0400-000042010000}"/>
    <hyperlink ref="E525" r:id="rId324" xr:uid="{00000000-0004-0000-0400-000043010000}"/>
    <hyperlink ref="E526" r:id="rId325" xr:uid="{00000000-0004-0000-0400-000044010000}"/>
    <hyperlink ref="E527" r:id="rId326" xr:uid="{00000000-0004-0000-0400-000045010000}"/>
    <hyperlink ref="E528" r:id="rId327" xr:uid="{00000000-0004-0000-0400-000046010000}"/>
    <hyperlink ref="E529" r:id="rId328" xr:uid="{00000000-0004-0000-0400-000047010000}"/>
    <hyperlink ref="E530" r:id="rId329" xr:uid="{00000000-0004-0000-0400-000048010000}"/>
    <hyperlink ref="E570" r:id="rId330" xr:uid="{00000000-0004-0000-0400-000049010000}"/>
  </hyperlink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Y1000"/>
  <sheetViews>
    <sheetView workbookViewId="0"/>
  </sheetViews>
  <sheetFormatPr defaultColWidth="14.3984375" defaultRowHeight="15" customHeight="1"/>
  <cols>
    <col min="1" max="1" width="22.1328125" customWidth="1"/>
    <col min="2" max="2" width="9.73046875" customWidth="1"/>
    <col min="3" max="3" width="10.73046875" customWidth="1"/>
    <col min="4" max="4" width="12.265625" customWidth="1"/>
    <col min="5" max="5" width="7" customWidth="1"/>
    <col min="6" max="6" width="9.1328125" customWidth="1"/>
    <col min="7" max="7" width="12.73046875" customWidth="1"/>
    <col min="8" max="10" width="15" customWidth="1"/>
    <col min="11" max="12" width="8.73046875" customWidth="1"/>
    <col min="13" max="16" width="8.86328125" customWidth="1"/>
    <col min="17" max="25" width="8" customWidth="1"/>
    <col min="26" max="26" width="14.265625" customWidth="1"/>
  </cols>
  <sheetData>
    <row r="1" spans="1:25" ht="14.25">
      <c r="A1" s="452"/>
      <c r="B1" s="453"/>
      <c r="C1" s="234"/>
      <c r="D1" s="196"/>
      <c r="E1" s="454"/>
      <c r="F1" s="454"/>
      <c r="G1" s="196"/>
      <c r="H1" s="196"/>
      <c r="I1" s="196"/>
      <c r="J1" s="196"/>
      <c r="K1" s="196"/>
      <c r="L1" s="196"/>
    </row>
    <row r="2" spans="1:25" ht="14.25">
      <c r="A2" s="1135" t="s">
        <v>2512</v>
      </c>
      <c r="B2" s="1111"/>
      <c r="C2" s="1111"/>
      <c r="D2" s="1111"/>
      <c r="E2" s="1111"/>
      <c r="F2" s="1111"/>
      <c r="G2" s="1111"/>
      <c r="H2" s="1111"/>
      <c r="I2" s="1111"/>
      <c r="J2" s="1111"/>
      <c r="K2" s="1111"/>
      <c r="L2" s="1112"/>
      <c r="M2" s="54"/>
      <c r="N2" s="54"/>
      <c r="O2" s="54"/>
      <c r="P2" s="54"/>
      <c r="Q2" s="54"/>
      <c r="R2" s="54"/>
      <c r="S2" s="54"/>
      <c r="T2" s="54"/>
      <c r="U2" s="54"/>
      <c r="V2" s="54"/>
      <c r="W2" s="54"/>
      <c r="X2" s="54"/>
      <c r="Y2" s="54"/>
    </row>
    <row r="3" spans="1:25" ht="14.25">
      <c r="A3" s="455"/>
      <c r="B3" s="455"/>
      <c r="C3" s="456"/>
      <c r="D3" s="456"/>
      <c r="E3" s="457"/>
      <c r="F3" s="457"/>
      <c r="G3" s="456"/>
      <c r="H3" s="456"/>
      <c r="I3" s="456"/>
      <c r="J3" s="456"/>
      <c r="K3" s="456"/>
      <c r="L3" s="456"/>
      <c r="M3" s="54"/>
      <c r="N3" s="54"/>
      <c r="O3" s="54"/>
      <c r="P3" s="54"/>
      <c r="Q3" s="54"/>
      <c r="R3" s="54"/>
      <c r="S3" s="54"/>
      <c r="T3" s="54"/>
      <c r="U3" s="54"/>
      <c r="V3" s="54"/>
      <c r="W3" s="54"/>
      <c r="X3" s="54"/>
      <c r="Y3" s="54"/>
    </row>
    <row r="4" spans="1:25" ht="39" customHeight="1">
      <c r="A4" s="1110" t="s">
        <v>2513</v>
      </c>
      <c r="B4" s="1111"/>
      <c r="C4" s="1111"/>
      <c r="D4" s="1111"/>
      <c r="E4" s="1111"/>
      <c r="F4" s="1111"/>
      <c r="G4" s="1111"/>
      <c r="H4" s="1111"/>
      <c r="I4" s="1111"/>
      <c r="J4" s="1111"/>
      <c r="K4" s="1111"/>
      <c r="L4" s="1112"/>
      <c r="M4" s="54"/>
      <c r="N4" s="54"/>
      <c r="O4" s="54"/>
      <c r="P4" s="54"/>
      <c r="Q4" s="54"/>
      <c r="R4" s="54"/>
      <c r="S4" s="54"/>
      <c r="T4" s="54"/>
      <c r="U4" s="54"/>
      <c r="V4" s="54"/>
      <c r="W4" s="54"/>
      <c r="X4" s="54"/>
      <c r="Y4" s="54"/>
    </row>
    <row r="5" spans="1:25" ht="24" customHeight="1">
      <c r="A5" s="1110" t="s">
        <v>2514</v>
      </c>
      <c r="B5" s="1111"/>
      <c r="C5" s="1111"/>
      <c r="D5" s="1111"/>
      <c r="E5" s="1111"/>
      <c r="F5" s="1111"/>
      <c r="G5" s="1111"/>
      <c r="H5" s="1111"/>
      <c r="I5" s="1111"/>
      <c r="J5" s="1111"/>
      <c r="K5" s="1111"/>
      <c r="L5" s="1112"/>
      <c r="M5" s="54"/>
      <c r="N5" s="54"/>
      <c r="O5" s="54"/>
      <c r="P5" s="54"/>
      <c r="Q5" s="54"/>
      <c r="R5" s="54"/>
      <c r="S5" s="54"/>
      <c r="T5" s="54"/>
      <c r="U5" s="54"/>
      <c r="V5" s="54"/>
      <c r="W5" s="54"/>
      <c r="X5" s="54"/>
      <c r="Y5" s="54"/>
    </row>
    <row r="6" spans="1:25" ht="14.25">
      <c r="A6" s="1110" t="s">
        <v>2514</v>
      </c>
      <c r="B6" s="1111"/>
      <c r="C6" s="1111"/>
      <c r="D6" s="1111"/>
      <c r="E6" s="1111"/>
      <c r="F6" s="1111"/>
      <c r="G6" s="1111"/>
      <c r="H6" s="1111"/>
      <c r="I6" s="1111"/>
      <c r="J6" s="1111"/>
      <c r="K6" s="1111"/>
      <c r="L6" s="1112"/>
      <c r="M6" s="54"/>
      <c r="N6" s="54"/>
      <c r="O6" s="54"/>
      <c r="P6" s="54"/>
      <c r="Q6" s="54"/>
      <c r="R6" s="54"/>
      <c r="S6" s="54"/>
      <c r="T6" s="54"/>
      <c r="U6" s="54"/>
      <c r="V6" s="54"/>
      <c r="W6" s="54"/>
      <c r="X6" s="54"/>
      <c r="Y6" s="54"/>
    </row>
    <row r="7" spans="1:25" ht="14.25">
      <c r="A7" s="1136" t="s">
        <v>2515</v>
      </c>
      <c r="B7" s="1133"/>
      <c r="C7" s="1133"/>
      <c r="D7" s="1133"/>
      <c r="E7" s="1133"/>
      <c r="F7" s="1133"/>
      <c r="G7" s="1133"/>
      <c r="H7" s="1133"/>
      <c r="I7" s="1133"/>
      <c r="J7" s="1133"/>
      <c r="K7" s="1133"/>
      <c r="L7" s="1134"/>
      <c r="M7" s="54"/>
      <c r="N7" s="54"/>
      <c r="O7" s="54"/>
      <c r="P7" s="54"/>
      <c r="Q7" s="54"/>
      <c r="R7" s="54"/>
      <c r="S7" s="54"/>
      <c r="T7" s="54"/>
      <c r="U7" s="54"/>
      <c r="V7" s="54"/>
      <c r="W7" s="54"/>
      <c r="X7" s="54"/>
      <c r="Y7" s="54"/>
    </row>
    <row r="8" spans="1:25" ht="14.25">
      <c r="A8" s="1136" t="s">
        <v>2516</v>
      </c>
      <c r="B8" s="1133"/>
      <c r="C8" s="1133"/>
      <c r="D8" s="1133"/>
      <c r="E8" s="1133"/>
      <c r="F8" s="1133"/>
      <c r="G8" s="1133"/>
      <c r="H8" s="1133"/>
      <c r="I8" s="1133"/>
      <c r="J8" s="1133"/>
      <c r="K8" s="1133"/>
      <c r="L8" s="1134"/>
      <c r="M8" s="54"/>
      <c r="N8" s="54"/>
      <c r="O8" s="54"/>
      <c r="P8" s="54"/>
      <c r="Q8" s="54"/>
      <c r="R8" s="54"/>
      <c r="S8" s="54"/>
      <c r="T8" s="54"/>
      <c r="U8" s="54"/>
      <c r="V8" s="54"/>
      <c r="W8" s="54"/>
      <c r="X8" s="54"/>
      <c r="Y8" s="54"/>
    </row>
    <row r="9" spans="1:25" ht="38.25" customHeight="1">
      <c r="A9" s="1132" t="s">
        <v>2517</v>
      </c>
      <c r="B9" s="1133"/>
      <c r="C9" s="1133"/>
      <c r="D9" s="1133"/>
      <c r="E9" s="1133"/>
      <c r="F9" s="1133"/>
      <c r="G9" s="1133"/>
      <c r="H9" s="1133"/>
      <c r="I9" s="1133"/>
      <c r="J9" s="1133"/>
      <c r="K9" s="1133"/>
      <c r="L9" s="1134"/>
      <c r="M9" s="54"/>
      <c r="N9" s="54"/>
      <c r="O9" s="54"/>
      <c r="P9" s="54"/>
      <c r="Q9" s="54"/>
      <c r="R9" s="54"/>
      <c r="S9" s="54"/>
      <c r="T9" s="54"/>
      <c r="U9" s="54"/>
      <c r="V9" s="54"/>
      <c r="W9" s="54"/>
      <c r="X9" s="54"/>
      <c r="Y9" s="54"/>
    </row>
    <row r="10" spans="1:25" ht="27" customHeight="1">
      <c r="A10" s="1132" t="s">
        <v>2518</v>
      </c>
      <c r="B10" s="1133"/>
      <c r="C10" s="1133"/>
      <c r="D10" s="1133"/>
      <c r="E10" s="1133"/>
      <c r="F10" s="1133"/>
      <c r="G10" s="1133"/>
      <c r="H10" s="1133"/>
      <c r="I10" s="1133"/>
      <c r="J10" s="1133"/>
      <c r="K10" s="1133"/>
      <c r="L10" s="1134"/>
      <c r="M10" s="54"/>
      <c r="N10" s="54"/>
      <c r="O10" s="54"/>
      <c r="P10" s="54"/>
      <c r="Q10" s="54"/>
      <c r="R10" s="54"/>
      <c r="S10" s="54"/>
      <c r="T10" s="54"/>
      <c r="U10" s="54"/>
      <c r="V10" s="54"/>
      <c r="W10" s="54"/>
      <c r="X10" s="54"/>
      <c r="Y10" s="54"/>
    </row>
    <row r="11" spans="1:25" ht="34.5" customHeight="1">
      <c r="A11" s="1113" t="s">
        <v>2519</v>
      </c>
      <c r="B11" s="1111"/>
      <c r="C11" s="1111"/>
      <c r="D11" s="1111"/>
      <c r="E11" s="1111"/>
      <c r="F11" s="1111"/>
      <c r="G11" s="1111"/>
      <c r="H11" s="1111"/>
      <c r="I11" s="1111"/>
      <c r="J11" s="1111"/>
      <c r="K11" s="1111"/>
      <c r="L11" s="1112"/>
      <c r="M11" s="54"/>
      <c r="N11" s="54"/>
      <c r="O11" s="54"/>
      <c r="P11" s="54"/>
      <c r="Q11" s="54"/>
      <c r="R11" s="54"/>
      <c r="S11" s="54"/>
      <c r="T11" s="54"/>
      <c r="U11" s="54"/>
      <c r="V11" s="54"/>
      <c r="W11" s="54"/>
      <c r="X11" s="54"/>
      <c r="Y11" s="54"/>
    </row>
    <row r="12" spans="1:25" ht="14.25">
      <c r="A12" s="458"/>
      <c r="B12" s="459"/>
      <c r="C12" s="460"/>
      <c r="D12" s="461"/>
      <c r="E12" s="462"/>
      <c r="F12" s="463"/>
      <c r="G12" s="349"/>
      <c r="H12" s="349"/>
      <c r="I12" s="349"/>
      <c r="J12" s="349"/>
      <c r="K12" s="349"/>
      <c r="L12" s="349"/>
      <c r="M12" s="54"/>
      <c r="N12" s="54"/>
      <c r="O12" s="54"/>
      <c r="P12" s="54"/>
      <c r="Q12" s="54"/>
      <c r="R12" s="54"/>
      <c r="S12" s="54"/>
      <c r="T12" s="54"/>
      <c r="U12" s="54"/>
      <c r="V12" s="54"/>
      <c r="W12" s="54"/>
      <c r="X12" s="54"/>
      <c r="Y12" s="54"/>
    </row>
    <row r="13" spans="1:25" ht="51" customHeight="1">
      <c r="A13" s="464" t="s">
        <v>2520</v>
      </c>
      <c r="B13" s="59" t="s">
        <v>2521</v>
      </c>
      <c r="C13" s="61" t="s">
        <v>6</v>
      </c>
      <c r="D13" s="60" t="s">
        <v>2522</v>
      </c>
      <c r="E13" s="465" t="s">
        <v>2523</v>
      </c>
      <c r="F13" s="465" t="s">
        <v>2524</v>
      </c>
      <c r="G13" s="63" t="s">
        <v>2525</v>
      </c>
      <c r="H13" s="61" t="s">
        <v>2526</v>
      </c>
      <c r="I13" s="61" t="s">
        <v>2527</v>
      </c>
      <c r="J13" s="61" t="s">
        <v>2528</v>
      </c>
      <c r="K13" s="59" t="s">
        <v>219</v>
      </c>
      <c r="L13" s="59" t="s">
        <v>223</v>
      </c>
      <c r="M13" s="64" t="s">
        <v>224</v>
      </c>
    </row>
    <row r="14" spans="1:25" ht="153">
      <c r="A14" s="466" t="s">
        <v>2529</v>
      </c>
      <c r="B14" s="466" t="s">
        <v>1095</v>
      </c>
      <c r="C14" s="76" t="s">
        <v>50</v>
      </c>
      <c r="D14" s="74" t="s">
        <v>2530</v>
      </c>
      <c r="E14" s="120">
        <v>2022</v>
      </c>
      <c r="F14" s="67" t="s">
        <v>2531</v>
      </c>
      <c r="G14" s="83" t="s">
        <v>773</v>
      </c>
      <c r="H14" s="89" t="s">
        <v>773</v>
      </c>
      <c r="I14" s="83" t="s">
        <v>2532</v>
      </c>
      <c r="J14" s="83" t="s">
        <v>2533</v>
      </c>
      <c r="K14" s="77">
        <v>100</v>
      </c>
      <c r="L14" s="97">
        <v>100</v>
      </c>
      <c r="M14" s="3" t="s">
        <v>66</v>
      </c>
    </row>
    <row r="15" spans="1:25" ht="102">
      <c r="A15" s="184" t="s">
        <v>2534</v>
      </c>
      <c r="B15" s="158" t="s">
        <v>2535</v>
      </c>
      <c r="C15" s="155" t="s">
        <v>101</v>
      </c>
      <c r="D15" s="158" t="s">
        <v>2536</v>
      </c>
      <c r="E15" s="155">
        <v>2022</v>
      </c>
      <c r="F15" s="373" t="s">
        <v>2537</v>
      </c>
      <c r="G15" s="158" t="s">
        <v>2538</v>
      </c>
      <c r="H15" s="158" t="s">
        <v>2539</v>
      </c>
      <c r="I15" s="158" t="s">
        <v>2540</v>
      </c>
      <c r="J15" s="158" t="s">
        <v>2541</v>
      </c>
      <c r="K15" s="159">
        <v>100</v>
      </c>
      <c r="L15" s="159">
        <v>100</v>
      </c>
      <c r="M15" s="3" t="s">
        <v>2542</v>
      </c>
    </row>
    <row r="16" spans="1:25" ht="14.25">
      <c r="A16" s="466"/>
      <c r="B16" s="466"/>
      <c r="C16" s="120"/>
      <c r="D16" s="74"/>
      <c r="E16" s="120"/>
      <c r="F16" s="121"/>
      <c r="G16" s="83"/>
      <c r="H16" s="83"/>
      <c r="I16" s="83"/>
      <c r="J16" s="83"/>
      <c r="K16" s="77"/>
      <c r="L16" s="97"/>
    </row>
    <row r="17" spans="1:12" ht="14.25">
      <c r="A17" s="467"/>
      <c r="B17" s="467"/>
      <c r="C17" s="68"/>
      <c r="D17" s="67"/>
      <c r="E17" s="68"/>
      <c r="F17" s="126"/>
      <c r="G17" s="83"/>
      <c r="H17" s="83"/>
      <c r="I17" s="83"/>
      <c r="J17" s="83"/>
      <c r="K17" s="468"/>
      <c r="L17" s="202"/>
    </row>
    <row r="18" spans="1:12" ht="14.25">
      <c r="A18" s="467"/>
      <c r="B18" s="467"/>
      <c r="C18" s="68"/>
      <c r="D18" s="67"/>
      <c r="E18" s="68"/>
      <c r="F18" s="126"/>
      <c r="G18" s="83"/>
      <c r="H18" s="83"/>
      <c r="I18" s="83"/>
      <c r="J18" s="83"/>
      <c r="K18" s="469"/>
      <c r="L18" s="202"/>
    </row>
    <row r="19" spans="1:12" ht="15.75" customHeight="1">
      <c r="A19" s="470" t="s">
        <v>183</v>
      </c>
      <c r="B19" s="453"/>
      <c r="C19" s="234"/>
      <c r="D19" s="234"/>
      <c r="E19" s="471"/>
      <c r="F19" s="454"/>
      <c r="G19" s="196"/>
      <c r="H19" s="196"/>
      <c r="I19" s="196"/>
      <c r="J19" s="196"/>
      <c r="K19" s="349"/>
      <c r="L19" s="472">
        <f>SUM(L14:L17)</f>
        <v>200</v>
      </c>
    </row>
    <row r="20" spans="1:12" ht="15.75" customHeight="1">
      <c r="A20" s="452"/>
      <c r="B20" s="453"/>
      <c r="C20" s="234"/>
      <c r="D20" s="196"/>
      <c r="E20" s="454"/>
      <c r="F20" s="454"/>
      <c r="G20" s="196"/>
      <c r="H20" s="196"/>
      <c r="I20" s="196"/>
      <c r="J20" s="196"/>
      <c r="K20" s="196"/>
      <c r="L20" s="196"/>
    </row>
    <row r="21" spans="1:12" ht="15.75" customHeight="1">
      <c r="A21" s="1114" t="s">
        <v>842</v>
      </c>
      <c r="B21" s="1115"/>
      <c r="C21" s="1115"/>
      <c r="D21" s="1115"/>
      <c r="E21" s="1115"/>
      <c r="F21" s="1115"/>
      <c r="G21" s="1115"/>
      <c r="H21" s="1115"/>
      <c r="I21" s="1115"/>
      <c r="J21" s="1115"/>
      <c r="K21" s="1115"/>
      <c r="L21" s="1116"/>
    </row>
    <row r="22" spans="1:12" ht="15.75" customHeight="1">
      <c r="A22" s="452"/>
      <c r="B22" s="453"/>
      <c r="C22" s="234"/>
      <c r="D22" s="196"/>
      <c r="E22" s="454"/>
      <c r="F22" s="454"/>
      <c r="G22" s="196"/>
      <c r="H22" s="196"/>
      <c r="I22" s="196"/>
      <c r="J22" s="196"/>
      <c r="K22" s="196"/>
      <c r="L22" s="196"/>
    </row>
    <row r="23" spans="1:12" ht="15.75" customHeight="1">
      <c r="A23" s="452"/>
      <c r="B23" s="453"/>
      <c r="C23" s="234"/>
      <c r="D23" s="196"/>
      <c r="E23" s="454"/>
      <c r="F23" s="454"/>
      <c r="G23" s="196"/>
      <c r="H23" s="196"/>
      <c r="I23" s="196"/>
      <c r="J23" s="196"/>
      <c r="K23" s="196"/>
      <c r="L23" s="196"/>
    </row>
    <row r="24" spans="1:12" ht="15.75" customHeight="1">
      <c r="A24" s="452"/>
      <c r="B24" s="453"/>
      <c r="C24" s="234"/>
      <c r="D24" s="196"/>
      <c r="E24" s="454"/>
      <c r="F24" s="454"/>
      <c r="G24" s="196"/>
      <c r="H24" s="196"/>
      <c r="I24" s="196"/>
      <c r="J24" s="196"/>
      <c r="K24" s="196"/>
      <c r="L24" s="196"/>
    </row>
    <row r="25" spans="1:12" ht="15.75" customHeight="1">
      <c r="A25" s="452"/>
      <c r="B25" s="453"/>
      <c r="C25" s="234"/>
      <c r="D25" s="196"/>
      <c r="E25" s="454"/>
      <c r="F25" s="454"/>
      <c r="G25" s="196"/>
      <c r="H25" s="196"/>
      <c r="I25" s="196"/>
      <c r="J25" s="196"/>
      <c r="K25" s="196"/>
      <c r="L25" s="196"/>
    </row>
    <row r="26" spans="1:12" ht="15.75" customHeight="1">
      <c r="A26" s="452"/>
      <c r="B26" s="453"/>
      <c r="C26" s="234"/>
      <c r="D26" s="196"/>
      <c r="E26" s="454"/>
      <c r="F26" s="454"/>
      <c r="G26" s="196"/>
      <c r="H26" s="196"/>
      <c r="I26" s="196"/>
      <c r="J26" s="196"/>
      <c r="K26" s="196"/>
      <c r="L26" s="196"/>
    </row>
    <row r="27" spans="1:12" ht="15.75" customHeight="1">
      <c r="A27" s="452"/>
      <c r="B27" s="453"/>
      <c r="C27" s="234"/>
      <c r="D27" s="196"/>
      <c r="E27" s="454"/>
      <c r="F27" s="454"/>
      <c r="G27" s="196"/>
      <c r="H27" s="196"/>
      <c r="I27" s="196"/>
      <c r="J27" s="196"/>
      <c r="K27" s="196"/>
      <c r="L27" s="196"/>
    </row>
    <row r="28" spans="1:12" ht="15.75" customHeight="1">
      <c r="A28" s="452"/>
      <c r="B28" s="453"/>
      <c r="C28" s="234"/>
      <c r="D28" s="196"/>
      <c r="E28" s="454"/>
      <c r="F28" s="454"/>
      <c r="G28" s="196"/>
      <c r="H28" s="196"/>
      <c r="I28" s="196"/>
      <c r="J28" s="196"/>
      <c r="K28" s="196"/>
      <c r="L28" s="196"/>
    </row>
    <row r="29" spans="1:12" ht="15.75" customHeight="1">
      <c r="A29" s="452"/>
      <c r="B29" s="453"/>
      <c r="C29" s="234"/>
      <c r="D29" s="196"/>
      <c r="E29" s="454"/>
      <c r="F29" s="454"/>
      <c r="G29" s="196"/>
      <c r="H29" s="196"/>
      <c r="I29" s="196"/>
      <c r="J29" s="196"/>
      <c r="K29" s="196"/>
      <c r="L29" s="196"/>
    </row>
    <row r="30" spans="1:12" ht="15.75" customHeight="1">
      <c r="A30" s="452"/>
      <c r="B30" s="453"/>
      <c r="C30" s="234"/>
      <c r="D30" s="196"/>
      <c r="E30" s="454"/>
      <c r="F30" s="454"/>
      <c r="G30" s="196"/>
      <c r="H30" s="196"/>
      <c r="I30" s="196"/>
      <c r="J30" s="196"/>
      <c r="K30" s="196"/>
      <c r="L30" s="196"/>
    </row>
    <row r="31" spans="1:12" ht="15.75" customHeight="1">
      <c r="A31" s="452"/>
      <c r="B31" s="453"/>
      <c r="C31" s="234"/>
      <c r="D31" s="196"/>
      <c r="E31" s="454"/>
      <c r="F31" s="454"/>
      <c r="G31" s="196"/>
      <c r="H31" s="196"/>
      <c r="I31" s="196"/>
      <c r="J31" s="196"/>
      <c r="K31" s="196"/>
      <c r="L31" s="196"/>
    </row>
    <row r="32" spans="1:12" ht="15.75" customHeight="1">
      <c r="A32" s="452"/>
      <c r="B32" s="453"/>
      <c r="C32" s="234"/>
      <c r="D32" s="196"/>
      <c r="E32" s="454"/>
      <c r="F32" s="454"/>
      <c r="G32" s="196"/>
      <c r="H32" s="196"/>
      <c r="I32" s="196"/>
      <c r="J32" s="196"/>
      <c r="K32" s="196"/>
      <c r="L32" s="196"/>
    </row>
    <row r="33" spans="1:12" ht="15.75" customHeight="1">
      <c r="A33" s="452"/>
      <c r="B33" s="453"/>
      <c r="C33" s="234"/>
      <c r="D33" s="196"/>
      <c r="E33" s="454"/>
      <c r="F33" s="454"/>
      <c r="G33" s="196"/>
      <c r="H33" s="196"/>
      <c r="I33" s="196"/>
      <c r="J33" s="196"/>
      <c r="K33" s="196"/>
      <c r="L33" s="196"/>
    </row>
    <row r="34" spans="1:12" ht="15.75" customHeight="1">
      <c r="A34" s="452"/>
      <c r="B34" s="453"/>
      <c r="C34" s="234"/>
      <c r="D34" s="196"/>
      <c r="E34" s="454"/>
      <c r="F34" s="454"/>
      <c r="G34" s="196"/>
      <c r="H34" s="196"/>
      <c r="I34" s="196"/>
      <c r="J34" s="196"/>
      <c r="K34" s="196"/>
      <c r="L34" s="196"/>
    </row>
    <row r="35" spans="1:12" ht="15.75" customHeight="1">
      <c r="A35" s="452"/>
      <c r="B35" s="453"/>
      <c r="C35" s="234"/>
      <c r="D35" s="196"/>
      <c r="E35" s="454"/>
      <c r="F35" s="454"/>
      <c r="G35" s="196"/>
      <c r="H35" s="196"/>
      <c r="I35" s="196"/>
      <c r="J35" s="196"/>
      <c r="K35" s="196"/>
      <c r="L35" s="196"/>
    </row>
    <row r="36" spans="1:12" ht="15.75" customHeight="1">
      <c r="A36" s="452"/>
      <c r="B36" s="453"/>
      <c r="C36" s="234"/>
      <c r="D36" s="196"/>
      <c r="E36" s="454"/>
      <c r="F36" s="454"/>
      <c r="G36" s="196"/>
      <c r="H36" s="196"/>
      <c r="I36" s="196"/>
      <c r="J36" s="196"/>
      <c r="K36" s="196"/>
      <c r="L36" s="196"/>
    </row>
    <row r="37" spans="1:12" ht="15.75" customHeight="1">
      <c r="A37" s="452"/>
      <c r="B37" s="453"/>
      <c r="C37" s="234"/>
      <c r="D37" s="196"/>
      <c r="E37" s="454"/>
      <c r="F37" s="454"/>
      <c r="G37" s="196"/>
      <c r="H37" s="196"/>
      <c r="I37" s="196"/>
      <c r="J37" s="196"/>
      <c r="K37" s="196"/>
      <c r="L37" s="196"/>
    </row>
    <row r="38" spans="1:12" ht="15.75" customHeight="1">
      <c r="A38" s="452"/>
      <c r="B38" s="453"/>
      <c r="C38" s="234"/>
      <c r="D38" s="196"/>
      <c r="E38" s="454"/>
      <c r="F38" s="454"/>
      <c r="G38" s="196"/>
      <c r="H38" s="196"/>
      <c r="I38" s="196"/>
      <c r="J38" s="196"/>
      <c r="K38" s="196"/>
      <c r="L38" s="196"/>
    </row>
    <row r="39" spans="1:12" ht="15.75" customHeight="1">
      <c r="A39" s="452"/>
      <c r="B39" s="453"/>
      <c r="C39" s="234"/>
      <c r="D39" s="196"/>
      <c r="E39" s="454"/>
      <c r="F39" s="454"/>
      <c r="G39" s="196"/>
      <c r="H39" s="196"/>
      <c r="I39" s="196"/>
      <c r="J39" s="196"/>
      <c r="K39" s="196"/>
      <c r="L39" s="196"/>
    </row>
    <row r="40" spans="1:12" ht="15.75" customHeight="1">
      <c r="A40" s="452"/>
      <c r="B40" s="453"/>
      <c r="C40" s="234"/>
      <c r="D40" s="196"/>
      <c r="E40" s="454"/>
      <c r="F40" s="454"/>
      <c r="G40" s="196"/>
      <c r="H40" s="196"/>
      <c r="I40" s="196"/>
      <c r="J40" s="196"/>
      <c r="K40" s="196"/>
      <c r="L40" s="196"/>
    </row>
    <row r="41" spans="1:12" ht="15.75" customHeight="1">
      <c r="A41" s="452"/>
      <c r="B41" s="453"/>
      <c r="C41" s="234"/>
      <c r="D41" s="196"/>
      <c r="E41" s="454"/>
      <c r="F41" s="454"/>
      <c r="G41" s="196"/>
      <c r="H41" s="196"/>
      <c r="I41" s="196"/>
      <c r="J41" s="196"/>
      <c r="K41" s="196"/>
      <c r="L41" s="196"/>
    </row>
    <row r="42" spans="1:12" ht="15.75" customHeight="1">
      <c r="A42" s="452"/>
      <c r="B42" s="453"/>
      <c r="C42" s="234"/>
      <c r="D42" s="196"/>
      <c r="E42" s="454"/>
      <c r="F42" s="454"/>
      <c r="G42" s="196"/>
      <c r="H42" s="196"/>
      <c r="I42" s="196"/>
      <c r="J42" s="196"/>
      <c r="K42" s="196"/>
      <c r="L42" s="196"/>
    </row>
    <row r="43" spans="1:12" ht="15.75" customHeight="1">
      <c r="A43" s="452"/>
      <c r="B43" s="453"/>
      <c r="C43" s="234"/>
      <c r="D43" s="196"/>
      <c r="E43" s="454"/>
      <c r="F43" s="454"/>
      <c r="G43" s="196"/>
      <c r="H43" s="196"/>
      <c r="I43" s="196"/>
      <c r="J43" s="196"/>
      <c r="K43" s="196"/>
      <c r="L43" s="196"/>
    </row>
    <row r="44" spans="1:12" ht="15.75" customHeight="1">
      <c r="A44" s="452"/>
      <c r="B44" s="453"/>
      <c r="C44" s="234"/>
      <c r="D44" s="196"/>
      <c r="E44" s="454"/>
      <c r="F44" s="454"/>
      <c r="G44" s="196"/>
      <c r="H44" s="196"/>
      <c r="I44" s="196"/>
      <c r="J44" s="196"/>
      <c r="K44" s="196"/>
      <c r="L44" s="196"/>
    </row>
    <row r="45" spans="1:12" ht="15.75" customHeight="1">
      <c r="A45" s="452"/>
      <c r="B45" s="453"/>
      <c r="C45" s="234"/>
      <c r="D45" s="196"/>
      <c r="E45" s="454"/>
      <c r="F45" s="454"/>
      <c r="G45" s="196"/>
      <c r="H45" s="196"/>
      <c r="I45" s="196"/>
      <c r="J45" s="196"/>
      <c r="K45" s="196"/>
      <c r="L45" s="196"/>
    </row>
    <row r="46" spans="1:12" ht="15.75" customHeight="1">
      <c r="A46" s="452"/>
      <c r="B46" s="453"/>
      <c r="C46" s="234"/>
      <c r="D46" s="196"/>
      <c r="E46" s="454"/>
      <c r="F46" s="454"/>
      <c r="G46" s="196"/>
      <c r="H46" s="196"/>
      <c r="I46" s="196"/>
      <c r="J46" s="196"/>
      <c r="K46" s="196"/>
      <c r="L46" s="196"/>
    </row>
    <row r="47" spans="1:12" ht="15.75" customHeight="1">
      <c r="A47" s="452"/>
      <c r="B47" s="453"/>
      <c r="C47" s="234"/>
      <c r="D47" s="196"/>
      <c r="E47" s="454"/>
      <c r="F47" s="454"/>
      <c r="G47" s="196"/>
      <c r="H47" s="196"/>
      <c r="I47" s="196"/>
      <c r="J47" s="196"/>
      <c r="K47" s="196"/>
      <c r="L47" s="196"/>
    </row>
    <row r="48" spans="1:12" ht="15.75" customHeight="1">
      <c r="A48" s="452"/>
      <c r="B48" s="453"/>
      <c r="C48" s="234"/>
      <c r="D48" s="196"/>
      <c r="E48" s="454"/>
      <c r="F48" s="454"/>
      <c r="G48" s="196"/>
      <c r="H48" s="196"/>
      <c r="I48" s="196"/>
      <c r="J48" s="196"/>
      <c r="K48" s="196"/>
      <c r="L48" s="196"/>
    </row>
    <row r="49" spans="1:12" ht="15.75" customHeight="1">
      <c r="A49" s="452"/>
      <c r="B49" s="453"/>
      <c r="C49" s="234"/>
      <c r="D49" s="196"/>
      <c r="E49" s="454"/>
      <c r="F49" s="454"/>
      <c r="G49" s="196"/>
      <c r="H49" s="196"/>
      <c r="I49" s="196"/>
      <c r="J49" s="196"/>
      <c r="K49" s="196"/>
      <c r="L49" s="196"/>
    </row>
    <row r="50" spans="1:12" ht="15.75" customHeight="1">
      <c r="A50" s="452"/>
      <c r="B50" s="453"/>
      <c r="C50" s="234"/>
      <c r="D50" s="196"/>
      <c r="E50" s="454"/>
      <c r="F50" s="454"/>
      <c r="G50" s="196"/>
      <c r="H50" s="196"/>
      <c r="I50" s="196"/>
      <c r="J50" s="196"/>
      <c r="K50" s="196"/>
      <c r="L50" s="196"/>
    </row>
    <row r="51" spans="1:12" ht="15.75" customHeight="1">
      <c r="A51" s="452"/>
      <c r="B51" s="453"/>
      <c r="C51" s="234"/>
      <c r="D51" s="196"/>
      <c r="E51" s="454"/>
      <c r="F51" s="454"/>
      <c r="G51" s="196"/>
      <c r="H51" s="196"/>
      <c r="I51" s="196"/>
      <c r="J51" s="196"/>
      <c r="K51" s="196"/>
      <c r="L51" s="196"/>
    </row>
    <row r="52" spans="1:12" ht="15.75" customHeight="1">
      <c r="A52" s="452"/>
      <c r="B52" s="453"/>
      <c r="C52" s="234"/>
      <c r="D52" s="196"/>
      <c r="E52" s="454"/>
      <c r="F52" s="454"/>
      <c r="G52" s="196"/>
      <c r="H52" s="196"/>
      <c r="I52" s="196"/>
      <c r="J52" s="196"/>
      <c r="K52" s="196"/>
      <c r="L52" s="196"/>
    </row>
    <row r="53" spans="1:12" ht="15.75" customHeight="1">
      <c r="A53" s="452"/>
      <c r="B53" s="453"/>
      <c r="C53" s="234"/>
      <c r="D53" s="196"/>
      <c r="E53" s="454"/>
      <c r="F53" s="454"/>
      <c r="G53" s="196"/>
      <c r="H53" s="196"/>
      <c r="I53" s="196"/>
      <c r="J53" s="196"/>
      <c r="K53" s="196"/>
      <c r="L53" s="196"/>
    </row>
    <row r="54" spans="1:12" ht="15.75" customHeight="1">
      <c r="A54" s="452"/>
      <c r="B54" s="453"/>
      <c r="C54" s="234"/>
      <c r="D54" s="196"/>
      <c r="E54" s="454"/>
      <c r="F54" s="454"/>
      <c r="G54" s="196"/>
      <c r="H54" s="196"/>
      <c r="I54" s="196"/>
      <c r="J54" s="196"/>
      <c r="K54" s="196"/>
      <c r="L54" s="196"/>
    </row>
    <row r="55" spans="1:12" ht="15.75" customHeight="1">
      <c r="A55" s="452"/>
      <c r="B55" s="453"/>
      <c r="C55" s="234"/>
      <c r="D55" s="196"/>
      <c r="E55" s="454"/>
      <c r="F55" s="454"/>
      <c r="G55" s="196"/>
      <c r="H55" s="196"/>
      <c r="I55" s="196"/>
      <c r="J55" s="196"/>
      <c r="K55" s="196"/>
      <c r="L55" s="196"/>
    </row>
    <row r="56" spans="1:12" ht="15.75" customHeight="1">
      <c r="A56" s="452"/>
      <c r="B56" s="453"/>
      <c r="C56" s="234"/>
      <c r="D56" s="196"/>
      <c r="E56" s="454"/>
      <c r="F56" s="454"/>
      <c r="G56" s="196"/>
      <c r="H56" s="196"/>
      <c r="I56" s="196"/>
      <c r="J56" s="196"/>
      <c r="K56" s="196"/>
      <c r="L56" s="196"/>
    </row>
    <row r="57" spans="1:12" ht="15.75" customHeight="1">
      <c r="A57" s="452"/>
      <c r="B57" s="453"/>
      <c r="C57" s="234"/>
      <c r="D57" s="196"/>
      <c r="E57" s="454"/>
      <c r="F57" s="454"/>
      <c r="G57" s="196"/>
      <c r="H57" s="196"/>
      <c r="I57" s="196"/>
      <c r="J57" s="196"/>
      <c r="K57" s="196"/>
      <c r="L57" s="196"/>
    </row>
    <row r="58" spans="1:12" ht="15.75" customHeight="1">
      <c r="A58" s="452"/>
      <c r="B58" s="453"/>
      <c r="C58" s="234"/>
      <c r="D58" s="196"/>
      <c r="E58" s="454"/>
      <c r="F58" s="454"/>
      <c r="G58" s="196"/>
      <c r="H58" s="196"/>
      <c r="I58" s="196"/>
      <c r="J58" s="196"/>
      <c r="K58" s="196"/>
      <c r="L58" s="196"/>
    </row>
    <row r="59" spans="1:12" ht="15.75" customHeight="1">
      <c r="A59" s="452"/>
      <c r="B59" s="453"/>
      <c r="C59" s="234"/>
      <c r="D59" s="196"/>
      <c r="E59" s="454"/>
      <c r="F59" s="454"/>
      <c r="G59" s="196"/>
      <c r="H59" s="196"/>
      <c r="I59" s="196"/>
      <c r="J59" s="196"/>
      <c r="K59" s="196"/>
      <c r="L59" s="196"/>
    </row>
    <row r="60" spans="1:12" ht="15.75" customHeight="1">
      <c r="A60" s="452"/>
      <c r="B60" s="453"/>
      <c r="C60" s="234"/>
      <c r="D60" s="196"/>
      <c r="E60" s="454"/>
      <c r="F60" s="454"/>
      <c r="G60" s="196"/>
      <c r="H60" s="196"/>
      <c r="I60" s="196"/>
      <c r="J60" s="196"/>
      <c r="K60" s="196"/>
      <c r="L60" s="196"/>
    </row>
    <row r="61" spans="1:12" ht="15.75" customHeight="1">
      <c r="A61" s="452"/>
      <c r="B61" s="453"/>
      <c r="C61" s="234"/>
      <c r="D61" s="196"/>
      <c r="E61" s="454"/>
      <c r="F61" s="454"/>
      <c r="G61" s="196"/>
      <c r="H61" s="196"/>
      <c r="I61" s="196"/>
      <c r="J61" s="196"/>
      <c r="K61" s="196"/>
      <c r="L61" s="196"/>
    </row>
    <row r="62" spans="1:12" ht="15.75" customHeight="1">
      <c r="A62" s="452"/>
      <c r="B62" s="453"/>
      <c r="C62" s="234"/>
      <c r="D62" s="196"/>
      <c r="E62" s="454"/>
      <c r="F62" s="454"/>
      <c r="G62" s="196"/>
      <c r="H62" s="196"/>
      <c r="I62" s="196"/>
      <c r="J62" s="196"/>
      <c r="K62" s="196"/>
      <c r="L62" s="196"/>
    </row>
    <row r="63" spans="1:12" ht="15.75" customHeight="1">
      <c r="A63" s="452"/>
      <c r="B63" s="453"/>
      <c r="C63" s="234"/>
      <c r="D63" s="196"/>
      <c r="E63" s="454"/>
      <c r="F63" s="454"/>
      <c r="G63" s="196"/>
      <c r="H63" s="196"/>
      <c r="I63" s="196"/>
      <c r="J63" s="196"/>
      <c r="K63" s="196"/>
      <c r="L63" s="196"/>
    </row>
    <row r="64" spans="1:12" ht="15.75" customHeight="1">
      <c r="A64" s="452"/>
      <c r="B64" s="453"/>
      <c r="C64" s="234"/>
      <c r="D64" s="196"/>
      <c r="E64" s="454"/>
      <c r="F64" s="454"/>
      <c r="G64" s="196"/>
      <c r="H64" s="196"/>
      <c r="I64" s="196"/>
      <c r="J64" s="196"/>
      <c r="K64" s="196"/>
      <c r="L64" s="196"/>
    </row>
    <row r="65" spans="1:12" ht="15.75" customHeight="1">
      <c r="A65" s="452"/>
      <c r="B65" s="453"/>
      <c r="C65" s="234"/>
      <c r="D65" s="196"/>
      <c r="E65" s="454"/>
      <c r="F65" s="454"/>
      <c r="G65" s="196"/>
      <c r="H65" s="196"/>
      <c r="I65" s="196"/>
      <c r="J65" s="196"/>
      <c r="K65" s="196"/>
      <c r="L65" s="196"/>
    </row>
    <row r="66" spans="1:12" ht="15.75" customHeight="1">
      <c r="A66" s="452"/>
      <c r="B66" s="453"/>
      <c r="C66" s="234"/>
      <c r="D66" s="196"/>
      <c r="E66" s="454"/>
      <c r="F66" s="454"/>
      <c r="G66" s="196"/>
      <c r="H66" s="196"/>
      <c r="I66" s="196"/>
      <c r="J66" s="196"/>
      <c r="K66" s="196"/>
      <c r="L66" s="196"/>
    </row>
    <row r="67" spans="1:12" ht="15.75" customHeight="1">
      <c r="A67" s="452"/>
      <c r="B67" s="453"/>
      <c r="C67" s="234"/>
      <c r="D67" s="196"/>
      <c r="E67" s="454"/>
      <c r="F67" s="454"/>
      <c r="G67" s="196"/>
      <c r="H67" s="196"/>
      <c r="I67" s="196"/>
      <c r="J67" s="196"/>
      <c r="K67" s="196"/>
      <c r="L67" s="196"/>
    </row>
    <row r="68" spans="1:12" ht="15.75" customHeight="1">
      <c r="A68" s="452"/>
      <c r="B68" s="453"/>
      <c r="C68" s="234"/>
      <c r="D68" s="196"/>
      <c r="E68" s="454"/>
      <c r="F68" s="454"/>
      <c r="G68" s="196"/>
      <c r="H68" s="196"/>
      <c r="I68" s="196"/>
      <c r="J68" s="196"/>
      <c r="K68" s="196"/>
      <c r="L68" s="196"/>
    </row>
    <row r="69" spans="1:12" ht="15.75" customHeight="1">
      <c r="A69" s="452"/>
      <c r="B69" s="453"/>
      <c r="C69" s="234"/>
      <c r="D69" s="196"/>
      <c r="E69" s="454"/>
      <c r="F69" s="454"/>
      <c r="G69" s="196"/>
      <c r="H69" s="196"/>
      <c r="I69" s="196"/>
      <c r="J69" s="196"/>
      <c r="K69" s="196"/>
      <c r="L69" s="196"/>
    </row>
    <row r="70" spans="1:12" ht="15.75" customHeight="1">
      <c r="A70" s="452"/>
      <c r="B70" s="453"/>
      <c r="C70" s="234"/>
      <c r="D70" s="196"/>
      <c r="E70" s="454"/>
      <c r="F70" s="454"/>
      <c r="G70" s="196"/>
      <c r="H70" s="196"/>
      <c r="I70" s="196"/>
      <c r="J70" s="196"/>
      <c r="K70" s="196"/>
      <c r="L70" s="196"/>
    </row>
    <row r="71" spans="1:12" ht="15.75" customHeight="1">
      <c r="A71" s="452"/>
      <c r="B71" s="453"/>
      <c r="C71" s="234"/>
      <c r="D71" s="196"/>
      <c r="E71" s="454"/>
      <c r="F71" s="454"/>
      <c r="G71" s="196"/>
      <c r="H71" s="196"/>
      <c r="I71" s="196"/>
      <c r="J71" s="196"/>
      <c r="K71" s="196"/>
      <c r="L71" s="196"/>
    </row>
    <row r="72" spans="1:12" ht="15.75" customHeight="1">
      <c r="A72" s="452"/>
      <c r="B72" s="453"/>
      <c r="C72" s="234"/>
      <c r="D72" s="196"/>
      <c r="E72" s="454"/>
      <c r="F72" s="454"/>
      <c r="G72" s="196"/>
      <c r="H72" s="196"/>
      <c r="I72" s="196"/>
      <c r="J72" s="196"/>
      <c r="K72" s="196"/>
      <c r="L72" s="196"/>
    </row>
    <row r="73" spans="1:12" ht="15.75" customHeight="1">
      <c r="A73" s="452"/>
      <c r="B73" s="453"/>
      <c r="C73" s="234"/>
      <c r="D73" s="196"/>
      <c r="E73" s="454"/>
      <c r="F73" s="454"/>
      <c r="G73" s="196"/>
      <c r="H73" s="196"/>
      <c r="I73" s="196"/>
      <c r="J73" s="196"/>
      <c r="K73" s="196"/>
      <c r="L73" s="196"/>
    </row>
    <row r="74" spans="1:12" ht="15.75" customHeight="1">
      <c r="A74" s="452"/>
      <c r="B74" s="453"/>
      <c r="C74" s="234"/>
      <c r="D74" s="196"/>
      <c r="E74" s="454"/>
      <c r="F74" s="454"/>
      <c r="G74" s="196"/>
      <c r="H74" s="196"/>
      <c r="I74" s="196"/>
      <c r="J74" s="196"/>
      <c r="K74" s="196"/>
      <c r="L74" s="196"/>
    </row>
    <row r="75" spans="1:12" ht="15.75" customHeight="1">
      <c r="A75" s="452"/>
      <c r="B75" s="453"/>
      <c r="C75" s="234"/>
      <c r="D75" s="196"/>
      <c r="E75" s="454"/>
      <c r="F75" s="454"/>
      <c r="G75" s="196"/>
      <c r="H75" s="196"/>
      <c r="I75" s="196"/>
      <c r="J75" s="196"/>
      <c r="K75" s="196"/>
      <c r="L75" s="196"/>
    </row>
    <row r="76" spans="1:12" ht="15.75" customHeight="1">
      <c r="A76" s="452"/>
      <c r="B76" s="453"/>
      <c r="C76" s="234"/>
      <c r="D76" s="196"/>
      <c r="E76" s="454"/>
      <c r="F76" s="454"/>
      <c r="G76" s="196"/>
      <c r="H76" s="196"/>
      <c r="I76" s="196"/>
      <c r="J76" s="196"/>
      <c r="K76" s="196"/>
      <c r="L76" s="196"/>
    </row>
    <row r="77" spans="1:12" ht="15.75" customHeight="1">
      <c r="A77" s="452"/>
      <c r="B77" s="453"/>
      <c r="C77" s="234"/>
      <c r="D77" s="196"/>
      <c r="E77" s="454"/>
      <c r="F77" s="454"/>
      <c r="G77" s="196"/>
      <c r="H77" s="196"/>
      <c r="I77" s="196"/>
      <c r="J77" s="196"/>
      <c r="K77" s="196"/>
      <c r="L77" s="196"/>
    </row>
    <row r="78" spans="1:12" ht="15.75" customHeight="1">
      <c r="A78" s="452"/>
      <c r="B78" s="453"/>
      <c r="C78" s="234"/>
      <c r="D78" s="196"/>
      <c r="E78" s="454"/>
      <c r="F78" s="454"/>
      <c r="G78" s="196"/>
      <c r="H78" s="196"/>
      <c r="I78" s="196"/>
      <c r="J78" s="196"/>
      <c r="K78" s="196"/>
      <c r="L78" s="196"/>
    </row>
    <row r="79" spans="1:12" ht="15.75" customHeight="1">
      <c r="A79" s="452"/>
      <c r="B79" s="453"/>
      <c r="C79" s="234"/>
      <c r="D79" s="196"/>
      <c r="E79" s="454"/>
      <c r="F79" s="454"/>
      <c r="G79" s="196"/>
      <c r="H79" s="196"/>
      <c r="I79" s="196"/>
      <c r="J79" s="196"/>
      <c r="K79" s="196"/>
      <c r="L79" s="196"/>
    </row>
    <row r="80" spans="1:12" ht="15.75" customHeight="1">
      <c r="A80" s="452"/>
      <c r="B80" s="453"/>
      <c r="C80" s="234"/>
      <c r="D80" s="196"/>
      <c r="E80" s="454"/>
      <c r="F80" s="454"/>
      <c r="G80" s="196"/>
      <c r="H80" s="196"/>
      <c r="I80" s="196"/>
      <c r="J80" s="196"/>
      <c r="K80" s="196"/>
      <c r="L80" s="196"/>
    </row>
    <row r="81" spans="1:12" ht="15.75" customHeight="1">
      <c r="A81" s="452"/>
      <c r="B81" s="453"/>
      <c r="C81" s="234"/>
      <c r="D81" s="196"/>
      <c r="E81" s="454"/>
      <c r="F81" s="454"/>
      <c r="G81" s="196"/>
      <c r="H81" s="196"/>
      <c r="I81" s="196"/>
      <c r="J81" s="196"/>
      <c r="K81" s="196"/>
      <c r="L81" s="196"/>
    </row>
    <row r="82" spans="1:12" ht="15.75" customHeight="1">
      <c r="A82" s="452"/>
      <c r="B82" s="453"/>
      <c r="C82" s="234"/>
      <c r="D82" s="196"/>
      <c r="E82" s="454"/>
      <c r="F82" s="454"/>
      <c r="G82" s="196"/>
      <c r="H82" s="196"/>
      <c r="I82" s="196"/>
      <c r="J82" s="196"/>
      <c r="K82" s="196"/>
      <c r="L82" s="196"/>
    </row>
    <row r="83" spans="1:12" ht="15.75" customHeight="1">
      <c r="A83" s="452"/>
      <c r="B83" s="453"/>
      <c r="C83" s="234"/>
      <c r="D83" s="196"/>
      <c r="E83" s="454"/>
      <c r="F83" s="454"/>
      <c r="G83" s="196"/>
      <c r="H83" s="196"/>
      <c r="I83" s="196"/>
      <c r="J83" s="196"/>
      <c r="K83" s="196"/>
      <c r="L83" s="196"/>
    </row>
    <row r="84" spans="1:12" ht="15.75" customHeight="1">
      <c r="A84" s="452"/>
      <c r="B84" s="453"/>
      <c r="C84" s="234"/>
      <c r="D84" s="196"/>
      <c r="E84" s="454"/>
      <c r="F84" s="454"/>
      <c r="G84" s="196"/>
      <c r="H84" s="196"/>
      <c r="I84" s="196"/>
      <c r="J84" s="196"/>
      <c r="K84" s="196"/>
      <c r="L84" s="196"/>
    </row>
    <row r="85" spans="1:12" ht="15.75" customHeight="1">
      <c r="A85" s="452"/>
      <c r="B85" s="453"/>
      <c r="C85" s="234"/>
      <c r="D85" s="196"/>
      <c r="E85" s="454"/>
      <c r="F85" s="454"/>
      <c r="G85" s="196"/>
      <c r="H85" s="196"/>
      <c r="I85" s="196"/>
      <c r="J85" s="196"/>
      <c r="K85" s="196"/>
      <c r="L85" s="196"/>
    </row>
    <row r="86" spans="1:12" ht="15.75" customHeight="1">
      <c r="A86" s="452"/>
      <c r="B86" s="453"/>
      <c r="C86" s="234"/>
      <c r="D86" s="196"/>
      <c r="E86" s="454"/>
      <c r="F86" s="454"/>
      <c r="G86" s="196"/>
      <c r="H86" s="196"/>
      <c r="I86" s="196"/>
      <c r="J86" s="196"/>
      <c r="K86" s="196"/>
      <c r="L86" s="196"/>
    </row>
    <row r="87" spans="1:12" ht="15.75" customHeight="1">
      <c r="A87" s="452"/>
      <c r="B87" s="453"/>
      <c r="C87" s="234"/>
      <c r="D87" s="196"/>
      <c r="E87" s="454"/>
      <c r="F87" s="454"/>
      <c r="G87" s="196"/>
      <c r="H87" s="196"/>
      <c r="I87" s="196"/>
      <c r="J87" s="196"/>
      <c r="K87" s="196"/>
      <c r="L87" s="196"/>
    </row>
    <row r="88" spans="1:12" ht="15.75" customHeight="1">
      <c r="A88" s="452"/>
      <c r="B88" s="453"/>
      <c r="C88" s="234"/>
      <c r="D88" s="196"/>
      <c r="E88" s="454"/>
      <c r="F88" s="454"/>
      <c r="G88" s="196"/>
      <c r="H88" s="196"/>
      <c r="I88" s="196"/>
      <c r="J88" s="196"/>
      <c r="K88" s="196"/>
      <c r="L88" s="196"/>
    </row>
    <row r="89" spans="1:12" ht="15.75" customHeight="1">
      <c r="A89" s="452"/>
      <c r="B89" s="453"/>
      <c r="C89" s="234"/>
      <c r="D89" s="196"/>
      <c r="E89" s="454"/>
      <c r="F89" s="454"/>
      <c r="G89" s="196"/>
      <c r="H89" s="196"/>
      <c r="I89" s="196"/>
      <c r="J89" s="196"/>
      <c r="K89" s="196"/>
      <c r="L89" s="196"/>
    </row>
    <row r="90" spans="1:12" ht="15.75" customHeight="1">
      <c r="A90" s="452"/>
      <c r="B90" s="453"/>
      <c r="C90" s="234"/>
      <c r="D90" s="196"/>
      <c r="E90" s="454"/>
      <c r="F90" s="454"/>
      <c r="G90" s="196"/>
      <c r="H90" s="196"/>
      <c r="I90" s="196"/>
      <c r="J90" s="196"/>
      <c r="K90" s="196"/>
      <c r="L90" s="196"/>
    </row>
    <row r="91" spans="1:12" ht="15.75" customHeight="1">
      <c r="A91" s="452"/>
      <c r="B91" s="453"/>
      <c r="C91" s="234"/>
      <c r="D91" s="196"/>
      <c r="E91" s="454"/>
      <c r="F91" s="454"/>
      <c r="G91" s="196"/>
      <c r="H91" s="196"/>
      <c r="I91" s="196"/>
      <c r="J91" s="196"/>
      <c r="K91" s="196"/>
      <c r="L91" s="196"/>
    </row>
    <row r="92" spans="1:12" ht="15.75" customHeight="1">
      <c r="A92" s="452"/>
      <c r="B92" s="453"/>
      <c r="C92" s="234"/>
      <c r="D92" s="196"/>
      <c r="E92" s="454"/>
      <c r="F92" s="454"/>
      <c r="G92" s="196"/>
      <c r="H92" s="196"/>
      <c r="I92" s="196"/>
      <c r="J92" s="196"/>
      <c r="K92" s="196"/>
      <c r="L92" s="196"/>
    </row>
    <row r="93" spans="1:12" ht="15.75" customHeight="1">
      <c r="A93" s="452"/>
      <c r="B93" s="453"/>
      <c r="C93" s="234"/>
      <c r="D93" s="196"/>
      <c r="E93" s="454"/>
      <c r="F93" s="454"/>
      <c r="G93" s="196"/>
      <c r="H93" s="196"/>
      <c r="I93" s="196"/>
      <c r="J93" s="196"/>
      <c r="K93" s="196"/>
      <c r="L93" s="196"/>
    </row>
    <row r="94" spans="1:12" ht="15.75" customHeight="1">
      <c r="A94" s="452"/>
      <c r="B94" s="453"/>
      <c r="C94" s="234"/>
      <c r="D94" s="196"/>
      <c r="E94" s="454"/>
      <c r="F94" s="454"/>
      <c r="G94" s="196"/>
      <c r="H94" s="196"/>
      <c r="I94" s="196"/>
      <c r="J94" s="196"/>
      <c r="K94" s="196"/>
      <c r="L94" s="196"/>
    </row>
    <row r="95" spans="1:12" ht="15.75" customHeight="1">
      <c r="A95" s="452"/>
      <c r="B95" s="453"/>
      <c r="C95" s="234"/>
      <c r="D95" s="196"/>
      <c r="E95" s="454"/>
      <c r="F95" s="454"/>
      <c r="G95" s="196"/>
      <c r="H95" s="196"/>
      <c r="I95" s="196"/>
      <c r="J95" s="196"/>
      <c r="K95" s="196"/>
      <c r="L95" s="196"/>
    </row>
    <row r="96" spans="1:12" ht="15.75" customHeight="1">
      <c r="A96" s="452"/>
      <c r="B96" s="453"/>
      <c r="C96" s="234"/>
      <c r="D96" s="196"/>
      <c r="E96" s="454"/>
      <c r="F96" s="454"/>
      <c r="G96" s="196"/>
      <c r="H96" s="196"/>
      <c r="I96" s="196"/>
      <c r="J96" s="196"/>
      <c r="K96" s="196"/>
      <c r="L96" s="196"/>
    </row>
    <row r="97" spans="1:12" ht="15.75" customHeight="1">
      <c r="A97" s="452"/>
      <c r="B97" s="453"/>
      <c r="C97" s="234"/>
      <c r="D97" s="196"/>
      <c r="E97" s="454"/>
      <c r="F97" s="454"/>
      <c r="G97" s="196"/>
      <c r="H97" s="196"/>
      <c r="I97" s="196"/>
      <c r="J97" s="196"/>
      <c r="K97" s="196"/>
      <c r="L97" s="196"/>
    </row>
    <row r="98" spans="1:12" ht="15.75" customHeight="1">
      <c r="A98" s="452"/>
      <c r="B98" s="453"/>
      <c r="C98" s="234"/>
      <c r="D98" s="196"/>
      <c r="E98" s="454"/>
      <c r="F98" s="454"/>
      <c r="G98" s="196"/>
      <c r="H98" s="196"/>
      <c r="I98" s="196"/>
      <c r="J98" s="196"/>
      <c r="K98" s="196"/>
      <c r="L98" s="196"/>
    </row>
    <row r="99" spans="1:12" ht="15.75" customHeight="1">
      <c r="A99" s="452"/>
      <c r="B99" s="453"/>
      <c r="C99" s="234"/>
      <c r="D99" s="196"/>
      <c r="E99" s="454"/>
      <c r="F99" s="454"/>
      <c r="G99" s="196"/>
      <c r="H99" s="196"/>
      <c r="I99" s="196"/>
      <c r="J99" s="196"/>
      <c r="K99" s="196"/>
      <c r="L99" s="196"/>
    </row>
    <row r="100" spans="1:12" ht="15.75" customHeight="1">
      <c r="A100" s="452"/>
      <c r="B100" s="453"/>
      <c r="C100" s="234"/>
      <c r="D100" s="196"/>
      <c r="E100" s="454"/>
      <c r="F100" s="454"/>
      <c r="G100" s="196"/>
      <c r="H100" s="196"/>
      <c r="I100" s="196"/>
      <c r="J100" s="196"/>
      <c r="K100" s="196"/>
      <c r="L100" s="196"/>
    </row>
    <row r="101" spans="1:12" ht="15.75" customHeight="1">
      <c r="A101" s="452"/>
      <c r="B101" s="453"/>
      <c r="C101" s="234"/>
      <c r="D101" s="196"/>
      <c r="E101" s="454"/>
      <c r="F101" s="454"/>
      <c r="G101" s="196"/>
      <c r="H101" s="196"/>
      <c r="I101" s="196"/>
      <c r="J101" s="196"/>
      <c r="K101" s="196"/>
      <c r="L101" s="196"/>
    </row>
    <row r="102" spans="1:12" ht="15.75" customHeight="1">
      <c r="A102" s="452"/>
      <c r="B102" s="453"/>
      <c r="C102" s="234"/>
      <c r="D102" s="196"/>
      <c r="E102" s="454"/>
      <c r="F102" s="454"/>
      <c r="G102" s="196"/>
      <c r="H102" s="196"/>
      <c r="I102" s="196"/>
      <c r="J102" s="196"/>
      <c r="K102" s="196"/>
      <c r="L102" s="196"/>
    </row>
    <row r="103" spans="1:12" ht="15.75" customHeight="1">
      <c r="A103" s="452"/>
      <c r="B103" s="453"/>
      <c r="C103" s="234"/>
      <c r="D103" s="196"/>
      <c r="E103" s="454"/>
      <c r="F103" s="454"/>
      <c r="G103" s="196"/>
      <c r="H103" s="196"/>
      <c r="I103" s="196"/>
      <c r="J103" s="196"/>
      <c r="K103" s="196"/>
      <c r="L103" s="196"/>
    </row>
    <row r="104" spans="1:12" ht="15.75" customHeight="1">
      <c r="A104" s="452"/>
      <c r="B104" s="453"/>
      <c r="C104" s="234"/>
      <c r="D104" s="196"/>
      <c r="E104" s="454"/>
      <c r="F104" s="454"/>
      <c r="G104" s="196"/>
      <c r="H104" s="196"/>
      <c r="I104" s="196"/>
      <c r="J104" s="196"/>
      <c r="K104" s="196"/>
      <c r="L104" s="196"/>
    </row>
    <row r="105" spans="1:12" ht="15.75" customHeight="1">
      <c r="A105" s="452"/>
      <c r="B105" s="453"/>
      <c r="C105" s="234"/>
      <c r="D105" s="196"/>
      <c r="E105" s="454"/>
      <c r="F105" s="454"/>
      <c r="G105" s="196"/>
      <c r="H105" s="196"/>
      <c r="I105" s="196"/>
      <c r="J105" s="196"/>
      <c r="K105" s="196"/>
      <c r="L105" s="196"/>
    </row>
    <row r="106" spans="1:12" ht="15.75" customHeight="1">
      <c r="A106" s="452"/>
      <c r="B106" s="453"/>
      <c r="C106" s="234"/>
      <c r="D106" s="196"/>
      <c r="E106" s="454"/>
      <c r="F106" s="454"/>
      <c r="G106" s="196"/>
      <c r="H106" s="196"/>
      <c r="I106" s="196"/>
      <c r="J106" s="196"/>
      <c r="K106" s="196"/>
      <c r="L106" s="196"/>
    </row>
    <row r="107" spans="1:12" ht="15.75" customHeight="1">
      <c r="A107" s="452"/>
      <c r="B107" s="453"/>
      <c r="C107" s="234"/>
      <c r="D107" s="196"/>
      <c r="E107" s="454"/>
      <c r="F107" s="454"/>
      <c r="G107" s="196"/>
      <c r="H107" s="196"/>
      <c r="I107" s="196"/>
      <c r="J107" s="196"/>
      <c r="K107" s="196"/>
      <c r="L107" s="196"/>
    </row>
    <row r="108" spans="1:12" ht="15.75" customHeight="1">
      <c r="A108" s="452"/>
      <c r="B108" s="453"/>
      <c r="C108" s="234"/>
      <c r="D108" s="196"/>
      <c r="E108" s="454"/>
      <c r="F108" s="454"/>
      <c r="G108" s="196"/>
      <c r="H108" s="196"/>
      <c r="I108" s="196"/>
      <c r="J108" s="196"/>
      <c r="K108" s="196"/>
      <c r="L108" s="196"/>
    </row>
    <row r="109" spans="1:12" ht="15.75" customHeight="1">
      <c r="A109" s="452"/>
      <c r="B109" s="453"/>
      <c r="C109" s="234"/>
      <c r="D109" s="196"/>
      <c r="E109" s="454"/>
      <c r="F109" s="454"/>
      <c r="G109" s="196"/>
      <c r="H109" s="196"/>
      <c r="I109" s="196"/>
      <c r="J109" s="196"/>
      <c r="K109" s="196"/>
      <c r="L109" s="196"/>
    </row>
    <row r="110" spans="1:12" ht="15.75" customHeight="1">
      <c r="A110" s="452"/>
      <c r="B110" s="453"/>
      <c r="C110" s="234"/>
      <c r="D110" s="196"/>
      <c r="E110" s="454"/>
      <c r="F110" s="454"/>
      <c r="G110" s="196"/>
      <c r="H110" s="196"/>
      <c r="I110" s="196"/>
      <c r="J110" s="196"/>
      <c r="K110" s="196"/>
      <c r="L110" s="196"/>
    </row>
    <row r="111" spans="1:12" ht="15.75" customHeight="1">
      <c r="A111" s="452"/>
      <c r="B111" s="453"/>
      <c r="C111" s="234"/>
      <c r="D111" s="196"/>
      <c r="E111" s="454"/>
      <c r="F111" s="454"/>
      <c r="G111" s="196"/>
      <c r="H111" s="196"/>
      <c r="I111" s="196"/>
      <c r="J111" s="196"/>
      <c r="K111" s="196"/>
      <c r="L111" s="196"/>
    </row>
    <row r="112" spans="1:12" ht="15.75" customHeight="1">
      <c r="A112" s="452"/>
      <c r="B112" s="453"/>
      <c r="C112" s="234"/>
      <c r="D112" s="196"/>
      <c r="E112" s="454"/>
      <c r="F112" s="454"/>
      <c r="G112" s="196"/>
      <c r="H112" s="196"/>
      <c r="I112" s="196"/>
      <c r="J112" s="196"/>
      <c r="K112" s="196"/>
      <c r="L112" s="196"/>
    </row>
    <row r="113" spans="1:12" ht="15.75" customHeight="1">
      <c r="A113" s="452"/>
      <c r="B113" s="453"/>
      <c r="C113" s="234"/>
      <c r="D113" s="196"/>
      <c r="E113" s="454"/>
      <c r="F113" s="454"/>
      <c r="G113" s="196"/>
      <c r="H113" s="196"/>
      <c r="I113" s="196"/>
      <c r="J113" s="196"/>
      <c r="K113" s="196"/>
      <c r="L113" s="196"/>
    </row>
    <row r="114" spans="1:12" ht="15.75" customHeight="1">
      <c r="A114" s="452"/>
      <c r="B114" s="453"/>
      <c r="C114" s="234"/>
      <c r="D114" s="196"/>
      <c r="E114" s="454"/>
      <c r="F114" s="454"/>
      <c r="G114" s="196"/>
      <c r="H114" s="196"/>
      <c r="I114" s="196"/>
      <c r="J114" s="196"/>
      <c r="K114" s="196"/>
      <c r="L114" s="196"/>
    </row>
    <row r="115" spans="1:12" ht="15.75" customHeight="1">
      <c r="A115" s="452"/>
      <c r="B115" s="453"/>
      <c r="C115" s="234"/>
      <c r="D115" s="196"/>
      <c r="E115" s="454"/>
      <c r="F115" s="454"/>
      <c r="G115" s="196"/>
      <c r="H115" s="196"/>
      <c r="I115" s="196"/>
      <c r="J115" s="196"/>
      <c r="K115" s="196"/>
      <c r="L115" s="196"/>
    </row>
    <row r="116" spans="1:12" ht="15.75" customHeight="1">
      <c r="A116" s="452"/>
      <c r="B116" s="453"/>
      <c r="C116" s="234"/>
      <c r="D116" s="196"/>
      <c r="E116" s="454"/>
      <c r="F116" s="454"/>
      <c r="G116" s="196"/>
      <c r="H116" s="196"/>
      <c r="I116" s="196"/>
      <c r="J116" s="196"/>
      <c r="K116" s="196"/>
      <c r="L116" s="196"/>
    </row>
    <row r="117" spans="1:12" ht="15.75" customHeight="1">
      <c r="A117" s="452"/>
      <c r="B117" s="453"/>
      <c r="C117" s="234"/>
      <c r="D117" s="196"/>
      <c r="E117" s="454"/>
      <c r="F117" s="454"/>
      <c r="G117" s="196"/>
      <c r="H117" s="196"/>
      <c r="I117" s="196"/>
      <c r="J117" s="196"/>
      <c r="K117" s="196"/>
      <c r="L117" s="196"/>
    </row>
    <row r="118" spans="1:12" ht="15.75" customHeight="1">
      <c r="A118" s="452"/>
      <c r="B118" s="453"/>
      <c r="C118" s="234"/>
      <c r="D118" s="196"/>
      <c r="E118" s="454"/>
      <c r="F118" s="454"/>
      <c r="G118" s="196"/>
      <c r="H118" s="196"/>
      <c r="I118" s="196"/>
      <c r="J118" s="196"/>
      <c r="K118" s="196"/>
      <c r="L118" s="196"/>
    </row>
    <row r="119" spans="1:12" ht="15.75" customHeight="1">
      <c r="A119" s="452"/>
      <c r="B119" s="453"/>
      <c r="C119" s="234"/>
      <c r="D119" s="196"/>
      <c r="E119" s="454"/>
      <c r="F119" s="454"/>
      <c r="G119" s="196"/>
      <c r="H119" s="196"/>
      <c r="I119" s="196"/>
      <c r="J119" s="196"/>
      <c r="K119" s="196"/>
      <c r="L119" s="196"/>
    </row>
    <row r="120" spans="1:12" ht="15.75" customHeight="1">
      <c r="A120" s="452"/>
      <c r="B120" s="453"/>
      <c r="C120" s="234"/>
      <c r="D120" s="196"/>
      <c r="E120" s="454"/>
      <c r="F120" s="454"/>
      <c r="G120" s="196"/>
      <c r="H120" s="196"/>
      <c r="I120" s="196"/>
      <c r="J120" s="196"/>
      <c r="K120" s="196"/>
      <c r="L120" s="196"/>
    </row>
    <row r="121" spans="1:12" ht="15.75" customHeight="1">
      <c r="A121" s="452"/>
      <c r="B121" s="453"/>
      <c r="C121" s="234"/>
      <c r="D121" s="196"/>
      <c r="E121" s="454"/>
      <c r="F121" s="454"/>
      <c r="G121" s="196"/>
      <c r="H121" s="196"/>
      <c r="I121" s="196"/>
      <c r="J121" s="196"/>
      <c r="K121" s="196"/>
      <c r="L121" s="196"/>
    </row>
    <row r="122" spans="1:12" ht="15.75" customHeight="1">
      <c r="A122" s="452"/>
      <c r="B122" s="453"/>
      <c r="C122" s="234"/>
      <c r="D122" s="196"/>
      <c r="E122" s="454"/>
      <c r="F122" s="454"/>
      <c r="G122" s="196"/>
      <c r="H122" s="196"/>
      <c r="I122" s="196"/>
      <c r="J122" s="196"/>
      <c r="K122" s="196"/>
      <c r="L122" s="196"/>
    </row>
    <row r="123" spans="1:12" ht="15.75" customHeight="1">
      <c r="A123" s="452"/>
      <c r="B123" s="453"/>
      <c r="C123" s="234"/>
      <c r="D123" s="196"/>
      <c r="E123" s="454"/>
      <c r="F123" s="454"/>
      <c r="G123" s="196"/>
      <c r="H123" s="196"/>
      <c r="I123" s="196"/>
      <c r="J123" s="196"/>
      <c r="K123" s="196"/>
      <c r="L123" s="196"/>
    </row>
    <row r="124" spans="1:12" ht="15.75" customHeight="1">
      <c r="A124" s="452"/>
      <c r="B124" s="453"/>
      <c r="C124" s="234"/>
      <c r="D124" s="196"/>
      <c r="E124" s="454"/>
      <c r="F124" s="454"/>
      <c r="G124" s="196"/>
      <c r="H124" s="196"/>
      <c r="I124" s="196"/>
      <c r="J124" s="196"/>
      <c r="K124" s="196"/>
      <c r="L124" s="196"/>
    </row>
    <row r="125" spans="1:12" ht="15.75" customHeight="1">
      <c r="A125" s="452"/>
      <c r="B125" s="453"/>
      <c r="C125" s="234"/>
      <c r="D125" s="196"/>
      <c r="E125" s="454"/>
      <c r="F125" s="454"/>
      <c r="G125" s="196"/>
      <c r="H125" s="196"/>
      <c r="I125" s="196"/>
      <c r="J125" s="196"/>
      <c r="K125" s="196"/>
      <c r="L125" s="196"/>
    </row>
    <row r="126" spans="1:12" ht="15.75" customHeight="1">
      <c r="A126" s="452"/>
      <c r="B126" s="453"/>
      <c r="C126" s="234"/>
      <c r="D126" s="196"/>
      <c r="E126" s="454"/>
      <c r="F126" s="454"/>
      <c r="G126" s="196"/>
      <c r="H126" s="196"/>
      <c r="I126" s="196"/>
      <c r="J126" s="196"/>
      <c r="K126" s="196"/>
      <c r="L126" s="196"/>
    </row>
    <row r="127" spans="1:12" ht="15.75" customHeight="1">
      <c r="A127" s="452"/>
      <c r="B127" s="453"/>
      <c r="C127" s="234"/>
      <c r="D127" s="196"/>
      <c r="E127" s="454"/>
      <c r="F127" s="454"/>
      <c r="G127" s="196"/>
      <c r="H127" s="196"/>
      <c r="I127" s="196"/>
      <c r="J127" s="196"/>
      <c r="K127" s="196"/>
      <c r="L127" s="196"/>
    </row>
    <row r="128" spans="1:12" ht="15.75" customHeight="1">
      <c r="A128" s="452"/>
      <c r="B128" s="453"/>
      <c r="C128" s="234"/>
      <c r="D128" s="196"/>
      <c r="E128" s="454"/>
      <c r="F128" s="454"/>
      <c r="G128" s="196"/>
      <c r="H128" s="196"/>
      <c r="I128" s="196"/>
      <c r="J128" s="196"/>
      <c r="K128" s="196"/>
      <c r="L128" s="196"/>
    </row>
    <row r="129" spans="1:12" ht="15.75" customHeight="1">
      <c r="A129" s="452"/>
      <c r="B129" s="453"/>
      <c r="C129" s="234"/>
      <c r="D129" s="196"/>
      <c r="E129" s="454"/>
      <c r="F129" s="454"/>
      <c r="G129" s="196"/>
      <c r="H129" s="196"/>
      <c r="I129" s="196"/>
      <c r="J129" s="196"/>
      <c r="K129" s="196"/>
      <c r="L129" s="196"/>
    </row>
    <row r="130" spans="1:12" ht="15.75" customHeight="1">
      <c r="A130" s="452"/>
      <c r="B130" s="453"/>
      <c r="C130" s="234"/>
      <c r="D130" s="196"/>
      <c r="E130" s="454"/>
      <c r="F130" s="454"/>
      <c r="G130" s="196"/>
      <c r="H130" s="196"/>
      <c r="I130" s="196"/>
      <c r="J130" s="196"/>
      <c r="K130" s="196"/>
      <c r="L130" s="196"/>
    </row>
    <row r="131" spans="1:12" ht="15.75" customHeight="1">
      <c r="A131" s="452"/>
      <c r="B131" s="453"/>
      <c r="C131" s="234"/>
      <c r="D131" s="196"/>
      <c r="E131" s="454"/>
      <c r="F131" s="454"/>
      <c r="G131" s="196"/>
      <c r="H131" s="196"/>
      <c r="I131" s="196"/>
      <c r="J131" s="196"/>
      <c r="K131" s="196"/>
      <c r="L131" s="196"/>
    </row>
    <row r="132" spans="1:12" ht="15.75" customHeight="1">
      <c r="A132" s="452"/>
      <c r="B132" s="453"/>
      <c r="C132" s="234"/>
      <c r="D132" s="196"/>
      <c r="E132" s="454"/>
      <c r="F132" s="454"/>
      <c r="G132" s="196"/>
      <c r="H132" s="196"/>
      <c r="I132" s="196"/>
      <c r="J132" s="196"/>
      <c r="K132" s="196"/>
      <c r="L132" s="196"/>
    </row>
    <row r="133" spans="1:12" ht="15.75" customHeight="1">
      <c r="A133" s="452"/>
      <c r="B133" s="453"/>
      <c r="C133" s="234"/>
      <c r="D133" s="196"/>
      <c r="E133" s="454"/>
      <c r="F133" s="454"/>
      <c r="G133" s="196"/>
      <c r="H133" s="196"/>
      <c r="I133" s="196"/>
      <c r="J133" s="196"/>
      <c r="K133" s="196"/>
      <c r="L133" s="196"/>
    </row>
    <row r="134" spans="1:12" ht="15.75" customHeight="1">
      <c r="A134" s="452"/>
      <c r="B134" s="453"/>
      <c r="C134" s="234"/>
      <c r="D134" s="196"/>
      <c r="E134" s="454"/>
      <c r="F134" s="454"/>
      <c r="G134" s="196"/>
      <c r="H134" s="196"/>
      <c r="I134" s="196"/>
      <c r="J134" s="196"/>
      <c r="K134" s="196"/>
      <c r="L134" s="196"/>
    </row>
    <row r="135" spans="1:12" ht="15.75" customHeight="1">
      <c r="A135" s="452"/>
      <c r="B135" s="453"/>
      <c r="C135" s="234"/>
      <c r="D135" s="196"/>
      <c r="E135" s="454"/>
      <c r="F135" s="454"/>
      <c r="G135" s="196"/>
      <c r="H135" s="196"/>
      <c r="I135" s="196"/>
      <c r="J135" s="196"/>
      <c r="K135" s="196"/>
      <c r="L135" s="196"/>
    </row>
    <row r="136" spans="1:12" ht="15.75" customHeight="1">
      <c r="A136" s="452"/>
      <c r="B136" s="453"/>
      <c r="C136" s="234"/>
      <c r="D136" s="196"/>
      <c r="E136" s="454"/>
      <c r="F136" s="454"/>
      <c r="G136" s="196"/>
      <c r="H136" s="196"/>
      <c r="I136" s="196"/>
      <c r="J136" s="196"/>
      <c r="K136" s="196"/>
      <c r="L136" s="196"/>
    </row>
    <row r="137" spans="1:12" ht="15.75" customHeight="1">
      <c r="A137" s="452"/>
      <c r="B137" s="453"/>
      <c r="C137" s="234"/>
      <c r="D137" s="196"/>
      <c r="E137" s="454"/>
      <c r="F137" s="454"/>
      <c r="G137" s="196"/>
      <c r="H137" s="196"/>
      <c r="I137" s="196"/>
      <c r="J137" s="196"/>
      <c r="K137" s="196"/>
      <c r="L137" s="196"/>
    </row>
    <row r="138" spans="1:12" ht="15.75" customHeight="1">
      <c r="A138" s="452"/>
      <c r="B138" s="453"/>
      <c r="C138" s="234"/>
      <c r="D138" s="196"/>
      <c r="E138" s="454"/>
      <c r="F138" s="454"/>
      <c r="G138" s="196"/>
      <c r="H138" s="196"/>
      <c r="I138" s="196"/>
      <c r="J138" s="196"/>
      <c r="K138" s="196"/>
      <c r="L138" s="196"/>
    </row>
    <row r="139" spans="1:12" ht="15.75" customHeight="1">
      <c r="A139" s="452"/>
      <c r="B139" s="453"/>
      <c r="C139" s="234"/>
      <c r="D139" s="196"/>
      <c r="E139" s="454"/>
      <c r="F139" s="454"/>
      <c r="G139" s="196"/>
      <c r="H139" s="196"/>
      <c r="I139" s="196"/>
      <c r="J139" s="196"/>
      <c r="K139" s="196"/>
      <c r="L139" s="196"/>
    </row>
    <row r="140" spans="1:12" ht="15.75" customHeight="1">
      <c r="A140" s="452"/>
      <c r="B140" s="453"/>
      <c r="C140" s="234"/>
      <c r="D140" s="196"/>
      <c r="E140" s="454"/>
      <c r="F140" s="454"/>
      <c r="G140" s="196"/>
      <c r="H140" s="196"/>
      <c r="I140" s="196"/>
      <c r="J140" s="196"/>
      <c r="K140" s="196"/>
      <c r="L140" s="196"/>
    </row>
    <row r="141" spans="1:12" ht="15.75" customHeight="1">
      <c r="A141" s="452"/>
      <c r="B141" s="453"/>
      <c r="C141" s="234"/>
      <c r="D141" s="196"/>
      <c r="E141" s="454"/>
      <c r="F141" s="454"/>
      <c r="G141" s="196"/>
      <c r="H141" s="196"/>
      <c r="I141" s="196"/>
      <c r="J141" s="196"/>
      <c r="K141" s="196"/>
      <c r="L141" s="196"/>
    </row>
    <row r="142" spans="1:12" ht="15.75" customHeight="1">
      <c r="A142" s="452"/>
      <c r="B142" s="453"/>
      <c r="C142" s="234"/>
      <c r="D142" s="196"/>
      <c r="E142" s="454"/>
      <c r="F142" s="454"/>
      <c r="G142" s="196"/>
      <c r="H142" s="196"/>
      <c r="I142" s="196"/>
      <c r="J142" s="196"/>
      <c r="K142" s="196"/>
      <c r="L142" s="196"/>
    </row>
    <row r="143" spans="1:12" ht="15.75" customHeight="1">
      <c r="A143" s="452"/>
      <c r="B143" s="453"/>
      <c r="C143" s="234"/>
      <c r="D143" s="196"/>
      <c r="E143" s="454"/>
      <c r="F143" s="454"/>
      <c r="G143" s="196"/>
      <c r="H143" s="196"/>
      <c r="I143" s="196"/>
      <c r="J143" s="196"/>
      <c r="K143" s="196"/>
      <c r="L143" s="196"/>
    </row>
    <row r="144" spans="1:12" ht="15.75" customHeight="1">
      <c r="A144" s="452"/>
      <c r="B144" s="453"/>
      <c r="C144" s="234"/>
      <c r="D144" s="196"/>
      <c r="E144" s="454"/>
      <c r="F144" s="454"/>
      <c r="G144" s="196"/>
      <c r="H144" s="196"/>
      <c r="I144" s="196"/>
      <c r="J144" s="196"/>
      <c r="K144" s="196"/>
      <c r="L144" s="196"/>
    </row>
    <row r="145" spans="1:12" ht="15.75" customHeight="1">
      <c r="A145" s="452"/>
      <c r="B145" s="453"/>
      <c r="C145" s="234"/>
      <c r="D145" s="196"/>
      <c r="E145" s="454"/>
      <c r="F145" s="454"/>
      <c r="G145" s="196"/>
      <c r="H145" s="196"/>
      <c r="I145" s="196"/>
      <c r="J145" s="196"/>
      <c r="K145" s="196"/>
      <c r="L145" s="196"/>
    </row>
    <row r="146" spans="1:12" ht="15.75" customHeight="1">
      <c r="A146" s="452"/>
      <c r="B146" s="453"/>
      <c r="C146" s="234"/>
      <c r="D146" s="196"/>
      <c r="E146" s="454"/>
      <c r="F146" s="454"/>
      <c r="G146" s="196"/>
      <c r="H146" s="196"/>
      <c r="I146" s="196"/>
      <c r="J146" s="196"/>
      <c r="K146" s="196"/>
      <c r="L146" s="196"/>
    </row>
    <row r="147" spans="1:12" ht="15.75" customHeight="1">
      <c r="A147" s="452"/>
      <c r="B147" s="453"/>
      <c r="C147" s="234"/>
      <c r="D147" s="196"/>
      <c r="E147" s="454"/>
      <c r="F147" s="454"/>
      <c r="G147" s="196"/>
      <c r="H147" s="196"/>
      <c r="I147" s="196"/>
      <c r="J147" s="196"/>
      <c r="K147" s="196"/>
      <c r="L147" s="196"/>
    </row>
    <row r="148" spans="1:12" ht="15.75" customHeight="1">
      <c r="A148" s="452"/>
      <c r="B148" s="453"/>
      <c r="C148" s="234"/>
      <c r="D148" s="196"/>
      <c r="E148" s="454"/>
      <c r="F148" s="454"/>
      <c r="G148" s="196"/>
      <c r="H148" s="196"/>
      <c r="I148" s="196"/>
      <c r="J148" s="196"/>
      <c r="K148" s="196"/>
      <c r="L148" s="196"/>
    </row>
    <row r="149" spans="1:12" ht="15.75" customHeight="1">
      <c r="A149" s="452"/>
      <c r="B149" s="453"/>
      <c r="C149" s="234"/>
      <c r="D149" s="196"/>
      <c r="E149" s="454"/>
      <c r="F149" s="454"/>
      <c r="G149" s="196"/>
      <c r="H149" s="196"/>
      <c r="I149" s="196"/>
      <c r="J149" s="196"/>
      <c r="K149" s="196"/>
      <c r="L149" s="196"/>
    </row>
    <row r="150" spans="1:12" ht="15.75" customHeight="1">
      <c r="A150" s="452"/>
      <c r="B150" s="453"/>
      <c r="C150" s="234"/>
      <c r="D150" s="196"/>
      <c r="E150" s="454"/>
      <c r="F150" s="454"/>
      <c r="G150" s="196"/>
      <c r="H150" s="196"/>
      <c r="I150" s="196"/>
      <c r="J150" s="196"/>
      <c r="K150" s="196"/>
      <c r="L150" s="196"/>
    </row>
    <row r="151" spans="1:12" ht="15.75" customHeight="1">
      <c r="A151" s="452"/>
      <c r="B151" s="453"/>
      <c r="C151" s="234"/>
      <c r="D151" s="196"/>
      <c r="E151" s="454"/>
      <c r="F151" s="454"/>
      <c r="G151" s="196"/>
      <c r="H151" s="196"/>
      <c r="I151" s="196"/>
      <c r="J151" s="196"/>
      <c r="K151" s="196"/>
      <c r="L151" s="196"/>
    </row>
    <row r="152" spans="1:12" ht="15.75" customHeight="1">
      <c r="A152" s="452"/>
      <c r="B152" s="453"/>
      <c r="C152" s="234"/>
      <c r="D152" s="196"/>
      <c r="E152" s="454"/>
      <c r="F152" s="454"/>
      <c r="G152" s="196"/>
      <c r="H152" s="196"/>
      <c r="I152" s="196"/>
      <c r="J152" s="196"/>
      <c r="K152" s="196"/>
      <c r="L152" s="196"/>
    </row>
    <row r="153" spans="1:12" ht="15.75" customHeight="1">
      <c r="A153" s="452"/>
      <c r="B153" s="453"/>
      <c r="C153" s="234"/>
      <c r="D153" s="196"/>
      <c r="E153" s="454"/>
      <c r="F153" s="454"/>
      <c r="G153" s="196"/>
      <c r="H153" s="196"/>
      <c r="I153" s="196"/>
      <c r="J153" s="196"/>
      <c r="K153" s="196"/>
      <c r="L153" s="196"/>
    </row>
    <row r="154" spans="1:12" ht="15.75" customHeight="1">
      <c r="A154" s="452"/>
      <c r="B154" s="453"/>
      <c r="C154" s="234"/>
      <c r="D154" s="196"/>
      <c r="E154" s="454"/>
      <c r="F154" s="454"/>
      <c r="G154" s="196"/>
      <c r="H154" s="196"/>
      <c r="I154" s="196"/>
      <c r="J154" s="196"/>
      <c r="K154" s="196"/>
      <c r="L154" s="196"/>
    </row>
    <row r="155" spans="1:12" ht="15.75" customHeight="1">
      <c r="A155" s="452"/>
      <c r="B155" s="453"/>
      <c r="C155" s="234"/>
      <c r="D155" s="196"/>
      <c r="E155" s="454"/>
      <c r="F155" s="454"/>
      <c r="G155" s="196"/>
      <c r="H155" s="196"/>
      <c r="I155" s="196"/>
      <c r="J155" s="196"/>
      <c r="K155" s="196"/>
      <c r="L155" s="196"/>
    </row>
    <row r="156" spans="1:12" ht="15.75" customHeight="1">
      <c r="A156" s="452"/>
      <c r="B156" s="453"/>
      <c r="C156" s="234"/>
      <c r="D156" s="196"/>
      <c r="E156" s="454"/>
      <c r="F156" s="454"/>
      <c r="G156" s="196"/>
      <c r="H156" s="196"/>
      <c r="I156" s="196"/>
      <c r="J156" s="196"/>
      <c r="K156" s="196"/>
      <c r="L156" s="196"/>
    </row>
    <row r="157" spans="1:12" ht="15.75" customHeight="1">
      <c r="A157" s="452"/>
      <c r="B157" s="453"/>
      <c r="C157" s="234"/>
      <c r="D157" s="196"/>
      <c r="E157" s="454"/>
      <c r="F157" s="454"/>
      <c r="G157" s="196"/>
      <c r="H157" s="196"/>
      <c r="I157" s="196"/>
      <c r="J157" s="196"/>
      <c r="K157" s="196"/>
      <c r="L157" s="196"/>
    </row>
    <row r="158" spans="1:12" ht="15.75" customHeight="1">
      <c r="A158" s="452"/>
      <c r="B158" s="453"/>
      <c r="C158" s="234"/>
      <c r="D158" s="196"/>
      <c r="E158" s="454"/>
      <c r="F158" s="454"/>
      <c r="G158" s="196"/>
      <c r="H158" s="196"/>
      <c r="I158" s="196"/>
      <c r="J158" s="196"/>
      <c r="K158" s="196"/>
      <c r="L158" s="196"/>
    </row>
    <row r="159" spans="1:12" ht="15.75" customHeight="1">
      <c r="A159" s="452"/>
      <c r="B159" s="453"/>
      <c r="C159" s="234"/>
      <c r="D159" s="196"/>
      <c r="E159" s="454"/>
      <c r="F159" s="454"/>
      <c r="G159" s="196"/>
      <c r="H159" s="196"/>
      <c r="I159" s="196"/>
      <c r="J159" s="196"/>
      <c r="K159" s="196"/>
      <c r="L159" s="196"/>
    </row>
    <row r="160" spans="1:12" ht="15.75" customHeight="1">
      <c r="A160" s="452"/>
      <c r="B160" s="453"/>
      <c r="C160" s="234"/>
      <c r="D160" s="196"/>
      <c r="E160" s="454"/>
      <c r="F160" s="454"/>
      <c r="G160" s="196"/>
      <c r="H160" s="196"/>
      <c r="I160" s="196"/>
      <c r="J160" s="196"/>
      <c r="K160" s="196"/>
      <c r="L160" s="196"/>
    </row>
    <row r="161" spans="1:12" ht="15.75" customHeight="1">
      <c r="A161" s="452"/>
      <c r="B161" s="453"/>
      <c r="C161" s="234"/>
      <c r="D161" s="196"/>
      <c r="E161" s="454"/>
      <c r="F161" s="454"/>
      <c r="G161" s="196"/>
      <c r="H161" s="196"/>
      <c r="I161" s="196"/>
      <c r="J161" s="196"/>
      <c r="K161" s="196"/>
      <c r="L161" s="196"/>
    </row>
    <row r="162" spans="1:12" ht="15.75" customHeight="1">
      <c r="A162" s="452"/>
      <c r="B162" s="453"/>
      <c r="C162" s="234"/>
      <c r="D162" s="196"/>
      <c r="E162" s="454"/>
      <c r="F162" s="454"/>
      <c r="G162" s="196"/>
      <c r="H162" s="196"/>
      <c r="I162" s="196"/>
      <c r="J162" s="196"/>
      <c r="K162" s="196"/>
      <c r="L162" s="196"/>
    </row>
    <row r="163" spans="1:12" ht="15.75" customHeight="1">
      <c r="A163" s="452"/>
      <c r="B163" s="453"/>
      <c r="C163" s="234"/>
      <c r="D163" s="196"/>
      <c r="E163" s="454"/>
      <c r="F163" s="454"/>
      <c r="G163" s="196"/>
      <c r="H163" s="196"/>
      <c r="I163" s="196"/>
      <c r="J163" s="196"/>
      <c r="K163" s="196"/>
      <c r="L163" s="196"/>
    </row>
    <row r="164" spans="1:12" ht="15.75" customHeight="1">
      <c r="A164" s="452"/>
      <c r="B164" s="453"/>
      <c r="C164" s="234"/>
      <c r="D164" s="196"/>
      <c r="E164" s="454"/>
      <c r="F164" s="454"/>
      <c r="G164" s="196"/>
      <c r="H164" s="196"/>
      <c r="I164" s="196"/>
      <c r="J164" s="196"/>
      <c r="K164" s="196"/>
      <c r="L164" s="196"/>
    </row>
    <row r="165" spans="1:12" ht="15.75" customHeight="1">
      <c r="A165" s="452"/>
      <c r="B165" s="453"/>
      <c r="C165" s="234"/>
      <c r="D165" s="196"/>
      <c r="E165" s="454"/>
      <c r="F165" s="454"/>
      <c r="G165" s="196"/>
      <c r="H165" s="196"/>
      <c r="I165" s="196"/>
      <c r="J165" s="196"/>
      <c r="K165" s="196"/>
      <c r="L165" s="196"/>
    </row>
    <row r="166" spans="1:12" ht="15.75" customHeight="1">
      <c r="A166" s="452"/>
      <c r="B166" s="453"/>
      <c r="C166" s="234"/>
      <c r="D166" s="196"/>
      <c r="E166" s="454"/>
      <c r="F166" s="454"/>
      <c r="G166" s="196"/>
      <c r="H166" s="196"/>
      <c r="I166" s="196"/>
      <c r="J166" s="196"/>
      <c r="K166" s="196"/>
      <c r="L166" s="196"/>
    </row>
    <row r="167" spans="1:12" ht="15.75" customHeight="1">
      <c r="A167" s="452"/>
      <c r="B167" s="453"/>
      <c r="C167" s="234"/>
      <c r="D167" s="196"/>
      <c r="E167" s="454"/>
      <c r="F167" s="454"/>
      <c r="G167" s="196"/>
      <c r="H167" s="196"/>
      <c r="I167" s="196"/>
      <c r="J167" s="196"/>
      <c r="K167" s="196"/>
      <c r="L167" s="196"/>
    </row>
    <row r="168" spans="1:12" ht="15.75" customHeight="1">
      <c r="A168" s="452"/>
      <c r="B168" s="453"/>
      <c r="C168" s="234"/>
      <c r="D168" s="196"/>
      <c r="E168" s="454"/>
      <c r="F168" s="454"/>
      <c r="G168" s="196"/>
      <c r="H168" s="196"/>
      <c r="I168" s="196"/>
      <c r="J168" s="196"/>
      <c r="K168" s="196"/>
      <c r="L168" s="196"/>
    </row>
    <row r="169" spans="1:12" ht="15.75" customHeight="1">
      <c r="A169" s="452"/>
      <c r="B169" s="453"/>
      <c r="C169" s="234"/>
      <c r="D169" s="196"/>
      <c r="E169" s="454"/>
      <c r="F169" s="454"/>
      <c r="G169" s="196"/>
      <c r="H169" s="196"/>
      <c r="I169" s="196"/>
      <c r="J169" s="196"/>
      <c r="K169" s="196"/>
      <c r="L169" s="196"/>
    </row>
    <row r="170" spans="1:12" ht="15.75" customHeight="1">
      <c r="A170" s="452"/>
      <c r="B170" s="453"/>
      <c r="C170" s="234"/>
      <c r="D170" s="196"/>
      <c r="E170" s="454"/>
      <c r="F170" s="454"/>
      <c r="G170" s="196"/>
      <c r="H170" s="196"/>
      <c r="I170" s="196"/>
      <c r="J170" s="196"/>
      <c r="K170" s="196"/>
      <c r="L170" s="196"/>
    </row>
    <row r="171" spans="1:12" ht="15.75" customHeight="1">
      <c r="A171" s="452"/>
      <c r="B171" s="453"/>
      <c r="C171" s="234"/>
      <c r="D171" s="196"/>
      <c r="E171" s="454"/>
      <c r="F171" s="454"/>
      <c r="G171" s="196"/>
      <c r="H171" s="196"/>
      <c r="I171" s="196"/>
      <c r="J171" s="196"/>
      <c r="K171" s="196"/>
      <c r="L171" s="196"/>
    </row>
    <row r="172" spans="1:12" ht="15.75" customHeight="1">
      <c r="A172" s="452"/>
      <c r="B172" s="453"/>
      <c r="C172" s="234"/>
      <c r="D172" s="196"/>
      <c r="E172" s="454"/>
      <c r="F172" s="454"/>
      <c r="G172" s="196"/>
      <c r="H172" s="196"/>
      <c r="I172" s="196"/>
      <c r="J172" s="196"/>
      <c r="K172" s="196"/>
      <c r="L172" s="196"/>
    </row>
    <row r="173" spans="1:12" ht="15.75" customHeight="1">
      <c r="A173" s="452"/>
      <c r="B173" s="453"/>
      <c r="C173" s="234"/>
      <c r="D173" s="196"/>
      <c r="E173" s="454"/>
      <c r="F173" s="454"/>
      <c r="G173" s="196"/>
      <c r="H173" s="196"/>
      <c r="I173" s="196"/>
      <c r="J173" s="196"/>
      <c r="K173" s="196"/>
      <c r="L173" s="196"/>
    </row>
    <row r="174" spans="1:12" ht="15.75" customHeight="1">
      <c r="A174" s="452"/>
      <c r="B174" s="453"/>
      <c r="C174" s="234"/>
      <c r="D174" s="196"/>
      <c r="E174" s="454"/>
      <c r="F174" s="454"/>
      <c r="G174" s="196"/>
      <c r="H174" s="196"/>
      <c r="I174" s="196"/>
      <c r="J174" s="196"/>
      <c r="K174" s="196"/>
      <c r="L174" s="196"/>
    </row>
    <row r="175" spans="1:12" ht="15.75" customHeight="1">
      <c r="A175" s="452"/>
      <c r="B175" s="453"/>
      <c r="C175" s="234"/>
      <c r="D175" s="196"/>
      <c r="E175" s="454"/>
      <c r="F175" s="454"/>
      <c r="G175" s="196"/>
      <c r="H175" s="196"/>
      <c r="I175" s="196"/>
      <c r="J175" s="196"/>
      <c r="K175" s="196"/>
      <c r="L175" s="196"/>
    </row>
    <row r="176" spans="1:12" ht="15.75" customHeight="1">
      <c r="A176" s="452"/>
      <c r="B176" s="453"/>
      <c r="C176" s="234"/>
      <c r="D176" s="196"/>
      <c r="E176" s="454"/>
      <c r="F176" s="454"/>
      <c r="G176" s="196"/>
      <c r="H176" s="196"/>
      <c r="I176" s="196"/>
      <c r="J176" s="196"/>
      <c r="K176" s="196"/>
      <c r="L176" s="196"/>
    </row>
    <row r="177" spans="1:12" ht="15.75" customHeight="1">
      <c r="A177" s="452"/>
      <c r="B177" s="453"/>
      <c r="C177" s="234"/>
      <c r="D177" s="196"/>
      <c r="E177" s="454"/>
      <c r="F177" s="454"/>
      <c r="G177" s="196"/>
      <c r="H177" s="196"/>
      <c r="I177" s="196"/>
      <c r="J177" s="196"/>
      <c r="K177" s="196"/>
      <c r="L177" s="196"/>
    </row>
    <row r="178" spans="1:12" ht="15.75" customHeight="1">
      <c r="A178" s="452"/>
      <c r="B178" s="453"/>
      <c r="C178" s="234"/>
      <c r="D178" s="196"/>
      <c r="E178" s="454"/>
      <c r="F178" s="454"/>
      <c r="G178" s="196"/>
      <c r="H178" s="196"/>
      <c r="I178" s="196"/>
      <c r="J178" s="196"/>
      <c r="K178" s="196"/>
      <c r="L178" s="196"/>
    </row>
    <row r="179" spans="1:12" ht="15.75" customHeight="1">
      <c r="A179" s="452"/>
      <c r="B179" s="453"/>
      <c r="C179" s="234"/>
      <c r="D179" s="196"/>
      <c r="E179" s="454"/>
      <c r="F179" s="454"/>
      <c r="G179" s="196"/>
      <c r="H179" s="196"/>
      <c r="I179" s="196"/>
      <c r="J179" s="196"/>
      <c r="K179" s="196"/>
      <c r="L179" s="196"/>
    </row>
    <row r="180" spans="1:12" ht="15.75" customHeight="1">
      <c r="A180" s="452"/>
      <c r="B180" s="453"/>
      <c r="C180" s="234"/>
      <c r="D180" s="196"/>
      <c r="E180" s="454"/>
      <c r="F180" s="454"/>
      <c r="G180" s="196"/>
      <c r="H180" s="196"/>
      <c r="I180" s="196"/>
      <c r="J180" s="196"/>
      <c r="K180" s="196"/>
      <c r="L180" s="196"/>
    </row>
    <row r="181" spans="1:12" ht="15.75" customHeight="1">
      <c r="A181" s="452"/>
      <c r="B181" s="453"/>
      <c r="C181" s="234"/>
      <c r="D181" s="196"/>
      <c r="E181" s="454"/>
      <c r="F181" s="454"/>
      <c r="G181" s="196"/>
      <c r="H181" s="196"/>
      <c r="I181" s="196"/>
      <c r="J181" s="196"/>
      <c r="K181" s="196"/>
      <c r="L181" s="196"/>
    </row>
    <row r="182" spans="1:12" ht="15.75" customHeight="1">
      <c r="A182" s="452"/>
      <c r="B182" s="453"/>
      <c r="C182" s="234"/>
      <c r="D182" s="196"/>
      <c r="E182" s="454"/>
      <c r="F182" s="454"/>
      <c r="G182" s="196"/>
      <c r="H182" s="196"/>
      <c r="I182" s="196"/>
      <c r="J182" s="196"/>
      <c r="K182" s="196"/>
      <c r="L182" s="196"/>
    </row>
    <row r="183" spans="1:12" ht="15.75" customHeight="1">
      <c r="A183" s="452"/>
      <c r="B183" s="453"/>
      <c r="C183" s="234"/>
      <c r="D183" s="196"/>
      <c r="E183" s="454"/>
      <c r="F183" s="454"/>
      <c r="G183" s="196"/>
      <c r="H183" s="196"/>
      <c r="I183" s="196"/>
      <c r="J183" s="196"/>
      <c r="K183" s="196"/>
      <c r="L183" s="196"/>
    </row>
    <row r="184" spans="1:12" ht="15.75" customHeight="1">
      <c r="A184" s="452"/>
      <c r="B184" s="453"/>
      <c r="C184" s="234"/>
      <c r="D184" s="196"/>
      <c r="E184" s="454"/>
      <c r="F184" s="454"/>
      <c r="G184" s="196"/>
      <c r="H184" s="196"/>
      <c r="I184" s="196"/>
      <c r="J184" s="196"/>
      <c r="K184" s="196"/>
      <c r="L184" s="196"/>
    </row>
    <row r="185" spans="1:12" ht="15.75" customHeight="1">
      <c r="A185" s="452"/>
      <c r="B185" s="453"/>
      <c r="C185" s="234"/>
      <c r="D185" s="196"/>
      <c r="E185" s="454"/>
      <c r="F185" s="454"/>
      <c r="G185" s="196"/>
      <c r="H185" s="196"/>
      <c r="I185" s="196"/>
      <c r="J185" s="196"/>
      <c r="K185" s="196"/>
      <c r="L185" s="196"/>
    </row>
    <row r="186" spans="1:12" ht="15.75" customHeight="1">
      <c r="A186" s="452"/>
      <c r="B186" s="453"/>
      <c r="C186" s="234"/>
      <c r="D186" s="196"/>
      <c r="E186" s="454"/>
      <c r="F186" s="454"/>
      <c r="G186" s="196"/>
      <c r="H186" s="196"/>
      <c r="I186" s="196"/>
      <c r="J186" s="196"/>
      <c r="K186" s="196"/>
      <c r="L186" s="196"/>
    </row>
    <row r="187" spans="1:12" ht="15.75" customHeight="1">
      <c r="A187" s="452"/>
      <c r="B187" s="453"/>
      <c r="C187" s="234"/>
      <c r="D187" s="196"/>
      <c r="E187" s="454"/>
      <c r="F187" s="454"/>
      <c r="G187" s="196"/>
      <c r="H187" s="196"/>
      <c r="I187" s="196"/>
      <c r="J187" s="196"/>
      <c r="K187" s="196"/>
      <c r="L187" s="196"/>
    </row>
    <row r="188" spans="1:12" ht="15.75" customHeight="1">
      <c r="A188" s="452"/>
      <c r="B188" s="453"/>
      <c r="C188" s="234"/>
      <c r="D188" s="196"/>
      <c r="E188" s="454"/>
      <c r="F188" s="454"/>
      <c r="G188" s="196"/>
      <c r="H188" s="196"/>
      <c r="I188" s="196"/>
      <c r="J188" s="196"/>
      <c r="K188" s="196"/>
      <c r="L188" s="196"/>
    </row>
    <row r="189" spans="1:12" ht="15.75" customHeight="1">
      <c r="A189" s="452"/>
      <c r="B189" s="453"/>
      <c r="C189" s="234"/>
      <c r="D189" s="196"/>
      <c r="E189" s="454"/>
      <c r="F189" s="454"/>
      <c r="G189" s="196"/>
      <c r="H189" s="196"/>
      <c r="I189" s="196"/>
      <c r="J189" s="196"/>
      <c r="K189" s="196"/>
      <c r="L189" s="196"/>
    </row>
    <row r="190" spans="1:12" ht="15.75" customHeight="1">
      <c r="A190" s="452"/>
      <c r="B190" s="453"/>
      <c r="C190" s="234"/>
      <c r="D190" s="196"/>
      <c r="E190" s="454"/>
      <c r="F190" s="454"/>
      <c r="G190" s="196"/>
      <c r="H190" s="196"/>
      <c r="I190" s="196"/>
      <c r="J190" s="196"/>
      <c r="K190" s="196"/>
      <c r="L190" s="196"/>
    </row>
    <row r="191" spans="1:12" ht="15.75" customHeight="1">
      <c r="A191" s="452"/>
      <c r="B191" s="453"/>
      <c r="C191" s="234"/>
      <c r="D191" s="196"/>
      <c r="E191" s="454"/>
      <c r="F191" s="454"/>
      <c r="G191" s="196"/>
      <c r="H191" s="196"/>
      <c r="I191" s="196"/>
      <c r="J191" s="196"/>
      <c r="K191" s="196"/>
      <c r="L191" s="196"/>
    </row>
    <row r="192" spans="1:12" ht="15.75" customHeight="1">
      <c r="A192" s="452"/>
      <c r="B192" s="453"/>
      <c r="C192" s="234"/>
      <c r="D192" s="196"/>
      <c r="E192" s="454"/>
      <c r="F192" s="454"/>
      <c r="G192" s="196"/>
      <c r="H192" s="196"/>
      <c r="I192" s="196"/>
      <c r="J192" s="196"/>
      <c r="K192" s="196"/>
      <c r="L192" s="196"/>
    </row>
    <row r="193" spans="1:12" ht="15.75" customHeight="1">
      <c r="A193" s="452"/>
      <c r="B193" s="453"/>
      <c r="C193" s="234"/>
      <c r="D193" s="196"/>
      <c r="E193" s="454"/>
      <c r="F193" s="454"/>
      <c r="G193" s="196"/>
      <c r="H193" s="196"/>
      <c r="I193" s="196"/>
      <c r="J193" s="196"/>
      <c r="K193" s="196"/>
      <c r="L193" s="196"/>
    </row>
    <row r="194" spans="1:12" ht="15.75" customHeight="1">
      <c r="A194" s="452"/>
      <c r="B194" s="453"/>
      <c r="C194" s="234"/>
      <c r="D194" s="196"/>
      <c r="E194" s="454"/>
      <c r="F194" s="454"/>
      <c r="G194" s="196"/>
      <c r="H194" s="196"/>
      <c r="I194" s="196"/>
      <c r="J194" s="196"/>
      <c r="K194" s="196"/>
      <c r="L194" s="196"/>
    </row>
    <row r="195" spans="1:12" ht="15.75" customHeight="1">
      <c r="A195" s="452"/>
      <c r="B195" s="453"/>
      <c r="C195" s="234"/>
      <c r="D195" s="196"/>
      <c r="E195" s="454"/>
      <c r="F195" s="454"/>
      <c r="G195" s="196"/>
      <c r="H195" s="196"/>
      <c r="I195" s="196"/>
      <c r="J195" s="196"/>
      <c r="K195" s="196"/>
      <c r="L195" s="196"/>
    </row>
    <row r="196" spans="1:12" ht="15.75" customHeight="1">
      <c r="A196" s="452"/>
      <c r="B196" s="453"/>
      <c r="C196" s="234"/>
      <c r="D196" s="196"/>
      <c r="E196" s="454"/>
      <c r="F196" s="454"/>
      <c r="G196" s="196"/>
      <c r="H196" s="196"/>
      <c r="I196" s="196"/>
      <c r="J196" s="196"/>
      <c r="K196" s="196"/>
      <c r="L196" s="196"/>
    </row>
    <row r="197" spans="1:12" ht="15.75" customHeight="1">
      <c r="A197" s="452"/>
      <c r="B197" s="453"/>
      <c r="C197" s="234"/>
      <c r="D197" s="196"/>
      <c r="E197" s="454"/>
      <c r="F197" s="454"/>
      <c r="G197" s="196"/>
      <c r="H197" s="196"/>
      <c r="I197" s="196"/>
      <c r="J197" s="196"/>
      <c r="K197" s="196"/>
      <c r="L197" s="196"/>
    </row>
    <row r="198" spans="1:12" ht="15.75" customHeight="1">
      <c r="A198" s="452"/>
      <c r="B198" s="453"/>
      <c r="C198" s="234"/>
      <c r="D198" s="196"/>
      <c r="E198" s="454"/>
      <c r="F198" s="454"/>
      <c r="G198" s="196"/>
      <c r="H198" s="196"/>
      <c r="I198" s="196"/>
      <c r="J198" s="196"/>
      <c r="K198" s="196"/>
      <c r="L198" s="196"/>
    </row>
    <row r="199" spans="1:12" ht="15.75" customHeight="1">
      <c r="A199" s="452"/>
      <c r="B199" s="453"/>
      <c r="C199" s="234"/>
      <c r="D199" s="196"/>
      <c r="E199" s="454"/>
      <c r="F199" s="454"/>
      <c r="G199" s="196"/>
      <c r="H199" s="196"/>
      <c r="I199" s="196"/>
      <c r="J199" s="196"/>
      <c r="K199" s="196"/>
      <c r="L199" s="196"/>
    </row>
    <row r="200" spans="1:12" ht="15.75" customHeight="1">
      <c r="A200" s="452"/>
      <c r="B200" s="453"/>
      <c r="C200" s="234"/>
      <c r="D200" s="196"/>
      <c r="E200" s="454"/>
      <c r="F200" s="454"/>
      <c r="G200" s="196"/>
      <c r="H200" s="196"/>
      <c r="I200" s="196"/>
      <c r="J200" s="196"/>
      <c r="K200" s="196"/>
      <c r="L200" s="196"/>
    </row>
    <row r="201" spans="1:12" ht="15.75" customHeight="1">
      <c r="A201" s="452"/>
      <c r="B201" s="453"/>
      <c r="C201" s="234"/>
      <c r="D201" s="196"/>
      <c r="E201" s="454"/>
      <c r="F201" s="454"/>
      <c r="G201" s="196"/>
      <c r="H201" s="196"/>
      <c r="I201" s="196"/>
      <c r="J201" s="196"/>
      <c r="K201" s="196"/>
      <c r="L201" s="196"/>
    </row>
    <row r="202" spans="1:12" ht="15.75" customHeight="1">
      <c r="A202" s="452"/>
      <c r="B202" s="453"/>
      <c r="C202" s="234"/>
      <c r="D202" s="196"/>
      <c r="E202" s="454"/>
      <c r="F202" s="454"/>
      <c r="G202" s="196"/>
      <c r="H202" s="196"/>
      <c r="I202" s="196"/>
      <c r="J202" s="196"/>
      <c r="K202" s="196"/>
      <c r="L202" s="196"/>
    </row>
    <row r="203" spans="1:12" ht="15.75" customHeight="1">
      <c r="A203" s="452"/>
      <c r="B203" s="453"/>
      <c r="C203" s="234"/>
      <c r="D203" s="196"/>
      <c r="E203" s="454"/>
      <c r="F203" s="454"/>
      <c r="G203" s="196"/>
      <c r="H203" s="196"/>
      <c r="I203" s="196"/>
      <c r="J203" s="196"/>
      <c r="K203" s="196"/>
      <c r="L203" s="196"/>
    </row>
    <row r="204" spans="1:12" ht="15.75" customHeight="1">
      <c r="A204" s="452"/>
      <c r="B204" s="453"/>
      <c r="C204" s="234"/>
      <c r="D204" s="196"/>
      <c r="E204" s="454"/>
      <c r="F204" s="454"/>
      <c r="G204" s="196"/>
      <c r="H204" s="196"/>
      <c r="I204" s="196"/>
      <c r="J204" s="196"/>
      <c r="K204" s="196"/>
      <c r="L204" s="196"/>
    </row>
    <row r="205" spans="1:12" ht="15.75" customHeight="1">
      <c r="A205" s="452"/>
      <c r="B205" s="453"/>
      <c r="C205" s="234"/>
      <c r="D205" s="196"/>
      <c r="E205" s="454"/>
      <c r="F205" s="454"/>
      <c r="G205" s="196"/>
      <c r="H205" s="196"/>
      <c r="I205" s="196"/>
      <c r="J205" s="196"/>
      <c r="K205" s="196"/>
      <c r="L205" s="196"/>
    </row>
    <row r="206" spans="1:12" ht="15.75" customHeight="1">
      <c r="A206" s="452"/>
      <c r="B206" s="453"/>
      <c r="C206" s="234"/>
      <c r="D206" s="196"/>
      <c r="E206" s="454"/>
      <c r="F206" s="454"/>
      <c r="G206" s="196"/>
      <c r="H206" s="196"/>
      <c r="I206" s="196"/>
      <c r="J206" s="196"/>
      <c r="K206" s="196"/>
      <c r="L206" s="196"/>
    </row>
    <row r="207" spans="1:12" ht="15.75" customHeight="1">
      <c r="A207" s="452"/>
      <c r="B207" s="453"/>
      <c r="C207" s="234"/>
      <c r="D207" s="196"/>
      <c r="E207" s="454"/>
      <c r="F207" s="454"/>
      <c r="G207" s="196"/>
      <c r="H207" s="196"/>
      <c r="I207" s="196"/>
      <c r="J207" s="196"/>
      <c r="K207" s="196"/>
      <c r="L207" s="196"/>
    </row>
    <row r="208" spans="1:12" ht="15.75" customHeight="1">
      <c r="A208" s="452"/>
      <c r="B208" s="453"/>
      <c r="C208" s="234"/>
      <c r="D208" s="196"/>
      <c r="E208" s="454"/>
      <c r="F208" s="454"/>
      <c r="G208" s="196"/>
      <c r="H208" s="196"/>
      <c r="I208" s="196"/>
      <c r="J208" s="196"/>
      <c r="K208" s="196"/>
      <c r="L208" s="196"/>
    </row>
    <row r="209" spans="1:12" ht="15.75" customHeight="1">
      <c r="A209" s="452"/>
      <c r="B209" s="453"/>
      <c r="C209" s="234"/>
      <c r="D209" s="196"/>
      <c r="E209" s="454"/>
      <c r="F209" s="454"/>
      <c r="G209" s="196"/>
      <c r="H209" s="196"/>
      <c r="I209" s="196"/>
      <c r="J209" s="196"/>
      <c r="K209" s="196"/>
      <c r="L209" s="196"/>
    </row>
    <row r="210" spans="1:12" ht="15.75" customHeight="1">
      <c r="A210" s="452"/>
      <c r="B210" s="453"/>
      <c r="C210" s="234"/>
      <c r="D210" s="196"/>
      <c r="E210" s="454"/>
      <c r="F210" s="454"/>
      <c r="G210" s="196"/>
      <c r="H210" s="196"/>
      <c r="I210" s="196"/>
      <c r="J210" s="196"/>
      <c r="K210" s="196"/>
      <c r="L210" s="196"/>
    </row>
    <row r="211" spans="1:12" ht="15.75" customHeight="1">
      <c r="A211" s="452"/>
      <c r="B211" s="453"/>
      <c r="C211" s="234"/>
      <c r="D211" s="196"/>
      <c r="E211" s="454"/>
      <c r="F211" s="454"/>
      <c r="G211" s="196"/>
      <c r="H211" s="196"/>
      <c r="I211" s="196"/>
      <c r="J211" s="196"/>
      <c r="K211" s="196"/>
      <c r="L211" s="196"/>
    </row>
    <row r="212" spans="1:12" ht="15.75" customHeight="1">
      <c r="A212" s="452"/>
      <c r="B212" s="453"/>
      <c r="C212" s="234"/>
      <c r="D212" s="196"/>
      <c r="E212" s="454"/>
      <c r="F212" s="454"/>
      <c r="G212" s="196"/>
      <c r="H212" s="196"/>
      <c r="I212" s="196"/>
      <c r="J212" s="196"/>
      <c r="K212" s="196"/>
      <c r="L212" s="196"/>
    </row>
    <row r="213" spans="1:12" ht="15.75" customHeight="1">
      <c r="A213" s="452"/>
      <c r="B213" s="453"/>
      <c r="C213" s="234"/>
      <c r="D213" s="196"/>
      <c r="E213" s="454"/>
      <c r="F213" s="454"/>
      <c r="G213" s="196"/>
      <c r="H213" s="196"/>
      <c r="I213" s="196"/>
      <c r="J213" s="196"/>
      <c r="K213" s="196"/>
      <c r="L213" s="196"/>
    </row>
    <row r="214" spans="1:12" ht="15.75" customHeight="1">
      <c r="A214" s="452"/>
      <c r="B214" s="453"/>
      <c r="C214" s="234"/>
      <c r="D214" s="196"/>
      <c r="E214" s="454"/>
      <c r="F214" s="454"/>
      <c r="G214" s="196"/>
      <c r="H214" s="196"/>
      <c r="I214" s="196"/>
      <c r="J214" s="196"/>
      <c r="K214" s="196"/>
      <c r="L214" s="196"/>
    </row>
    <row r="215" spans="1:12" ht="15.75" customHeight="1">
      <c r="A215" s="452"/>
      <c r="B215" s="453"/>
      <c r="C215" s="234"/>
      <c r="D215" s="196"/>
      <c r="E215" s="454"/>
      <c r="F215" s="454"/>
      <c r="G215" s="196"/>
      <c r="H215" s="196"/>
      <c r="I215" s="196"/>
      <c r="J215" s="196"/>
      <c r="K215" s="196"/>
      <c r="L215" s="196"/>
    </row>
    <row r="216" spans="1:12" ht="15.75" customHeight="1">
      <c r="A216" s="452"/>
      <c r="B216" s="453"/>
      <c r="C216" s="234"/>
      <c r="D216" s="196"/>
      <c r="E216" s="454"/>
      <c r="F216" s="454"/>
      <c r="G216" s="196"/>
      <c r="H216" s="196"/>
      <c r="I216" s="196"/>
      <c r="J216" s="196"/>
      <c r="K216" s="196"/>
      <c r="L216" s="196"/>
    </row>
    <row r="217" spans="1:12" ht="15.75" customHeight="1">
      <c r="A217" s="452"/>
      <c r="B217" s="453"/>
      <c r="C217" s="234"/>
      <c r="D217" s="196"/>
      <c r="E217" s="454"/>
      <c r="F217" s="454"/>
      <c r="G217" s="196"/>
      <c r="H217" s="196"/>
      <c r="I217" s="196"/>
      <c r="J217" s="196"/>
      <c r="K217" s="196"/>
      <c r="L217" s="196"/>
    </row>
    <row r="218" spans="1:12" ht="15.75" customHeight="1">
      <c r="A218" s="452"/>
      <c r="B218" s="453"/>
      <c r="C218" s="234"/>
      <c r="D218" s="196"/>
      <c r="E218" s="454"/>
      <c r="F218" s="454"/>
      <c r="G218" s="196"/>
      <c r="H218" s="196"/>
      <c r="I218" s="196"/>
      <c r="J218" s="196"/>
      <c r="K218" s="196"/>
      <c r="L218" s="196"/>
    </row>
    <row r="219" spans="1:12" ht="15.75" customHeight="1">
      <c r="A219" s="452"/>
      <c r="B219" s="453"/>
      <c r="C219" s="234"/>
      <c r="D219" s="196"/>
      <c r="E219" s="454"/>
      <c r="F219" s="454"/>
      <c r="G219" s="196"/>
      <c r="H219" s="196"/>
      <c r="I219" s="196"/>
      <c r="J219" s="196"/>
      <c r="K219" s="196"/>
      <c r="L219" s="196"/>
    </row>
    <row r="220" spans="1:12" ht="15.75" customHeight="1">
      <c r="A220" s="452"/>
      <c r="B220" s="453"/>
      <c r="C220" s="234"/>
      <c r="D220" s="196"/>
      <c r="E220" s="454"/>
      <c r="F220" s="454"/>
      <c r="G220" s="196"/>
      <c r="H220" s="196"/>
      <c r="I220" s="196"/>
      <c r="J220" s="196"/>
      <c r="K220" s="196"/>
      <c r="L220" s="196"/>
    </row>
    <row r="221" spans="1:12" ht="15.75" customHeight="1">
      <c r="A221" s="452"/>
      <c r="B221" s="453"/>
      <c r="C221" s="234"/>
      <c r="D221" s="196"/>
      <c r="E221" s="454"/>
      <c r="F221" s="454"/>
      <c r="G221" s="196"/>
      <c r="H221" s="196"/>
      <c r="I221" s="196"/>
      <c r="J221" s="196"/>
      <c r="K221" s="196"/>
      <c r="L221" s="196"/>
    </row>
    <row r="222" spans="1:12" ht="15.75" customHeight="1"/>
    <row r="223" spans="1:12" ht="15.75" customHeight="1"/>
    <row r="224" spans="1:12"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21:L21"/>
    <mergeCell ref="A2:L2"/>
    <mergeCell ref="A4:L4"/>
    <mergeCell ref="A5:L5"/>
    <mergeCell ref="A6:L6"/>
    <mergeCell ref="A7:L7"/>
    <mergeCell ref="A8:L8"/>
    <mergeCell ref="A9:L9"/>
  </mergeCells>
  <hyperlinks>
    <hyperlink ref="F15" r:id="rId1" xr:uid="{00000000-0004-0000-0500-000000000000}"/>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Y1000"/>
  <sheetViews>
    <sheetView workbookViewId="0"/>
  </sheetViews>
  <sheetFormatPr defaultColWidth="14.3984375" defaultRowHeight="15" customHeight="1"/>
  <cols>
    <col min="1" max="1" width="23.73046875" customWidth="1"/>
    <col min="2" max="2" width="20.86328125" customWidth="1"/>
    <col min="3" max="3" width="10.265625" customWidth="1"/>
    <col min="4" max="4" width="15" customWidth="1"/>
    <col min="5" max="5" width="26.265625" customWidth="1"/>
    <col min="6" max="8" width="9.1328125" customWidth="1"/>
    <col min="9" max="9" width="10.265625" customWidth="1"/>
    <col min="10" max="14" width="8.86328125" customWidth="1"/>
    <col min="15" max="25" width="8" customWidth="1"/>
    <col min="26" max="26" width="14.265625" customWidth="1"/>
  </cols>
  <sheetData>
    <row r="1" spans="1:25" ht="14.25">
      <c r="A1" s="51"/>
      <c r="B1" s="52"/>
      <c r="C1" s="52"/>
      <c r="D1" s="1"/>
      <c r="E1" s="1"/>
      <c r="F1" s="1"/>
      <c r="G1" s="1"/>
      <c r="H1" s="1"/>
      <c r="I1" s="1"/>
    </row>
    <row r="2" spans="1:25" ht="35.25" customHeight="1">
      <c r="A2" s="1118" t="s">
        <v>2543</v>
      </c>
      <c r="B2" s="1111"/>
      <c r="C2" s="1111"/>
      <c r="D2" s="1111"/>
      <c r="E2" s="1111"/>
      <c r="F2" s="1111"/>
      <c r="G2" s="1111"/>
      <c r="H2" s="1111"/>
      <c r="I2" s="1112"/>
      <c r="J2" s="54"/>
      <c r="K2" s="54"/>
      <c r="L2" s="54"/>
      <c r="M2" s="54"/>
      <c r="N2" s="54"/>
      <c r="O2" s="54"/>
      <c r="P2" s="54"/>
      <c r="Q2" s="54"/>
      <c r="R2" s="54"/>
      <c r="S2" s="54"/>
      <c r="T2" s="54"/>
      <c r="U2" s="54"/>
      <c r="V2" s="54"/>
      <c r="W2" s="54"/>
      <c r="X2" s="54"/>
      <c r="Y2" s="54"/>
    </row>
    <row r="3" spans="1:25" ht="14.25">
      <c r="A3" s="57"/>
      <c r="B3" s="58"/>
      <c r="C3" s="58"/>
      <c r="D3" s="57"/>
      <c r="E3" s="57"/>
      <c r="F3" s="53"/>
      <c r="G3" s="53"/>
      <c r="H3" s="53"/>
      <c r="I3" s="53"/>
      <c r="J3" s="54"/>
      <c r="K3" s="54"/>
      <c r="L3" s="54"/>
      <c r="M3" s="54"/>
      <c r="N3" s="54"/>
      <c r="O3" s="54"/>
      <c r="P3" s="54"/>
      <c r="Q3" s="54"/>
      <c r="R3" s="54"/>
      <c r="S3" s="54"/>
      <c r="T3" s="54"/>
      <c r="U3" s="54"/>
      <c r="V3" s="54"/>
      <c r="W3" s="54"/>
      <c r="X3" s="54"/>
      <c r="Y3" s="54"/>
    </row>
    <row r="4" spans="1:25" ht="14.25">
      <c r="A4" s="1120" t="s">
        <v>2544</v>
      </c>
      <c r="B4" s="1111"/>
      <c r="C4" s="1111"/>
      <c r="D4" s="1111"/>
      <c r="E4" s="1111"/>
      <c r="F4" s="1111"/>
      <c r="G4" s="1111"/>
      <c r="H4" s="1111"/>
      <c r="I4" s="1112"/>
      <c r="J4" s="54"/>
      <c r="K4" s="54"/>
      <c r="L4" s="54"/>
      <c r="M4" s="54"/>
      <c r="N4" s="54"/>
      <c r="O4" s="54"/>
      <c r="P4" s="54"/>
      <c r="Q4" s="54"/>
      <c r="R4" s="54"/>
      <c r="S4" s="54"/>
      <c r="T4" s="54"/>
      <c r="U4" s="54"/>
      <c r="V4" s="54"/>
      <c r="W4" s="54"/>
      <c r="X4" s="54"/>
      <c r="Y4" s="54"/>
    </row>
    <row r="5" spans="1:25" ht="26.25" customHeight="1">
      <c r="A5" s="1110" t="s">
        <v>2545</v>
      </c>
      <c r="B5" s="1111"/>
      <c r="C5" s="1111"/>
      <c r="D5" s="1111"/>
      <c r="E5" s="1111"/>
      <c r="F5" s="1111"/>
      <c r="G5" s="1111"/>
      <c r="H5" s="1111"/>
      <c r="I5" s="1112"/>
      <c r="J5" s="54"/>
      <c r="K5" s="54"/>
      <c r="L5" s="54"/>
      <c r="M5" s="54"/>
      <c r="N5" s="54"/>
      <c r="O5" s="54"/>
      <c r="P5" s="54"/>
      <c r="Q5" s="54"/>
      <c r="R5" s="54"/>
      <c r="S5" s="54"/>
      <c r="T5" s="54"/>
      <c r="U5" s="54"/>
      <c r="V5" s="54"/>
      <c r="W5" s="54"/>
      <c r="X5" s="54"/>
      <c r="Y5" s="54"/>
    </row>
    <row r="6" spans="1:25" ht="27" customHeight="1">
      <c r="A6" s="1110" t="s">
        <v>2546</v>
      </c>
      <c r="B6" s="1111"/>
      <c r="C6" s="1111"/>
      <c r="D6" s="1111"/>
      <c r="E6" s="1111"/>
      <c r="F6" s="1111"/>
      <c r="G6" s="1111"/>
      <c r="H6" s="1111"/>
      <c r="I6" s="1112"/>
      <c r="J6" s="54"/>
      <c r="K6" s="54"/>
      <c r="L6" s="54"/>
      <c r="M6" s="54"/>
      <c r="N6" s="54"/>
      <c r="O6" s="54"/>
      <c r="P6" s="54"/>
      <c r="Q6" s="54"/>
      <c r="R6" s="54"/>
      <c r="S6" s="54"/>
      <c r="T6" s="54"/>
      <c r="U6" s="54"/>
      <c r="V6" s="54"/>
      <c r="W6" s="54"/>
      <c r="X6" s="54"/>
      <c r="Y6" s="54"/>
    </row>
    <row r="7" spans="1:25" ht="26.25" customHeight="1">
      <c r="A7" s="1137" t="s">
        <v>2547</v>
      </c>
      <c r="B7" s="1111"/>
      <c r="C7" s="1111"/>
      <c r="D7" s="1111"/>
      <c r="E7" s="1111"/>
      <c r="F7" s="1111"/>
      <c r="G7" s="1111"/>
      <c r="H7" s="1111"/>
      <c r="I7" s="1112"/>
      <c r="N7" s="473"/>
    </row>
    <row r="8" spans="1:25" ht="69" customHeight="1">
      <c r="A8" s="1137" t="s">
        <v>2548</v>
      </c>
      <c r="B8" s="1111"/>
      <c r="C8" s="1111"/>
      <c r="D8" s="1111"/>
      <c r="E8" s="1111"/>
      <c r="F8" s="1111"/>
      <c r="G8" s="1111"/>
      <c r="H8" s="1111"/>
      <c r="I8" s="1112"/>
    </row>
    <row r="9" spans="1:25" ht="30.75" customHeight="1">
      <c r="A9" s="57"/>
      <c r="B9" s="58"/>
      <c r="C9" s="58"/>
      <c r="D9" s="57"/>
      <c r="E9" s="57"/>
      <c r="F9" s="57"/>
      <c r="G9" s="57"/>
      <c r="H9" s="53"/>
      <c r="I9" s="53"/>
    </row>
    <row r="10" spans="1:25" ht="78" customHeight="1">
      <c r="A10" s="258" t="s">
        <v>2549</v>
      </c>
      <c r="B10" s="290" t="s">
        <v>2550</v>
      </c>
      <c r="C10" s="61" t="s">
        <v>6</v>
      </c>
      <c r="D10" s="290" t="s">
        <v>2551</v>
      </c>
      <c r="E10" s="60" t="s">
        <v>216</v>
      </c>
      <c r="F10" s="60" t="s">
        <v>217</v>
      </c>
      <c r="G10" s="60" t="s">
        <v>218</v>
      </c>
      <c r="H10" s="258" t="s">
        <v>219</v>
      </c>
      <c r="I10" s="258" t="s">
        <v>223</v>
      </c>
      <c r="J10" s="64" t="s">
        <v>224</v>
      </c>
      <c r="K10" s="54"/>
      <c r="L10" s="54"/>
      <c r="M10" s="54"/>
      <c r="N10" s="54"/>
      <c r="O10" s="54"/>
      <c r="P10" s="54"/>
      <c r="Q10" s="54"/>
      <c r="R10" s="54"/>
      <c r="S10" s="54"/>
      <c r="T10" s="54"/>
      <c r="U10" s="54"/>
      <c r="V10" s="54"/>
      <c r="W10" s="54"/>
      <c r="X10" s="54"/>
      <c r="Y10" s="54"/>
    </row>
    <row r="11" spans="1:25" ht="14.25">
      <c r="A11" s="83"/>
      <c r="B11" s="83"/>
      <c r="C11" s="76"/>
      <c r="D11" s="83"/>
      <c r="E11" s="76"/>
      <c r="F11" s="76"/>
      <c r="G11" s="76"/>
      <c r="H11" s="398"/>
      <c r="I11" s="474"/>
      <c r="J11" s="314"/>
    </row>
    <row r="12" spans="1:25" ht="14.25">
      <c r="A12" s="83"/>
      <c r="B12" s="83"/>
      <c r="C12" s="74"/>
      <c r="D12" s="83"/>
      <c r="E12" s="76"/>
      <c r="F12" s="76"/>
      <c r="G12" s="76"/>
      <c r="H12" s="398"/>
      <c r="I12" s="474"/>
      <c r="J12" s="314"/>
    </row>
    <row r="13" spans="1:25" ht="14.25">
      <c r="A13" s="83"/>
      <c r="B13" s="83"/>
      <c r="C13" s="76"/>
      <c r="D13" s="83"/>
      <c r="E13" s="76"/>
      <c r="F13" s="76"/>
      <c r="G13" s="76"/>
      <c r="H13" s="398"/>
      <c r="I13" s="474"/>
      <c r="J13" s="314"/>
    </row>
    <row r="14" spans="1:25" ht="14.25">
      <c r="A14" s="83"/>
      <c r="B14" s="83"/>
      <c r="C14" s="76"/>
      <c r="D14" s="83"/>
      <c r="E14" s="76"/>
      <c r="F14" s="76"/>
      <c r="G14" s="76"/>
      <c r="H14" s="398"/>
      <c r="I14" s="474"/>
      <c r="J14" s="314"/>
    </row>
    <row r="15" spans="1:25" ht="14.25">
      <c r="A15" s="83"/>
      <c r="B15" s="83"/>
      <c r="C15" s="76"/>
      <c r="D15" s="83"/>
      <c r="E15" s="76"/>
      <c r="F15" s="76"/>
      <c r="G15" s="76"/>
      <c r="H15" s="398"/>
      <c r="I15" s="474"/>
      <c r="J15" s="314"/>
    </row>
    <row r="16" spans="1:25" ht="14.25">
      <c r="A16" s="83"/>
      <c r="B16" s="83"/>
      <c r="C16" s="76"/>
      <c r="D16" s="83"/>
      <c r="E16" s="76"/>
      <c r="F16" s="76"/>
      <c r="G16" s="76"/>
      <c r="H16" s="398"/>
      <c r="I16" s="474"/>
      <c r="J16" s="314"/>
    </row>
    <row r="17" spans="1:9" ht="14.25">
      <c r="A17" s="232" t="s">
        <v>183</v>
      </c>
      <c r="B17" s="232"/>
      <c r="C17" s="52"/>
      <c r="D17" s="1"/>
      <c r="E17" s="1"/>
      <c r="F17" s="1"/>
      <c r="G17" s="1"/>
      <c r="H17" s="475"/>
      <c r="I17" s="233">
        <f>SUM(I11:I16)</f>
        <v>0</v>
      </c>
    </row>
    <row r="18" spans="1:9" ht="14.25">
      <c r="A18" s="348"/>
      <c r="B18" s="52"/>
      <c r="C18" s="52"/>
      <c r="D18" s="52"/>
      <c r="E18" s="1"/>
      <c r="F18" s="1"/>
      <c r="G18" s="1"/>
      <c r="H18" s="1"/>
      <c r="I18" s="1"/>
    </row>
    <row r="19" spans="1:9" ht="14.25">
      <c r="A19" s="1114" t="s">
        <v>842</v>
      </c>
      <c r="B19" s="1115"/>
      <c r="C19" s="1115"/>
      <c r="D19" s="1115"/>
      <c r="E19" s="1115"/>
      <c r="F19" s="1115"/>
      <c r="G19" s="1115"/>
      <c r="H19" s="1115"/>
      <c r="I19" s="1116"/>
    </row>
    <row r="20" spans="1:9" ht="15.75" customHeight="1">
      <c r="A20" s="51"/>
      <c r="B20" s="52"/>
      <c r="C20" s="52"/>
      <c r="D20" s="1"/>
      <c r="E20" s="1"/>
      <c r="F20" s="1"/>
      <c r="G20" s="1"/>
      <c r="H20" s="1"/>
      <c r="I20" s="1"/>
    </row>
    <row r="21" spans="1:9" ht="15.75" customHeight="1">
      <c r="A21" s="51"/>
      <c r="B21" s="52"/>
      <c r="C21" s="52"/>
      <c r="D21" s="1"/>
      <c r="E21" s="1"/>
      <c r="F21" s="1"/>
      <c r="G21" s="1"/>
      <c r="H21" s="1"/>
      <c r="I21" s="1"/>
    </row>
    <row r="22" spans="1:9" ht="15.75" customHeight="1">
      <c r="A22" s="51"/>
      <c r="B22" s="52"/>
      <c r="C22" s="52"/>
      <c r="D22" s="1"/>
      <c r="E22" s="1"/>
      <c r="F22" s="1"/>
      <c r="G22" s="1"/>
      <c r="H22" s="1"/>
      <c r="I22" s="1"/>
    </row>
    <row r="23" spans="1:9" ht="15.75" customHeight="1">
      <c r="A23" s="51"/>
      <c r="B23" s="52"/>
      <c r="C23" s="52"/>
      <c r="D23" s="1"/>
      <c r="E23" s="1"/>
      <c r="F23" s="1"/>
      <c r="G23" s="1"/>
      <c r="H23" s="1"/>
      <c r="I23" s="1"/>
    </row>
    <row r="24" spans="1:9" ht="15.75" customHeight="1">
      <c r="A24" s="51"/>
      <c r="B24" s="52"/>
      <c r="C24" s="52"/>
      <c r="D24" s="1"/>
      <c r="E24" s="1"/>
      <c r="F24" s="1"/>
      <c r="G24" s="1"/>
      <c r="H24" s="1"/>
      <c r="I24" s="1"/>
    </row>
    <row r="25" spans="1:9" ht="15.75" customHeight="1">
      <c r="A25" s="51"/>
      <c r="B25" s="52"/>
      <c r="C25" s="52"/>
      <c r="D25" s="1"/>
      <c r="E25" s="1"/>
      <c r="F25" s="1"/>
      <c r="G25" s="1"/>
      <c r="H25" s="1"/>
      <c r="I25" s="1"/>
    </row>
    <row r="26" spans="1:9" ht="15.75" customHeight="1">
      <c r="A26" s="51"/>
      <c r="B26" s="52"/>
      <c r="C26" s="52"/>
      <c r="D26" s="1"/>
      <c r="E26" s="1"/>
      <c r="F26" s="1"/>
      <c r="G26" s="1"/>
      <c r="H26" s="1"/>
      <c r="I26" s="1"/>
    </row>
    <row r="27" spans="1:9" ht="15.75" customHeight="1">
      <c r="A27" s="51"/>
      <c r="B27" s="52"/>
      <c r="C27" s="52"/>
      <c r="D27" s="1"/>
      <c r="E27" s="1"/>
      <c r="F27" s="1"/>
      <c r="G27" s="1"/>
      <c r="H27" s="1"/>
      <c r="I27" s="1"/>
    </row>
    <row r="28" spans="1:9" ht="15.75" customHeight="1">
      <c r="A28" s="51"/>
      <c r="B28" s="52"/>
      <c r="C28" s="52"/>
      <c r="D28" s="1"/>
      <c r="E28" s="1"/>
      <c r="F28" s="1"/>
      <c r="G28" s="1"/>
      <c r="H28" s="1"/>
      <c r="I28" s="1"/>
    </row>
    <row r="29" spans="1:9" ht="15.75" customHeight="1">
      <c r="A29" s="51"/>
      <c r="B29" s="52"/>
      <c r="C29" s="52"/>
      <c r="D29" s="1"/>
      <c r="E29" s="1"/>
      <c r="F29" s="1"/>
      <c r="G29" s="1"/>
      <c r="H29" s="1"/>
      <c r="I29" s="1"/>
    </row>
    <row r="30" spans="1:9" ht="15.75" customHeight="1">
      <c r="A30" s="51"/>
      <c r="B30" s="52"/>
      <c r="C30" s="52"/>
      <c r="D30" s="1"/>
      <c r="E30" s="1"/>
      <c r="F30" s="1"/>
      <c r="G30" s="1"/>
      <c r="H30" s="1"/>
      <c r="I30" s="1"/>
    </row>
    <row r="31" spans="1:9" ht="15.75" customHeight="1">
      <c r="A31" s="51"/>
      <c r="B31" s="52"/>
      <c r="C31" s="52"/>
      <c r="D31" s="1"/>
      <c r="E31" s="1"/>
      <c r="F31" s="1"/>
      <c r="G31" s="1"/>
      <c r="H31" s="1"/>
      <c r="I31" s="1"/>
    </row>
    <row r="32" spans="1:9" ht="15.75" customHeight="1">
      <c r="A32" s="51"/>
      <c r="B32" s="52"/>
      <c r="C32" s="52"/>
      <c r="D32" s="1"/>
      <c r="E32" s="1"/>
      <c r="F32" s="1"/>
      <c r="G32" s="1"/>
      <c r="H32" s="1"/>
      <c r="I32" s="1"/>
    </row>
    <row r="33" spans="1:9" ht="15.75" customHeight="1">
      <c r="A33" s="51"/>
      <c r="B33" s="52"/>
      <c r="C33" s="52"/>
      <c r="D33" s="1"/>
      <c r="E33" s="1"/>
      <c r="F33" s="1"/>
      <c r="G33" s="1"/>
      <c r="H33" s="1"/>
      <c r="I33" s="1"/>
    </row>
    <row r="34" spans="1:9" ht="15.75" customHeight="1">
      <c r="A34" s="51"/>
      <c r="B34" s="52"/>
      <c r="C34" s="52"/>
      <c r="D34" s="1"/>
      <c r="E34" s="1"/>
      <c r="F34" s="1"/>
      <c r="G34" s="1"/>
      <c r="H34" s="1"/>
      <c r="I34" s="1"/>
    </row>
    <row r="35" spans="1:9" ht="15.75" customHeight="1">
      <c r="A35" s="51"/>
      <c r="B35" s="52"/>
      <c r="C35" s="52"/>
      <c r="D35" s="1"/>
      <c r="E35" s="1"/>
      <c r="F35" s="1"/>
      <c r="G35" s="1"/>
      <c r="H35" s="1"/>
      <c r="I35" s="1"/>
    </row>
    <row r="36" spans="1:9" ht="15.75" customHeight="1">
      <c r="A36" s="51"/>
      <c r="B36" s="52"/>
      <c r="C36" s="52"/>
      <c r="D36" s="1"/>
      <c r="E36" s="1"/>
      <c r="F36" s="1"/>
      <c r="G36" s="1"/>
      <c r="H36" s="1"/>
      <c r="I36" s="1"/>
    </row>
    <row r="37" spans="1:9" ht="15.75" customHeight="1">
      <c r="A37" s="51"/>
      <c r="B37" s="52"/>
      <c r="C37" s="52"/>
      <c r="D37" s="1"/>
      <c r="E37" s="1"/>
      <c r="F37" s="1"/>
      <c r="G37" s="1"/>
      <c r="H37" s="1"/>
      <c r="I37" s="1"/>
    </row>
    <row r="38" spans="1:9" ht="15.75" customHeight="1">
      <c r="A38" s="51"/>
      <c r="B38" s="52"/>
      <c r="C38" s="52"/>
      <c r="D38" s="1"/>
      <c r="E38" s="1"/>
      <c r="F38" s="1"/>
      <c r="G38" s="1"/>
      <c r="H38" s="1"/>
      <c r="I38" s="1"/>
    </row>
    <row r="39" spans="1:9" ht="15.75" customHeight="1">
      <c r="A39" s="51"/>
      <c r="B39" s="52"/>
      <c r="C39" s="52"/>
      <c r="D39" s="1"/>
      <c r="E39" s="1"/>
      <c r="F39" s="1"/>
      <c r="G39" s="1"/>
      <c r="H39" s="1"/>
      <c r="I39" s="1"/>
    </row>
    <row r="40" spans="1:9" ht="15.75" customHeight="1">
      <c r="A40" s="51"/>
      <c r="B40" s="52"/>
      <c r="C40" s="52"/>
      <c r="D40" s="1"/>
      <c r="E40" s="1"/>
      <c r="F40" s="1"/>
      <c r="G40" s="1"/>
      <c r="H40" s="1"/>
      <c r="I40" s="1"/>
    </row>
    <row r="41" spans="1:9" ht="15.75" customHeight="1">
      <c r="A41" s="51"/>
      <c r="B41" s="52"/>
      <c r="C41" s="52"/>
      <c r="D41" s="1"/>
      <c r="E41" s="1"/>
      <c r="F41" s="1"/>
      <c r="G41" s="1"/>
      <c r="H41" s="1"/>
      <c r="I41" s="1"/>
    </row>
    <row r="42" spans="1:9" ht="15.75" customHeight="1">
      <c r="A42" s="51"/>
      <c r="B42" s="52"/>
      <c r="C42" s="52"/>
      <c r="D42" s="1"/>
      <c r="E42" s="1"/>
      <c r="F42" s="1"/>
      <c r="G42" s="1"/>
      <c r="H42" s="1"/>
      <c r="I42" s="1"/>
    </row>
    <row r="43" spans="1:9" ht="15.75" customHeight="1">
      <c r="A43" s="51"/>
      <c r="B43" s="52"/>
      <c r="C43" s="52"/>
      <c r="D43" s="1"/>
      <c r="E43" s="1"/>
      <c r="F43" s="1"/>
      <c r="G43" s="1"/>
      <c r="H43" s="1"/>
      <c r="I43" s="1"/>
    </row>
    <row r="44" spans="1:9" ht="15.75" customHeight="1">
      <c r="A44" s="51"/>
      <c r="B44" s="52"/>
      <c r="C44" s="52"/>
      <c r="D44" s="1"/>
      <c r="E44" s="1"/>
      <c r="F44" s="1"/>
      <c r="G44" s="1"/>
      <c r="H44" s="1"/>
      <c r="I44" s="1"/>
    </row>
    <row r="45" spans="1:9" ht="15.75" customHeight="1">
      <c r="A45" s="51"/>
      <c r="B45" s="52"/>
      <c r="C45" s="52"/>
      <c r="D45" s="1"/>
      <c r="E45" s="1"/>
      <c r="F45" s="1"/>
      <c r="G45" s="1"/>
      <c r="H45" s="1"/>
      <c r="I45" s="1"/>
    </row>
    <row r="46" spans="1:9" ht="15.75" customHeight="1">
      <c r="A46" s="51"/>
      <c r="B46" s="52"/>
      <c r="C46" s="52"/>
      <c r="D46" s="1"/>
      <c r="E46" s="1"/>
      <c r="F46" s="1"/>
      <c r="G46" s="1"/>
      <c r="H46" s="1"/>
      <c r="I46" s="1"/>
    </row>
    <row r="47" spans="1:9" ht="15.75" customHeight="1">
      <c r="A47" s="51"/>
      <c r="B47" s="52"/>
      <c r="C47" s="52"/>
      <c r="D47" s="1"/>
      <c r="E47" s="1"/>
      <c r="F47" s="1"/>
      <c r="G47" s="1"/>
      <c r="H47" s="1"/>
      <c r="I47" s="1"/>
    </row>
    <row r="48" spans="1:9" ht="15.75" customHeight="1">
      <c r="A48" s="51"/>
      <c r="B48" s="52"/>
      <c r="C48" s="52"/>
      <c r="D48" s="1"/>
      <c r="E48" s="1"/>
      <c r="F48" s="1"/>
      <c r="G48" s="1"/>
      <c r="H48" s="1"/>
      <c r="I48" s="1"/>
    </row>
    <row r="49" spans="1:9" ht="15.75" customHeight="1">
      <c r="A49" s="51"/>
      <c r="B49" s="52"/>
      <c r="C49" s="52"/>
      <c r="D49" s="1"/>
      <c r="E49" s="1"/>
      <c r="F49" s="1"/>
      <c r="G49" s="1"/>
      <c r="H49" s="1"/>
      <c r="I49" s="1"/>
    </row>
    <row r="50" spans="1:9" ht="15.75" customHeight="1">
      <c r="A50" s="51"/>
      <c r="B50" s="52"/>
      <c r="C50" s="52"/>
      <c r="D50" s="1"/>
      <c r="E50" s="1"/>
      <c r="F50" s="1"/>
      <c r="G50" s="1"/>
      <c r="H50" s="1"/>
      <c r="I50" s="1"/>
    </row>
    <row r="51" spans="1:9" ht="15.75" customHeight="1">
      <c r="A51" s="51"/>
      <c r="B51" s="52"/>
      <c r="C51" s="52"/>
      <c r="D51" s="1"/>
      <c r="E51" s="1"/>
      <c r="F51" s="1"/>
      <c r="G51" s="1"/>
      <c r="H51" s="1"/>
      <c r="I51" s="1"/>
    </row>
    <row r="52" spans="1:9" ht="15.75" customHeight="1">
      <c r="A52" s="51"/>
      <c r="B52" s="52"/>
      <c r="C52" s="52"/>
      <c r="D52" s="1"/>
      <c r="E52" s="1"/>
      <c r="F52" s="1"/>
      <c r="G52" s="1"/>
      <c r="H52" s="1"/>
      <c r="I52" s="1"/>
    </row>
    <row r="53" spans="1:9" ht="15.75" customHeight="1">
      <c r="A53" s="51"/>
      <c r="B53" s="52"/>
      <c r="C53" s="52"/>
      <c r="D53" s="1"/>
      <c r="E53" s="1"/>
      <c r="F53" s="1"/>
      <c r="G53" s="1"/>
      <c r="H53" s="1"/>
      <c r="I53" s="1"/>
    </row>
    <row r="54" spans="1:9" ht="15.75" customHeight="1">
      <c r="A54" s="51"/>
      <c r="B54" s="52"/>
      <c r="C54" s="52"/>
      <c r="D54" s="1"/>
      <c r="E54" s="1"/>
      <c r="F54" s="1"/>
      <c r="G54" s="1"/>
      <c r="H54" s="1"/>
      <c r="I54" s="1"/>
    </row>
    <row r="55" spans="1:9" ht="15.75" customHeight="1">
      <c r="A55" s="51"/>
      <c r="B55" s="52"/>
      <c r="C55" s="52"/>
      <c r="D55" s="1"/>
      <c r="E55" s="1"/>
      <c r="F55" s="1"/>
      <c r="G55" s="1"/>
      <c r="H55" s="1"/>
      <c r="I55" s="1"/>
    </row>
    <row r="56" spans="1:9" ht="15.75" customHeight="1">
      <c r="A56" s="51"/>
      <c r="B56" s="52"/>
      <c r="C56" s="52"/>
      <c r="D56" s="1"/>
      <c r="E56" s="1"/>
      <c r="F56" s="1"/>
      <c r="G56" s="1"/>
      <c r="H56" s="1"/>
      <c r="I56" s="1"/>
    </row>
    <row r="57" spans="1:9" ht="15.75" customHeight="1">
      <c r="A57" s="51"/>
      <c r="B57" s="52"/>
      <c r="C57" s="52"/>
      <c r="D57" s="1"/>
      <c r="E57" s="1"/>
      <c r="F57" s="1"/>
      <c r="G57" s="1"/>
      <c r="H57" s="1"/>
      <c r="I57" s="1"/>
    </row>
    <row r="58" spans="1:9" ht="15.75" customHeight="1">
      <c r="A58" s="51"/>
      <c r="B58" s="52"/>
      <c r="C58" s="52"/>
      <c r="D58" s="1"/>
      <c r="E58" s="1"/>
      <c r="F58" s="1"/>
      <c r="G58" s="1"/>
      <c r="H58" s="1"/>
      <c r="I58" s="1"/>
    </row>
    <row r="59" spans="1:9" ht="15.75" customHeight="1">
      <c r="A59" s="51"/>
      <c r="B59" s="52"/>
      <c r="C59" s="52"/>
      <c r="D59" s="1"/>
      <c r="E59" s="1"/>
      <c r="F59" s="1"/>
      <c r="G59" s="1"/>
      <c r="H59" s="1"/>
      <c r="I59" s="1"/>
    </row>
    <row r="60" spans="1:9" ht="15.75" customHeight="1">
      <c r="A60" s="51"/>
      <c r="B60" s="52"/>
      <c r="C60" s="52"/>
      <c r="D60" s="1"/>
      <c r="E60" s="1"/>
      <c r="F60" s="1"/>
      <c r="G60" s="1"/>
      <c r="H60" s="1"/>
      <c r="I60" s="1"/>
    </row>
    <row r="61" spans="1:9" ht="15.75" customHeight="1">
      <c r="A61" s="51"/>
      <c r="B61" s="52"/>
      <c r="C61" s="52"/>
      <c r="D61" s="1"/>
      <c r="E61" s="1"/>
      <c r="F61" s="1"/>
      <c r="G61" s="1"/>
      <c r="H61" s="1"/>
      <c r="I61" s="1"/>
    </row>
    <row r="62" spans="1:9" ht="15.75" customHeight="1">
      <c r="A62" s="51"/>
      <c r="B62" s="52"/>
      <c r="C62" s="52"/>
      <c r="D62" s="1"/>
      <c r="E62" s="1"/>
      <c r="F62" s="1"/>
      <c r="G62" s="1"/>
      <c r="H62" s="1"/>
      <c r="I62" s="1"/>
    </row>
    <row r="63" spans="1:9" ht="15.75" customHeight="1">
      <c r="A63" s="51"/>
      <c r="B63" s="52"/>
      <c r="C63" s="52"/>
      <c r="D63" s="1"/>
      <c r="E63" s="1"/>
      <c r="F63" s="1"/>
      <c r="G63" s="1"/>
      <c r="H63" s="1"/>
      <c r="I63" s="1"/>
    </row>
    <row r="64" spans="1:9" ht="15.75" customHeight="1">
      <c r="A64" s="51"/>
      <c r="B64" s="52"/>
      <c r="C64" s="52"/>
      <c r="D64" s="1"/>
      <c r="E64" s="1"/>
      <c r="F64" s="1"/>
      <c r="G64" s="1"/>
      <c r="H64" s="1"/>
      <c r="I64" s="1"/>
    </row>
    <row r="65" spans="1:9" ht="15.75" customHeight="1">
      <c r="A65" s="51"/>
      <c r="B65" s="52"/>
      <c r="C65" s="52"/>
      <c r="D65" s="1"/>
      <c r="E65" s="1"/>
      <c r="F65" s="1"/>
      <c r="G65" s="1"/>
      <c r="H65" s="1"/>
      <c r="I65" s="1"/>
    </row>
    <row r="66" spans="1:9" ht="15.75" customHeight="1">
      <c r="A66" s="51"/>
      <c r="B66" s="52"/>
      <c r="C66" s="52"/>
      <c r="D66" s="1"/>
      <c r="E66" s="1"/>
      <c r="F66" s="1"/>
      <c r="G66" s="1"/>
      <c r="H66" s="1"/>
      <c r="I66" s="1"/>
    </row>
    <row r="67" spans="1:9" ht="15.75" customHeight="1">
      <c r="A67" s="51"/>
      <c r="B67" s="52"/>
      <c r="C67" s="52"/>
      <c r="D67" s="1"/>
      <c r="E67" s="1"/>
      <c r="F67" s="1"/>
      <c r="G67" s="1"/>
      <c r="H67" s="1"/>
      <c r="I67" s="1"/>
    </row>
    <row r="68" spans="1:9" ht="15.75" customHeight="1">
      <c r="A68" s="51"/>
      <c r="B68" s="52"/>
      <c r="C68" s="52"/>
      <c r="D68" s="1"/>
      <c r="E68" s="1"/>
      <c r="F68" s="1"/>
      <c r="G68" s="1"/>
      <c r="H68" s="1"/>
      <c r="I68" s="1"/>
    </row>
    <row r="69" spans="1:9" ht="15.75" customHeight="1">
      <c r="A69" s="51"/>
      <c r="B69" s="52"/>
      <c r="C69" s="52"/>
      <c r="D69" s="1"/>
      <c r="E69" s="1"/>
      <c r="F69" s="1"/>
      <c r="G69" s="1"/>
      <c r="H69" s="1"/>
      <c r="I69" s="1"/>
    </row>
    <row r="70" spans="1:9" ht="15.75" customHeight="1">
      <c r="A70" s="51"/>
      <c r="B70" s="52"/>
      <c r="C70" s="52"/>
      <c r="D70" s="1"/>
      <c r="E70" s="1"/>
      <c r="F70" s="1"/>
      <c r="G70" s="1"/>
      <c r="H70" s="1"/>
      <c r="I70" s="1"/>
    </row>
    <row r="71" spans="1:9" ht="15.75" customHeight="1">
      <c r="A71" s="51"/>
      <c r="B71" s="52"/>
      <c r="C71" s="52"/>
      <c r="D71" s="1"/>
      <c r="E71" s="1"/>
      <c r="F71" s="1"/>
      <c r="G71" s="1"/>
      <c r="H71" s="1"/>
      <c r="I71" s="1"/>
    </row>
    <row r="72" spans="1:9" ht="15.75" customHeight="1">
      <c r="A72" s="51"/>
      <c r="B72" s="52"/>
      <c r="C72" s="52"/>
      <c r="D72" s="1"/>
      <c r="E72" s="1"/>
      <c r="F72" s="1"/>
      <c r="G72" s="1"/>
      <c r="H72" s="1"/>
      <c r="I72" s="1"/>
    </row>
    <row r="73" spans="1:9" ht="15.75" customHeight="1">
      <c r="A73" s="51"/>
      <c r="B73" s="52"/>
      <c r="C73" s="52"/>
      <c r="D73" s="1"/>
      <c r="E73" s="1"/>
      <c r="F73" s="1"/>
      <c r="G73" s="1"/>
      <c r="H73" s="1"/>
      <c r="I73" s="1"/>
    </row>
    <row r="74" spans="1:9" ht="15.75" customHeight="1">
      <c r="A74" s="51"/>
      <c r="B74" s="52"/>
      <c r="C74" s="52"/>
      <c r="D74" s="1"/>
      <c r="E74" s="1"/>
      <c r="F74" s="1"/>
      <c r="G74" s="1"/>
      <c r="H74" s="1"/>
      <c r="I74" s="1"/>
    </row>
    <row r="75" spans="1:9" ht="15.75" customHeight="1">
      <c r="A75" s="51"/>
      <c r="B75" s="52"/>
      <c r="C75" s="52"/>
      <c r="D75" s="1"/>
      <c r="E75" s="1"/>
      <c r="F75" s="1"/>
      <c r="G75" s="1"/>
      <c r="H75" s="1"/>
      <c r="I75" s="1"/>
    </row>
    <row r="76" spans="1:9" ht="15.75" customHeight="1">
      <c r="A76" s="51"/>
      <c r="B76" s="52"/>
      <c r="C76" s="52"/>
      <c r="D76" s="1"/>
      <c r="E76" s="1"/>
      <c r="F76" s="1"/>
      <c r="G76" s="1"/>
      <c r="H76" s="1"/>
      <c r="I76" s="1"/>
    </row>
    <row r="77" spans="1:9" ht="15.75" customHeight="1">
      <c r="A77" s="51"/>
      <c r="B77" s="52"/>
      <c r="C77" s="52"/>
      <c r="D77" s="1"/>
      <c r="E77" s="1"/>
      <c r="F77" s="1"/>
      <c r="G77" s="1"/>
      <c r="H77" s="1"/>
      <c r="I77" s="1"/>
    </row>
    <row r="78" spans="1:9" ht="15.75" customHeight="1">
      <c r="A78" s="51"/>
      <c r="B78" s="52"/>
      <c r="C78" s="52"/>
      <c r="D78" s="1"/>
      <c r="E78" s="1"/>
      <c r="F78" s="1"/>
      <c r="G78" s="1"/>
      <c r="H78" s="1"/>
      <c r="I78" s="1"/>
    </row>
    <row r="79" spans="1:9" ht="15.75" customHeight="1">
      <c r="A79" s="51"/>
      <c r="B79" s="52"/>
      <c r="C79" s="52"/>
      <c r="D79" s="1"/>
      <c r="E79" s="1"/>
      <c r="F79" s="1"/>
      <c r="G79" s="1"/>
      <c r="H79" s="1"/>
      <c r="I79" s="1"/>
    </row>
    <row r="80" spans="1:9" ht="15.75" customHeight="1">
      <c r="A80" s="51"/>
      <c r="B80" s="52"/>
      <c r="C80" s="52"/>
      <c r="D80" s="1"/>
      <c r="E80" s="1"/>
      <c r="F80" s="1"/>
      <c r="G80" s="1"/>
      <c r="H80" s="1"/>
      <c r="I80" s="1"/>
    </row>
    <row r="81" spans="1:9" ht="15.75" customHeight="1">
      <c r="A81" s="51"/>
      <c r="B81" s="52"/>
      <c r="C81" s="52"/>
      <c r="D81" s="1"/>
      <c r="E81" s="1"/>
      <c r="F81" s="1"/>
      <c r="G81" s="1"/>
      <c r="H81" s="1"/>
      <c r="I81" s="1"/>
    </row>
    <row r="82" spans="1:9" ht="15.75" customHeight="1">
      <c r="A82" s="51"/>
      <c r="B82" s="52"/>
      <c r="C82" s="52"/>
      <c r="D82" s="1"/>
      <c r="E82" s="1"/>
      <c r="F82" s="1"/>
      <c r="G82" s="1"/>
      <c r="H82" s="1"/>
      <c r="I82" s="1"/>
    </row>
    <row r="83" spans="1:9" ht="15.75" customHeight="1">
      <c r="A83" s="51"/>
      <c r="B83" s="52"/>
      <c r="C83" s="52"/>
      <c r="D83" s="1"/>
      <c r="E83" s="1"/>
      <c r="F83" s="1"/>
      <c r="G83" s="1"/>
      <c r="H83" s="1"/>
      <c r="I83" s="1"/>
    </row>
    <row r="84" spans="1:9" ht="15.75" customHeight="1">
      <c r="A84" s="51"/>
      <c r="B84" s="52"/>
      <c r="C84" s="52"/>
      <c r="D84" s="1"/>
      <c r="E84" s="1"/>
      <c r="F84" s="1"/>
      <c r="G84" s="1"/>
      <c r="H84" s="1"/>
      <c r="I84" s="1"/>
    </row>
    <row r="85" spans="1:9" ht="15.75" customHeight="1">
      <c r="A85" s="51"/>
      <c r="B85" s="52"/>
      <c r="C85" s="52"/>
      <c r="D85" s="1"/>
      <c r="E85" s="1"/>
      <c r="F85" s="1"/>
      <c r="G85" s="1"/>
      <c r="H85" s="1"/>
      <c r="I85" s="1"/>
    </row>
    <row r="86" spans="1:9" ht="15.75" customHeight="1">
      <c r="A86" s="51"/>
      <c r="B86" s="52"/>
      <c r="C86" s="52"/>
      <c r="D86" s="1"/>
      <c r="E86" s="1"/>
      <c r="F86" s="1"/>
      <c r="G86" s="1"/>
      <c r="H86" s="1"/>
      <c r="I86" s="1"/>
    </row>
    <row r="87" spans="1:9" ht="15.75" customHeight="1">
      <c r="A87" s="51"/>
      <c r="B87" s="52"/>
      <c r="C87" s="52"/>
      <c r="D87" s="1"/>
      <c r="E87" s="1"/>
      <c r="F87" s="1"/>
      <c r="G87" s="1"/>
      <c r="H87" s="1"/>
      <c r="I87" s="1"/>
    </row>
    <row r="88" spans="1:9" ht="15.75" customHeight="1">
      <c r="A88" s="51"/>
      <c r="B88" s="52"/>
      <c r="C88" s="52"/>
      <c r="D88" s="1"/>
      <c r="E88" s="1"/>
      <c r="F88" s="1"/>
      <c r="G88" s="1"/>
      <c r="H88" s="1"/>
      <c r="I88" s="1"/>
    </row>
    <row r="89" spans="1:9" ht="15.75" customHeight="1">
      <c r="A89" s="51"/>
      <c r="B89" s="52"/>
      <c r="C89" s="52"/>
      <c r="D89" s="1"/>
      <c r="E89" s="1"/>
      <c r="F89" s="1"/>
      <c r="G89" s="1"/>
      <c r="H89" s="1"/>
      <c r="I89" s="1"/>
    </row>
    <row r="90" spans="1:9" ht="15.75" customHeight="1">
      <c r="A90" s="51"/>
      <c r="B90" s="52"/>
      <c r="C90" s="52"/>
      <c r="D90" s="1"/>
      <c r="E90" s="1"/>
      <c r="F90" s="1"/>
      <c r="G90" s="1"/>
      <c r="H90" s="1"/>
      <c r="I90" s="1"/>
    </row>
    <row r="91" spans="1:9" ht="15.75" customHeight="1">
      <c r="A91" s="51"/>
      <c r="B91" s="52"/>
      <c r="C91" s="52"/>
      <c r="D91" s="1"/>
      <c r="E91" s="1"/>
      <c r="F91" s="1"/>
      <c r="G91" s="1"/>
      <c r="H91" s="1"/>
      <c r="I91" s="1"/>
    </row>
    <row r="92" spans="1:9" ht="15.75" customHeight="1">
      <c r="A92" s="51"/>
      <c r="B92" s="52"/>
      <c r="C92" s="52"/>
      <c r="D92" s="1"/>
      <c r="E92" s="1"/>
      <c r="F92" s="1"/>
      <c r="G92" s="1"/>
      <c r="H92" s="1"/>
      <c r="I92" s="1"/>
    </row>
    <row r="93" spans="1:9" ht="15.75" customHeight="1">
      <c r="A93" s="51"/>
      <c r="B93" s="52"/>
      <c r="C93" s="52"/>
      <c r="D93" s="1"/>
      <c r="E93" s="1"/>
      <c r="F93" s="1"/>
      <c r="G93" s="1"/>
      <c r="H93" s="1"/>
      <c r="I93" s="1"/>
    </row>
    <row r="94" spans="1:9" ht="15.75" customHeight="1">
      <c r="A94" s="51"/>
      <c r="B94" s="52"/>
      <c r="C94" s="52"/>
      <c r="D94" s="1"/>
      <c r="E94" s="1"/>
      <c r="F94" s="1"/>
      <c r="G94" s="1"/>
      <c r="H94" s="1"/>
      <c r="I94" s="1"/>
    </row>
    <row r="95" spans="1:9" ht="15.75" customHeight="1">
      <c r="A95" s="51"/>
      <c r="B95" s="52"/>
      <c r="C95" s="52"/>
      <c r="D95" s="1"/>
      <c r="E95" s="1"/>
      <c r="F95" s="1"/>
      <c r="G95" s="1"/>
      <c r="H95" s="1"/>
      <c r="I95" s="1"/>
    </row>
    <row r="96" spans="1:9" ht="15.75" customHeight="1">
      <c r="A96" s="51"/>
      <c r="B96" s="52"/>
      <c r="C96" s="52"/>
      <c r="D96" s="1"/>
      <c r="E96" s="1"/>
      <c r="F96" s="1"/>
      <c r="G96" s="1"/>
      <c r="H96" s="1"/>
      <c r="I96" s="1"/>
    </row>
    <row r="97" spans="1:9" ht="15.75" customHeight="1">
      <c r="A97" s="51"/>
      <c r="B97" s="52"/>
      <c r="C97" s="52"/>
      <c r="D97" s="1"/>
      <c r="E97" s="1"/>
      <c r="F97" s="1"/>
      <c r="G97" s="1"/>
      <c r="H97" s="1"/>
      <c r="I97" s="1"/>
    </row>
    <row r="98" spans="1:9" ht="15.75" customHeight="1">
      <c r="A98" s="51"/>
      <c r="B98" s="52"/>
      <c r="C98" s="52"/>
      <c r="D98" s="1"/>
      <c r="E98" s="1"/>
      <c r="F98" s="1"/>
      <c r="G98" s="1"/>
      <c r="H98" s="1"/>
      <c r="I98" s="1"/>
    </row>
    <row r="99" spans="1:9" ht="15.75" customHeight="1">
      <c r="A99" s="51"/>
      <c r="B99" s="52"/>
      <c r="C99" s="52"/>
      <c r="D99" s="1"/>
      <c r="E99" s="1"/>
      <c r="F99" s="1"/>
      <c r="G99" s="1"/>
      <c r="H99" s="1"/>
      <c r="I99" s="1"/>
    </row>
    <row r="100" spans="1:9" ht="15.75" customHeight="1">
      <c r="A100" s="51"/>
      <c r="B100" s="52"/>
      <c r="C100" s="52"/>
      <c r="D100" s="1"/>
      <c r="E100" s="1"/>
      <c r="F100" s="1"/>
      <c r="G100" s="1"/>
      <c r="H100" s="1"/>
      <c r="I100" s="1"/>
    </row>
    <row r="101" spans="1:9" ht="15.75" customHeight="1">
      <c r="A101" s="51"/>
      <c r="B101" s="52"/>
      <c r="C101" s="52"/>
      <c r="D101" s="1"/>
      <c r="E101" s="1"/>
      <c r="F101" s="1"/>
      <c r="G101" s="1"/>
      <c r="H101" s="1"/>
      <c r="I101" s="1"/>
    </row>
    <row r="102" spans="1:9" ht="15.75" customHeight="1">
      <c r="A102" s="51"/>
      <c r="B102" s="52"/>
      <c r="C102" s="52"/>
      <c r="D102" s="1"/>
      <c r="E102" s="1"/>
      <c r="F102" s="1"/>
      <c r="G102" s="1"/>
      <c r="H102" s="1"/>
      <c r="I102" s="1"/>
    </row>
    <row r="103" spans="1:9" ht="15.75" customHeight="1">
      <c r="A103" s="51"/>
      <c r="B103" s="52"/>
      <c r="C103" s="52"/>
      <c r="D103" s="1"/>
      <c r="E103" s="1"/>
      <c r="F103" s="1"/>
      <c r="G103" s="1"/>
      <c r="H103" s="1"/>
      <c r="I103" s="1"/>
    </row>
    <row r="104" spans="1:9" ht="15.75" customHeight="1">
      <c r="A104" s="51"/>
      <c r="B104" s="52"/>
      <c r="C104" s="52"/>
      <c r="D104" s="1"/>
      <c r="E104" s="1"/>
      <c r="F104" s="1"/>
      <c r="G104" s="1"/>
      <c r="H104" s="1"/>
      <c r="I104" s="1"/>
    </row>
    <row r="105" spans="1:9" ht="15.75" customHeight="1">
      <c r="A105" s="51"/>
      <c r="B105" s="52"/>
      <c r="C105" s="52"/>
      <c r="D105" s="1"/>
      <c r="E105" s="1"/>
      <c r="F105" s="1"/>
      <c r="G105" s="1"/>
      <c r="H105" s="1"/>
      <c r="I105" s="1"/>
    </row>
    <row r="106" spans="1:9" ht="15.75" customHeight="1">
      <c r="A106" s="51"/>
      <c r="B106" s="52"/>
      <c r="C106" s="52"/>
      <c r="D106" s="1"/>
      <c r="E106" s="1"/>
      <c r="F106" s="1"/>
      <c r="G106" s="1"/>
      <c r="H106" s="1"/>
      <c r="I106" s="1"/>
    </row>
    <row r="107" spans="1:9" ht="15.75" customHeight="1">
      <c r="A107" s="51"/>
      <c r="B107" s="52"/>
      <c r="C107" s="52"/>
      <c r="D107" s="1"/>
      <c r="E107" s="1"/>
      <c r="F107" s="1"/>
      <c r="G107" s="1"/>
      <c r="H107" s="1"/>
      <c r="I107" s="1"/>
    </row>
    <row r="108" spans="1:9" ht="15.75" customHeight="1">
      <c r="A108" s="51"/>
      <c r="B108" s="52"/>
      <c r="C108" s="52"/>
      <c r="D108" s="1"/>
      <c r="E108" s="1"/>
      <c r="F108" s="1"/>
      <c r="G108" s="1"/>
      <c r="H108" s="1"/>
      <c r="I108" s="1"/>
    </row>
    <row r="109" spans="1:9" ht="15.75" customHeight="1">
      <c r="A109" s="51"/>
      <c r="B109" s="52"/>
      <c r="C109" s="52"/>
      <c r="D109" s="1"/>
      <c r="E109" s="1"/>
      <c r="F109" s="1"/>
      <c r="G109" s="1"/>
      <c r="H109" s="1"/>
      <c r="I109" s="1"/>
    </row>
    <row r="110" spans="1:9" ht="15.75" customHeight="1">
      <c r="A110" s="51"/>
      <c r="B110" s="52"/>
      <c r="C110" s="52"/>
      <c r="D110" s="1"/>
      <c r="E110" s="1"/>
      <c r="F110" s="1"/>
      <c r="G110" s="1"/>
      <c r="H110" s="1"/>
      <c r="I110" s="1"/>
    </row>
    <row r="111" spans="1:9" ht="15.75" customHeight="1">
      <c r="A111" s="51"/>
      <c r="B111" s="52"/>
      <c r="C111" s="52"/>
      <c r="D111" s="1"/>
      <c r="E111" s="1"/>
      <c r="F111" s="1"/>
      <c r="G111" s="1"/>
      <c r="H111" s="1"/>
      <c r="I111" s="1"/>
    </row>
    <row r="112" spans="1:9" ht="15.75" customHeight="1">
      <c r="A112" s="51"/>
      <c r="B112" s="52"/>
      <c r="C112" s="52"/>
      <c r="D112" s="1"/>
      <c r="E112" s="1"/>
      <c r="F112" s="1"/>
      <c r="G112" s="1"/>
      <c r="H112" s="1"/>
      <c r="I112" s="1"/>
    </row>
    <row r="113" spans="1:9" ht="15.75" customHeight="1">
      <c r="A113" s="51"/>
      <c r="B113" s="52"/>
      <c r="C113" s="52"/>
      <c r="D113" s="1"/>
      <c r="E113" s="1"/>
      <c r="F113" s="1"/>
      <c r="G113" s="1"/>
      <c r="H113" s="1"/>
      <c r="I113" s="1"/>
    </row>
    <row r="114" spans="1:9" ht="15.75" customHeight="1">
      <c r="A114" s="51"/>
      <c r="B114" s="52"/>
      <c r="C114" s="52"/>
      <c r="D114" s="1"/>
      <c r="E114" s="1"/>
      <c r="F114" s="1"/>
      <c r="G114" s="1"/>
      <c r="H114" s="1"/>
      <c r="I114" s="1"/>
    </row>
    <row r="115" spans="1:9" ht="15.75" customHeight="1">
      <c r="A115" s="51"/>
      <c r="B115" s="52"/>
      <c r="C115" s="52"/>
      <c r="D115" s="1"/>
      <c r="E115" s="1"/>
      <c r="F115" s="1"/>
      <c r="G115" s="1"/>
      <c r="H115" s="1"/>
      <c r="I115" s="1"/>
    </row>
    <row r="116" spans="1:9" ht="15.75" customHeight="1">
      <c r="A116" s="51"/>
      <c r="B116" s="52"/>
      <c r="C116" s="52"/>
      <c r="D116" s="1"/>
      <c r="E116" s="1"/>
      <c r="F116" s="1"/>
      <c r="G116" s="1"/>
      <c r="H116" s="1"/>
      <c r="I116" s="1"/>
    </row>
    <row r="117" spans="1:9" ht="15.75" customHeight="1">
      <c r="A117" s="51"/>
      <c r="B117" s="52"/>
      <c r="C117" s="52"/>
      <c r="D117" s="1"/>
      <c r="E117" s="1"/>
      <c r="F117" s="1"/>
      <c r="G117" s="1"/>
      <c r="H117" s="1"/>
      <c r="I117" s="1"/>
    </row>
    <row r="118" spans="1:9" ht="15.75" customHeight="1">
      <c r="A118" s="51"/>
      <c r="B118" s="52"/>
      <c r="C118" s="52"/>
      <c r="D118" s="1"/>
      <c r="E118" s="1"/>
      <c r="F118" s="1"/>
      <c r="G118" s="1"/>
      <c r="H118" s="1"/>
      <c r="I118" s="1"/>
    </row>
    <row r="119" spans="1:9" ht="15.75" customHeight="1">
      <c r="A119" s="51"/>
      <c r="B119" s="52"/>
      <c r="C119" s="52"/>
      <c r="D119" s="1"/>
      <c r="E119" s="1"/>
      <c r="F119" s="1"/>
      <c r="G119" s="1"/>
      <c r="H119" s="1"/>
      <c r="I119" s="1"/>
    </row>
    <row r="120" spans="1:9" ht="15.75" customHeight="1">
      <c r="A120" s="51"/>
      <c r="B120" s="52"/>
      <c r="C120" s="52"/>
      <c r="D120" s="1"/>
      <c r="E120" s="1"/>
      <c r="F120" s="1"/>
      <c r="G120" s="1"/>
      <c r="H120" s="1"/>
      <c r="I120" s="1"/>
    </row>
    <row r="121" spans="1:9" ht="15.75" customHeight="1">
      <c r="A121" s="51"/>
      <c r="B121" s="52"/>
      <c r="C121" s="52"/>
      <c r="D121" s="1"/>
      <c r="E121" s="1"/>
      <c r="F121" s="1"/>
      <c r="G121" s="1"/>
      <c r="H121" s="1"/>
      <c r="I121" s="1"/>
    </row>
    <row r="122" spans="1:9" ht="15.75" customHeight="1">
      <c r="A122" s="51"/>
      <c r="B122" s="52"/>
      <c r="C122" s="52"/>
      <c r="D122" s="1"/>
      <c r="E122" s="1"/>
      <c r="F122" s="1"/>
      <c r="G122" s="1"/>
      <c r="H122" s="1"/>
      <c r="I122" s="1"/>
    </row>
    <row r="123" spans="1:9" ht="15.75" customHeight="1">
      <c r="A123" s="51"/>
      <c r="B123" s="52"/>
      <c r="C123" s="52"/>
      <c r="D123" s="1"/>
      <c r="E123" s="1"/>
      <c r="F123" s="1"/>
      <c r="G123" s="1"/>
      <c r="H123" s="1"/>
      <c r="I123" s="1"/>
    </row>
    <row r="124" spans="1:9" ht="15.75" customHeight="1">
      <c r="A124" s="51"/>
      <c r="B124" s="52"/>
      <c r="C124" s="52"/>
      <c r="D124" s="1"/>
      <c r="E124" s="1"/>
      <c r="F124" s="1"/>
      <c r="G124" s="1"/>
      <c r="H124" s="1"/>
      <c r="I124" s="1"/>
    </row>
    <row r="125" spans="1:9" ht="15.75" customHeight="1">
      <c r="A125" s="51"/>
      <c r="B125" s="52"/>
      <c r="C125" s="52"/>
      <c r="D125" s="1"/>
      <c r="E125" s="1"/>
      <c r="F125" s="1"/>
      <c r="G125" s="1"/>
      <c r="H125" s="1"/>
      <c r="I125" s="1"/>
    </row>
    <row r="126" spans="1:9" ht="15.75" customHeight="1">
      <c r="A126" s="51"/>
      <c r="B126" s="52"/>
      <c r="C126" s="52"/>
      <c r="D126" s="1"/>
      <c r="E126" s="1"/>
      <c r="F126" s="1"/>
      <c r="G126" s="1"/>
      <c r="H126" s="1"/>
      <c r="I126" s="1"/>
    </row>
    <row r="127" spans="1:9" ht="15.75" customHeight="1">
      <c r="A127" s="51"/>
      <c r="B127" s="52"/>
      <c r="C127" s="52"/>
      <c r="D127" s="1"/>
      <c r="E127" s="1"/>
      <c r="F127" s="1"/>
      <c r="G127" s="1"/>
      <c r="H127" s="1"/>
      <c r="I127" s="1"/>
    </row>
    <row r="128" spans="1:9" ht="15.75" customHeight="1">
      <c r="A128" s="51"/>
      <c r="B128" s="52"/>
      <c r="C128" s="52"/>
      <c r="D128" s="1"/>
      <c r="E128" s="1"/>
      <c r="F128" s="1"/>
      <c r="G128" s="1"/>
      <c r="H128" s="1"/>
      <c r="I128" s="1"/>
    </row>
    <row r="129" spans="1:9" ht="15.75" customHeight="1">
      <c r="A129" s="51"/>
      <c r="B129" s="52"/>
      <c r="C129" s="52"/>
      <c r="D129" s="1"/>
      <c r="E129" s="1"/>
      <c r="F129" s="1"/>
      <c r="G129" s="1"/>
      <c r="H129" s="1"/>
      <c r="I129" s="1"/>
    </row>
    <row r="130" spans="1:9" ht="15.75" customHeight="1">
      <c r="A130" s="51"/>
      <c r="B130" s="52"/>
      <c r="C130" s="52"/>
      <c r="D130" s="1"/>
      <c r="E130" s="1"/>
      <c r="F130" s="1"/>
      <c r="G130" s="1"/>
      <c r="H130" s="1"/>
      <c r="I130" s="1"/>
    </row>
    <row r="131" spans="1:9" ht="15.75" customHeight="1">
      <c r="A131" s="51"/>
      <c r="B131" s="52"/>
      <c r="C131" s="52"/>
      <c r="D131" s="1"/>
      <c r="E131" s="1"/>
      <c r="F131" s="1"/>
      <c r="G131" s="1"/>
      <c r="H131" s="1"/>
      <c r="I131" s="1"/>
    </row>
    <row r="132" spans="1:9" ht="15.75" customHeight="1">
      <c r="A132" s="51"/>
      <c r="B132" s="52"/>
      <c r="C132" s="52"/>
      <c r="D132" s="1"/>
      <c r="E132" s="1"/>
      <c r="F132" s="1"/>
      <c r="G132" s="1"/>
      <c r="H132" s="1"/>
      <c r="I132" s="1"/>
    </row>
    <row r="133" spans="1:9" ht="15.75" customHeight="1">
      <c r="A133" s="51"/>
      <c r="B133" s="52"/>
      <c r="C133" s="52"/>
      <c r="D133" s="1"/>
      <c r="E133" s="1"/>
      <c r="F133" s="1"/>
      <c r="G133" s="1"/>
      <c r="H133" s="1"/>
      <c r="I133" s="1"/>
    </row>
    <row r="134" spans="1:9" ht="15.75" customHeight="1">
      <c r="A134" s="51"/>
      <c r="B134" s="52"/>
      <c r="C134" s="52"/>
      <c r="D134" s="1"/>
      <c r="E134" s="1"/>
      <c r="F134" s="1"/>
      <c r="G134" s="1"/>
      <c r="H134" s="1"/>
      <c r="I134" s="1"/>
    </row>
    <row r="135" spans="1:9" ht="15.75" customHeight="1">
      <c r="A135" s="51"/>
      <c r="B135" s="52"/>
      <c r="C135" s="52"/>
      <c r="D135" s="1"/>
      <c r="E135" s="1"/>
      <c r="F135" s="1"/>
      <c r="G135" s="1"/>
      <c r="H135" s="1"/>
      <c r="I135" s="1"/>
    </row>
    <row r="136" spans="1:9" ht="15.75" customHeight="1">
      <c r="A136" s="51"/>
      <c r="B136" s="52"/>
      <c r="C136" s="52"/>
      <c r="D136" s="1"/>
      <c r="E136" s="1"/>
      <c r="F136" s="1"/>
      <c r="G136" s="1"/>
      <c r="H136" s="1"/>
      <c r="I136" s="1"/>
    </row>
    <row r="137" spans="1:9" ht="15.75" customHeight="1">
      <c r="A137" s="51"/>
      <c r="B137" s="52"/>
      <c r="C137" s="52"/>
      <c r="D137" s="1"/>
      <c r="E137" s="1"/>
      <c r="F137" s="1"/>
      <c r="G137" s="1"/>
      <c r="H137" s="1"/>
      <c r="I137" s="1"/>
    </row>
    <row r="138" spans="1:9" ht="15.75" customHeight="1">
      <c r="A138" s="51"/>
      <c r="B138" s="52"/>
      <c r="C138" s="52"/>
      <c r="D138" s="1"/>
      <c r="E138" s="1"/>
      <c r="F138" s="1"/>
      <c r="G138" s="1"/>
      <c r="H138" s="1"/>
      <c r="I138" s="1"/>
    </row>
    <row r="139" spans="1:9" ht="15.75" customHeight="1">
      <c r="A139" s="51"/>
      <c r="B139" s="52"/>
      <c r="C139" s="52"/>
      <c r="D139" s="1"/>
      <c r="E139" s="1"/>
      <c r="F139" s="1"/>
      <c r="G139" s="1"/>
      <c r="H139" s="1"/>
      <c r="I139" s="1"/>
    </row>
    <row r="140" spans="1:9" ht="15.75" customHeight="1">
      <c r="A140" s="51"/>
      <c r="B140" s="52"/>
      <c r="C140" s="52"/>
      <c r="D140" s="1"/>
      <c r="E140" s="1"/>
      <c r="F140" s="1"/>
      <c r="G140" s="1"/>
      <c r="H140" s="1"/>
      <c r="I140" s="1"/>
    </row>
    <row r="141" spans="1:9" ht="15.75" customHeight="1">
      <c r="A141" s="51"/>
      <c r="B141" s="52"/>
      <c r="C141" s="52"/>
      <c r="D141" s="1"/>
      <c r="E141" s="1"/>
      <c r="F141" s="1"/>
      <c r="G141" s="1"/>
      <c r="H141" s="1"/>
      <c r="I141" s="1"/>
    </row>
    <row r="142" spans="1:9" ht="15.75" customHeight="1">
      <c r="A142" s="51"/>
      <c r="B142" s="52"/>
      <c r="C142" s="52"/>
      <c r="D142" s="1"/>
      <c r="E142" s="1"/>
      <c r="F142" s="1"/>
      <c r="G142" s="1"/>
      <c r="H142" s="1"/>
      <c r="I142" s="1"/>
    </row>
    <row r="143" spans="1:9" ht="15.75" customHeight="1">
      <c r="A143" s="51"/>
      <c r="B143" s="52"/>
      <c r="C143" s="52"/>
      <c r="D143" s="1"/>
      <c r="E143" s="1"/>
      <c r="F143" s="1"/>
      <c r="G143" s="1"/>
      <c r="H143" s="1"/>
      <c r="I143" s="1"/>
    </row>
    <row r="144" spans="1:9" ht="15.75" customHeight="1">
      <c r="A144" s="51"/>
      <c r="B144" s="52"/>
      <c r="C144" s="52"/>
      <c r="D144" s="1"/>
      <c r="E144" s="1"/>
      <c r="F144" s="1"/>
      <c r="G144" s="1"/>
      <c r="H144" s="1"/>
      <c r="I144" s="1"/>
    </row>
    <row r="145" spans="1:9" ht="15.75" customHeight="1">
      <c r="A145" s="51"/>
      <c r="B145" s="52"/>
      <c r="C145" s="52"/>
      <c r="D145" s="1"/>
      <c r="E145" s="1"/>
      <c r="F145" s="1"/>
      <c r="G145" s="1"/>
      <c r="H145" s="1"/>
      <c r="I145" s="1"/>
    </row>
    <row r="146" spans="1:9" ht="15.75" customHeight="1">
      <c r="A146" s="51"/>
      <c r="B146" s="52"/>
      <c r="C146" s="52"/>
      <c r="D146" s="1"/>
      <c r="E146" s="1"/>
      <c r="F146" s="1"/>
      <c r="G146" s="1"/>
      <c r="H146" s="1"/>
      <c r="I146" s="1"/>
    </row>
    <row r="147" spans="1:9" ht="15.75" customHeight="1">
      <c r="A147" s="51"/>
      <c r="B147" s="52"/>
      <c r="C147" s="52"/>
      <c r="D147" s="1"/>
      <c r="E147" s="1"/>
      <c r="F147" s="1"/>
      <c r="G147" s="1"/>
      <c r="H147" s="1"/>
      <c r="I147" s="1"/>
    </row>
    <row r="148" spans="1:9" ht="15.75" customHeight="1">
      <c r="A148" s="51"/>
      <c r="B148" s="52"/>
      <c r="C148" s="52"/>
      <c r="D148" s="1"/>
      <c r="E148" s="1"/>
      <c r="F148" s="1"/>
      <c r="G148" s="1"/>
      <c r="H148" s="1"/>
      <c r="I148" s="1"/>
    </row>
    <row r="149" spans="1:9" ht="15.75" customHeight="1">
      <c r="A149" s="51"/>
      <c r="B149" s="52"/>
      <c r="C149" s="52"/>
      <c r="D149" s="1"/>
      <c r="E149" s="1"/>
      <c r="F149" s="1"/>
      <c r="G149" s="1"/>
      <c r="H149" s="1"/>
      <c r="I149" s="1"/>
    </row>
    <row r="150" spans="1:9" ht="15.75" customHeight="1">
      <c r="A150" s="51"/>
      <c r="B150" s="52"/>
      <c r="C150" s="52"/>
      <c r="D150" s="1"/>
      <c r="E150" s="1"/>
      <c r="F150" s="1"/>
      <c r="G150" s="1"/>
      <c r="H150" s="1"/>
      <c r="I150" s="1"/>
    </row>
    <row r="151" spans="1:9" ht="15.75" customHeight="1">
      <c r="A151" s="51"/>
      <c r="B151" s="52"/>
      <c r="C151" s="52"/>
      <c r="D151" s="1"/>
      <c r="E151" s="1"/>
      <c r="F151" s="1"/>
      <c r="G151" s="1"/>
      <c r="H151" s="1"/>
      <c r="I151" s="1"/>
    </row>
    <row r="152" spans="1:9" ht="15.75" customHeight="1">
      <c r="A152" s="51"/>
      <c r="B152" s="52"/>
      <c r="C152" s="52"/>
      <c r="D152" s="1"/>
      <c r="E152" s="1"/>
      <c r="F152" s="1"/>
      <c r="G152" s="1"/>
      <c r="H152" s="1"/>
      <c r="I152" s="1"/>
    </row>
    <row r="153" spans="1:9" ht="15.75" customHeight="1">
      <c r="A153" s="51"/>
      <c r="B153" s="52"/>
      <c r="C153" s="52"/>
      <c r="D153" s="1"/>
      <c r="E153" s="1"/>
      <c r="F153" s="1"/>
      <c r="G153" s="1"/>
      <c r="H153" s="1"/>
      <c r="I153" s="1"/>
    </row>
    <row r="154" spans="1:9" ht="15.75" customHeight="1">
      <c r="A154" s="51"/>
      <c r="B154" s="52"/>
      <c r="C154" s="52"/>
      <c r="D154" s="1"/>
      <c r="E154" s="1"/>
      <c r="F154" s="1"/>
      <c r="G154" s="1"/>
      <c r="H154" s="1"/>
      <c r="I154" s="1"/>
    </row>
    <row r="155" spans="1:9" ht="15.75" customHeight="1">
      <c r="A155" s="51"/>
      <c r="B155" s="52"/>
      <c r="C155" s="52"/>
      <c r="D155" s="1"/>
      <c r="E155" s="1"/>
      <c r="F155" s="1"/>
      <c r="G155" s="1"/>
      <c r="H155" s="1"/>
      <c r="I155" s="1"/>
    </row>
    <row r="156" spans="1:9" ht="15.75" customHeight="1">
      <c r="A156" s="51"/>
      <c r="B156" s="52"/>
      <c r="C156" s="52"/>
      <c r="D156" s="1"/>
      <c r="E156" s="1"/>
      <c r="F156" s="1"/>
      <c r="G156" s="1"/>
      <c r="H156" s="1"/>
      <c r="I156" s="1"/>
    </row>
    <row r="157" spans="1:9" ht="15.75" customHeight="1">
      <c r="A157" s="51"/>
      <c r="B157" s="52"/>
      <c r="C157" s="52"/>
      <c r="D157" s="1"/>
      <c r="E157" s="1"/>
      <c r="F157" s="1"/>
      <c r="G157" s="1"/>
      <c r="H157" s="1"/>
      <c r="I157" s="1"/>
    </row>
    <row r="158" spans="1:9" ht="15.75" customHeight="1">
      <c r="A158" s="51"/>
      <c r="B158" s="52"/>
      <c r="C158" s="52"/>
      <c r="D158" s="1"/>
      <c r="E158" s="1"/>
      <c r="F158" s="1"/>
      <c r="G158" s="1"/>
      <c r="H158" s="1"/>
      <c r="I158" s="1"/>
    </row>
    <row r="159" spans="1:9" ht="15.75" customHeight="1">
      <c r="A159" s="51"/>
      <c r="B159" s="52"/>
      <c r="C159" s="52"/>
      <c r="D159" s="1"/>
      <c r="E159" s="1"/>
      <c r="F159" s="1"/>
      <c r="G159" s="1"/>
      <c r="H159" s="1"/>
      <c r="I159" s="1"/>
    </row>
    <row r="160" spans="1:9" ht="15.75" customHeight="1">
      <c r="A160" s="51"/>
      <c r="B160" s="52"/>
      <c r="C160" s="52"/>
      <c r="D160" s="1"/>
      <c r="E160" s="1"/>
      <c r="F160" s="1"/>
      <c r="G160" s="1"/>
      <c r="H160" s="1"/>
      <c r="I160" s="1"/>
    </row>
    <row r="161" spans="1:9" ht="15.75" customHeight="1">
      <c r="A161" s="51"/>
      <c r="B161" s="52"/>
      <c r="C161" s="52"/>
      <c r="D161" s="1"/>
      <c r="E161" s="1"/>
      <c r="F161" s="1"/>
      <c r="G161" s="1"/>
      <c r="H161" s="1"/>
      <c r="I161" s="1"/>
    </row>
    <row r="162" spans="1:9" ht="15.75" customHeight="1">
      <c r="A162" s="51"/>
      <c r="B162" s="52"/>
      <c r="C162" s="52"/>
      <c r="D162" s="1"/>
      <c r="E162" s="1"/>
      <c r="F162" s="1"/>
      <c r="G162" s="1"/>
      <c r="H162" s="1"/>
      <c r="I162" s="1"/>
    </row>
    <row r="163" spans="1:9" ht="15.75" customHeight="1">
      <c r="A163" s="51"/>
      <c r="B163" s="52"/>
      <c r="C163" s="52"/>
      <c r="D163" s="1"/>
      <c r="E163" s="1"/>
      <c r="F163" s="1"/>
      <c r="G163" s="1"/>
      <c r="H163" s="1"/>
      <c r="I163" s="1"/>
    </row>
    <row r="164" spans="1:9" ht="15.75" customHeight="1">
      <c r="A164" s="51"/>
      <c r="B164" s="52"/>
      <c r="C164" s="52"/>
      <c r="D164" s="1"/>
      <c r="E164" s="1"/>
      <c r="F164" s="1"/>
      <c r="G164" s="1"/>
      <c r="H164" s="1"/>
      <c r="I164" s="1"/>
    </row>
    <row r="165" spans="1:9" ht="15.75" customHeight="1">
      <c r="A165" s="51"/>
      <c r="B165" s="52"/>
      <c r="C165" s="52"/>
      <c r="D165" s="1"/>
      <c r="E165" s="1"/>
      <c r="F165" s="1"/>
      <c r="G165" s="1"/>
      <c r="H165" s="1"/>
      <c r="I165" s="1"/>
    </row>
    <row r="166" spans="1:9" ht="15.75" customHeight="1">
      <c r="A166" s="51"/>
      <c r="B166" s="52"/>
      <c r="C166" s="52"/>
      <c r="D166" s="1"/>
      <c r="E166" s="1"/>
      <c r="F166" s="1"/>
      <c r="G166" s="1"/>
      <c r="H166" s="1"/>
      <c r="I166" s="1"/>
    </row>
    <row r="167" spans="1:9" ht="15.75" customHeight="1">
      <c r="A167" s="51"/>
      <c r="B167" s="52"/>
      <c r="C167" s="52"/>
      <c r="D167" s="1"/>
      <c r="E167" s="1"/>
      <c r="F167" s="1"/>
      <c r="G167" s="1"/>
      <c r="H167" s="1"/>
      <c r="I167" s="1"/>
    </row>
    <row r="168" spans="1:9" ht="15.75" customHeight="1">
      <c r="A168" s="51"/>
      <c r="B168" s="52"/>
      <c r="C168" s="52"/>
      <c r="D168" s="1"/>
      <c r="E168" s="1"/>
      <c r="F168" s="1"/>
      <c r="G168" s="1"/>
      <c r="H168" s="1"/>
      <c r="I168" s="1"/>
    </row>
    <row r="169" spans="1:9" ht="15.75" customHeight="1">
      <c r="A169" s="51"/>
      <c r="B169" s="52"/>
      <c r="C169" s="52"/>
      <c r="D169" s="1"/>
      <c r="E169" s="1"/>
      <c r="F169" s="1"/>
      <c r="G169" s="1"/>
      <c r="H169" s="1"/>
      <c r="I169" s="1"/>
    </row>
    <row r="170" spans="1:9" ht="15.75" customHeight="1">
      <c r="A170" s="51"/>
      <c r="B170" s="52"/>
      <c r="C170" s="52"/>
      <c r="D170" s="1"/>
      <c r="E170" s="1"/>
      <c r="F170" s="1"/>
      <c r="G170" s="1"/>
      <c r="H170" s="1"/>
      <c r="I170" s="1"/>
    </row>
    <row r="171" spans="1:9" ht="15.75" customHeight="1">
      <c r="A171" s="51"/>
      <c r="B171" s="52"/>
      <c r="C171" s="52"/>
      <c r="D171" s="1"/>
      <c r="E171" s="1"/>
      <c r="F171" s="1"/>
      <c r="G171" s="1"/>
      <c r="H171" s="1"/>
      <c r="I171" s="1"/>
    </row>
    <row r="172" spans="1:9" ht="15.75" customHeight="1">
      <c r="A172" s="51"/>
      <c r="B172" s="52"/>
      <c r="C172" s="52"/>
      <c r="D172" s="1"/>
      <c r="E172" s="1"/>
      <c r="F172" s="1"/>
      <c r="G172" s="1"/>
      <c r="H172" s="1"/>
      <c r="I172" s="1"/>
    </row>
    <row r="173" spans="1:9" ht="15.75" customHeight="1">
      <c r="A173" s="51"/>
      <c r="B173" s="52"/>
      <c r="C173" s="52"/>
      <c r="D173" s="1"/>
      <c r="E173" s="1"/>
      <c r="F173" s="1"/>
      <c r="G173" s="1"/>
      <c r="H173" s="1"/>
      <c r="I173" s="1"/>
    </row>
    <row r="174" spans="1:9" ht="15.75" customHeight="1">
      <c r="A174" s="51"/>
      <c r="B174" s="52"/>
      <c r="C174" s="52"/>
      <c r="D174" s="1"/>
      <c r="E174" s="1"/>
      <c r="F174" s="1"/>
      <c r="G174" s="1"/>
      <c r="H174" s="1"/>
      <c r="I174" s="1"/>
    </row>
    <row r="175" spans="1:9" ht="15.75" customHeight="1">
      <c r="A175" s="51"/>
      <c r="B175" s="52"/>
      <c r="C175" s="52"/>
      <c r="D175" s="1"/>
      <c r="E175" s="1"/>
      <c r="F175" s="1"/>
      <c r="G175" s="1"/>
      <c r="H175" s="1"/>
      <c r="I175" s="1"/>
    </row>
    <row r="176" spans="1:9" ht="15.75" customHeight="1">
      <c r="A176" s="51"/>
      <c r="B176" s="52"/>
      <c r="C176" s="52"/>
      <c r="D176" s="1"/>
      <c r="E176" s="1"/>
      <c r="F176" s="1"/>
      <c r="G176" s="1"/>
      <c r="H176" s="1"/>
      <c r="I176" s="1"/>
    </row>
    <row r="177" spans="1:9" ht="15.75" customHeight="1">
      <c r="A177" s="51"/>
      <c r="B177" s="52"/>
      <c r="C177" s="52"/>
      <c r="D177" s="1"/>
      <c r="E177" s="1"/>
      <c r="F177" s="1"/>
      <c r="G177" s="1"/>
      <c r="H177" s="1"/>
      <c r="I177" s="1"/>
    </row>
    <row r="178" spans="1:9" ht="15.75" customHeight="1">
      <c r="A178" s="51"/>
      <c r="B178" s="52"/>
      <c r="C178" s="52"/>
      <c r="D178" s="1"/>
      <c r="E178" s="1"/>
      <c r="F178" s="1"/>
      <c r="G178" s="1"/>
      <c r="H178" s="1"/>
      <c r="I178" s="1"/>
    </row>
    <row r="179" spans="1:9" ht="15.75" customHeight="1">
      <c r="A179" s="51"/>
      <c r="B179" s="52"/>
      <c r="C179" s="52"/>
      <c r="D179" s="1"/>
      <c r="E179" s="1"/>
      <c r="F179" s="1"/>
      <c r="G179" s="1"/>
      <c r="H179" s="1"/>
      <c r="I179" s="1"/>
    </row>
    <row r="180" spans="1:9" ht="15.75" customHeight="1">
      <c r="A180" s="51"/>
      <c r="B180" s="52"/>
      <c r="C180" s="52"/>
      <c r="D180" s="1"/>
      <c r="E180" s="1"/>
      <c r="F180" s="1"/>
      <c r="G180" s="1"/>
      <c r="H180" s="1"/>
      <c r="I180" s="1"/>
    </row>
    <row r="181" spans="1:9" ht="15.75" customHeight="1">
      <c r="A181" s="51"/>
      <c r="B181" s="52"/>
      <c r="C181" s="52"/>
      <c r="D181" s="1"/>
      <c r="E181" s="1"/>
      <c r="F181" s="1"/>
      <c r="G181" s="1"/>
      <c r="H181" s="1"/>
      <c r="I181" s="1"/>
    </row>
    <row r="182" spans="1:9" ht="15.75" customHeight="1">
      <c r="A182" s="51"/>
      <c r="B182" s="52"/>
      <c r="C182" s="52"/>
      <c r="D182" s="1"/>
      <c r="E182" s="1"/>
      <c r="F182" s="1"/>
      <c r="G182" s="1"/>
      <c r="H182" s="1"/>
      <c r="I182" s="1"/>
    </row>
    <row r="183" spans="1:9" ht="15.75" customHeight="1">
      <c r="A183" s="51"/>
      <c r="B183" s="52"/>
      <c r="C183" s="52"/>
      <c r="D183" s="1"/>
      <c r="E183" s="1"/>
      <c r="F183" s="1"/>
      <c r="G183" s="1"/>
      <c r="H183" s="1"/>
      <c r="I183" s="1"/>
    </row>
    <row r="184" spans="1:9" ht="15.75" customHeight="1">
      <c r="A184" s="51"/>
      <c r="B184" s="52"/>
      <c r="C184" s="52"/>
      <c r="D184" s="1"/>
      <c r="E184" s="1"/>
      <c r="F184" s="1"/>
      <c r="G184" s="1"/>
      <c r="H184" s="1"/>
      <c r="I184" s="1"/>
    </row>
    <row r="185" spans="1:9" ht="15.75" customHeight="1">
      <c r="A185" s="51"/>
      <c r="B185" s="52"/>
      <c r="C185" s="52"/>
      <c r="D185" s="1"/>
      <c r="E185" s="1"/>
      <c r="F185" s="1"/>
      <c r="G185" s="1"/>
      <c r="H185" s="1"/>
      <c r="I185" s="1"/>
    </row>
    <row r="186" spans="1:9" ht="15.75" customHeight="1">
      <c r="A186" s="51"/>
      <c r="B186" s="52"/>
      <c r="C186" s="52"/>
      <c r="D186" s="1"/>
      <c r="E186" s="1"/>
      <c r="F186" s="1"/>
      <c r="G186" s="1"/>
      <c r="H186" s="1"/>
      <c r="I186" s="1"/>
    </row>
    <row r="187" spans="1:9" ht="15.75" customHeight="1">
      <c r="A187" s="51"/>
      <c r="B187" s="52"/>
      <c r="C187" s="52"/>
      <c r="D187" s="1"/>
      <c r="E187" s="1"/>
      <c r="F187" s="1"/>
      <c r="G187" s="1"/>
      <c r="H187" s="1"/>
      <c r="I187" s="1"/>
    </row>
    <row r="188" spans="1:9" ht="15.75" customHeight="1">
      <c r="A188" s="51"/>
      <c r="B188" s="52"/>
      <c r="C188" s="52"/>
      <c r="D188" s="1"/>
      <c r="E188" s="1"/>
      <c r="F188" s="1"/>
      <c r="G188" s="1"/>
      <c r="H188" s="1"/>
      <c r="I188" s="1"/>
    </row>
    <row r="189" spans="1:9" ht="15.75" customHeight="1">
      <c r="A189" s="51"/>
      <c r="B189" s="52"/>
      <c r="C189" s="52"/>
      <c r="D189" s="1"/>
      <c r="E189" s="1"/>
      <c r="F189" s="1"/>
      <c r="G189" s="1"/>
      <c r="H189" s="1"/>
      <c r="I189" s="1"/>
    </row>
    <row r="190" spans="1:9" ht="15.75" customHeight="1">
      <c r="A190" s="51"/>
      <c r="B190" s="52"/>
      <c r="C190" s="52"/>
      <c r="D190" s="1"/>
      <c r="E190" s="1"/>
      <c r="F190" s="1"/>
      <c r="G190" s="1"/>
      <c r="H190" s="1"/>
      <c r="I190" s="1"/>
    </row>
    <row r="191" spans="1:9" ht="15.75" customHeight="1">
      <c r="A191" s="51"/>
      <c r="B191" s="52"/>
      <c r="C191" s="52"/>
      <c r="D191" s="1"/>
      <c r="E191" s="1"/>
      <c r="F191" s="1"/>
      <c r="G191" s="1"/>
      <c r="H191" s="1"/>
      <c r="I191" s="1"/>
    </row>
    <row r="192" spans="1:9" ht="15.75" customHeight="1">
      <c r="A192" s="51"/>
      <c r="B192" s="52"/>
      <c r="C192" s="52"/>
      <c r="D192" s="1"/>
      <c r="E192" s="1"/>
      <c r="F192" s="1"/>
      <c r="G192" s="1"/>
      <c r="H192" s="1"/>
      <c r="I192" s="1"/>
    </row>
    <row r="193" spans="1:9" ht="15.75" customHeight="1">
      <c r="A193" s="51"/>
      <c r="B193" s="52"/>
      <c r="C193" s="52"/>
      <c r="D193" s="1"/>
      <c r="E193" s="1"/>
      <c r="F193" s="1"/>
      <c r="G193" s="1"/>
      <c r="H193" s="1"/>
      <c r="I193" s="1"/>
    </row>
    <row r="194" spans="1:9" ht="15.75" customHeight="1">
      <c r="A194" s="51"/>
      <c r="B194" s="52"/>
      <c r="C194" s="52"/>
      <c r="D194" s="1"/>
      <c r="E194" s="1"/>
      <c r="F194" s="1"/>
      <c r="G194" s="1"/>
      <c r="H194" s="1"/>
      <c r="I194" s="1"/>
    </row>
    <row r="195" spans="1:9" ht="15.75" customHeight="1">
      <c r="A195" s="51"/>
      <c r="B195" s="52"/>
      <c r="C195" s="52"/>
      <c r="D195" s="1"/>
      <c r="E195" s="1"/>
      <c r="F195" s="1"/>
      <c r="G195" s="1"/>
      <c r="H195" s="1"/>
      <c r="I195" s="1"/>
    </row>
    <row r="196" spans="1:9" ht="15.75" customHeight="1">
      <c r="A196" s="51"/>
      <c r="B196" s="52"/>
      <c r="C196" s="52"/>
      <c r="D196" s="1"/>
      <c r="E196" s="1"/>
      <c r="F196" s="1"/>
      <c r="G196" s="1"/>
      <c r="H196" s="1"/>
      <c r="I196" s="1"/>
    </row>
    <row r="197" spans="1:9" ht="15.75" customHeight="1">
      <c r="A197" s="51"/>
      <c r="B197" s="52"/>
      <c r="C197" s="52"/>
      <c r="D197" s="1"/>
      <c r="E197" s="1"/>
      <c r="F197" s="1"/>
      <c r="G197" s="1"/>
      <c r="H197" s="1"/>
      <c r="I197" s="1"/>
    </row>
    <row r="198" spans="1:9" ht="15.75" customHeight="1">
      <c r="A198" s="51"/>
      <c r="B198" s="52"/>
      <c r="C198" s="52"/>
      <c r="D198" s="1"/>
      <c r="E198" s="1"/>
      <c r="F198" s="1"/>
      <c r="G198" s="1"/>
      <c r="H198" s="1"/>
      <c r="I198" s="1"/>
    </row>
    <row r="199" spans="1:9" ht="15.75" customHeight="1">
      <c r="A199" s="51"/>
      <c r="B199" s="52"/>
      <c r="C199" s="52"/>
      <c r="D199" s="1"/>
      <c r="E199" s="1"/>
      <c r="F199" s="1"/>
      <c r="G199" s="1"/>
      <c r="H199" s="1"/>
      <c r="I199" s="1"/>
    </row>
    <row r="200" spans="1:9" ht="15.75" customHeight="1">
      <c r="A200" s="51"/>
      <c r="B200" s="52"/>
      <c r="C200" s="52"/>
      <c r="D200" s="1"/>
      <c r="E200" s="1"/>
      <c r="F200" s="1"/>
      <c r="G200" s="1"/>
      <c r="H200" s="1"/>
      <c r="I200" s="1"/>
    </row>
    <row r="201" spans="1:9" ht="15.75" customHeight="1">
      <c r="A201" s="51"/>
      <c r="B201" s="52"/>
      <c r="C201" s="52"/>
      <c r="D201" s="1"/>
      <c r="E201" s="1"/>
      <c r="F201" s="1"/>
      <c r="G201" s="1"/>
      <c r="H201" s="1"/>
      <c r="I201" s="1"/>
    </row>
    <row r="202" spans="1:9" ht="15.75" customHeight="1">
      <c r="A202" s="51"/>
      <c r="B202" s="52"/>
      <c r="C202" s="52"/>
      <c r="D202" s="1"/>
      <c r="E202" s="1"/>
      <c r="F202" s="1"/>
      <c r="G202" s="1"/>
      <c r="H202" s="1"/>
      <c r="I202" s="1"/>
    </row>
    <row r="203" spans="1:9" ht="15.75" customHeight="1">
      <c r="A203" s="51"/>
      <c r="B203" s="52"/>
      <c r="C203" s="52"/>
      <c r="D203" s="1"/>
      <c r="E203" s="1"/>
      <c r="F203" s="1"/>
      <c r="G203" s="1"/>
      <c r="H203" s="1"/>
      <c r="I203" s="1"/>
    </row>
    <row r="204" spans="1:9" ht="15.75" customHeight="1">
      <c r="A204" s="51"/>
      <c r="B204" s="52"/>
      <c r="C204" s="52"/>
      <c r="D204" s="1"/>
      <c r="E204" s="1"/>
      <c r="F204" s="1"/>
      <c r="G204" s="1"/>
      <c r="H204" s="1"/>
      <c r="I204" s="1"/>
    </row>
    <row r="205" spans="1:9" ht="15.75" customHeight="1">
      <c r="A205" s="51"/>
      <c r="B205" s="52"/>
      <c r="C205" s="52"/>
      <c r="D205" s="1"/>
      <c r="E205" s="1"/>
      <c r="F205" s="1"/>
      <c r="G205" s="1"/>
      <c r="H205" s="1"/>
      <c r="I205" s="1"/>
    </row>
    <row r="206" spans="1:9" ht="15.75" customHeight="1">
      <c r="A206" s="51"/>
      <c r="B206" s="52"/>
      <c r="C206" s="52"/>
      <c r="D206" s="1"/>
      <c r="E206" s="1"/>
      <c r="F206" s="1"/>
      <c r="G206" s="1"/>
      <c r="H206" s="1"/>
      <c r="I206" s="1"/>
    </row>
    <row r="207" spans="1:9" ht="15.75" customHeight="1">
      <c r="A207" s="51"/>
      <c r="B207" s="52"/>
      <c r="C207" s="52"/>
      <c r="D207" s="1"/>
      <c r="E207" s="1"/>
      <c r="F207" s="1"/>
      <c r="G207" s="1"/>
      <c r="H207" s="1"/>
      <c r="I207" s="1"/>
    </row>
    <row r="208" spans="1:9" ht="15.75" customHeight="1">
      <c r="A208" s="51"/>
      <c r="B208" s="52"/>
      <c r="C208" s="52"/>
      <c r="D208" s="1"/>
      <c r="E208" s="1"/>
      <c r="F208" s="1"/>
      <c r="G208" s="1"/>
      <c r="H208" s="1"/>
      <c r="I208" s="1"/>
    </row>
    <row r="209" spans="1:9" ht="15.75" customHeight="1">
      <c r="A209" s="51"/>
      <c r="B209" s="52"/>
      <c r="C209" s="52"/>
      <c r="D209" s="1"/>
      <c r="E209" s="1"/>
      <c r="F209" s="1"/>
      <c r="G209" s="1"/>
      <c r="H209" s="1"/>
      <c r="I209" s="1"/>
    </row>
    <row r="210" spans="1:9" ht="15.75" customHeight="1">
      <c r="A210" s="51"/>
      <c r="B210" s="52"/>
      <c r="C210" s="52"/>
      <c r="D210" s="1"/>
      <c r="E210" s="1"/>
      <c r="F210" s="1"/>
      <c r="G210" s="1"/>
      <c r="H210" s="1"/>
      <c r="I210" s="1"/>
    </row>
    <row r="211" spans="1:9" ht="15.75" customHeight="1">
      <c r="A211" s="51"/>
      <c r="B211" s="52"/>
      <c r="C211" s="52"/>
      <c r="D211" s="1"/>
      <c r="E211" s="1"/>
      <c r="F211" s="1"/>
      <c r="G211" s="1"/>
      <c r="H211" s="1"/>
      <c r="I211" s="1"/>
    </row>
    <row r="212" spans="1:9" ht="15.75" customHeight="1">
      <c r="A212" s="51"/>
      <c r="B212" s="52"/>
      <c r="C212" s="52"/>
      <c r="D212" s="1"/>
      <c r="E212" s="1"/>
      <c r="F212" s="1"/>
      <c r="G212" s="1"/>
      <c r="H212" s="1"/>
      <c r="I212" s="1"/>
    </row>
    <row r="213" spans="1:9" ht="15.75" customHeight="1">
      <c r="A213" s="51"/>
      <c r="B213" s="52"/>
      <c r="C213" s="52"/>
      <c r="D213" s="1"/>
      <c r="E213" s="1"/>
      <c r="F213" s="1"/>
      <c r="G213" s="1"/>
      <c r="H213" s="1"/>
      <c r="I213" s="1"/>
    </row>
    <row r="214" spans="1:9" ht="15.75" customHeight="1">
      <c r="A214" s="51"/>
      <c r="B214" s="52"/>
      <c r="C214" s="52"/>
      <c r="D214" s="1"/>
      <c r="E214" s="1"/>
      <c r="F214" s="1"/>
      <c r="G214" s="1"/>
      <c r="H214" s="1"/>
      <c r="I214" s="1"/>
    </row>
    <row r="215" spans="1:9" ht="15.75" customHeight="1">
      <c r="A215" s="51"/>
      <c r="B215" s="52"/>
      <c r="C215" s="52"/>
      <c r="D215" s="1"/>
      <c r="E215" s="1"/>
      <c r="F215" s="1"/>
      <c r="G215" s="1"/>
      <c r="H215" s="1"/>
      <c r="I215" s="1"/>
    </row>
    <row r="216" spans="1:9" ht="15.75" customHeight="1">
      <c r="A216" s="51"/>
      <c r="B216" s="52"/>
      <c r="C216" s="52"/>
      <c r="D216" s="1"/>
      <c r="E216" s="1"/>
      <c r="F216" s="1"/>
      <c r="G216" s="1"/>
      <c r="H216" s="1"/>
      <c r="I216" s="1"/>
    </row>
    <row r="217" spans="1:9" ht="15.75" customHeight="1">
      <c r="A217" s="51"/>
      <c r="B217" s="52"/>
      <c r="C217" s="52"/>
      <c r="D217" s="1"/>
      <c r="E217" s="1"/>
      <c r="F217" s="1"/>
      <c r="G217" s="1"/>
      <c r="H217" s="1"/>
      <c r="I217" s="1"/>
    </row>
    <row r="218" spans="1:9" ht="15.75" customHeight="1">
      <c r="A218" s="51"/>
      <c r="B218" s="52"/>
      <c r="C218" s="52"/>
      <c r="D218" s="1"/>
      <c r="E218" s="1"/>
      <c r="F218" s="1"/>
      <c r="G218" s="1"/>
      <c r="H218" s="1"/>
      <c r="I218" s="1"/>
    </row>
    <row r="219" spans="1:9" ht="15.75" customHeight="1">
      <c r="A219" s="51"/>
      <c r="B219" s="52"/>
      <c r="C219" s="52"/>
      <c r="D219" s="1"/>
      <c r="E219" s="1"/>
      <c r="F219" s="1"/>
      <c r="G219" s="1"/>
      <c r="H219" s="1"/>
      <c r="I219" s="1"/>
    </row>
    <row r="220" spans="1:9" ht="15.75" customHeight="1">
      <c r="A220" s="51"/>
      <c r="B220" s="52"/>
      <c r="C220" s="52"/>
      <c r="D220" s="1"/>
      <c r="E220" s="1"/>
      <c r="F220" s="1"/>
      <c r="G220" s="1"/>
      <c r="H220" s="1"/>
      <c r="I220" s="1"/>
    </row>
    <row r="221" spans="1:9" ht="15.75" customHeight="1"/>
    <row r="222" spans="1:9" ht="15.75" customHeight="1"/>
    <row r="223" spans="1:9" ht="15.75" customHeight="1"/>
    <row r="224" spans="1: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8:I8"/>
    <mergeCell ref="A19:I19"/>
    <mergeCell ref="A2:I2"/>
    <mergeCell ref="A4:I4"/>
    <mergeCell ref="A5:I5"/>
    <mergeCell ref="A6:I6"/>
    <mergeCell ref="A7:I7"/>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X1000"/>
  <sheetViews>
    <sheetView workbookViewId="0"/>
  </sheetViews>
  <sheetFormatPr defaultColWidth="14.3984375" defaultRowHeight="15" customHeight="1"/>
  <cols>
    <col min="1" max="1" width="23.73046875" customWidth="1"/>
    <col min="2" max="2" width="17.1328125" customWidth="1"/>
    <col min="3" max="3" width="10.86328125" customWidth="1"/>
    <col min="4" max="4" width="13.265625" customWidth="1"/>
    <col min="5" max="5" width="11.73046875" customWidth="1"/>
    <col min="6" max="6" width="26.265625" customWidth="1"/>
    <col min="7" max="7" width="7.86328125" customWidth="1"/>
    <col min="8" max="8" width="12.265625" customWidth="1"/>
    <col min="9" max="10" width="9.1328125" customWidth="1"/>
    <col min="11" max="24" width="8" customWidth="1"/>
    <col min="25" max="26" width="14.265625" customWidth="1"/>
  </cols>
  <sheetData>
    <row r="1" spans="1:24" ht="14.25">
      <c r="A1" s="51"/>
      <c r="B1" s="51"/>
      <c r="C1" s="52"/>
      <c r="D1" s="1"/>
      <c r="E1" s="1"/>
      <c r="F1" s="1"/>
      <c r="G1" s="1"/>
      <c r="H1" s="1"/>
      <c r="I1" s="1"/>
      <c r="J1" s="1"/>
    </row>
    <row r="2" spans="1:24" ht="33" customHeight="1">
      <c r="A2" s="1118" t="s">
        <v>2552</v>
      </c>
      <c r="B2" s="1111"/>
      <c r="C2" s="1111"/>
      <c r="D2" s="1111"/>
      <c r="E2" s="1111"/>
      <c r="F2" s="1111"/>
      <c r="G2" s="1111"/>
      <c r="H2" s="1112"/>
      <c r="I2" s="53"/>
      <c r="J2" s="53"/>
      <c r="K2" s="54"/>
      <c r="L2" s="54"/>
      <c r="M2" s="54"/>
      <c r="N2" s="54"/>
      <c r="O2" s="54"/>
      <c r="P2" s="54"/>
      <c r="Q2" s="54"/>
      <c r="R2" s="54"/>
      <c r="S2" s="54"/>
      <c r="T2" s="54"/>
      <c r="U2" s="54"/>
      <c r="V2" s="54"/>
      <c r="W2" s="54"/>
      <c r="X2" s="54"/>
    </row>
    <row r="3" spans="1:24" ht="14.25">
      <c r="A3" s="256"/>
      <c r="B3" s="256"/>
      <c r="C3" s="256"/>
      <c r="D3" s="256"/>
      <c r="E3" s="256"/>
      <c r="F3" s="256"/>
      <c r="G3" s="256"/>
      <c r="H3" s="256"/>
      <c r="I3" s="53"/>
      <c r="J3" s="53"/>
      <c r="K3" s="54"/>
      <c r="L3" s="54"/>
      <c r="M3" s="54"/>
      <c r="N3" s="54"/>
      <c r="O3" s="54"/>
      <c r="P3" s="54"/>
      <c r="Q3" s="54"/>
      <c r="R3" s="54"/>
      <c r="S3" s="54"/>
      <c r="T3" s="54"/>
      <c r="U3" s="54"/>
      <c r="V3" s="54"/>
      <c r="W3" s="54"/>
      <c r="X3" s="54"/>
    </row>
    <row r="4" spans="1:24" ht="19.5" customHeight="1">
      <c r="A4" s="1138" t="s">
        <v>2553</v>
      </c>
      <c r="B4" s="1111"/>
      <c r="C4" s="1111"/>
      <c r="D4" s="1111"/>
      <c r="E4" s="1111"/>
      <c r="F4" s="1111"/>
      <c r="G4" s="1111"/>
      <c r="H4" s="1112"/>
      <c r="I4" s="53"/>
      <c r="J4" s="53"/>
      <c r="K4" s="476"/>
      <c r="L4" s="476"/>
      <c r="M4" s="476"/>
      <c r="N4" s="476"/>
      <c r="O4" s="476"/>
      <c r="P4" s="476"/>
      <c r="Q4" s="476"/>
      <c r="R4" s="476"/>
      <c r="S4" s="476"/>
      <c r="T4" s="476"/>
      <c r="U4" s="476"/>
      <c r="V4" s="476"/>
      <c r="W4" s="476"/>
      <c r="X4" s="476"/>
    </row>
    <row r="5" spans="1:24" ht="14.25">
      <c r="A5" s="1138" t="s">
        <v>2554</v>
      </c>
      <c r="B5" s="1111"/>
      <c r="C5" s="1111"/>
      <c r="D5" s="1111"/>
      <c r="E5" s="1111"/>
      <c r="F5" s="1111"/>
      <c r="G5" s="1111"/>
      <c r="H5" s="1112"/>
      <c r="I5" s="53"/>
      <c r="J5" s="53"/>
      <c r="K5" s="476"/>
      <c r="L5" s="476"/>
      <c r="M5" s="476"/>
      <c r="N5" s="476"/>
      <c r="O5" s="476"/>
      <c r="P5" s="476"/>
      <c r="Q5" s="476"/>
      <c r="R5" s="476"/>
      <c r="S5" s="476"/>
      <c r="T5" s="476"/>
      <c r="U5" s="476"/>
      <c r="V5" s="476"/>
      <c r="W5" s="476"/>
      <c r="X5" s="476"/>
    </row>
    <row r="6" spans="1:24" ht="13.5" customHeight="1">
      <c r="A6" s="1138" t="s">
        <v>2555</v>
      </c>
      <c r="B6" s="1111"/>
      <c r="C6" s="1111"/>
      <c r="D6" s="1111"/>
      <c r="E6" s="1111"/>
      <c r="F6" s="1111"/>
      <c r="G6" s="1111"/>
      <c r="H6" s="1112"/>
      <c r="I6" s="232"/>
      <c r="J6" s="232"/>
      <c r="K6" s="477"/>
      <c r="L6" s="477"/>
      <c r="M6" s="477"/>
      <c r="N6" s="477"/>
      <c r="O6" s="477"/>
      <c r="P6" s="477"/>
      <c r="Q6" s="477"/>
      <c r="R6" s="477"/>
      <c r="S6" s="477"/>
      <c r="T6" s="477"/>
      <c r="U6" s="477"/>
      <c r="V6" s="477"/>
      <c r="W6" s="477"/>
      <c r="X6" s="477"/>
    </row>
    <row r="7" spans="1:24" ht="14.25">
      <c r="A7" s="1138" t="s">
        <v>2556</v>
      </c>
      <c r="B7" s="1111"/>
      <c r="C7" s="1111"/>
      <c r="D7" s="1111"/>
      <c r="E7" s="1111"/>
      <c r="F7" s="1111"/>
      <c r="G7" s="1111"/>
      <c r="H7" s="1112"/>
      <c r="I7" s="232"/>
      <c r="J7" s="232"/>
      <c r="K7" s="477"/>
      <c r="L7" s="477"/>
      <c r="M7" s="477"/>
      <c r="N7" s="477"/>
      <c r="O7" s="477"/>
      <c r="P7" s="477"/>
      <c r="Q7" s="477"/>
      <c r="R7" s="477"/>
      <c r="S7" s="477"/>
      <c r="T7" s="477"/>
      <c r="U7" s="477"/>
      <c r="V7" s="477"/>
      <c r="W7" s="477"/>
      <c r="X7" s="477"/>
    </row>
    <row r="8" spans="1:24" ht="323.25" customHeight="1">
      <c r="A8" s="1138" t="s">
        <v>2557</v>
      </c>
      <c r="B8" s="1111"/>
      <c r="C8" s="1111"/>
      <c r="D8" s="1111"/>
      <c r="E8" s="1111"/>
      <c r="F8" s="1111"/>
      <c r="G8" s="1111"/>
      <c r="H8" s="1112"/>
      <c r="I8" s="232"/>
      <c r="J8" s="232"/>
      <c r="K8" s="477"/>
      <c r="L8" s="477"/>
      <c r="M8" s="477"/>
      <c r="N8" s="477"/>
      <c r="O8" s="477"/>
      <c r="P8" s="477"/>
      <c r="Q8" s="477"/>
      <c r="R8" s="477"/>
      <c r="S8" s="477"/>
      <c r="T8" s="477"/>
      <c r="U8" s="477"/>
      <c r="V8" s="477"/>
      <c r="W8" s="477"/>
      <c r="X8" s="477"/>
    </row>
    <row r="9" spans="1:24" ht="14.25">
      <c r="A9" s="57"/>
      <c r="B9" s="57"/>
      <c r="C9" s="58"/>
      <c r="D9" s="57"/>
      <c r="E9" s="57"/>
      <c r="F9" s="57"/>
      <c r="G9" s="57"/>
      <c r="H9" s="57"/>
      <c r="I9" s="53"/>
      <c r="J9" s="53"/>
      <c r="K9" s="476"/>
      <c r="L9" s="476"/>
      <c r="M9" s="476"/>
      <c r="N9" s="476"/>
      <c r="O9" s="476"/>
      <c r="P9" s="476"/>
      <c r="Q9" s="476"/>
      <c r="R9" s="476"/>
      <c r="S9" s="476"/>
      <c r="T9" s="476"/>
      <c r="U9" s="476"/>
      <c r="V9" s="476"/>
      <c r="W9" s="476"/>
      <c r="X9" s="476"/>
    </row>
    <row r="10" spans="1:24" ht="57" customHeight="1">
      <c r="A10" s="63" t="s">
        <v>2558</v>
      </c>
      <c r="B10" s="63" t="s">
        <v>6</v>
      </c>
      <c r="C10" s="63" t="s">
        <v>2559</v>
      </c>
      <c r="D10" s="63" t="s">
        <v>2560</v>
      </c>
      <c r="E10" s="63" t="s">
        <v>2561</v>
      </c>
      <c r="F10" s="63" t="s">
        <v>2562</v>
      </c>
      <c r="G10" s="258" t="s">
        <v>219</v>
      </c>
      <c r="H10" s="258" t="s">
        <v>223</v>
      </c>
      <c r="I10" s="64" t="s">
        <v>224</v>
      </c>
      <c r="J10" s="53"/>
      <c r="K10" s="476"/>
      <c r="L10" s="476"/>
      <c r="M10" s="476"/>
      <c r="N10" s="476"/>
      <c r="O10" s="476"/>
      <c r="P10" s="476"/>
      <c r="Q10" s="476"/>
      <c r="R10" s="476"/>
      <c r="S10" s="476"/>
      <c r="T10" s="476"/>
      <c r="U10" s="476"/>
      <c r="V10" s="476"/>
      <c r="W10" s="476"/>
      <c r="X10" s="476"/>
    </row>
    <row r="11" spans="1:24" ht="128.25">
      <c r="A11" s="83" t="s">
        <v>2563</v>
      </c>
      <c r="B11" s="83" t="s">
        <v>50</v>
      </c>
      <c r="C11" s="3" t="s">
        <v>2564</v>
      </c>
      <c r="D11" s="83" t="s">
        <v>2565</v>
      </c>
      <c r="E11" s="76" t="s">
        <v>2566</v>
      </c>
      <c r="F11" s="293" t="s">
        <v>2567</v>
      </c>
      <c r="G11" s="398">
        <v>100</v>
      </c>
      <c r="H11" s="88">
        <v>100</v>
      </c>
      <c r="I11" s="1" t="s">
        <v>54</v>
      </c>
      <c r="J11" s="1"/>
      <c r="K11" s="478"/>
      <c r="L11" s="478"/>
      <c r="M11" s="478"/>
      <c r="N11" s="478"/>
      <c r="O11" s="478"/>
      <c r="P11" s="478"/>
      <c r="Q11" s="478"/>
      <c r="R11" s="478"/>
      <c r="S11" s="478"/>
      <c r="T11" s="478"/>
      <c r="U11" s="478"/>
      <c r="V11" s="478"/>
      <c r="W11" s="478"/>
      <c r="X11" s="478"/>
    </row>
    <row r="12" spans="1:24" ht="128.25">
      <c r="A12" s="83" t="s">
        <v>2563</v>
      </c>
      <c r="B12" s="83" t="s">
        <v>50</v>
      </c>
      <c r="C12" s="74" t="s">
        <v>2568</v>
      </c>
      <c r="D12" s="83" t="s">
        <v>2569</v>
      </c>
      <c r="E12" s="76" t="s">
        <v>2570</v>
      </c>
      <c r="F12" s="293" t="s">
        <v>2571</v>
      </c>
      <c r="G12" s="398">
        <v>100</v>
      </c>
      <c r="H12" s="88">
        <v>100</v>
      </c>
      <c r="I12" s="1" t="s">
        <v>54</v>
      </c>
      <c r="J12" s="1"/>
      <c r="K12" s="478"/>
      <c r="L12" s="478"/>
      <c r="M12" s="478"/>
      <c r="N12" s="478"/>
      <c r="O12" s="478"/>
      <c r="P12" s="478"/>
      <c r="Q12" s="478"/>
      <c r="R12" s="478"/>
      <c r="S12" s="478"/>
      <c r="T12" s="478"/>
      <c r="U12" s="478"/>
      <c r="V12" s="478"/>
      <c r="W12" s="478"/>
      <c r="X12" s="478"/>
    </row>
    <row r="13" spans="1:24" ht="229.5">
      <c r="A13" s="184" t="s">
        <v>116</v>
      </c>
      <c r="B13" s="158" t="s">
        <v>101</v>
      </c>
      <c r="C13" s="155" t="s">
        <v>2572</v>
      </c>
      <c r="D13" s="158" t="s">
        <v>2573</v>
      </c>
      <c r="E13" s="155" t="s">
        <v>2574</v>
      </c>
      <c r="F13" s="373" t="s">
        <v>2575</v>
      </c>
      <c r="G13" s="159">
        <v>200</v>
      </c>
      <c r="H13" s="159">
        <v>200</v>
      </c>
      <c r="I13" s="1" t="s">
        <v>1653</v>
      </c>
      <c r="J13" s="1"/>
      <c r="K13" s="478"/>
      <c r="L13" s="478"/>
      <c r="M13" s="478"/>
      <c r="N13" s="478"/>
      <c r="O13" s="478"/>
      <c r="P13" s="478"/>
      <c r="Q13" s="478"/>
      <c r="R13" s="478"/>
      <c r="S13" s="478"/>
      <c r="T13" s="478"/>
      <c r="U13" s="478"/>
      <c r="V13" s="478"/>
      <c r="W13" s="478"/>
      <c r="X13" s="478"/>
    </row>
    <row r="14" spans="1:24" ht="102">
      <c r="A14" s="184" t="s">
        <v>2535</v>
      </c>
      <c r="B14" s="158" t="s">
        <v>101</v>
      </c>
      <c r="C14" s="158" t="s">
        <v>2576</v>
      </c>
      <c r="D14" s="158" t="s">
        <v>2577</v>
      </c>
      <c r="E14" s="479">
        <v>44871</v>
      </c>
      <c r="F14" s="373" t="s">
        <v>2578</v>
      </c>
      <c r="G14" s="155">
        <v>450</v>
      </c>
      <c r="H14" s="159">
        <v>450</v>
      </c>
      <c r="I14" s="1" t="s">
        <v>2542</v>
      </c>
      <c r="J14" s="1"/>
      <c r="K14" s="478"/>
      <c r="L14" s="478"/>
      <c r="M14" s="478"/>
      <c r="N14" s="478"/>
      <c r="O14" s="478"/>
      <c r="P14" s="478"/>
      <c r="Q14" s="478"/>
      <c r="R14" s="478"/>
      <c r="S14" s="478"/>
      <c r="T14" s="478"/>
      <c r="U14" s="478"/>
      <c r="V14" s="478"/>
      <c r="W14" s="478"/>
      <c r="X14" s="478"/>
    </row>
    <row r="15" spans="1:24" ht="14.25">
      <c r="A15" s="83"/>
      <c r="B15" s="83"/>
      <c r="C15" s="76"/>
      <c r="D15" s="83"/>
      <c r="E15" s="76"/>
      <c r="F15" s="76"/>
      <c r="G15" s="398"/>
      <c r="H15" s="88"/>
      <c r="I15" s="1"/>
      <c r="J15" s="1"/>
      <c r="K15" s="478"/>
      <c r="L15" s="478"/>
      <c r="M15" s="478"/>
      <c r="N15" s="478"/>
      <c r="O15" s="478"/>
      <c r="P15" s="478"/>
      <c r="Q15" s="478"/>
      <c r="R15" s="478"/>
      <c r="S15" s="478"/>
      <c r="T15" s="478"/>
      <c r="U15" s="478"/>
      <c r="V15" s="478"/>
      <c r="W15" s="478"/>
      <c r="X15" s="478"/>
    </row>
    <row r="16" spans="1:24" ht="14.25">
      <c r="A16" s="83"/>
      <c r="B16" s="83"/>
      <c r="C16" s="76"/>
      <c r="D16" s="83"/>
      <c r="E16" s="76"/>
      <c r="F16" s="76"/>
      <c r="G16" s="398"/>
      <c r="H16" s="88"/>
      <c r="I16" s="1"/>
      <c r="J16" s="1"/>
      <c r="K16" s="478"/>
      <c r="L16" s="478"/>
      <c r="M16" s="478"/>
      <c r="N16" s="478"/>
      <c r="O16" s="478"/>
      <c r="P16" s="478"/>
      <c r="Q16" s="478"/>
      <c r="R16" s="478"/>
      <c r="S16" s="478"/>
      <c r="T16" s="478"/>
      <c r="U16" s="478"/>
      <c r="V16" s="478"/>
      <c r="W16" s="478"/>
      <c r="X16" s="478"/>
    </row>
    <row r="17" spans="1:10" ht="14.25">
      <c r="A17" s="232" t="s">
        <v>183</v>
      </c>
      <c r="B17" s="232"/>
      <c r="C17" s="52"/>
      <c r="D17" s="1"/>
      <c r="E17" s="1"/>
      <c r="F17" s="1"/>
      <c r="G17" s="475"/>
      <c r="H17" s="233">
        <f>SUM(H11:H16)</f>
        <v>850</v>
      </c>
      <c r="I17" s="1"/>
      <c r="J17" s="1"/>
    </row>
    <row r="18" spans="1:10" ht="14.25">
      <c r="A18" s="51"/>
      <c r="B18" s="51"/>
      <c r="C18" s="52"/>
      <c r="D18" s="1"/>
      <c r="E18" s="1"/>
      <c r="F18" s="1"/>
      <c r="G18" s="1"/>
      <c r="H18" s="1"/>
      <c r="I18" s="1"/>
      <c r="J18" s="1"/>
    </row>
    <row r="19" spans="1:10" ht="15.75" customHeight="1">
      <c r="A19" s="1114" t="s">
        <v>842</v>
      </c>
      <c r="B19" s="1115"/>
      <c r="C19" s="1115"/>
      <c r="D19" s="1115"/>
      <c r="E19" s="1115"/>
      <c r="F19" s="1115"/>
      <c r="G19" s="1115"/>
      <c r="H19" s="1116"/>
      <c r="I19" s="1"/>
      <c r="J19" s="1"/>
    </row>
    <row r="20" spans="1:10" ht="15.75" customHeight="1">
      <c r="A20" s="51"/>
      <c r="B20" s="51"/>
      <c r="C20" s="52"/>
      <c r="D20" s="1"/>
      <c r="E20" s="1"/>
      <c r="F20" s="1"/>
      <c r="G20" s="1"/>
      <c r="H20" s="1"/>
      <c r="I20" s="1"/>
      <c r="J20" s="1"/>
    </row>
    <row r="21" spans="1:10" ht="15.75" customHeight="1">
      <c r="A21" s="51"/>
      <c r="B21" s="51"/>
      <c r="C21" s="52"/>
      <c r="D21" s="1"/>
      <c r="E21" s="1"/>
      <c r="F21" s="1"/>
      <c r="G21" s="1"/>
      <c r="H21" s="1"/>
      <c r="I21" s="1"/>
      <c r="J21" s="1"/>
    </row>
    <row r="22" spans="1:10" ht="15.75" customHeight="1">
      <c r="A22" s="51"/>
      <c r="B22" s="51"/>
      <c r="C22" s="52"/>
      <c r="D22" s="1"/>
      <c r="E22" s="1"/>
      <c r="F22" s="1"/>
      <c r="G22" s="1"/>
      <c r="H22" s="1"/>
      <c r="I22" s="1"/>
      <c r="J22" s="1"/>
    </row>
    <row r="23" spans="1:10" ht="15.75" customHeight="1">
      <c r="A23" s="51"/>
      <c r="B23" s="51"/>
      <c r="C23" s="52"/>
      <c r="D23" s="1"/>
      <c r="E23" s="1"/>
      <c r="F23" s="1"/>
      <c r="G23" s="1"/>
      <c r="H23" s="1"/>
      <c r="I23" s="1"/>
      <c r="J23" s="1"/>
    </row>
    <row r="24" spans="1:10" ht="15.75" customHeight="1">
      <c r="A24" s="51"/>
      <c r="B24" s="51"/>
      <c r="C24" s="52"/>
      <c r="D24" s="1"/>
      <c r="E24" s="1"/>
      <c r="F24" s="1"/>
      <c r="G24" s="1"/>
      <c r="H24" s="1"/>
      <c r="I24" s="1"/>
      <c r="J24" s="1"/>
    </row>
    <row r="25" spans="1:10" ht="15.75" customHeight="1">
      <c r="A25" s="51"/>
      <c r="B25" s="51"/>
      <c r="C25" s="52"/>
      <c r="D25" s="1"/>
      <c r="E25" s="1"/>
      <c r="F25" s="1"/>
      <c r="G25" s="1"/>
      <c r="H25" s="1"/>
      <c r="I25" s="1"/>
      <c r="J25" s="1"/>
    </row>
    <row r="26" spans="1:10" ht="15.75" customHeight="1">
      <c r="A26" s="51"/>
      <c r="B26" s="51"/>
      <c r="C26" s="52"/>
      <c r="D26" s="1"/>
      <c r="E26" s="1"/>
      <c r="F26" s="1"/>
      <c r="G26" s="1"/>
      <c r="H26" s="1"/>
      <c r="I26" s="1"/>
      <c r="J26" s="1"/>
    </row>
    <row r="27" spans="1:10" ht="15.75" customHeight="1">
      <c r="A27" s="51"/>
      <c r="B27" s="51"/>
      <c r="C27" s="52"/>
      <c r="D27" s="1"/>
      <c r="E27" s="1"/>
      <c r="F27" s="1"/>
      <c r="G27" s="1"/>
      <c r="H27" s="1"/>
      <c r="I27" s="1"/>
      <c r="J27" s="1"/>
    </row>
    <row r="28" spans="1:10" ht="15.75" customHeight="1">
      <c r="A28" s="51"/>
      <c r="B28" s="51"/>
      <c r="C28" s="52"/>
      <c r="D28" s="1"/>
      <c r="E28" s="1"/>
      <c r="F28" s="1"/>
      <c r="G28" s="1"/>
      <c r="H28" s="1"/>
      <c r="I28" s="1"/>
      <c r="J28" s="1"/>
    </row>
    <row r="29" spans="1:10" ht="15.75" customHeight="1">
      <c r="A29" s="51"/>
      <c r="B29" s="51"/>
      <c r="C29" s="52"/>
      <c r="D29" s="1"/>
      <c r="E29" s="1"/>
      <c r="F29" s="1"/>
      <c r="G29" s="1"/>
      <c r="H29" s="1"/>
      <c r="I29" s="1"/>
      <c r="J29" s="1"/>
    </row>
    <row r="30" spans="1:10" ht="15.75" customHeight="1">
      <c r="A30" s="51"/>
      <c r="B30" s="51"/>
      <c r="C30" s="52"/>
      <c r="D30" s="1"/>
      <c r="E30" s="1"/>
      <c r="F30" s="1"/>
      <c r="G30" s="1"/>
      <c r="H30" s="1"/>
      <c r="I30" s="1"/>
      <c r="J30" s="1"/>
    </row>
    <row r="31" spans="1:10" ht="15.75" customHeight="1">
      <c r="A31" s="51"/>
      <c r="B31" s="51"/>
      <c r="C31" s="52"/>
      <c r="D31" s="1"/>
      <c r="E31" s="1"/>
      <c r="F31" s="1"/>
      <c r="G31" s="1"/>
      <c r="H31" s="1"/>
      <c r="I31" s="1"/>
      <c r="J31" s="1"/>
    </row>
    <row r="32" spans="1:10" ht="15.75" customHeight="1">
      <c r="A32" s="51"/>
      <c r="B32" s="51"/>
      <c r="C32" s="52"/>
      <c r="D32" s="1"/>
      <c r="E32" s="1"/>
      <c r="F32" s="1"/>
      <c r="G32" s="1"/>
      <c r="H32" s="1"/>
      <c r="I32" s="1"/>
      <c r="J32" s="1"/>
    </row>
    <row r="33" spans="1:10" ht="15.75" customHeight="1">
      <c r="A33" s="51"/>
      <c r="B33" s="51"/>
      <c r="C33" s="52"/>
      <c r="D33" s="1"/>
      <c r="E33" s="1"/>
      <c r="F33" s="1"/>
      <c r="G33" s="1"/>
      <c r="H33" s="1"/>
      <c r="I33" s="1"/>
      <c r="J33" s="1"/>
    </row>
    <row r="34" spans="1:10" ht="15.75" customHeight="1">
      <c r="A34" s="51"/>
      <c r="B34" s="51"/>
      <c r="C34" s="52"/>
      <c r="D34" s="1"/>
      <c r="E34" s="1"/>
      <c r="F34" s="1"/>
      <c r="G34" s="1"/>
      <c r="H34" s="1"/>
      <c r="I34" s="1"/>
      <c r="J34" s="1"/>
    </row>
    <row r="35" spans="1:10" ht="15.75" customHeight="1">
      <c r="A35" s="51"/>
      <c r="B35" s="51"/>
      <c r="C35" s="52"/>
      <c r="D35" s="1"/>
      <c r="E35" s="1"/>
      <c r="F35" s="1"/>
      <c r="G35" s="1"/>
      <c r="H35" s="1"/>
      <c r="I35" s="1"/>
      <c r="J35" s="1"/>
    </row>
    <row r="36" spans="1:10" ht="15.75" customHeight="1">
      <c r="A36" s="51"/>
      <c r="B36" s="51"/>
      <c r="C36" s="52"/>
      <c r="D36" s="1"/>
      <c r="E36" s="1"/>
      <c r="F36" s="1"/>
      <c r="G36" s="1"/>
      <c r="H36" s="1"/>
      <c r="I36" s="1"/>
      <c r="J36" s="1"/>
    </row>
    <row r="37" spans="1:10" ht="15.75" customHeight="1">
      <c r="A37" s="51"/>
      <c r="B37" s="51"/>
      <c r="C37" s="52"/>
      <c r="D37" s="1"/>
      <c r="E37" s="1"/>
      <c r="F37" s="1"/>
      <c r="G37" s="1"/>
      <c r="H37" s="1"/>
      <c r="I37" s="1"/>
      <c r="J37" s="1"/>
    </row>
    <row r="38" spans="1:10" ht="15.75" customHeight="1">
      <c r="A38" s="51"/>
      <c r="B38" s="51"/>
      <c r="C38" s="52"/>
      <c r="D38" s="1"/>
      <c r="E38" s="1"/>
      <c r="F38" s="1"/>
      <c r="G38" s="1"/>
      <c r="H38" s="1"/>
      <c r="I38" s="1"/>
      <c r="J38" s="1"/>
    </row>
    <row r="39" spans="1:10" ht="15.75" customHeight="1">
      <c r="A39" s="51"/>
      <c r="B39" s="51"/>
      <c r="C39" s="52"/>
      <c r="D39" s="1"/>
      <c r="E39" s="1"/>
      <c r="F39" s="1"/>
      <c r="G39" s="1"/>
      <c r="H39" s="1"/>
      <c r="I39" s="1"/>
      <c r="J39" s="1"/>
    </row>
    <row r="40" spans="1:10" ht="15.75" customHeight="1">
      <c r="A40" s="51"/>
      <c r="B40" s="51"/>
      <c r="C40" s="52"/>
      <c r="D40" s="1"/>
      <c r="E40" s="1"/>
      <c r="F40" s="1"/>
      <c r="G40" s="1"/>
      <c r="H40" s="1"/>
      <c r="I40" s="1"/>
      <c r="J40" s="1"/>
    </row>
    <row r="41" spans="1:10" ht="15.75" customHeight="1">
      <c r="A41" s="51"/>
      <c r="B41" s="51"/>
      <c r="C41" s="52"/>
      <c r="D41" s="1"/>
      <c r="E41" s="1"/>
      <c r="F41" s="1"/>
      <c r="G41" s="1"/>
      <c r="H41" s="1"/>
      <c r="I41" s="1"/>
      <c r="J41" s="1"/>
    </row>
    <row r="42" spans="1:10" ht="15.75" customHeight="1">
      <c r="A42" s="51"/>
      <c r="B42" s="51"/>
      <c r="C42" s="52"/>
      <c r="D42" s="1"/>
      <c r="E42" s="1"/>
      <c r="F42" s="1"/>
      <c r="G42" s="1"/>
      <c r="H42" s="1"/>
      <c r="I42" s="1"/>
      <c r="J42" s="1"/>
    </row>
    <row r="43" spans="1:10" ht="15.75" customHeight="1">
      <c r="A43" s="51"/>
      <c r="B43" s="51"/>
      <c r="C43" s="52"/>
      <c r="D43" s="1"/>
      <c r="E43" s="1"/>
      <c r="F43" s="1"/>
      <c r="G43" s="1"/>
      <c r="H43" s="1"/>
      <c r="I43" s="1"/>
      <c r="J43" s="1"/>
    </row>
    <row r="44" spans="1:10" ht="15.75" customHeight="1">
      <c r="A44" s="51"/>
      <c r="B44" s="51"/>
      <c r="C44" s="52"/>
      <c r="D44" s="1"/>
      <c r="E44" s="1"/>
      <c r="F44" s="1"/>
      <c r="G44" s="1"/>
      <c r="H44" s="1"/>
      <c r="I44" s="1"/>
      <c r="J44" s="1"/>
    </row>
    <row r="45" spans="1:10" ht="15.75" customHeight="1">
      <c r="A45" s="51"/>
      <c r="B45" s="51"/>
      <c r="C45" s="52"/>
      <c r="D45" s="1"/>
      <c r="E45" s="1"/>
      <c r="F45" s="1"/>
      <c r="G45" s="1"/>
      <c r="H45" s="1"/>
      <c r="I45" s="1"/>
      <c r="J45" s="1"/>
    </row>
    <row r="46" spans="1:10" ht="15.75" customHeight="1">
      <c r="A46" s="51"/>
      <c r="B46" s="51"/>
      <c r="C46" s="52"/>
      <c r="D46" s="1"/>
      <c r="E46" s="1"/>
      <c r="F46" s="1"/>
      <c r="G46" s="1"/>
      <c r="H46" s="1"/>
      <c r="I46" s="1"/>
      <c r="J46" s="1"/>
    </row>
    <row r="47" spans="1:10" ht="15.75" customHeight="1">
      <c r="A47" s="51"/>
      <c r="B47" s="51"/>
      <c r="C47" s="52"/>
      <c r="D47" s="1"/>
      <c r="E47" s="1"/>
      <c r="F47" s="1"/>
      <c r="G47" s="1"/>
      <c r="H47" s="1"/>
      <c r="I47" s="1"/>
      <c r="J47" s="1"/>
    </row>
    <row r="48" spans="1:10" ht="15.75" customHeight="1">
      <c r="A48" s="51"/>
      <c r="B48" s="51"/>
      <c r="C48" s="52"/>
      <c r="D48" s="1"/>
      <c r="E48" s="1"/>
      <c r="F48" s="1"/>
      <c r="G48" s="1"/>
      <c r="H48" s="1"/>
      <c r="I48" s="1"/>
      <c r="J48" s="1"/>
    </row>
    <row r="49" spans="1:10" ht="15.75" customHeight="1">
      <c r="A49" s="51"/>
      <c r="B49" s="51"/>
      <c r="C49" s="52"/>
      <c r="D49" s="1"/>
      <c r="E49" s="1"/>
      <c r="F49" s="1"/>
      <c r="G49" s="1"/>
      <c r="H49" s="1"/>
      <c r="I49" s="1"/>
      <c r="J49" s="1"/>
    </row>
    <row r="50" spans="1:10" ht="15.75" customHeight="1">
      <c r="A50" s="51"/>
      <c r="B50" s="51"/>
      <c r="C50" s="52"/>
      <c r="D50" s="1"/>
      <c r="E50" s="1"/>
      <c r="F50" s="1"/>
      <c r="G50" s="1"/>
      <c r="H50" s="1"/>
      <c r="I50" s="1"/>
      <c r="J50" s="1"/>
    </row>
    <row r="51" spans="1:10" ht="15.75" customHeight="1">
      <c r="A51" s="51"/>
      <c r="B51" s="51"/>
      <c r="C51" s="52"/>
      <c r="D51" s="1"/>
      <c r="E51" s="1"/>
      <c r="F51" s="1"/>
      <c r="G51" s="1"/>
      <c r="H51" s="1"/>
      <c r="I51" s="1"/>
      <c r="J51" s="1"/>
    </row>
    <row r="52" spans="1:10" ht="15.75" customHeight="1">
      <c r="A52" s="51"/>
      <c r="B52" s="51"/>
      <c r="C52" s="52"/>
      <c r="D52" s="1"/>
      <c r="E52" s="1"/>
      <c r="F52" s="1"/>
      <c r="G52" s="1"/>
      <c r="H52" s="1"/>
      <c r="I52" s="1"/>
      <c r="J52" s="1"/>
    </row>
    <row r="53" spans="1:10" ht="15.75" customHeight="1">
      <c r="A53" s="51"/>
      <c r="B53" s="51"/>
      <c r="C53" s="52"/>
      <c r="D53" s="1"/>
      <c r="E53" s="1"/>
      <c r="F53" s="1"/>
      <c r="G53" s="1"/>
      <c r="H53" s="1"/>
      <c r="I53" s="1"/>
      <c r="J53" s="1"/>
    </row>
    <row r="54" spans="1:10" ht="15.75" customHeight="1">
      <c r="A54" s="51"/>
      <c r="B54" s="51"/>
      <c r="C54" s="52"/>
      <c r="D54" s="1"/>
      <c r="E54" s="1"/>
      <c r="F54" s="1"/>
      <c r="G54" s="1"/>
      <c r="H54" s="1"/>
      <c r="I54" s="1"/>
      <c r="J54" s="1"/>
    </row>
    <row r="55" spans="1:10" ht="15.75" customHeight="1">
      <c r="A55" s="51"/>
      <c r="B55" s="51"/>
      <c r="C55" s="52"/>
      <c r="D55" s="1"/>
      <c r="E55" s="1"/>
      <c r="F55" s="1"/>
      <c r="G55" s="1"/>
      <c r="H55" s="1"/>
      <c r="I55" s="1"/>
      <c r="J55" s="1"/>
    </row>
    <row r="56" spans="1:10" ht="15.75" customHeight="1">
      <c r="A56" s="51"/>
      <c r="B56" s="51"/>
      <c r="C56" s="52"/>
      <c r="D56" s="1"/>
      <c r="E56" s="1"/>
      <c r="F56" s="1"/>
      <c r="G56" s="1"/>
      <c r="H56" s="1"/>
      <c r="I56" s="1"/>
      <c r="J56" s="1"/>
    </row>
    <row r="57" spans="1:10" ht="15.75" customHeight="1">
      <c r="A57" s="51"/>
      <c r="B57" s="51"/>
      <c r="C57" s="52"/>
      <c r="D57" s="1"/>
      <c r="E57" s="1"/>
      <c r="F57" s="1"/>
      <c r="G57" s="1"/>
      <c r="H57" s="1"/>
      <c r="I57" s="1"/>
      <c r="J57" s="1"/>
    </row>
    <row r="58" spans="1:10" ht="15.75" customHeight="1">
      <c r="A58" s="51"/>
      <c r="B58" s="51"/>
      <c r="C58" s="52"/>
      <c r="D58" s="1"/>
      <c r="E58" s="1"/>
      <c r="F58" s="1"/>
      <c r="G58" s="1"/>
      <c r="H58" s="1"/>
      <c r="I58" s="1"/>
      <c r="J58" s="1"/>
    </row>
    <row r="59" spans="1:10" ht="15.75" customHeight="1">
      <c r="A59" s="51"/>
      <c r="B59" s="51"/>
      <c r="C59" s="52"/>
      <c r="D59" s="1"/>
      <c r="E59" s="1"/>
      <c r="F59" s="1"/>
      <c r="G59" s="1"/>
      <c r="H59" s="1"/>
      <c r="I59" s="1"/>
      <c r="J59" s="1"/>
    </row>
    <row r="60" spans="1:10" ht="15.75" customHeight="1">
      <c r="A60" s="51"/>
      <c r="B60" s="51"/>
      <c r="C60" s="52"/>
      <c r="D60" s="1"/>
      <c r="E60" s="1"/>
      <c r="F60" s="1"/>
      <c r="G60" s="1"/>
      <c r="H60" s="1"/>
      <c r="I60" s="1"/>
      <c r="J60" s="1"/>
    </row>
    <row r="61" spans="1:10" ht="15.75" customHeight="1">
      <c r="A61" s="51"/>
      <c r="B61" s="51"/>
      <c r="C61" s="52"/>
      <c r="D61" s="1"/>
      <c r="E61" s="1"/>
      <c r="F61" s="1"/>
      <c r="G61" s="1"/>
      <c r="H61" s="1"/>
      <c r="I61" s="1"/>
      <c r="J61" s="1"/>
    </row>
    <row r="62" spans="1:10" ht="15.75" customHeight="1">
      <c r="A62" s="51"/>
      <c r="B62" s="51"/>
      <c r="C62" s="52"/>
      <c r="D62" s="1"/>
      <c r="E62" s="1"/>
      <c r="F62" s="1"/>
      <c r="G62" s="1"/>
      <c r="H62" s="1"/>
      <c r="I62" s="1"/>
      <c r="J62" s="1"/>
    </row>
    <row r="63" spans="1:10" ht="15.75" customHeight="1">
      <c r="A63" s="51"/>
      <c r="B63" s="51"/>
      <c r="C63" s="52"/>
      <c r="D63" s="1"/>
      <c r="E63" s="1"/>
      <c r="F63" s="1"/>
      <c r="G63" s="1"/>
      <c r="H63" s="1"/>
      <c r="I63" s="1"/>
      <c r="J63" s="1"/>
    </row>
    <row r="64" spans="1:10" ht="15.75" customHeight="1">
      <c r="A64" s="51"/>
      <c r="B64" s="51"/>
      <c r="C64" s="52"/>
      <c r="D64" s="1"/>
      <c r="E64" s="1"/>
      <c r="F64" s="1"/>
      <c r="G64" s="1"/>
      <c r="H64" s="1"/>
      <c r="I64" s="1"/>
      <c r="J64" s="1"/>
    </row>
    <row r="65" spans="1:10" ht="15.75" customHeight="1">
      <c r="A65" s="51"/>
      <c r="B65" s="51"/>
      <c r="C65" s="52"/>
      <c r="D65" s="1"/>
      <c r="E65" s="1"/>
      <c r="F65" s="1"/>
      <c r="G65" s="1"/>
      <c r="H65" s="1"/>
      <c r="I65" s="1"/>
      <c r="J65" s="1"/>
    </row>
    <row r="66" spans="1:10" ht="15.75" customHeight="1">
      <c r="A66" s="51"/>
      <c r="B66" s="51"/>
      <c r="C66" s="52"/>
      <c r="D66" s="1"/>
      <c r="E66" s="1"/>
      <c r="F66" s="1"/>
      <c r="G66" s="1"/>
      <c r="H66" s="1"/>
      <c r="I66" s="1"/>
      <c r="J66" s="1"/>
    </row>
    <row r="67" spans="1:10" ht="15.75" customHeight="1">
      <c r="A67" s="51"/>
      <c r="B67" s="51"/>
      <c r="C67" s="52"/>
      <c r="D67" s="1"/>
      <c r="E67" s="1"/>
      <c r="F67" s="1"/>
      <c r="G67" s="1"/>
      <c r="H67" s="1"/>
      <c r="I67" s="1"/>
      <c r="J67" s="1"/>
    </row>
    <row r="68" spans="1:10" ht="15.75" customHeight="1">
      <c r="A68" s="51"/>
      <c r="B68" s="51"/>
      <c r="C68" s="52"/>
      <c r="D68" s="1"/>
      <c r="E68" s="1"/>
      <c r="F68" s="1"/>
      <c r="G68" s="1"/>
      <c r="H68" s="1"/>
      <c r="I68" s="1"/>
      <c r="J68" s="1"/>
    </row>
    <row r="69" spans="1:10" ht="15.75" customHeight="1">
      <c r="A69" s="51"/>
      <c r="B69" s="51"/>
      <c r="C69" s="52"/>
      <c r="D69" s="1"/>
      <c r="E69" s="1"/>
      <c r="F69" s="1"/>
      <c r="G69" s="1"/>
      <c r="H69" s="1"/>
      <c r="I69" s="1"/>
      <c r="J69" s="1"/>
    </row>
    <row r="70" spans="1:10" ht="15.75" customHeight="1">
      <c r="A70" s="51"/>
      <c r="B70" s="51"/>
      <c r="C70" s="52"/>
      <c r="D70" s="1"/>
      <c r="E70" s="1"/>
      <c r="F70" s="1"/>
      <c r="G70" s="1"/>
      <c r="H70" s="1"/>
      <c r="I70" s="1"/>
      <c r="J70" s="1"/>
    </row>
    <row r="71" spans="1:10" ht="15.75" customHeight="1">
      <c r="A71" s="51"/>
      <c r="B71" s="51"/>
      <c r="C71" s="52"/>
      <c r="D71" s="1"/>
      <c r="E71" s="1"/>
      <c r="F71" s="1"/>
      <c r="G71" s="1"/>
      <c r="H71" s="1"/>
      <c r="I71" s="1"/>
      <c r="J71" s="1"/>
    </row>
    <row r="72" spans="1:10" ht="15.75" customHeight="1">
      <c r="A72" s="51"/>
      <c r="B72" s="51"/>
      <c r="C72" s="52"/>
      <c r="D72" s="1"/>
      <c r="E72" s="1"/>
      <c r="F72" s="1"/>
      <c r="G72" s="1"/>
      <c r="H72" s="1"/>
      <c r="I72" s="1"/>
      <c r="J72" s="1"/>
    </row>
    <row r="73" spans="1:10" ht="15.75" customHeight="1">
      <c r="A73" s="51"/>
      <c r="B73" s="51"/>
      <c r="C73" s="52"/>
      <c r="D73" s="1"/>
      <c r="E73" s="1"/>
      <c r="F73" s="1"/>
      <c r="G73" s="1"/>
      <c r="H73" s="1"/>
      <c r="I73" s="1"/>
      <c r="J73" s="1"/>
    </row>
    <row r="74" spans="1:10" ht="15.75" customHeight="1">
      <c r="A74" s="51"/>
      <c r="B74" s="51"/>
      <c r="C74" s="52"/>
      <c r="D74" s="1"/>
      <c r="E74" s="1"/>
      <c r="F74" s="1"/>
      <c r="G74" s="1"/>
      <c r="H74" s="1"/>
      <c r="I74" s="1"/>
      <c r="J74" s="1"/>
    </row>
    <row r="75" spans="1:10" ht="15.75" customHeight="1">
      <c r="A75" s="51"/>
      <c r="B75" s="51"/>
      <c r="C75" s="52"/>
      <c r="D75" s="1"/>
      <c r="E75" s="1"/>
      <c r="F75" s="1"/>
      <c r="G75" s="1"/>
      <c r="H75" s="1"/>
      <c r="I75" s="1"/>
      <c r="J75" s="1"/>
    </row>
    <row r="76" spans="1:10" ht="15.75" customHeight="1">
      <c r="A76" s="51"/>
      <c r="B76" s="51"/>
      <c r="C76" s="52"/>
      <c r="D76" s="1"/>
      <c r="E76" s="1"/>
      <c r="F76" s="1"/>
      <c r="G76" s="1"/>
      <c r="H76" s="1"/>
      <c r="I76" s="1"/>
      <c r="J76" s="1"/>
    </row>
    <row r="77" spans="1:10" ht="15.75" customHeight="1">
      <c r="A77" s="51"/>
      <c r="B77" s="51"/>
      <c r="C77" s="52"/>
      <c r="D77" s="1"/>
      <c r="E77" s="1"/>
      <c r="F77" s="1"/>
      <c r="G77" s="1"/>
      <c r="H77" s="1"/>
      <c r="I77" s="1"/>
      <c r="J77" s="1"/>
    </row>
    <row r="78" spans="1:10" ht="15.75" customHeight="1">
      <c r="A78" s="51"/>
      <c r="B78" s="51"/>
      <c r="C78" s="52"/>
      <c r="D78" s="1"/>
      <c r="E78" s="1"/>
      <c r="F78" s="1"/>
      <c r="G78" s="1"/>
      <c r="H78" s="1"/>
      <c r="I78" s="1"/>
      <c r="J78" s="1"/>
    </row>
    <row r="79" spans="1:10" ht="15.75" customHeight="1">
      <c r="A79" s="51"/>
      <c r="B79" s="51"/>
      <c r="C79" s="52"/>
      <c r="D79" s="1"/>
      <c r="E79" s="1"/>
      <c r="F79" s="1"/>
      <c r="G79" s="1"/>
      <c r="H79" s="1"/>
      <c r="I79" s="1"/>
      <c r="J79" s="1"/>
    </row>
    <row r="80" spans="1:10" ht="15.75" customHeight="1">
      <c r="A80" s="51"/>
      <c r="B80" s="51"/>
      <c r="C80" s="52"/>
      <c r="D80" s="1"/>
      <c r="E80" s="1"/>
      <c r="F80" s="1"/>
      <c r="G80" s="1"/>
      <c r="H80" s="1"/>
      <c r="I80" s="1"/>
      <c r="J80" s="1"/>
    </row>
    <row r="81" spans="1:10" ht="15.75" customHeight="1">
      <c r="A81" s="51"/>
      <c r="B81" s="51"/>
      <c r="C81" s="52"/>
      <c r="D81" s="1"/>
      <c r="E81" s="1"/>
      <c r="F81" s="1"/>
      <c r="G81" s="1"/>
      <c r="H81" s="1"/>
      <c r="I81" s="1"/>
      <c r="J81" s="1"/>
    </row>
    <row r="82" spans="1:10" ht="15.75" customHeight="1">
      <c r="A82" s="51"/>
      <c r="B82" s="51"/>
      <c r="C82" s="52"/>
      <c r="D82" s="1"/>
      <c r="E82" s="1"/>
      <c r="F82" s="1"/>
      <c r="G82" s="1"/>
      <c r="H82" s="1"/>
      <c r="I82" s="1"/>
      <c r="J82" s="1"/>
    </row>
    <row r="83" spans="1:10" ht="15.75" customHeight="1">
      <c r="A83" s="51"/>
      <c r="B83" s="51"/>
      <c r="C83" s="52"/>
      <c r="D83" s="1"/>
      <c r="E83" s="1"/>
      <c r="F83" s="1"/>
      <c r="G83" s="1"/>
      <c r="H83" s="1"/>
      <c r="I83" s="1"/>
      <c r="J83" s="1"/>
    </row>
    <row r="84" spans="1:10" ht="15.75" customHeight="1">
      <c r="A84" s="51"/>
      <c r="B84" s="51"/>
      <c r="C84" s="52"/>
      <c r="D84" s="1"/>
      <c r="E84" s="1"/>
      <c r="F84" s="1"/>
      <c r="G84" s="1"/>
      <c r="H84" s="1"/>
      <c r="I84" s="1"/>
      <c r="J84" s="1"/>
    </row>
    <row r="85" spans="1:10" ht="15.75" customHeight="1">
      <c r="A85" s="51"/>
      <c r="B85" s="51"/>
      <c r="C85" s="52"/>
      <c r="D85" s="1"/>
      <c r="E85" s="1"/>
      <c r="F85" s="1"/>
      <c r="G85" s="1"/>
      <c r="H85" s="1"/>
      <c r="I85" s="1"/>
      <c r="J85" s="1"/>
    </row>
    <row r="86" spans="1:10" ht="15.75" customHeight="1">
      <c r="A86" s="51"/>
      <c r="B86" s="51"/>
      <c r="C86" s="52"/>
      <c r="D86" s="1"/>
      <c r="E86" s="1"/>
      <c r="F86" s="1"/>
      <c r="G86" s="1"/>
      <c r="H86" s="1"/>
      <c r="I86" s="1"/>
      <c r="J86" s="1"/>
    </row>
    <row r="87" spans="1:10" ht="15.75" customHeight="1">
      <c r="A87" s="51"/>
      <c r="B87" s="51"/>
      <c r="C87" s="52"/>
      <c r="D87" s="1"/>
      <c r="E87" s="1"/>
      <c r="F87" s="1"/>
      <c r="G87" s="1"/>
      <c r="H87" s="1"/>
      <c r="I87" s="1"/>
      <c r="J87" s="1"/>
    </row>
    <row r="88" spans="1:10" ht="15.75" customHeight="1">
      <c r="A88" s="51"/>
      <c r="B88" s="51"/>
      <c r="C88" s="52"/>
      <c r="D88" s="1"/>
      <c r="E88" s="1"/>
      <c r="F88" s="1"/>
      <c r="G88" s="1"/>
      <c r="H88" s="1"/>
      <c r="I88" s="1"/>
      <c r="J88" s="1"/>
    </row>
    <row r="89" spans="1:10" ht="15.75" customHeight="1">
      <c r="A89" s="51"/>
      <c r="B89" s="51"/>
      <c r="C89" s="52"/>
      <c r="D89" s="1"/>
      <c r="E89" s="1"/>
      <c r="F89" s="1"/>
      <c r="G89" s="1"/>
      <c r="H89" s="1"/>
      <c r="I89" s="1"/>
      <c r="J89" s="1"/>
    </row>
    <row r="90" spans="1:10" ht="15.75" customHeight="1">
      <c r="A90" s="51"/>
      <c r="B90" s="51"/>
      <c r="C90" s="52"/>
      <c r="D90" s="1"/>
      <c r="E90" s="1"/>
      <c r="F90" s="1"/>
      <c r="G90" s="1"/>
      <c r="H90" s="1"/>
      <c r="I90" s="1"/>
      <c r="J90" s="1"/>
    </row>
    <row r="91" spans="1:10" ht="15.75" customHeight="1">
      <c r="A91" s="51"/>
      <c r="B91" s="51"/>
      <c r="C91" s="52"/>
      <c r="D91" s="1"/>
      <c r="E91" s="1"/>
      <c r="F91" s="1"/>
      <c r="G91" s="1"/>
      <c r="H91" s="1"/>
      <c r="I91" s="1"/>
      <c r="J91" s="1"/>
    </row>
    <row r="92" spans="1:10" ht="15.75" customHeight="1">
      <c r="A92" s="51"/>
      <c r="B92" s="51"/>
      <c r="C92" s="52"/>
      <c r="D92" s="1"/>
      <c r="E92" s="1"/>
      <c r="F92" s="1"/>
      <c r="G92" s="1"/>
      <c r="H92" s="1"/>
      <c r="I92" s="1"/>
      <c r="J92" s="1"/>
    </row>
    <row r="93" spans="1:10" ht="15.75" customHeight="1">
      <c r="A93" s="51"/>
      <c r="B93" s="51"/>
      <c r="C93" s="52"/>
      <c r="D93" s="1"/>
      <c r="E93" s="1"/>
      <c r="F93" s="1"/>
      <c r="G93" s="1"/>
      <c r="H93" s="1"/>
      <c r="I93" s="1"/>
      <c r="J93" s="1"/>
    </row>
    <row r="94" spans="1:10" ht="15.75" customHeight="1">
      <c r="A94" s="51"/>
      <c r="B94" s="51"/>
      <c r="C94" s="52"/>
      <c r="D94" s="1"/>
      <c r="E94" s="1"/>
      <c r="F94" s="1"/>
      <c r="G94" s="1"/>
      <c r="H94" s="1"/>
      <c r="I94" s="1"/>
      <c r="J94" s="1"/>
    </row>
    <row r="95" spans="1:10" ht="15.75" customHeight="1">
      <c r="A95" s="51"/>
      <c r="B95" s="51"/>
      <c r="C95" s="52"/>
      <c r="D95" s="1"/>
      <c r="E95" s="1"/>
      <c r="F95" s="1"/>
      <c r="G95" s="1"/>
      <c r="H95" s="1"/>
      <c r="I95" s="1"/>
      <c r="J95" s="1"/>
    </row>
    <row r="96" spans="1:10" ht="15.75" customHeight="1">
      <c r="A96" s="51"/>
      <c r="B96" s="51"/>
      <c r="C96" s="52"/>
      <c r="D96" s="1"/>
      <c r="E96" s="1"/>
      <c r="F96" s="1"/>
      <c r="G96" s="1"/>
      <c r="H96" s="1"/>
      <c r="I96" s="1"/>
      <c r="J96" s="1"/>
    </row>
    <row r="97" spans="1:10" ht="15.75" customHeight="1">
      <c r="A97" s="51"/>
      <c r="B97" s="51"/>
      <c r="C97" s="52"/>
      <c r="D97" s="1"/>
      <c r="E97" s="1"/>
      <c r="F97" s="1"/>
      <c r="G97" s="1"/>
      <c r="H97" s="1"/>
      <c r="I97" s="1"/>
      <c r="J97" s="1"/>
    </row>
    <row r="98" spans="1:10" ht="15.75" customHeight="1">
      <c r="A98" s="51"/>
      <c r="B98" s="51"/>
      <c r="C98" s="52"/>
      <c r="D98" s="1"/>
      <c r="E98" s="1"/>
      <c r="F98" s="1"/>
      <c r="G98" s="1"/>
      <c r="H98" s="1"/>
      <c r="I98" s="1"/>
      <c r="J98" s="1"/>
    </row>
    <row r="99" spans="1:10" ht="15.75" customHeight="1">
      <c r="A99" s="51"/>
      <c r="B99" s="51"/>
      <c r="C99" s="52"/>
      <c r="D99" s="1"/>
      <c r="E99" s="1"/>
      <c r="F99" s="1"/>
      <c r="G99" s="1"/>
      <c r="H99" s="1"/>
      <c r="I99" s="1"/>
      <c r="J99" s="1"/>
    </row>
    <row r="100" spans="1:10" ht="15.75" customHeight="1">
      <c r="A100" s="51"/>
      <c r="B100" s="51"/>
      <c r="C100" s="52"/>
      <c r="D100" s="1"/>
      <c r="E100" s="1"/>
      <c r="F100" s="1"/>
      <c r="G100" s="1"/>
      <c r="H100" s="1"/>
      <c r="I100" s="1"/>
      <c r="J100" s="1"/>
    </row>
    <row r="101" spans="1:10" ht="15.75" customHeight="1">
      <c r="A101" s="51"/>
      <c r="B101" s="51"/>
      <c r="C101" s="52"/>
      <c r="D101" s="1"/>
      <c r="E101" s="1"/>
      <c r="F101" s="1"/>
      <c r="G101" s="1"/>
      <c r="H101" s="1"/>
      <c r="I101" s="1"/>
      <c r="J101" s="1"/>
    </row>
    <row r="102" spans="1:10" ht="15.75" customHeight="1">
      <c r="A102" s="51"/>
      <c r="B102" s="51"/>
      <c r="C102" s="52"/>
      <c r="D102" s="1"/>
      <c r="E102" s="1"/>
      <c r="F102" s="1"/>
      <c r="G102" s="1"/>
      <c r="H102" s="1"/>
      <c r="I102" s="1"/>
      <c r="J102" s="1"/>
    </row>
    <row r="103" spans="1:10" ht="15.75" customHeight="1">
      <c r="A103" s="51"/>
      <c r="B103" s="51"/>
      <c r="C103" s="52"/>
      <c r="D103" s="1"/>
      <c r="E103" s="1"/>
      <c r="F103" s="1"/>
      <c r="G103" s="1"/>
      <c r="H103" s="1"/>
      <c r="I103" s="1"/>
      <c r="J103" s="1"/>
    </row>
    <row r="104" spans="1:10" ht="15.75" customHeight="1">
      <c r="A104" s="51"/>
      <c r="B104" s="51"/>
      <c r="C104" s="52"/>
      <c r="D104" s="1"/>
      <c r="E104" s="1"/>
      <c r="F104" s="1"/>
      <c r="G104" s="1"/>
      <c r="H104" s="1"/>
      <c r="I104" s="1"/>
      <c r="J104" s="1"/>
    </row>
    <row r="105" spans="1:10" ht="15.75" customHeight="1">
      <c r="A105" s="51"/>
      <c r="B105" s="51"/>
      <c r="C105" s="52"/>
      <c r="D105" s="1"/>
      <c r="E105" s="1"/>
      <c r="F105" s="1"/>
      <c r="G105" s="1"/>
      <c r="H105" s="1"/>
      <c r="I105" s="1"/>
      <c r="J105" s="1"/>
    </row>
    <row r="106" spans="1:10" ht="15.75" customHeight="1">
      <c r="A106" s="51"/>
      <c r="B106" s="51"/>
      <c r="C106" s="52"/>
      <c r="D106" s="1"/>
      <c r="E106" s="1"/>
      <c r="F106" s="1"/>
      <c r="G106" s="1"/>
      <c r="H106" s="1"/>
      <c r="I106" s="1"/>
      <c r="J106" s="1"/>
    </row>
    <row r="107" spans="1:10" ht="15.75" customHeight="1">
      <c r="A107" s="51"/>
      <c r="B107" s="51"/>
      <c r="C107" s="52"/>
      <c r="D107" s="1"/>
      <c r="E107" s="1"/>
      <c r="F107" s="1"/>
      <c r="G107" s="1"/>
      <c r="H107" s="1"/>
      <c r="I107" s="1"/>
      <c r="J107" s="1"/>
    </row>
    <row r="108" spans="1:10" ht="15.75" customHeight="1">
      <c r="A108" s="51"/>
      <c r="B108" s="51"/>
      <c r="C108" s="52"/>
      <c r="D108" s="1"/>
      <c r="E108" s="1"/>
      <c r="F108" s="1"/>
      <c r="G108" s="1"/>
      <c r="H108" s="1"/>
      <c r="I108" s="1"/>
      <c r="J108" s="1"/>
    </row>
    <row r="109" spans="1:10" ht="15.75" customHeight="1">
      <c r="A109" s="51"/>
      <c r="B109" s="51"/>
      <c r="C109" s="52"/>
      <c r="D109" s="1"/>
      <c r="E109" s="1"/>
      <c r="F109" s="1"/>
      <c r="G109" s="1"/>
      <c r="H109" s="1"/>
      <c r="I109" s="1"/>
      <c r="J109" s="1"/>
    </row>
    <row r="110" spans="1:10" ht="15.75" customHeight="1">
      <c r="A110" s="51"/>
      <c r="B110" s="51"/>
      <c r="C110" s="52"/>
      <c r="D110" s="1"/>
      <c r="E110" s="1"/>
      <c r="F110" s="1"/>
      <c r="G110" s="1"/>
      <c r="H110" s="1"/>
      <c r="I110" s="1"/>
      <c r="J110" s="1"/>
    </row>
    <row r="111" spans="1:10" ht="15.75" customHeight="1">
      <c r="A111" s="51"/>
      <c r="B111" s="51"/>
      <c r="C111" s="52"/>
      <c r="D111" s="1"/>
      <c r="E111" s="1"/>
      <c r="F111" s="1"/>
      <c r="G111" s="1"/>
      <c r="H111" s="1"/>
      <c r="I111" s="1"/>
      <c r="J111" s="1"/>
    </row>
    <row r="112" spans="1:10" ht="15.75" customHeight="1">
      <c r="A112" s="51"/>
      <c r="B112" s="51"/>
      <c r="C112" s="52"/>
      <c r="D112" s="1"/>
      <c r="E112" s="1"/>
      <c r="F112" s="1"/>
      <c r="G112" s="1"/>
      <c r="H112" s="1"/>
      <c r="I112" s="1"/>
      <c r="J112" s="1"/>
    </row>
    <row r="113" spans="1:10" ht="15.75" customHeight="1">
      <c r="A113" s="51"/>
      <c r="B113" s="51"/>
      <c r="C113" s="52"/>
      <c r="D113" s="1"/>
      <c r="E113" s="1"/>
      <c r="F113" s="1"/>
      <c r="G113" s="1"/>
      <c r="H113" s="1"/>
      <c r="I113" s="1"/>
      <c r="J113" s="1"/>
    </row>
    <row r="114" spans="1:10" ht="15.75" customHeight="1">
      <c r="A114" s="51"/>
      <c r="B114" s="51"/>
      <c r="C114" s="52"/>
      <c r="D114" s="1"/>
      <c r="E114" s="1"/>
      <c r="F114" s="1"/>
      <c r="G114" s="1"/>
      <c r="H114" s="1"/>
      <c r="I114" s="1"/>
      <c r="J114" s="1"/>
    </row>
    <row r="115" spans="1:10" ht="15.75" customHeight="1">
      <c r="A115" s="51"/>
      <c r="B115" s="51"/>
      <c r="C115" s="52"/>
      <c r="D115" s="1"/>
      <c r="E115" s="1"/>
      <c r="F115" s="1"/>
      <c r="G115" s="1"/>
      <c r="H115" s="1"/>
      <c r="I115" s="1"/>
      <c r="J115" s="1"/>
    </row>
    <row r="116" spans="1:10" ht="15.75" customHeight="1">
      <c r="A116" s="51"/>
      <c r="B116" s="51"/>
      <c r="C116" s="52"/>
      <c r="D116" s="1"/>
      <c r="E116" s="1"/>
      <c r="F116" s="1"/>
      <c r="G116" s="1"/>
      <c r="H116" s="1"/>
      <c r="I116" s="1"/>
      <c r="J116" s="1"/>
    </row>
    <row r="117" spans="1:10" ht="15.75" customHeight="1">
      <c r="A117" s="51"/>
      <c r="B117" s="51"/>
      <c r="C117" s="52"/>
      <c r="D117" s="1"/>
      <c r="E117" s="1"/>
      <c r="F117" s="1"/>
      <c r="G117" s="1"/>
      <c r="H117" s="1"/>
      <c r="I117" s="1"/>
      <c r="J117" s="1"/>
    </row>
    <row r="118" spans="1:10" ht="15.75" customHeight="1">
      <c r="A118" s="51"/>
      <c r="B118" s="51"/>
      <c r="C118" s="52"/>
      <c r="D118" s="1"/>
      <c r="E118" s="1"/>
      <c r="F118" s="1"/>
      <c r="G118" s="1"/>
      <c r="H118" s="1"/>
      <c r="I118" s="1"/>
      <c r="J118" s="1"/>
    </row>
    <row r="119" spans="1:10" ht="15.75" customHeight="1">
      <c r="A119" s="51"/>
      <c r="B119" s="51"/>
      <c r="C119" s="52"/>
      <c r="D119" s="1"/>
      <c r="E119" s="1"/>
      <c r="F119" s="1"/>
      <c r="G119" s="1"/>
      <c r="H119" s="1"/>
      <c r="I119" s="1"/>
      <c r="J119" s="1"/>
    </row>
    <row r="120" spans="1:10" ht="15.75" customHeight="1">
      <c r="A120" s="51"/>
      <c r="B120" s="51"/>
      <c r="C120" s="52"/>
      <c r="D120" s="1"/>
      <c r="E120" s="1"/>
      <c r="F120" s="1"/>
      <c r="G120" s="1"/>
      <c r="H120" s="1"/>
      <c r="I120" s="1"/>
      <c r="J120" s="1"/>
    </row>
    <row r="121" spans="1:10" ht="15.75" customHeight="1">
      <c r="A121" s="51"/>
      <c r="B121" s="51"/>
      <c r="C121" s="52"/>
      <c r="D121" s="1"/>
      <c r="E121" s="1"/>
      <c r="F121" s="1"/>
      <c r="G121" s="1"/>
      <c r="H121" s="1"/>
      <c r="I121" s="1"/>
      <c r="J121" s="1"/>
    </row>
    <row r="122" spans="1:10" ht="15.75" customHeight="1">
      <c r="A122" s="51"/>
      <c r="B122" s="51"/>
      <c r="C122" s="52"/>
      <c r="D122" s="1"/>
      <c r="E122" s="1"/>
      <c r="F122" s="1"/>
      <c r="G122" s="1"/>
      <c r="H122" s="1"/>
      <c r="I122" s="1"/>
      <c r="J122" s="1"/>
    </row>
    <row r="123" spans="1:10" ht="15.75" customHeight="1">
      <c r="A123" s="51"/>
      <c r="B123" s="51"/>
      <c r="C123" s="52"/>
      <c r="D123" s="1"/>
      <c r="E123" s="1"/>
      <c r="F123" s="1"/>
      <c r="G123" s="1"/>
      <c r="H123" s="1"/>
      <c r="I123" s="1"/>
      <c r="J123" s="1"/>
    </row>
    <row r="124" spans="1:10" ht="15.75" customHeight="1">
      <c r="A124" s="51"/>
      <c r="B124" s="51"/>
      <c r="C124" s="52"/>
      <c r="D124" s="1"/>
      <c r="E124" s="1"/>
      <c r="F124" s="1"/>
      <c r="G124" s="1"/>
      <c r="H124" s="1"/>
      <c r="I124" s="1"/>
      <c r="J124" s="1"/>
    </row>
    <row r="125" spans="1:10" ht="15.75" customHeight="1">
      <c r="A125" s="51"/>
      <c r="B125" s="51"/>
      <c r="C125" s="52"/>
      <c r="D125" s="1"/>
      <c r="E125" s="1"/>
      <c r="F125" s="1"/>
      <c r="G125" s="1"/>
      <c r="H125" s="1"/>
      <c r="I125" s="1"/>
      <c r="J125" s="1"/>
    </row>
    <row r="126" spans="1:10" ht="15.75" customHeight="1">
      <c r="A126" s="51"/>
      <c r="B126" s="51"/>
      <c r="C126" s="52"/>
      <c r="D126" s="1"/>
      <c r="E126" s="1"/>
      <c r="F126" s="1"/>
      <c r="G126" s="1"/>
      <c r="H126" s="1"/>
      <c r="I126" s="1"/>
      <c r="J126" s="1"/>
    </row>
    <row r="127" spans="1:10" ht="15.75" customHeight="1">
      <c r="A127" s="51"/>
      <c r="B127" s="51"/>
      <c r="C127" s="52"/>
      <c r="D127" s="1"/>
      <c r="E127" s="1"/>
      <c r="F127" s="1"/>
      <c r="G127" s="1"/>
      <c r="H127" s="1"/>
      <c r="I127" s="1"/>
      <c r="J127" s="1"/>
    </row>
    <row r="128" spans="1:10" ht="15.75" customHeight="1">
      <c r="A128" s="51"/>
      <c r="B128" s="51"/>
      <c r="C128" s="52"/>
      <c r="D128" s="1"/>
      <c r="E128" s="1"/>
      <c r="F128" s="1"/>
      <c r="G128" s="1"/>
      <c r="H128" s="1"/>
      <c r="I128" s="1"/>
      <c r="J128" s="1"/>
    </row>
    <row r="129" spans="1:10" ht="15.75" customHeight="1">
      <c r="A129" s="51"/>
      <c r="B129" s="51"/>
      <c r="C129" s="52"/>
      <c r="D129" s="1"/>
      <c r="E129" s="1"/>
      <c r="F129" s="1"/>
      <c r="G129" s="1"/>
      <c r="H129" s="1"/>
      <c r="I129" s="1"/>
      <c r="J129" s="1"/>
    </row>
    <row r="130" spans="1:10" ht="15.75" customHeight="1">
      <c r="A130" s="51"/>
      <c r="B130" s="51"/>
      <c r="C130" s="52"/>
      <c r="D130" s="1"/>
      <c r="E130" s="1"/>
      <c r="F130" s="1"/>
      <c r="G130" s="1"/>
      <c r="H130" s="1"/>
      <c r="I130" s="1"/>
      <c r="J130" s="1"/>
    </row>
    <row r="131" spans="1:10" ht="15.75" customHeight="1">
      <c r="A131" s="51"/>
      <c r="B131" s="51"/>
      <c r="C131" s="52"/>
      <c r="D131" s="1"/>
      <c r="E131" s="1"/>
      <c r="F131" s="1"/>
      <c r="G131" s="1"/>
      <c r="H131" s="1"/>
      <c r="I131" s="1"/>
      <c r="J131" s="1"/>
    </row>
    <row r="132" spans="1:10" ht="15.75" customHeight="1">
      <c r="A132" s="51"/>
      <c r="B132" s="51"/>
      <c r="C132" s="52"/>
      <c r="D132" s="1"/>
      <c r="E132" s="1"/>
      <c r="F132" s="1"/>
      <c r="G132" s="1"/>
      <c r="H132" s="1"/>
      <c r="I132" s="1"/>
      <c r="J132" s="1"/>
    </row>
    <row r="133" spans="1:10" ht="15.75" customHeight="1">
      <c r="A133" s="51"/>
      <c r="B133" s="51"/>
      <c r="C133" s="52"/>
      <c r="D133" s="1"/>
      <c r="E133" s="1"/>
      <c r="F133" s="1"/>
      <c r="G133" s="1"/>
      <c r="H133" s="1"/>
      <c r="I133" s="1"/>
      <c r="J133" s="1"/>
    </row>
    <row r="134" spans="1:10" ht="15.75" customHeight="1">
      <c r="A134" s="51"/>
      <c r="B134" s="51"/>
      <c r="C134" s="52"/>
      <c r="D134" s="1"/>
      <c r="E134" s="1"/>
      <c r="F134" s="1"/>
      <c r="G134" s="1"/>
      <c r="H134" s="1"/>
      <c r="I134" s="1"/>
      <c r="J134" s="1"/>
    </row>
    <row r="135" spans="1:10" ht="15.75" customHeight="1">
      <c r="A135" s="51"/>
      <c r="B135" s="51"/>
      <c r="C135" s="52"/>
      <c r="D135" s="1"/>
      <c r="E135" s="1"/>
      <c r="F135" s="1"/>
      <c r="G135" s="1"/>
      <c r="H135" s="1"/>
      <c r="I135" s="1"/>
      <c r="J135" s="1"/>
    </row>
    <row r="136" spans="1:10" ht="15.75" customHeight="1">
      <c r="A136" s="51"/>
      <c r="B136" s="51"/>
      <c r="C136" s="52"/>
      <c r="D136" s="1"/>
      <c r="E136" s="1"/>
      <c r="F136" s="1"/>
      <c r="G136" s="1"/>
      <c r="H136" s="1"/>
      <c r="I136" s="1"/>
      <c r="J136" s="1"/>
    </row>
    <row r="137" spans="1:10" ht="15.75" customHeight="1">
      <c r="A137" s="51"/>
      <c r="B137" s="51"/>
      <c r="C137" s="52"/>
      <c r="D137" s="1"/>
      <c r="E137" s="1"/>
      <c r="F137" s="1"/>
      <c r="G137" s="1"/>
      <c r="H137" s="1"/>
      <c r="I137" s="1"/>
      <c r="J137" s="1"/>
    </row>
    <row r="138" spans="1:10" ht="15.75" customHeight="1">
      <c r="A138" s="51"/>
      <c r="B138" s="51"/>
      <c r="C138" s="52"/>
      <c r="D138" s="1"/>
      <c r="E138" s="1"/>
      <c r="F138" s="1"/>
      <c r="G138" s="1"/>
      <c r="H138" s="1"/>
      <c r="I138" s="1"/>
      <c r="J138" s="1"/>
    </row>
    <row r="139" spans="1:10" ht="15.75" customHeight="1">
      <c r="A139" s="51"/>
      <c r="B139" s="51"/>
      <c r="C139" s="52"/>
      <c r="D139" s="1"/>
      <c r="E139" s="1"/>
      <c r="F139" s="1"/>
      <c r="G139" s="1"/>
      <c r="H139" s="1"/>
      <c r="I139" s="1"/>
      <c r="J139" s="1"/>
    </row>
    <row r="140" spans="1:10" ht="15.75" customHeight="1">
      <c r="A140" s="51"/>
      <c r="B140" s="51"/>
      <c r="C140" s="52"/>
      <c r="D140" s="1"/>
      <c r="E140" s="1"/>
      <c r="F140" s="1"/>
      <c r="G140" s="1"/>
      <c r="H140" s="1"/>
      <c r="I140" s="1"/>
      <c r="J140" s="1"/>
    </row>
    <row r="141" spans="1:10" ht="15.75" customHeight="1">
      <c r="A141" s="51"/>
      <c r="B141" s="51"/>
      <c r="C141" s="52"/>
      <c r="D141" s="1"/>
      <c r="E141" s="1"/>
      <c r="F141" s="1"/>
      <c r="G141" s="1"/>
      <c r="H141" s="1"/>
      <c r="I141" s="1"/>
      <c r="J141" s="1"/>
    </row>
    <row r="142" spans="1:10" ht="15.75" customHeight="1">
      <c r="A142" s="51"/>
      <c r="B142" s="51"/>
      <c r="C142" s="52"/>
      <c r="D142" s="1"/>
      <c r="E142" s="1"/>
      <c r="F142" s="1"/>
      <c r="G142" s="1"/>
      <c r="H142" s="1"/>
      <c r="I142" s="1"/>
      <c r="J142" s="1"/>
    </row>
    <row r="143" spans="1:10" ht="15.75" customHeight="1">
      <c r="A143" s="51"/>
      <c r="B143" s="51"/>
      <c r="C143" s="52"/>
      <c r="D143" s="1"/>
      <c r="E143" s="1"/>
      <c r="F143" s="1"/>
      <c r="G143" s="1"/>
      <c r="H143" s="1"/>
      <c r="I143" s="1"/>
      <c r="J143" s="1"/>
    </row>
    <row r="144" spans="1:10" ht="15.75" customHeight="1">
      <c r="A144" s="51"/>
      <c r="B144" s="51"/>
      <c r="C144" s="52"/>
      <c r="D144" s="1"/>
      <c r="E144" s="1"/>
      <c r="F144" s="1"/>
      <c r="G144" s="1"/>
      <c r="H144" s="1"/>
      <c r="I144" s="1"/>
      <c r="J144" s="1"/>
    </row>
    <row r="145" spans="1:10" ht="15.75" customHeight="1">
      <c r="A145" s="51"/>
      <c r="B145" s="51"/>
      <c r="C145" s="52"/>
      <c r="D145" s="1"/>
      <c r="E145" s="1"/>
      <c r="F145" s="1"/>
      <c r="G145" s="1"/>
      <c r="H145" s="1"/>
      <c r="I145" s="1"/>
      <c r="J145" s="1"/>
    </row>
    <row r="146" spans="1:10" ht="15.75" customHeight="1">
      <c r="A146" s="51"/>
      <c r="B146" s="51"/>
      <c r="C146" s="52"/>
      <c r="D146" s="1"/>
      <c r="E146" s="1"/>
      <c r="F146" s="1"/>
      <c r="G146" s="1"/>
      <c r="H146" s="1"/>
      <c r="I146" s="1"/>
      <c r="J146" s="1"/>
    </row>
    <row r="147" spans="1:10" ht="15.75" customHeight="1">
      <c r="A147" s="51"/>
      <c r="B147" s="51"/>
      <c r="C147" s="52"/>
      <c r="D147" s="1"/>
      <c r="E147" s="1"/>
      <c r="F147" s="1"/>
      <c r="G147" s="1"/>
      <c r="H147" s="1"/>
      <c r="I147" s="1"/>
      <c r="J147" s="1"/>
    </row>
    <row r="148" spans="1:10" ht="15.75" customHeight="1">
      <c r="A148" s="51"/>
      <c r="B148" s="51"/>
      <c r="C148" s="52"/>
      <c r="D148" s="1"/>
      <c r="E148" s="1"/>
      <c r="F148" s="1"/>
      <c r="G148" s="1"/>
      <c r="H148" s="1"/>
      <c r="I148" s="1"/>
      <c r="J148" s="1"/>
    </row>
    <row r="149" spans="1:10" ht="15.75" customHeight="1">
      <c r="A149" s="51"/>
      <c r="B149" s="51"/>
      <c r="C149" s="52"/>
      <c r="D149" s="1"/>
      <c r="E149" s="1"/>
      <c r="F149" s="1"/>
      <c r="G149" s="1"/>
      <c r="H149" s="1"/>
      <c r="I149" s="1"/>
      <c r="J149" s="1"/>
    </row>
    <row r="150" spans="1:10" ht="15.75" customHeight="1">
      <c r="A150" s="51"/>
      <c r="B150" s="51"/>
      <c r="C150" s="52"/>
      <c r="D150" s="1"/>
      <c r="E150" s="1"/>
      <c r="F150" s="1"/>
      <c r="G150" s="1"/>
      <c r="H150" s="1"/>
      <c r="I150" s="1"/>
      <c r="J150" s="1"/>
    </row>
    <row r="151" spans="1:10" ht="15.75" customHeight="1">
      <c r="A151" s="51"/>
      <c r="B151" s="51"/>
      <c r="C151" s="52"/>
      <c r="D151" s="1"/>
      <c r="E151" s="1"/>
      <c r="F151" s="1"/>
      <c r="G151" s="1"/>
      <c r="H151" s="1"/>
      <c r="I151" s="1"/>
      <c r="J151" s="1"/>
    </row>
    <row r="152" spans="1:10" ht="15.75" customHeight="1">
      <c r="A152" s="51"/>
      <c r="B152" s="51"/>
      <c r="C152" s="52"/>
      <c r="D152" s="1"/>
      <c r="E152" s="1"/>
      <c r="F152" s="1"/>
      <c r="G152" s="1"/>
      <c r="H152" s="1"/>
      <c r="I152" s="1"/>
      <c r="J152" s="1"/>
    </row>
    <row r="153" spans="1:10" ht="15.75" customHeight="1">
      <c r="A153" s="51"/>
      <c r="B153" s="51"/>
      <c r="C153" s="52"/>
      <c r="D153" s="1"/>
      <c r="E153" s="1"/>
      <c r="F153" s="1"/>
      <c r="G153" s="1"/>
      <c r="H153" s="1"/>
      <c r="I153" s="1"/>
      <c r="J153" s="1"/>
    </row>
    <row r="154" spans="1:10" ht="15.75" customHeight="1">
      <c r="A154" s="51"/>
      <c r="B154" s="51"/>
      <c r="C154" s="52"/>
      <c r="D154" s="1"/>
      <c r="E154" s="1"/>
      <c r="F154" s="1"/>
      <c r="G154" s="1"/>
      <c r="H154" s="1"/>
      <c r="I154" s="1"/>
      <c r="J154" s="1"/>
    </row>
    <row r="155" spans="1:10" ht="15.75" customHeight="1">
      <c r="A155" s="51"/>
      <c r="B155" s="51"/>
      <c r="C155" s="52"/>
      <c r="D155" s="1"/>
      <c r="E155" s="1"/>
      <c r="F155" s="1"/>
      <c r="G155" s="1"/>
      <c r="H155" s="1"/>
      <c r="I155" s="1"/>
      <c r="J155" s="1"/>
    </row>
    <row r="156" spans="1:10" ht="15.75" customHeight="1">
      <c r="A156" s="51"/>
      <c r="B156" s="51"/>
      <c r="C156" s="52"/>
      <c r="D156" s="1"/>
      <c r="E156" s="1"/>
      <c r="F156" s="1"/>
      <c r="G156" s="1"/>
      <c r="H156" s="1"/>
      <c r="I156" s="1"/>
      <c r="J156" s="1"/>
    </row>
    <row r="157" spans="1:10" ht="15.75" customHeight="1">
      <c r="A157" s="51"/>
      <c r="B157" s="51"/>
      <c r="C157" s="52"/>
      <c r="D157" s="1"/>
      <c r="E157" s="1"/>
      <c r="F157" s="1"/>
      <c r="G157" s="1"/>
      <c r="H157" s="1"/>
      <c r="I157" s="1"/>
      <c r="J157" s="1"/>
    </row>
    <row r="158" spans="1:10" ht="15.75" customHeight="1">
      <c r="A158" s="51"/>
      <c r="B158" s="51"/>
      <c r="C158" s="52"/>
      <c r="D158" s="1"/>
      <c r="E158" s="1"/>
      <c r="F158" s="1"/>
      <c r="G158" s="1"/>
      <c r="H158" s="1"/>
      <c r="I158" s="1"/>
      <c r="J158" s="1"/>
    </row>
    <row r="159" spans="1:10" ht="15.75" customHeight="1">
      <c r="A159" s="51"/>
      <c r="B159" s="51"/>
      <c r="C159" s="52"/>
      <c r="D159" s="1"/>
      <c r="E159" s="1"/>
      <c r="F159" s="1"/>
      <c r="G159" s="1"/>
      <c r="H159" s="1"/>
      <c r="I159" s="1"/>
      <c r="J159" s="1"/>
    </row>
    <row r="160" spans="1:10" ht="15.75" customHeight="1">
      <c r="A160" s="51"/>
      <c r="B160" s="51"/>
      <c r="C160" s="52"/>
      <c r="D160" s="1"/>
      <c r="E160" s="1"/>
      <c r="F160" s="1"/>
      <c r="G160" s="1"/>
      <c r="H160" s="1"/>
      <c r="I160" s="1"/>
      <c r="J160" s="1"/>
    </row>
    <row r="161" spans="1:10" ht="15.75" customHeight="1">
      <c r="A161" s="51"/>
      <c r="B161" s="51"/>
      <c r="C161" s="52"/>
      <c r="D161" s="1"/>
      <c r="E161" s="1"/>
      <c r="F161" s="1"/>
      <c r="G161" s="1"/>
      <c r="H161" s="1"/>
      <c r="I161" s="1"/>
      <c r="J161" s="1"/>
    </row>
    <row r="162" spans="1:10" ht="15.75" customHeight="1">
      <c r="A162" s="51"/>
      <c r="B162" s="51"/>
      <c r="C162" s="52"/>
      <c r="D162" s="1"/>
      <c r="E162" s="1"/>
      <c r="F162" s="1"/>
      <c r="G162" s="1"/>
      <c r="H162" s="1"/>
      <c r="I162" s="1"/>
      <c r="J162" s="1"/>
    </row>
    <row r="163" spans="1:10" ht="15.75" customHeight="1">
      <c r="A163" s="51"/>
      <c r="B163" s="51"/>
      <c r="C163" s="52"/>
      <c r="D163" s="1"/>
      <c r="E163" s="1"/>
      <c r="F163" s="1"/>
      <c r="G163" s="1"/>
      <c r="H163" s="1"/>
      <c r="I163" s="1"/>
      <c r="J163" s="1"/>
    </row>
    <row r="164" spans="1:10" ht="15.75" customHeight="1">
      <c r="A164" s="51"/>
      <c r="B164" s="51"/>
      <c r="C164" s="52"/>
      <c r="D164" s="1"/>
      <c r="E164" s="1"/>
      <c r="F164" s="1"/>
      <c r="G164" s="1"/>
      <c r="H164" s="1"/>
      <c r="I164" s="1"/>
      <c r="J164" s="1"/>
    </row>
    <row r="165" spans="1:10" ht="15.75" customHeight="1">
      <c r="A165" s="51"/>
      <c r="B165" s="51"/>
      <c r="C165" s="52"/>
      <c r="D165" s="1"/>
      <c r="E165" s="1"/>
      <c r="F165" s="1"/>
      <c r="G165" s="1"/>
      <c r="H165" s="1"/>
      <c r="I165" s="1"/>
      <c r="J165" s="1"/>
    </row>
    <row r="166" spans="1:10" ht="15.75" customHeight="1">
      <c r="A166" s="51"/>
      <c r="B166" s="51"/>
      <c r="C166" s="52"/>
      <c r="D166" s="1"/>
      <c r="E166" s="1"/>
      <c r="F166" s="1"/>
      <c r="G166" s="1"/>
      <c r="H166" s="1"/>
      <c r="I166" s="1"/>
      <c r="J166" s="1"/>
    </row>
    <row r="167" spans="1:10" ht="15.75" customHeight="1">
      <c r="A167" s="51"/>
      <c r="B167" s="51"/>
      <c r="C167" s="52"/>
      <c r="D167" s="1"/>
      <c r="E167" s="1"/>
      <c r="F167" s="1"/>
      <c r="G167" s="1"/>
      <c r="H167" s="1"/>
      <c r="I167" s="1"/>
      <c r="J167" s="1"/>
    </row>
    <row r="168" spans="1:10" ht="15.75" customHeight="1">
      <c r="A168" s="51"/>
      <c r="B168" s="51"/>
      <c r="C168" s="52"/>
      <c r="D168" s="1"/>
      <c r="E168" s="1"/>
      <c r="F168" s="1"/>
      <c r="G168" s="1"/>
      <c r="H168" s="1"/>
      <c r="I168" s="1"/>
      <c r="J168" s="1"/>
    </row>
    <row r="169" spans="1:10" ht="15.75" customHeight="1">
      <c r="A169" s="51"/>
      <c r="B169" s="51"/>
      <c r="C169" s="52"/>
      <c r="D169" s="1"/>
      <c r="E169" s="1"/>
      <c r="F169" s="1"/>
      <c r="G169" s="1"/>
      <c r="H169" s="1"/>
      <c r="I169" s="1"/>
      <c r="J169" s="1"/>
    </row>
    <row r="170" spans="1:10" ht="15.75" customHeight="1">
      <c r="A170" s="51"/>
      <c r="B170" s="51"/>
      <c r="C170" s="52"/>
      <c r="D170" s="1"/>
      <c r="E170" s="1"/>
      <c r="F170" s="1"/>
      <c r="G170" s="1"/>
      <c r="H170" s="1"/>
      <c r="I170" s="1"/>
      <c r="J170" s="1"/>
    </row>
    <row r="171" spans="1:10" ht="15.75" customHeight="1">
      <c r="A171" s="51"/>
      <c r="B171" s="51"/>
      <c r="C171" s="52"/>
      <c r="D171" s="1"/>
      <c r="E171" s="1"/>
      <c r="F171" s="1"/>
      <c r="G171" s="1"/>
      <c r="H171" s="1"/>
      <c r="I171" s="1"/>
      <c r="J171" s="1"/>
    </row>
    <row r="172" spans="1:10" ht="15.75" customHeight="1">
      <c r="A172" s="51"/>
      <c r="B172" s="51"/>
      <c r="C172" s="52"/>
      <c r="D172" s="1"/>
      <c r="E172" s="1"/>
      <c r="F172" s="1"/>
      <c r="G172" s="1"/>
      <c r="H172" s="1"/>
      <c r="I172" s="1"/>
      <c r="J172" s="1"/>
    </row>
    <row r="173" spans="1:10" ht="15.75" customHeight="1">
      <c r="A173" s="51"/>
      <c r="B173" s="51"/>
      <c r="C173" s="52"/>
      <c r="D173" s="1"/>
      <c r="E173" s="1"/>
      <c r="F173" s="1"/>
      <c r="G173" s="1"/>
      <c r="H173" s="1"/>
      <c r="I173" s="1"/>
      <c r="J173" s="1"/>
    </row>
    <row r="174" spans="1:10" ht="15.75" customHeight="1">
      <c r="A174" s="51"/>
      <c r="B174" s="51"/>
      <c r="C174" s="52"/>
      <c r="D174" s="1"/>
      <c r="E174" s="1"/>
      <c r="F174" s="1"/>
      <c r="G174" s="1"/>
      <c r="H174" s="1"/>
      <c r="I174" s="1"/>
      <c r="J174" s="1"/>
    </row>
    <row r="175" spans="1:10" ht="15.75" customHeight="1">
      <c r="A175" s="51"/>
      <c r="B175" s="51"/>
      <c r="C175" s="52"/>
      <c r="D175" s="1"/>
      <c r="E175" s="1"/>
      <c r="F175" s="1"/>
      <c r="G175" s="1"/>
      <c r="H175" s="1"/>
      <c r="I175" s="1"/>
      <c r="J175" s="1"/>
    </row>
    <row r="176" spans="1:10" ht="15.75" customHeight="1">
      <c r="A176" s="51"/>
      <c r="B176" s="51"/>
      <c r="C176" s="52"/>
      <c r="D176" s="1"/>
      <c r="E176" s="1"/>
      <c r="F176" s="1"/>
      <c r="G176" s="1"/>
      <c r="H176" s="1"/>
      <c r="I176" s="1"/>
      <c r="J176" s="1"/>
    </row>
    <row r="177" spans="1:10" ht="15.75" customHeight="1">
      <c r="A177" s="51"/>
      <c r="B177" s="51"/>
      <c r="C177" s="52"/>
      <c r="D177" s="1"/>
      <c r="E177" s="1"/>
      <c r="F177" s="1"/>
      <c r="G177" s="1"/>
      <c r="H177" s="1"/>
      <c r="I177" s="1"/>
      <c r="J177" s="1"/>
    </row>
    <row r="178" spans="1:10" ht="15.75" customHeight="1">
      <c r="A178" s="51"/>
      <c r="B178" s="51"/>
      <c r="C178" s="52"/>
      <c r="D178" s="1"/>
      <c r="E178" s="1"/>
      <c r="F178" s="1"/>
      <c r="G178" s="1"/>
      <c r="H178" s="1"/>
      <c r="I178" s="1"/>
      <c r="J178" s="1"/>
    </row>
    <row r="179" spans="1:10" ht="15.75" customHeight="1">
      <c r="A179" s="51"/>
      <c r="B179" s="51"/>
      <c r="C179" s="52"/>
      <c r="D179" s="1"/>
      <c r="E179" s="1"/>
      <c r="F179" s="1"/>
      <c r="G179" s="1"/>
      <c r="H179" s="1"/>
      <c r="I179" s="1"/>
      <c r="J179" s="1"/>
    </row>
    <row r="180" spans="1:10" ht="15.75" customHeight="1">
      <c r="A180" s="51"/>
      <c r="B180" s="51"/>
      <c r="C180" s="52"/>
      <c r="D180" s="1"/>
      <c r="E180" s="1"/>
      <c r="F180" s="1"/>
      <c r="G180" s="1"/>
      <c r="H180" s="1"/>
      <c r="I180" s="1"/>
      <c r="J180" s="1"/>
    </row>
    <row r="181" spans="1:10" ht="15.75" customHeight="1">
      <c r="A181" s="51"/>
      <c r="B181" s="51"/>
      <c r="C181" s="52"/>
      <c r="D181" s="1"/>
      <c r="E181" s="1"/>
      <c r="F181" s="1"/>
      <c r="G181" s="1"/>
      <c r="H181" s="1"/>
      <c r="I181" s="1"/>
      <c r="J181" s="1"/>
    </row>
    <row r="182" spans="1:10" ht="15.75" customHeight="1">
      <c r="A182" s="51"/>
      <c r="B182" s="51"/>
      <c r="C182" s="52"/>
      <c r="D182" s="1"/>
      <c r="E182" s="1"/>
      <c r="F182" s="1"/>
      <c r="G182" s="1"/>
      <c r="H182" s="1"/>
      <c r="I182" s="1"/>
      <c r="J182" s="1"/>
    </row>
    <row r="183" spans="1:10" ht="15.75" customHeight="1">
      <c r="A183" s="51"/>
      <c r="B183" s="51"/>
      <c r="C183" s="52"/>
      <c r="D183" s="1"/>
      <c r="E183" s="1"/>
      <c r="F183" s="1"/>
      <c r="G183" s="1"/>
      <c r="H183" s="1"/>
      <c r="I183" s="1"/>
      <c r="J183" s="1"/>
    </row>
    <row r="184" spans="1:10" ht="15.75" customHeight="1">
      <c r="A184" s="51"/>
      <c r="B184" s="51"/>
      <c r="C184" s="52"/>
      <c r="D184" s="1"/>
      <c r="E184" s="1"/>
      <c r="F184" s="1"/>
      <c r="G184" s="1"/>
      <c r="H184" s="1"/>
      <c r="I184" s="1"/>
      <c r="J184" s="1"/>
    </row>
    <row r="185" spans="1:10" ht="15.75" customHeight="1">
      <c r="A185" s="51"/>
      <c r="B185" s="51"/>
      <c r="C185" s="52"/>
      <c r="D185" s="1"/>
      <c r="E185" s="1"/>
      <c r="F185" s="1"/>
      <c r="G185" s="1"/>
      <c r="H185" s="1"/>
      <c r="I185" s="1"/>
      <c r="J185" s="1"/>
    </row>
    <row r="186" spans="1:10" ht="15.75" customHeight="1">
      <c r="A186" s="51"/>
      <c r="B186" s="51"/>
      <c r="C186" s="52"/>
      <c r="D186" s="1"/>
      <c r="E186" s="1"/>
      <c r="F186" s="1"/>
      <c r="G186" s="1"/>
      <c r="H186" s="1"/>
      <c r="I186" s="1"/>
      <c r="J186" s="1"/>
    </row>
    <row r="187" spans="1:10" ht="15.75" customHeight="1">
      <c r="A187" s="51"/>
      <c r="B187" s="51"/>
      <c r="C187" s="52"/>
      <c r="D187" s="1"/>
      <c r="E187" s="1"/>
      <c r="F187" s="1"/>
      <c r="G187" s="1"/>
      <c r="H187" s="1"/>
      <c r="I187" s="1"/>
      <c r="J187" s="1"/>
    </row>
    <row r="188" spans="1:10" ht="15.75" customHeight="1">
      <c r="A188" s="51"/>
      <c r="B188" s="51"/>
      <c r="C188" s="52"/>
      <c r="D188" s="1"/>
      <c r="E188" s="1"/>
      <c r="F188" s="1"/>
      <c r="G188" s="1"/>
      <c r="H188" s="1"/>
      <c r="I188" s="1"/>
      <c r="J188" s="1"/>
    </row>
    <row r="189" spans="1:10" ht="15.75" customHeight="1">
      <c r="A189" s="51"/>
      <c r="B189" s="51"/>
      <c r="C189" s="52"/>
      <c r="D189" s="1"/>
      <c r="E189" s="1"/>
      <c r="F189" s="1"/>
      <c r="G189" s="1"/>
      <c r="H189" s="1"/>
      <c r="I189" s="1"/>
      <c r="J189" s="1"/>
    </row>
    <row r="190" spans="1:10" ht="15.75" customHeight="1">
      <c r="A190" s="51"/>
      <c r="B190" s="51"/>
      <c r="C190" s="52"/>
      <c r="D190" s="1"/>
      <c r="E190" s="1"/>
      <c r="F190" s="1"/>
      <c r="G190" s="1"/>
      <c r="H190" s="1"/>
      <c r="I190" s="1"/>
      <c r="J190" s="1"/>
    </row>
    <row r="191" spans="1:10" ht="15.75" customHeight="1">
      <c r="A191" s="51"/>
      <c r="B191" s="51"/>
      <c r="C191" s="52"/>
      <c r="D191" s="1"/>
      <c r="E191" s="1"/>
      <c r="F191" s="1"/>
      <c r="G191" s="1"/>
      <c r="H191" s="1"/>
      <c r="I191" s="1"/>
      <c r="J191" s="1"/>
    </row>
    <row r="192" spans="1:10" ht="15.75" customHeight="1">
      <c r="A192" s="51"/>
      <c r="B192" s="51"/>
      <c r="C192" s="52"/>
      <c r="D192" s="1"/>
      <c r="E192" s="1"/>
      <c r="F192" s="1"/>
      <c r="G192" s="1"/>
      <c r="H192" s="1"/>
      <c r="I192" s="1"/>
      <c r="J192" s="1"/>
    </row>
    <row r="193" spans="1:10" ht="15.75" customHeight="1">
      <c r="A193" s="51"/>
      <c r="B193" s="51"/>
      <c r="C193" s="52"/>
      <c r="D193" s="1"/>
      <c r="E193" s="1"/>
      <c r="F193" s="1"/>
      <c r="G193" s="1"/>
      <c r="H193" s="1"/>
      <c r="I193" s="1"/>
      <c r="J193" s="1"/>
    </row>
    <row r="194" spans="1:10" ht="15.75" customHeight="1">
      <c r="A194" s="51"/>
      <c r="B194" s="51"/>
      <c r="C194" s="52"/>
      <c r="D194" s="1"/>
      <c r="E194" s="1"/>
      <c r="F194" s="1"/>
      <c r="G194" s="1"/>
      <c r="H194" s="1"/>
      <c r="I194" s="1"/>
      <c r="J194" s="1"/>
    </row>
    <row r="195" spans="1:10" ht="15.75" customHeight="1">
      <c r="A195" s="51"/>
      <c r="B195" s="51"/>
      <c r="C195" s="52"/>
      <c r="D195" s="1"/>
      <c r="E195" s="1"/>
      <c r="F195" s="1"/>
      <c r="G195" s="1"/>
      <c r="H195" s="1"/>
      <c r="I195" s="1"/>
      <c r="J195" s="1"/>
    </row>
    <row r="196" spans="1:10" ht="15.75" customHeight="1">
      <c r="A196" s="51"/>
      <c r="B196" s="51"/>
      <c r="C196" s="52"/>
      <c r="D196" s="1"/>
      <c r="E196" s="1"/>
      <c r="F196" s="1"/>
      <c r="G196" s="1"/>
      <c r="H196" s="1"/>
      <c r="I196" s="1"/>
      <c r="J196" s="1"/>
    </row>
    <row r="197" spans="1:10" ht="15.75" customHeight="1">
      <c r="A197" s="51"/>
      <c r="B197" s="51"/>
      <c r="C197" s="52"/>
      <c r="D197" s="1"/>
      <c r="E197" s="1"/>
      <c r="F197" s="1"/>
      <c r="G197" s="1"/>
      <c r="H197" s="1"/>
      <c r="I197" s="1"/>
      <c r="J197" s="1"/>
    </row>
    <row r="198" spans="1:10" ht="15.75" customHeight="1">
      <c r="A198" s="51"/>
      <c r="B198" s="51"/>
      <c r="C198" s="52"/>
      <c r="D198" s="1"/>
      <c r="E198" s="1"/>
      <c r="F198" s="1"/>
      <c r="G198" s="1"/>
      <c r="H198" s="1"/>
      <c r="I198" s="1"/>
      <c r="J198" s="1"/>
    </row>
    <row r="199" spans="1:10" ht="15.75" customHeight="1">
      <c r="A199" s="51"/>
      <c r="B199" s="51"/>
      <c r="C199" s="52"/>
      <c r="D199" s="1"/>
      <c r="E199" s="1"/>
      <c r="F199" s="1"/>
      <c r="G199" s="1"/>
      <c r="H199" s="1"/>
      <c r="I199" s="1"/>
      <c r="J199" s="1"/>
    </row>
    <row r="200" spans="1:10" ht="15.75" customHeight="1">
      <c r="A200" s="51"/>
      <c r="B200" s="51"/>
      <c r="C200" s="52"/>
      <c r="D200" s="1"/>
      <c r="E200" s="1"/>
      <c r="F200" s="1"/>
      <c r="G200" s="1"/>
      <c r="H200" s="1"/>
      <c r="I200" s="1"/>
      <c r="J200" s="1"/>
    </row>
    <row r="201" spans="1:10" ht="15.75" customHeight="1">
      <c r="A201" s="51"/>
      <c r="B201" s="51"/>
      <c r="C201" s="52"/>
      <c r="D201" s="1"/>
      <c r="E201" s="1"/>
      <c r="F201" s="1"/>
      <c r="G201" s="1"/>
      <c r="H201" s="1"/>
      <c r="I201" s="1"/>
      <c r="J201" s="1"/>
    </row>
    <row r="202" spans="1:10" ht="15.75" customHeight="1">
      <c r="A202" s="51"/>
      <c r="B202" s="51"/>
      <c r="C202" s="52"/>
      <c r="D202" s="1"/>
      <c r="E202" s="1"/>
      <c r="F202" s="1"/>
      <c r="G202" s="1"/>
      <c r="H202" s="1"/>
      <c r="I202" s="1"/>
      <c r="J202" s="1"/>
    </row>
    <row r="203" spans="1:10" ht="15.75" customHeight="1">
      <c r="A203" s="51"/>
      <c r="B203" s="51"/>
      <c r="C203" s="52"/>
      <c r="D203" s="1"/>
      <c r="E203" s="1"/>
      <c r="F203" s="1"/>
      <c r="G203" s="1"/>
      <c r="H203" s="1"/>
      <c r="I203" s="1"/>
      <c r="J203" s="1"/>
    </row>
    <row r="204" spans="1:10" ht="15.75" customHeight="1">
      <c r="A204" s="51"/>
      <c r="B204" s="51"/>
      <c r="C204" s="52"/>
      <c r="D204" s="1"/>
      <c r="E204" s="1"/>
      <c r="F204" s="1"/>
      <c r="G204" s="1"/>
      <c r="H204" s="1"/>
      <c r="I204" s="1"/>
      <c r="J204" s="1"/>
    </row>
    <row r="205" spans="1:10" ht="15.75" customHeight="1">
      <c r="A205" s="51"/>
      <c r="B205" s="51"/>
      <c r="C205" s="52"/>
      <c r="D205" s="1"/>
      <c r="E205" s="1"/>
      <c r="F205" s="1"/>
      <c r="G205" s="1"/>
      <c r="H205" s="1"/>
      <c r="I205" s="1"/>
      <c r="J205" s="1"/>
    </row>
    <row r="206" spans="1:10" ht="15.75" customHeight="1">
      <c r="A206" s="51"/>
      <c r="B206" s="51"/>
      <c r="C206" s="52"/>
      <c r="D206" s="1"/>
      <c r="E206" s="1"/>
      <c r="F206" s="1"/>
      <c r="G206" s="1"/>
      <c r="H206" s="1"/>
      <c r="I206" s="1"/>
      <c r="J206" s="1"/>
    </row>
    <row r="207" spans="1:10" ht="15.75" customHeight="1">
      <c r="A207" s="51"/>
      <c r="B207" s="51"/>
      <c r="C207" s="52"/>
      <c r="D207" s="1"/>
      <c r="E207" s="1"/>
      <c r="F207" s="1"/>
      <c r="G207" s="1"/>
      <c r="H207" s="1"/>
      <c r="I207" s="1"/>
      <c r="J207" s="1"/>
    </row>
    <row r="208" spans="1:10" ht="15.75" customHeight="1">
      <c r="A208" s="51"/>
      <c r="B208" s="51"/>
      <c r="C208" s="52"/>
      <c r="D208" s="1"/>
      <c r="E208" s="1"/>
      <c r="F208" s="1"/>
      <c r="G208" s="1"/>
      <c r="H208" s="1"/>
      <c r="I208" s="1"/>
      <c r="J208" s="1"/>
    </row>
    <row r="209" spans="1:10" ht="15.75" customHeight="1">
      <c r="A209" s="51"/>
      <c r="B209" s="51"/>
      <c r="C209" s="52"/>
      <c r="D209" s="1"/>
      <c r="E209" s="1"/>
      <c r="F209" s="1"/>
      <c r="G209" s="1"/>
      <c r="H209" s="1"/>
      <c r="I209" s="1"/>
      <c r="J209" s="1"/>
    </row>
    <row r="210" spans="1:10" ht="15.75" customHeight="1">
      <c r="A210" s="51"/>
      <c r="B210" s="51"/>
      <c r="C210" s="52"/>
      <c r="D210" s="1"/>
      <c r="E210" s="1"/>
      <c r="F210" s="1"/>
      <c r="G210" s="1"/>
      <c r="H210" s="1"/>
      <c r="I210" s="1"/>
      <c r="J210" s="1"/>
    </row>
    <row r="211" spans="1:10" ht="15.75" customHeight="1">
      <c r="A211" s="51"/>
      <c r="B211" s="51"/>
      <c r="C211" s="52"/>
      <c r="D211" s="1"/>
      <c r="E211" s="1"/>
      <c r="F211" s="1"/>
      <c r="G211" s="1"/>
      <c r="H211" s="1"/>
      <c r="I211" s="1"/>
      <c r="J211" s="1"/>
    </row>
    <row r="212" spans="1:10" ht="15.75" customHeight="1">
      <c r="A212" s="51"/>
      <c r="B212" s="51"/>
      <c r="C212" s="52"/>
      <c r="D212" s="1"/>
      <c r="E212" s="1"/>
      <c r="F212" s="1"/>
      <c r="G212" s="1"/>
      <c r="H212" s="1"/>
      <c r="I212" s="1"/>
      <c r="J212" s="1"/>
    </row>
    <row r="213" spans="1:10" ht="15.75" customHeight="1">
      <c r="A213" s="51"/>
      <c r="B213" s="51"/>
      <c r="C213" s="52"/>
      <c r="D213" s="1"/>
      <c r="E213" s="1"/>
      <c r="F213" s="1"/>
      <c r="G213" s="1"/>
      <c r="H213" s="1"/>
      <c r="I213" s="1"/>
      <c r="J213" s="1"/>
    </row>
    <row r="214" spans="1:10" ht="15.75" customHeight="1">
      <c r="A214" s="51"/>
      <c r="B214" s="51"/>
      <c r="C214" s="52"/>
      <c r="D214" s="1"/>
      <c r="E214" s="1"/>
      <c r="F214" s="1"/>
      <c r="G214" s="1"/>
      <c r="H214" s="1"/>
      <c r="I214" s="1"/>
      <c r="J214" s="1"/>
    </row>
    <row r="215" spans="1:10" ht="15.75" customHeight="1">
      <c r="A215" s="51"/>
      <c r="B215" s="51"/>
      <c r="C215" s="52"/>
      <c r="D215" s="1"/>
      <c r="E215" s="1"/>
      <c r="F215" s="1"/>
      <c r="G215" s="1"/>
      <c r="H215" s="1"/>
      <c r="I215" s="1"/>
      <c r="J215" s="1"/>
    </row>
    <row r="216" spans="1:10" ht="15.75" customHeight="1">
      <c r="A216" s="51"/>
      <c r="B216" s="51"/>
      <c r="C216" s="52"/>
      <c r="D216" s="1"/>
      <c r="E216" s="1"/>
      <c r="F216" s="1"/>
      <c r="G216" s="1"/>
      <c r="H216" s="1"/>
      <c r="I216" s="1"/>
      <c r="J216" s="1"/>
    </row>
    <row r="217" spans="1:10" ht="15.75" customHeight="1">
      <c r="A217" s="51"/>
      <c r="B217" s="51"/>
      <c r="C217" s="52"/>
      <c r="D217" s="1"/>
      <c r="E217" s="1"/>
      <c r="F217" s="1"/>
      <c r="G217" s="1"/>
      <c r="H217" s="1"/>
      <c r="I217" s="1"/>
      <c r="J217" s="1"/>
    </row>
    <row r="218" spans="1:10" ht="15.75" customHeight="1">
      <c r="A218" s="51"/>
      <c r="B218" s="51"/>
      <c r="C218" s="52"/>
      <c r="D218" s="1"/>
      <c r="E218" s="1"/>
      <c r="F218" s="1"/>
      <c r="G218" s="1"/>
      <c r="H218" s="1"/>
      <c r="I218" s="1"/>
      <c r="J218" s="1"/>
    </row>
    <row r="219" spans="1:10" ht="15.75" customHeight="1">
      <c r="A219" s="51"/>
      <c r="B219" s="51"/>
      <c r="C219" s="52"/>
      <c r="D219" s="1"/>
      <c r="E219" s="1"/>
      <c r="F219" s="1"/>
      <c r="G219" s="1"/>
      <c r="H219" s="1"/>
      <c r="I219" s="1"/>
      <c r="J219" s="1"/>
    </row>
    <row r="220" spans="1:10" ht="15.75" customHeight="1">
      <c r="A220" s="51"/>
      <c r="B220" s="51"/>
      <c r="C220" s="52"/>
      <c r="D220" s="1"/>
      <c r="E220" s="1"/>
      <c r="F220" s="1"/>
      <c r="G220" s="1"/>
      <c r="H220" s="1"/>
      <c r="I220" s="1"/>
      <c r="J220" s="1"/>
    </row>
    <row r="221" spans="1:10" ht="15.75" customHeight="1"/>
    <row r="222" spans="1:10" ht="15.75" customHeight="1"/>
    <row r="223" spans="1:10" ht="15.75" customHeight="1"/>
    <row r="224" spans="1:1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8:H8"/>
    <mergeCell ref="A19:H19"/>
    <mergeCell ref="A2:H2"/>
    <mergeCell ref="A4:H4"/>
    <mergeCell ref="A5:H5"/>
    <mergeCell ref="A6:H6"/>
    <mergeCell ref="A7:H7"/>
  </mergeCells>
  <hyperlinks>
    <hyperlink ref="F11" r:id="rId1" xr:uid="{00000000-0004-0000-0700-000000000000}"/>
    <hyperlink ref="F12" r:id="rId2" xr:uid="{00000000-0004-0000-0700-000001000000}"/>
    <hyperlink ref="F13" r:id="rId3" xr:uid="{00000000-0004-0000-0700-000002000000}"/>
    <hyperlink ref="F14" r:id="rId4" xr:uid="{00000000-0004-0000-0700-000003000000}"/>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M1000"/>
  <sheetViews>
    <sheetView workbookViewId="0"/>
  </sheetViews>
  <sheetFormatPr defaultColWidth="14.3984375" defaultRowHeight="15" customHeight="1"/>
  <cols>
    <col min="1" max="1" width="23.73046875" customWidth="1"/>
    <col min="2" max="2" width="19.86328125" customWidth="1"/>
    <col min="3" max="3" width="14" customWidth="1"/>
    <col min="4" max="5" width="15.265625" customWidth="1"/>
    <col min="6" max="7" width="26.265625" customWidth="1"/>
    <col min="8" max="8" width="15.73046875" customWidth="1"/>
    <col min="9" max="9" width="11.265625" customWidth="1"/>
    <col min="10" max="13" width="8.86328125" customWidth="1"/>
    <col min="14" max="26" width="14.265625" customWidth="1"/>
  </cols>
  <sheetData>
    <row r="1" spans="1:13" ht="7.5" customHeight="1">
      <c r="A1" s="51"/>
      <c r="B1" s="51"/>
      <c r="C1" s="52"/>
      <c r="D1" s="1"/>
      <c r="E1" s="1"/>
      <c r="F1" s="1"/>
      <c r="G1" s="1"/>
      <c r="H1" s="1"/>
      <c r="I1" s="1"/>
    </row>
    <row r="2" spans="1:13" ht="28.5" customHeight="1">
      <c r="A2" s="1141" t="s">
        <v>2579</v>
      </c>
      <c r="B2" s="1111"/>
      <c r="C2" s="1111"/>
      <c r="D2" s="1111"/>
      <c r="E2" s="1111"/>
      <c r="F2" s="1111"/>
      <c r="G2" s="1111"/>
      <c r="H2" s="1111"/>
      <c r="I2" s="1119"/>
    </row>
    <row r="3" spans="1:13" ht="15.4">
      <c r="A3" s="288"/>
      <c r="B3" s="288"/>
      <c r="C3" s="288"/>
      <c r="D3" s="288"/>
      <c r="E3" s="288"/>
      <c r="F3" s="288"/>
      <c r="G3" s="288"/>
      <c r="H3" s="288"/>
      <c r="I3" s="288"/>
    </row>
    <row r="4" spans="1:13" ht="16.5" customHeight="1">
      <c r="A4" s="1140" t="s">
        <v>2553</v>
      </c>
      <c r="B4" s="1111"/>
      <c r="C4" s="1111"/>
      <c r="D4" s="1111"/>
      <c r="E4" s="1111"/>
      <c r="F4" s="1111"/>
      <c r="G4" s="1111"/>
      <c r="H4" s="1111"/>
      <c r="I4" s="1119"/>
    </row>
    <row r="5" spans="1:13" ht="14.25">
      <c r="A5" s="1113" t="s">
        <v>2580</v>
      </c>
      <c r="B5" s="1111"/>
      <c r="C5" s="1111"/>
      <c r="D5" s="1111"/>
      <c r="E5" s="1111"/>
      <c r="F5" s="1111"/>
      <c r="G5" s="1111"/>
      <c r="H5" s="1111"/>
      <c r="I5" s="1119"/>
    </row>
    <row r="6" spans="1:13" ht="19.5" customHeight="1">
      <c r="A6" s="1113" t="s">
        <v>2581</v>
      </c>
      <c r="B6" s="1111"/>
      <c r="C6" s="1111"/>
      <c r="D6" s="1111"/>
      <c r="E6" s="1111"/>
      <c r="F6" s="1111"/>
      <c r="G6" s="1111"/>
      <c r="H6" s="1111"/>
      <c r="I6" s="1119"/>
    </row>
    <row r="7" spans="1:13" ht="14.25">
      <c r="A7" s="1139" t="s">
        <v>2582</v>
      </c>
      <c r="B7" s="1111"/>
      <c r="C7" s="1111"/>
      <c r="D7" s="1111"/>
      <c r="E7" s="1111"/>
      <c r="F7" s="1111"/>
      <c r="G7" s="1111"/>
      <c r="H7" s="1111"/>
      <c r="I7" s="1119"/>
      <c r="K7" s="296"/>
    </row>
    <row r="8" spans="1:13" ht="14.25">
      <c r="A8" s="1139" t="s">
        <v>2583</v>
      </c>
      <c r="B8" s="1111"/>
      <c r="C8" s="1111"/>
      <c r="D8" s="1111"/>
      <c r="E8" s="1111"/>
      <c r="F8" s="1111"/>
      <c r="G8" s="1111"/>
      <c r="H8" s="1111"/>
      <c r="I8" s="1119"/>
      <c r="K8" s="296"/>
    </row>
    <row r="9" spans="1:13" ht="14.25">
      <c r="A9" s="1139" t="s">
        <v>2584</v>
      </c>
      <c r="B9" s="1111"/>
      <c r="C9" s="1111"/>
      <c r="D9" s="1111"/>
      <c r="E9" s="1111"/>
      <c r="F9" s="1111"/>
      <c r="G9" s="1111"/>
      <c r="H9" s="1111"/>
      <c r="I9" s="1119"/>
      <c r="K9" s="296"/>
    </row>
    <row r="10" spans="1:13" ht="14.25">
      <c r="A10" s="1139" t="s">
        <v>2585</v>
      </c>
      <c r="B10" s="1111"/>
      <c r="C10" s="1111"/>
      <c r="D10" s="1111"/>
      <c r="E10" s="1111"/>
      <c r="F10" s="1111"/>
      <c r="G10" s="1111"/>
      <c r="H10" s="1111"/>
      <c r="I10" s="1119"/>
      <c r="K10" s="296"/>
    </row>
    <row r="11" spans="1:13" ht="14.25">
      <c r="A11" s="1140" t="s">
        <v>2586</v>
      </c>
      <c r="B11" s="1111"/>
      <c r="C11" s="1111"/>
      <c r="D11" s="1111"/>
      <c r="E11" s="1111"/>
      <c r="F11" s="1111"/>
      <c r="G11" s="1111"/>
      <c r="H11" s="1111"/>
      <c r="I11" s="1119"/>
      <c r="K11" s="296"/>
    </row>
    <row r="12" spans="1:13" ht="91.5" customHeight="1">
      <c r="A12" s="1113" t="s">
        <v>2587</v>
      </c>
      <c r="B12" s="1111"/>
      <c r="C12" s="1111"/>
      <c r="D12" s="1111"/>
      <c r="E12" s="1111"/>
      <c r="F12" s="1111"/>
      <c r="G12" s="1111"/>
      <c r="H12" s="1111"/>
      <c r="I12" s="1119"/>
      <c r="K12" s="296"/>
    </row>
    <row r="13" spans="1:13" ht="14.25">
      <c r="A13" s="57"/>
      <c r="B13" s="57"/>
      <c r="C13" s="58"/>
      <c r="D13" s="57"/>
      <c r="E13" s="57"/>
      <c r="F13" s="57"/>
      <c r="G13" s="57"/>
      <c r="H13" s="57"/>
      <c r="I13" s="57"/>
      <c r="M13" s="3"/>
    </row>
    <row r="14" spans="1:13" ht="39" customHeight="1">
      <c r="A14" s="63" t="s">
        <v>2558</v>
      </c>
      <c r="B14" s="63" t="s">
        <v>6</v>
      </c>
      <c r="C14" s="63" t="s">
        <v>2559</v>
      </c>
      <c r="D14" s="63" t="s">
        <v>2560</v>
      </c>
      <c r="E14" s="63" t="s">
        <v>2561</v>
      </c>
      <c r="F14" s="63" t="s">
        <v>2562</v>
      </c>
      <c r="G14" s="59" t="s">
        <v>2588</v>
      </c>
      <c r="H14" s="59" t="s">
        <v>219</v>
      </c>
      <c r="I14" s="59" t="s">
        <v>2589</v>
      </c>
      <c r="J14" s="64" t="s">
        <v>224</v>
      </c>
      <c r="K14" s="296"/>
    </row>
    <row r="15" spans="1:13" ht="14.25">
      <c r="A15" s="83"/>
      <c r="B15" s="83"/>
      <c r="C15" s="70"/>
      <c r="D15" s="76"/>
      <c r="E15" s="76"/>
      <c r="F15" s="76"/>
      <c r="G15" s="76"/>
      <c r="H15" s="76"/>
      <c r="I15" s="302"/>
    </row>
    <row r="16" spans="1:13" ht="14.25">
      <c r="A16" s="83"/>
      <c r="B16" s="83"/>
      <c r="C16" s="70"/>
      <c r="D16" s="76"/>
      <c r="E16" s="76"/>
      <c r="F16" s="76"/>
      <c r="G16" s="76"/>
      <c r="H16" s="76"/>
      <c r="I16" s="302"/>
    </row>
    <row r="17" spans="1:9" ht="14.25">
      <c r="A17" s="83"/>
      <c r="B17" s="83"/>
      <c r="C17" s="70"/>
      <c r="D17" s="76"/>
      <c r="E17" s="76"/>
      <c r="F17" s="76"/>
      <c r="G17" s="76"/>
      <c r="H17" s="76"/>
      <c r="I17" s="302"/>
    </row>
    <row r="18" spans="1:9" ht="14.25">
      <c r="A18" s="83"/>
      <c r="B18" s="83"/>
      <c r="C18" s="70"/>
      <c r="D18" s="76"/>
      <c r="E18" s="76"/>
      <c r="F18" s="76"/>
      <c r="G18" s="76"/>
      <c r="H18" s="76"/>
      <c r="I18" s="302"/>
    </row>
    <row r="19" spans="1:9" ht="14.25">
      <c r="A19" s="83"/>
      <c r="B19" s="83"/>
      <c r="C19" s="70"/>
      <c r="D19" s="76"/>
      <c r="E19" s="76"/>
      <c r="F19" s="76"/>
      <c r="G19" s="76"/>
      <c r="H19" s="76"/>
      <c r="I19" s="302"/>
    </row>
    <row r="20" spans="1:9" ht="14.25">
      <c r="A20" s="83"/>
      <c r="B20" s="83"/>
      <c r="C20" s="76"/>
      <c r="D20" s="76"/>
      <c r="E20" s="76"/>
      <c r="F20" s="76"/>
      <c r="G20" s="76"/>
      <c r="H20" s="76"/>
      <c r="I20" s="480"/>
    </row>
    <row r="21" spans="1:9" ht="15.75" customHeight="1">
      <c r="A21" s="83"/>
      <c r="B21" s="83"/>
      <c r="C21" s="76"/>
      <c r="D21" s="76"/>
      <c r="E21" s="76"/>
      <c r="F21" s="76"/>
      <c r="G21" s="76"/>
      <c r="H21" s="76"/>
      <c r="I21" s="480"/>
    </row>
    <row r="22" spans="1:9" ht="15.75" customHeight="1">
      <c r="A22" s="83"/>
      <c r="B22" s="83"/>
      <c r="C22" s="76"/>
      <c r="D22" s="76"/>
      <c r="E22" s="76"/>
      <c r="F22" s="76"/>
      <c r="G22" s="76"/>
      <c r="H22" s="76"/>
      <c r="I22" s="480"/>
    </row>
    <row r="23" spans="1:9" ht="15.75" customHeight="1">
      <c r="A23" s="232" t="s">
        <v>183</v>
      </c>
      <c r="B23" s="232"/>
      <c r="C23" s="52"/>
      <c r="D23" s="1"/>
      <c r="E23" s="1"/>
      <c r="F23" s="1"/>
      <c r="G23" s="1"/>
      <c r="H23" s="1"/>
      <c r="I23" s="481">
        <f>SUM(I15:I22)</f>
        <v>0</v>
      </c>
    </row>
    <row r="24" spans="1:9" ht="15.75" customHeight="1">
      <c r="A24" s="51"/>
      <c r="B24" s="51"/>
      <c r="C24" s="52"/>
      <c r="D24" s="1"/>
      <c r="E24" s="1"/>
      <c r="F24" s="1"/>
      <c r="G24" s="1"/>
      <c r="H24" s="1"/>
      <c r="I24" s="1"/>
    </row>
    <row r="25" spans="1:9" ht="15.75" customHeight="1">
      <c r="A25" s="1114" t="s">
        <v>842</v>
      </c>
      <c r="B25" s="1115"/>
      <c r="C25" s="1115"/>
      <c r="D25" s="1115"/>
      <c r="E25" s="1115"/>
      <c r="F25" s="1115"/>
      <c r="G25" s="1115"/>
      <c r="H25" s="1115"/>
      <c r="I25" s="1116"/>
    </row>
    <row r="26" spans="1:9" ht="15.75" customHeight="1">
      <c r="A26" s="51"/>
      <c r="B26" s="51"/>
      <c r="C26" s="52"/>
      <c r="D26" s="1"/>
      <c r="E26" s="1"/>
      <c r="F26" s="1"/>
      <c r="G26" s="1"/>
      <c r="H26" s="1"/>
      <c r="I26" s="1"/>
    </row>
    <row r="27" spans="1:9" ht="15.75" customHeight="1">
      <c r="A27" s="51"/>
      <c r="B27" s="51"/>
      <c r="C27" s="52"/>
      <c r="D27" s="1"/>
      <c r="E27" s="1"/>
      <c r="F27" s="1"/>
      <c r="G27" s="1"/>
      <c r="H27" s="1"/>
      <c r="I27" s="1"/>
    </row>
    <row r="28" spans="1:9" ht="15.75" customHeight="1">
      <c r="A28" s="51"/>
      <c r="B28" s="51"/>
      <c r="C28" s="52"/>
      <c r="D28" s="1"/>
      <c r="E28" s="1"/>
      <c r="F28" s="1"/>
      <c r="G28" s="1"/>
      <c r="H28" s="1"/>
      <c r="I28" s="1"/>
    </row>
    <row r="29" spans="1:9" ht="15.75" customHeight="1">
      <c r="A29" s="51"/>
      <c r="B29" s="51"/>
      <c r="C29" s="52"/>
      <c r="D29" s="1"/>
      <c r="E29" s="1"/>
      <c r="F29" s="1"/>
      <c r="G29" s="1"/>
      <c r="H29" s="1"/>
      <c r="I29" s="1"/>
    </row>
    <row r="30" spans="1:9" ht="15.75" customHeight="1">
      <c r="A30" s="51"/>
      <c r="B30" s="51"/>
      <c r="C30" s="52"/>
      <c r="D30" s="1"/>
      <c r="E30" s="1"/>
      <c r="F30" s="1"/>
      <c r="G30" s="1"/>
      <c r="H30" s="1"/>
      <c r="I30" s="1"/>
    </row>
    <row r="31" spans="1:9" ht="15.75" customHeight="1">
      <c r="A31" s="51"/>
      <c r="B31" s="51"/>
      <c r="C31" s="52"/>
      <c r="D31" s="1"/>
      <c r="E31" s="1"/>
      <c r="F31" s="1"/>
      <c r="G31" s="1"/>
      <c r="H31" s="1"/>
      <c r="I31" s="1"/>
    </row>
    <row r="32" spans="1:9" ht="15.75" customHeight="1">
      <c r="A32" s="51"/>
      <c r="B32" s="51"/>
      <c r="C32" s="52"/>
      <c r="D32" s="1"/>
      <c r="E32" s="1"/>
      <c r="F32" s="1"/>
      <c r="G32" s="1"/>
      <c r="H32" s="1"/>
      <c r="I32" s="1"/>
    </row>
    <row r="33" spans="1:9" ht="15.75" customHeight="1">
      <c r="A33" s="51"/>
      <c r="B33" s="51"/>
      <c r="C33" s="52"/>
      <c r="D33" s="1"/>
      <c r="E33" s="1"/>
      <c r="F33" s="1"/>
      <c r="G33" s="1"/>
      <c r="H33" s="1"/>
      <c r="I33" s="1"/>
    </row>
    <row r="34" spans="1:9" ht="15.75" customHeight="1">
      <c r="A34" s="51"/>
      <c r="B34" s="51"/>
      <c r="C34" s="52"/>
      <c r="D34" s="1"/>
      <c r="E34" s="1"/>
      <c r="F34" s="1"/>
      <c r="G34" s="1"/>
      <c r="H34" s="1"/>
      <c r="I34" s="1"/>
    </row>
    <row r="35" spans="1:9" ht="15.75" customHeight="1">
      <c r="A35" s="51"/>
      <c r="B35" s="51"/>
      <c r="C35" s="52"/>
      <c r="D35" s="1"/>
      <c r="E35" s="1"/>
      <c r="F35" s="1"/>
      <c r="G35" s="1"/>
      <c r="H35" s="1"/>
      <c r="I35" s="1"/>
    </row>
    <row r="36" spans="1:9" ht="15.75" customHeight="1">
      <c r="A36" s="51"/>
      <c r="B36" s="51"/>
      <c r="C36" s="52"/>
      <c r="D36" s="1"/>
      <c r="E36" s="1"/>
      <c r="F36" s="1"/>
      <c r="G36" s="1"/>
      <c r="H36" s="1"/>
      <c r="I36" s="1"/>
    </row>
    <row r="37" spans="1:9" ht="15.75" customHeight="1">
      <c r="A37" s="51"/>
      <c r="B37" s="51"/>
      <c r="C37" s="52"/>
      <c r="D37" s="1"/>
      <c r="E37" s="1"/>
      <c r="F37" s="1"/>
      <c r="G37" s="1"/>
      <c r="H37" s="1"/>
      <c r="I37" s="1"/>
    </row>
    <row r="38" spans="1:9" ht="15.75" customHeight="1">
      <c r="A38" s="51"/>
      <c r="B38" s="51"/>
      <c r="C38" s="52"/>
      <c r="D38" s="1"/>
      <c r="E38" s="1"/>
      <c r="F38" s="1"/>
      <c r="G38" s="1"/>
      <c r="H38" s="1"/>
      <c r="I38" s="1"/>
    </row>
    <row r="39" spans="1:9" ht="15.75" customHeight="1">
      <c r="A39" s="51"/>
      <c r="B39" s="51"/>
      <c r="C39" s="52"/>
      <c r="D39" s="1"/>
      <c r="E39" s="1"/>
      <c r="F39" s="1"/>
      <c r="G39" s="1"/>
      <c r="H39" s="1"/>
      <c r="I39" s="1"/>
    </row>
    <row r="40" spans="1:9" ht="15.75" customHeight="1">
      <c r="A40" s="51"/>
      <c r="B40" s="51"/>
      <c r="C40" s="52"/>
      <c r="D40" s="1"/>
      <c r="E40" s="1"/>
      <c r="F40" s="1"/>
      <c r="G40" s="1"/>
      <c r="H40" s="1"/>
      <c r="I40" s="1"/>
    </row>
    <row r="41" spans="1:9" ht="15.75" customHeight="1">
      <c r="A41" s="51"/>
      <c r="B41" s="51"/>
      <c r="C41" s="52"/>
      <c r="D41" s="1"/>
      <c r="E41" s="1"/>
      <c r="F41" s="1"/>
      <c r="G41" s="1"/>
      <c r="H41" s="1"/>
      <c r="I41" s="1"/>
    </row>
    <row r="42" spans="1:9" ht="15.75" customHeight="1">
      <c r="A42" s="51"/>
      <c r="B42" s="51"/>
      <c r="C42" s="52"/>
      <c r="D42" s="1"/>
      <c r="E42" s="1"/>
      <c r="F42" s="1"/>
      <c r="G42" s="1"/>
      <c r="H42" s="1"/>
      <c r="I42" s="1"/>
    </row>
    <row r="43" spans="1:9" ht="15.75" customHeight="1">
      <c r="A43" s="51"/>
      <c r="B43" s="51"/>
      <c r="C43" s="52"/>
      <c r="D43" s="1"/>
      <c r="E43" s="1"/>
      <c r="F43" s="1"/>
      <c r="G43" s="1"/>
      <c r="H43" s="1"/>
      <c r="I43" s="1"/>
    </row>
    <row r="44" spans="1:9" ht="15.75" customHeight="1">
      <c r="A44" s="51"/>
      <c r="B44" s="51"/>
      <c r="C44" s="52"/>
      <c r="D44" s="1"/>
      <c r="E44" s="1"/>
      <c r="F44" s="1"/>
      <c r="G44" s="1"/>
      <c r="H44" s="1"/>
      <c r="I44" s="1"/>
    </row>
    <row r="45" spans="1:9" ht="15.75" customHeight="1">
      <c r="A45" s="51"/>
      <c r="B45" s="51"/>
      <c r="C45" s="52"/>
      <c r="D45" s="1"/>
      <c r="E45" s="1"/>
      <c r="F45" s="1"/>
      <c r="G45" s="1"/>
      <c r="H45" s="1"/>
      <c r="I45" s="1"/>
    </row>
    <row r="46" spans="1:9" ht="15.75" customHeight="1">
      <c r="A46" s="51"/>
      <c r="B46" s="51"/>
      <c r="C46" s="52"/>
      <c r="D46" s="1"/>
      <c r="E46" s="1"/>
      <c r="F46" s="1"/>
      <c r="G46" s="1"/>
      <c r="H46" s="1"/>
      <c r="I46" s="1"/>
    </row>
    <row r="47" spans="1:9" ht="15.75" customHeight="1">
      <c r="A47" s="51"/>
      <c r="B47" s="51"/>
      <c r="C47" s="52"/>
      <c r="D47" s="1"/>
      <c r="E47" s="1"/>
      <c r="F47" s="1"/>
      <c r="G47" s="1"/>
      <c r="H47" s="1"/>
      <c r="I47" s="1"/>
    </row>
    <row r="48" spans="1:9" ht="15.75" customHeight="1">
      <c r="A48" s="51"/>
      <c r="B48" s="51"/>
      <c r="C48" s="52"/>
      <c r="D48" s="1"/>
      <c r="E48" s="1"/>
      <c r="F48" s="1"/>
      <c r="G48" s="1"/>
      <c r="H48" s="1"/>
      <c r="I48" s="1"/>
    </row>
    <row r="49" spans="1:9" ht="15.75" customHeight="1">
      <c r="A49" s="51"/>
      <c r="B49" s="51"/>
      <c r="C49" s="52"/>
      <c r="D49" s="1"/>
      <c r="E49" s="1"/>
      <c r="F49" s="1"/>
      <c r="G49" s="1"/>
      <c r="H49" s="1"/>
      <c r="I49" s="1"/>
    </row>
    <row r="50" spans="1:9" ht="15.75" customHeight="1">
      <c r="A50" s="51"/>
      <c r="B50" s="51"/>
      <c r="C50" s="52"/>
      <c r="D50" s="1"/>
      <c r="E50" s="1"/>
      <c r="F50" s="1"/>
      <c r="G50" s="1"/>
      <c r="H50" s="1"/>
      <c r="I50" s="1"/>
    </row>
    <row r="51" spans="1:9" ht="15.75" customHeight="1">
      <c r="A51" s="51"/>
      <c r="B51" s="51"/>
      <c r="C51" s="52"/>
      <c r="D51" s="1"/>
      <c r="E51" s="1"/>
      <c r="F51" s="1"/>
      <c r="G51" s="1"/>
      <c r="H51" s="1"/>
      <c r="I51" s="1"/>
    </row>
    <row r="52" spans="1:9" ht="15.75" customHeight="1">
      <c r="A52" s="51"/>
      <c r="B52" s="51"/>
      <c r="C52" s="52"/>
      <c r="D52" s="1"/>
      <c r="E52" s="1"/>
      <c r="F52" s="1"/>
      <c r="G52" s="1"/>
      <c r="H52" s="1"/>
      <c r="I52" s="1"/>
    </row>
    <row r="53" spans="1:9" ht="15.75" customHeight="1">
      <c r="A53" s="51"/>
      <c r="B53" s="51"/>
      <c r="C53" s="52"/>
      <c r="D53" s="1"/>
      <c r="E53" s="1"/>
      <c r="F53" s="1"/>
      <c r="G53" s="1"/>
      <c r="H53" s="1"/>
      <c r="I53" s="1"/>
    </row>
    <row r="54" spans="1:9" ht="15.75" customHeight="1">
      <c r="A54" s="51"/>
      <c r="B54" s="51"/>
      <c r="C54" s="52"/>
      <c r="D54" s="1"/>
      <c r="E54" s="1"/>
      <c r="F54" s="1"/>
      <c r="G54" s="1"/>
      <c r="H54" s="1"/>
      <c r="I54" s="1"/>
    </row>
    <row r="55" spans="1:9" ht="15.75" customHeight="1">
      <c r="A55" s="51"/>
      <c r="B55" s="51"/>
      <c r="C55" s="52"/>
      <c r="D55" s="1"/>
      <c r="E55" s="1"/>
      <c r="F55" s="1"/>
      <c r="G55" s="1"/>
      <c r="H55" s="1"/>
      <c r="I55" s="1"/>
    </row>
    <row r="56" spans="1:9" ht="15.75" customHeight="1">
      <c r="A56" s="51"/>
      <c r="B56" s="51"/>
      <c r="C56" s="52"/>
      <c r="D56" s="1"/>
      <c r="E56" s="1"/>
      <c r="F56" s="1"/>
      <c r="G56" s="1"/>
      <c r="H56" s="1"/>
      <c r="I56" s="1"/>
    </row>
    <row r="57" spans="1:9" ht="15.75" customHeight="1">
      <c r="A57" s="51"/>
      <c r="B57" s="51"/>
      <c r="C57" s="52"/>
      <c r="D57" s="1"/>
      <c r="E57" s="1"/>
      <c r="F57" s="1"/>
      <c r="G57" s="1"/>
      <c r="H57" s="1"/>
      <c r="I57" s="1"/>
    </row>
    <row r="58" spans="1:9" ht="15.75" customHeight="1">
      <c r="A58" s="51"/>
      <c r="B58" s="51"/>
      <c r="C58" s="52"/>
      <c r="D58" s="1"/>
      <c r="E58" s="1"/>
      <c r="F58" s="1"/>
      <c r="G58" s="1"/>
      <c r="H58" s="1"/>
      <c r="I58" s="1"/>
    </row>
    <row r="59" spans="1:9" ht="15.75" customHeight="1">
      <c r="A59" s="51"/>
      <c r="B59" s="51"/>
      <c r="C59" s="52"/>
      <c r="D59" s="1"/>
      <c r="E59" s="1"/>
      <c r="F59" s="1"/>
      <c r="G59" s="1"/>
      <c r="H59" s="1"/>
      <c r="I59" s="1"/>
    </row>
    <row r="60" spans="1:9" ht="15.75" customHeight="1">
      <c r="A60" s="51"/>
      <c r="B60" s="51"/>
      <c r="C60" s="52"/>
      <c r="D60" s="1"/>
      <c r="E60" s="1"/>
      <c r="F60" s="1"/>
      <c r="G60" s="1"/>
      <c r="H60" s="1"/>
      <c r="I60" s="1"/>
    </row>
    <row r="61" spans="1:9" ht="15.75" customHeight="1">
      <c r="A61" s="51"/>
      <c r="B61" s="51"/>
      <c r="C61" s="52"/>
      <c r="D61" s="1"/>
      <c r="E61" s="1"/>
      <c r="F61" s="1"/>
      <c r="G61" s="1"/>
      <c r="H61" s="1"/>
      <c r="I61" s="1"/>
    </row>
    <row r="62" spans="1:9" ht="15.75" customHeight="1">
      <c r="A62" s="51"/>
      <c r="B62" s="51"/>
      <c r="C62" s="52"/>
      <c r="D62" s="1"/>
      <c r="E62" s="1"/>
      <c r="F62" s="1"/>
      <c r="G62" s="1"/>
      <c r="H62" s="1"/>
      <c r="I62" s="1"/>
    </row>
    <row r="63" spans="1:9" ht="15.75" customHeight="1">
      <c r="A63" s="51"/>
      <c r="B63" s="51"/>
      <c r="C63" s="52"/>
      <c r="D63" s="1"/>
      <c r="E63" s="1"/>
      <c r="F63" s="1"/>
      <c r="G63" s="1"/>
      <c r="H63" s="1"/>
      <c r="I63" s="1"/>
    </row>
    <row r="64" spans="1:9" ht="15.75" customHeight="1">
      <c r="A64" s="51"/>
      <c r="B64" s="51"/>
      <c r="C64" s="52"/>
      <c r="D64" s="1"/>
      <c r="E64" s="1"/>
      <c r="F64" s="1"/>
      <c r="G64" s="1"/>
      <c r="H64" s="1"/>
      <c r="I64" s="1"/>
    </row>
    <row r="65" spans="1:9" ht="15.75" customHeight="1">
      <c r="A65" s="51"/>
      <c r="B65" s="51"/>
      <c r="C65" s="52"/>
      <c r="D65" s="1"/>
      <c r="E65" s="1"/>
      <c r="F65" s="1"/>
      <c r="G65" s="1"/>
      <c r="H65" s="1"/>
      <c r="I65" s="1"/>
    </row>
    <row r="66" spans="1:9" ht="15.75" customHeight="1">
      <c r="A66" s="51"/>
      <c r="B66" s="51"/>
      <c r="C66" s="52"/>
      <c r="D66" s="1"/>
      <c r="E66" s="1"/>
      <c r="F66" s="1"/>
      <c r="G66" s="1"/>
      <c r="H66" s="1"/>
      <c r="I66" s="1"/>
    </row>
    <row r="67" spans="1:9" ht="15.75" customHeight="1">
      <c r="A67" s="51"/>
      <c r="B67" s="51"/>
      <c r="C67" s="52"/>
      <c r="D67" s="1"/>
      <c r="E67" s="1"/>
      <c r="F67" s="1"/>
      <c r="G67" s="1"/>
      <c r="H67" s="1"/>
      <c r="I67" s="1"/>
    </row>
    <row r="68" spans="1:9" ht="15.75" customHeight="1">
      <c r="A68" s="51"/>
      <c r="B68" s="51"/>
      <c r="C68" s="52"/>
      <c r="D68" s="1"/>
      <c r="E68" s="1"/>
      <c r="F68" s="1"/>
      <c r="G68" s="1"/>
      <c r="H68" s="1"/>
      <c r="I68" s="1"/>
    </row>
    <row r="69" spans="1:9" ht="15.75" customHeight="1">
      <c r="A69" s="51"/>
      <c r="B69" s="51"/>
      <c r="C69" s="52"/>
      <c r="D69" s="1"/>
      <c r="E69" s="1"/>
      <c r="F69" s="1"/>
      <c r="G69" s="1"/>
      <c r="H69" s="1"/>
      <c r="I69" s="1"/>
    </row>
    <row r="70" spans="1:9" ht="15.75" customHeight="1">
      <c r="A70" s="51"/>
      <c r="B70" s="51"/>
      <c r="C70" s="52"/>
      <c r="D70" s="1"/>
      <c r="E70" s="1"/>
      <c r="F70" s="1"/>
      <c r="G70" s="1"/>
      <c r="H70" s="1"/>
      <c r="I70" s="1"/>
    </row>
    <row r="71" spans="1:9" ht="15.75" customHeight="1">
      <c r="A71" s="51"/>
      <c r="B71" s="51"/>
      <c r="C71" s="52"/>
      <c r="D71" s="1"/>
      <c r="E71" s="1"/>
      <c r="F71" s="1"/>
      <c r="G71" s="1"/>
      <c r="H71" s="1"/>
      <c r="I71" s="1"/>
    </row>
    <row r="72" spans="1:9" ht="15.75" customHeight="1">
      <c r="A72" s="51"/>
      <c r="B72" s="51"/>
      <c r="C72" s="52"/>
      <c r="D72" s="1"/>
      <c r="E72" s="1"/>
      <c r="F72" s="1"/>
      <c r="G72" s="1"/>
      <c r="H72" s="1"/>
      <c r="I72" s="1"/>
    </row>
    <row r="73" spans="1:9" ht="15.75" customHeight="1">
      <c r="A73" s="51"/>
      <c r="B73" s="51"/>
      <c r="C73" s="52"/>
      <c r="D73" s="1"/>
      <c r="E73" s="1"/>
      <c r="F73" s="1"/>
      <c r="G73" s="1"/>
      <c r="H73" s="1"/>
      <c r="I73" s="1"/>
    </row>
    <row r="74" spans="1:9" ht="15.75" customHeight="1">
      <c r="A74" s="51"/>
      <c r="B74" s="51"/>
      <c r="C74" s="52"/>
      <c r="D74" s="1"/>
      <c r="E74" s="1"/>
      <c r="F74" s="1"/>
      <c r="G74" s="1"/>
      <c r="H74" s="1"/>
      <c r="I74" s="1"/>
    </row>
    <row r="75" spans="1:9" ht="15.75" customHeight="1">
      <c r="A75" s="51"/>
      <c r="B75" s="51"/>
      <c r="C75" s="52"/>
      <c r="D75" s="1"/>
      <c r="E75" s="1"/>
      <c r="F75" s="1"/>
      <c r="G75" s="1"/>
      <c r="H75" s="1"/>
      <c r="I75" s="1"/>
    </row>
    <row r="76" spans="1:9" ht="15.75" customHeight="1">
      <c r="A76" s="51"/>
      <c r="B76" s="51"/>
      <c r="C76" s="52"/>
      <c r="D76" s="1"/>
      <c r="E76" s="1"/>
      <c r="F76" s="1"/>
      <c r="G76" s="1"/>
      <c r="H76" s="1"/>
      <c r="I76" s="1"/>
    </row>
    <row r="77" spans="1:9" ht="15.75" customHeight="1">
      <c r="A77" s="51"/>
      <c r="B77" s="51"/>
      <c r="C77" s="52"/>
      <c r="D77" s="1"/>
      <c r="E77" s="1"/>
      <c r="F77" s="1"/>
      <c r="G77" s="1"/>
      <c r="H77" s="1"/>
      <c r="I77" s="1"/>
    </row>
    <row r="78" spans="1:9" ht="15.75" customHeight="1">
      <c r="A78" s="51"/>
      <c r="B78" s="51"/>
      <c r="C78" s="52"/>
      <c r="D78" s="1"/>
      <c r="E78" s="1"/>
      <c r="F78" s="1"/>
      <c r="G78" s="1"/>
      <c r="H78" s="1"/>
      <c r="I78" s="1"/>
    </row>
    <row r="79" spans="1:9" ht="15.75" customHeight="1">
      <c r="A79" s="51"/>
      <c r="B79" s="51"/>
      <c r="C79" s="52"/>
      <c r="D79" s="1"/>
      <c r="E79" s="1"/>
      <c r="F79" s="1"/>
      <c r="G79" s="1"/>
      <c r="H79" s="1"/>
      <c r="I79" s="1"/>
    </row>
    <row r="80" spans="1:9" ht="15.75" customHeight="1">
      <c r="A80" s="51"/>
      <c r="B80" s="51"/>
      <c r="C80" s="52"/>
      <c r="D80" s="1"/>
      <c r="E80" s="1"/>
      <c r="F80" s="1"/>
      <c r="G80" s="1"/>
      <c r="H80" s="1"/>
      <c r="I80" s="1"/>
    </row>
    <row r="81" spans="1:9" ht="15.75" customHeight="1">
      <c r="A81" s="51"/>
      <c r="B81" s="51"/>
      <c r="C81" s="52"/>
      <c r="D81" s="1"/>
      <c r="E81" s="1"/>
      <c r="F81" s="1"/>
      <c r="G81" s="1"/>
      <c r="H81" s="1"/>
      <c r="I81" s="1"/>
    </row>
    <row r="82" spans="1:9" ht="15.75" customHeight="1">
      <c r="A82" s="51"/>
      <c r="B82" s="51"/>
      <c r="C82" s="52"/>
      <c r="D82" s="1"/>
      <c r="E82" s="1"/>
      <c r="F82" s="1"/>
      <c r="G82" s="1"/>
      <c r="H82" s="1"/>
      <c r="I82" s="1"/>
    </row>
    <row r="83" spans="1:9" ht="15.75" customHeight="1">
      <c r="A83" s="51"/>
      <c r="B83" s="51"/>
      <c r="C83" s="52"/>
      <c r="D83" s="1"/>
      <c r="E83" s="1"/>
      <c r="F83" s="1"/>
      <c r="G83" s="1"/>
      <c r="H83" s="1"/>
      <c r="I83" s="1"/>
    </row>
    <row r="84" spans="1:9" ht="15.75" customHeight="1">
      <c r="A84" s="51"/>
      <c r="B84" s="51"/>
      <c r="C84" s="52"/>
      <c r="D84" s="1"/>
      <c r="E84" s="1"/>
      <c r="F84" s="1"/>
      <c r="G84" s="1"/>
      <c r="H84" s="1"/>
      <c r="I84" s="1"/>
    </row>
    <row r="85" spans="1:9" ht="15.75" customHeight="1">
      <c r="A85" s="51"/>
      <c r="B85" s="51"/>
      <c r="C85" s="52"/>
      <c r="D85" s="1"/>
      <c r="E85" s="1"/>
      <c r="F85" s="1"/>
      <c r="G85" s="1"/>
      <c r="H85" s="1"/>
      <c r="I85" s="1"/>
    </row>
    <row r="86" spans="1:9" ht="15.75" customHeight="1">
      <c r="A86" s="51"/>
      <c r="B86" s="51"/>
      <c r="C86" s="52"/>
      <c r="D86" s="1"/>
      <c r="E86" s="1"/>
      <c r="F86" s="1"/>
      <c r="G86" s="1"/>
      <c r="H86" s="1"/>
      <c r="I86" s="1"/>
    </row>
    <row r="87" spans="1:9" ht="15.75" customHeight="1">
      <c r="A87" s="51"/>
      <c r="B87" s="51"/>
      <c r="C87" s="52"/>
      <c r="D87" s="1"/>
      <c r="E87" s="1"/>
      <c r="F87" s="1"/>
      <c r="G87" s="1"/>
      <c r="H87" s="1"/>
      <c r="I87" s="1"/>
    </row>
    <row r="88" spans="1:9" ht="15.75" customHeight="1">
      <c r="A88" s="51"/>
      <c r="B88" s="51"/>
      <c r="C88" s="52"/>
      <c r="D88" s="1"/>
      <c r="E88" s="1"/>
      <c r="F88" s="1"/>
      <c r="G88" s="1"/>
      <c r="H88" s="1"/>
      <c r="I88" s="1"/>
    </row>
    <row r="89" spans="1:9" ht="15.75" customHeight="1">
      <c r="A89" s="51"/>
      <c r="B89" s="51"/>
      <c r="C89" s="52"/>
      <c r="D89" s="1"/>
      <c r="E89" s="1"/>
      <c r="F89" s="1"/>
      <c r="G89" s="1"/>
      <c r="H89" s="1"/>
      <c r="I89" s="1"/>
    </row>
    <row r="90" spans="1:9" ht="15.75" customHeight="1">
      <c r="A90" s="51"/>
      <c r="B90" s="51"/>
      <c r="C90" s="52"/>
      <c r="D90" s="1"/>
      <c r="E90" s="1"/>
      <c r="F90" s="1"/>
      <c r="G90" s="1"/>
      <c r="H90" s="1"/>
      <c r="I90" s="1"/>
    </row>
    <row r="91" spans="1:9" ht="15.75" customHeight="1">
      <c r="A91" s="51"/>
      <c r="B91" s="51"/>
      <c r="C91" s="52"/>
      <c r="D91" s="1"/>
      <c r="E91" s="1"/>
      <c r="F91" s="1"/>
      <c r="G91" s="1"/>
      <c r="H91" s="1"/>
      <c r="I91" s="1"/>
    </row>
    <row r="92" spans="1:9" ht="15.75" customHeight="1">
      <c r="A92" s="51"/>
      <c r="B92" s="51"/>
      <c r="C92" s="52"/>
      <c r="D92" s="1"/>
      <c r="E92" s="1"/>
      <c r="F92" s="1"/>
      <c r="G92" s="1"/>
      <c r="H92" s="1"/>
      <c r="I92" s="1"/>
    </row>
    <row r="93" spans="1:9" ht="15.75" customHeight="1">
      <c r="A93" s="51"/>
      <c r="B93" s="51"/>
      <c r="C93" s="52"/>
      <c r="D93" s="1"/>
      <c r="E93" s="1"/>
      <c r="F93" s="1"/>
      <c r="G93" s="1"/>
      <c r="H93" s="1"/>
      <c r="I93" s="1"/>
    </row>
    <row r="94" spans="1:9" ht="15.75" customHeight="1">
      <c r="A94" s="51"/>
      <c r="B94" s="51"/>
      <c r="C94" s="52"/>
      <c r="D94" s="1"/>
      <c r="E94" s="1"/>
      <c r="F94" s="1"/>
      <c r="G94" s="1"/>
      <c r="H94" s="1"/>
      <c r="I94" s="1"/>
    </row>
    <row r="95" spans="1:9" ht="15.75" customHeight="1">
      <c r="A95" s="51"/>
      <c r="B95" s="51"/>
      <c r="C95" s="52"/>
      <c r="D95" s="1"/>
      <c r="E95" s="1"/>
      <c r="F95" s="1"/>
      <c r="G95" s="1"/>
      <c r="H95" s="1"/>
      <c r="I95" s="1"/>
    </row>
    <row r="96" spans="1:9" ht="15.75" customHeight="1">
      <c r="A96" s="51"/>
      <c r="B96" s="51"/>
      <c r="C96" s="52"/>
      <c r="D96" s="1"/>
      <c r="E96" s="1"/>
      <c r="F96" s="1"/>
      <c r="G96" s="1"/>
      <c r="H96" s="1"/>
      <c r="I96" s="1"/>
    </row>
    <row r="97" spans="1:9" ht="15.75" customHeight="1">
      <c r="A97" s="51"/>
      <c r="B97" s="51"/>
      <c r="C97" s="52"/>
      <c r="D97" s="1"/>
      <c r="E97" s="1"/>
      <c r="F97" s="1"/>
      <c r="G97" s="1"/>
      <c r="H97" s="1"/>
      <c r="I97" s="1"/>
    </row>
    <row r="98" spans="1:9" ht="15.75" customHeight="1">
      <c r="A98" s="51"/>
      <c r="B98" s="51"/>
      <c r="C98" s="52"/>
      <c r="D98" s="1"/>
      <c r="E98" s="1"/>
      <c r="F98" s="1"/>
      <c r="G98" s="1"/>
      <c r="H98" s="1"/>
      <c r="I98" s="1"/>
    </row>
    <row r="99" spans="1:9" ht="15.75" customHeight="1">
      <c r="A99" s="51"/>
      <c r="B99" s="51"/>
      <c r="C99" s="52"/>
      <c r="D99" s="1"/>
      <c r="E99" s="1"/>
      <c r="F99" s="1"/>
      <c r="G99" s="1"/>
      <c r="H99" s="1"/>
      <c r="I99" s="1"/>
    </row>
    <row r="100" spans="1:9" ht="15.75" customHeight="1">
      <c r="A100" s="51"/>
      <c r="B100" s="51"/>
      <c r="C100" s="52"/>
      <c r="D100" s="1"/>
      <c r="E100" s="1"/>
      <c r="F100" s="1"/>
      <c r="G100" s="1"/>
      <c r="H100" s="1"/>
      <c r="I100" s="1"/>
    </row>
    <row r="101" spans="1:9" ht="15.75" customHeight="1">
      <c r="A101" s="51"/>
      <c r="B101" s="51"/>
      <c r="C101" s="52"/>
      <c r="D101" s="1"/>
      <c r="E101" s="1"/>
      <c r="F101" s="1"/>
      <c r="G101" s="1"/>
      <c r="H101" s="1"/>
      <c r="I101" s="1"/>
    </row>
    <row r="102" spans="1:9" ht="15.75" customHeight="1">
      <c r="A102" s="51"/>
      <c r="B102" s="51"/>
      <c r="C102" s="52"/>
      <c r="D102" s="1"/>
      <c r="E102" s="1"/>
      <c r="F102" s="1"/>
      <c r="G102" s="1"/>
      <c r="H102" s="1"/>
      <c r="I102" s="1"/>
    </row>
    <row r="103" spans="1:9" ht="15.75" customHeight="1">
      <c r="A103" s="51"/>
      <c r="B103" s="51"/>
      <c r="C103" s="52"/>
      <c r="D103" s="1"/>
      <c r="E103" s="1"/>
      <c r="F103" s="1"/>
      <c r="G103" s="1"/>
      <c r="H103" s="1"/>
      <c r="I103" s="1"/>
    </row>
    <row r="104" spans="1:9" ht="15.75" customHeight="1">
      <c r="A104" s="51"/>
      <c r="B104" s="51"/>
      <c r="C104" s="52"/>
      <c r="D104" s="1"/>
      <c r="E104" s="1"/>
      <c r="F104" s="1"/>
      <c r="G104" s="1"/>
      <c r="H104" s="1"/>
      <c r="I104" s="1"/>
    </row>
    <row r="105" spans="1:9" ht="15.75" customHeight="1">
      <c r="A105" s="51"/>
      <c r="B105" s="51"/>
      <c r="C105" s="52"/>
      <c r="D105" s="1"/>
      <c r="E105" s="1"/>
      <c r="F105" s="1"/>
      <c r="G105" s="1"/>
      <c r="H105" s="1"/>
      <c r="I105" s="1"/>
    </row>
    <row r="106" spans="1:9" ht="15.75" customHeight="1">
      <c r="A106" s="51"/>
      <c r="B106" s="51"/>
      <c r="C106" s="52"/>
      <c r="D106" s="1"/>
      <c r="E106" s="1"/>
      <c r="F106" s="1"/>
      <c r="G106" s="1"/>
      <c r="H106" s="1"/>
      <c r="I106" s="1"/>
    </row>
    <row r="107" spans="1:9" ht="15.75" customHeight="1">
      <c r="A107" s="51"/>
      <c r="B107" s="51"/>
      <c r="C107" s="52"/>
      <c r="D107" s="1"/>
      <c r="E107" s="1"/>
      <c r="F107" s="1"/>
      <c r="G107" s="1"/>
      <c r="H107" s="1"/>
      <c r="I107" s="1"/>
    </row>
    <row r="108" spans="1:9" ht="15.75" customHeight="1">
      <c r="A108" s="51"/>
      <c r="B108" s="51"/>
      <c r="C108" s="52"/>
      <c r="D108" s="1"/>
      <c r="E108" s="1"/>
      <c r="F108" s="1"/>
      <c r="G108" s="1"/>
      <c r="H108" s="1"/>
      <c r="I108" s="1"/>
    </row>
    <row r="109" spans="1:9" ht="15.75" customHeight="1">
      <c r="A109" s="51"/>
      <c r="B109" s="51"/>
      <c r="C109" s="52"/>
      <c r="D109" s="1"/>
      <c r="E109" s="1"/>
      <c r="F109" s="1"/>
      <c r="G109" s="1"/>
      <c r="H109" s="1"/>
      <c r="I109" s="1"/>
    </row>
    <row r="110" spans="1:9" ht="15.75" customHeight="1">
      <c r="A110" s="51"/>
      <c r="B110" s="51"/>
      <c r="C110" s="52"/>
      <c r="D110" s="1"/>
      <c r="E110" s="1"/>
      <c r="F110" s="1"/>
      <c r="G110" s="1"/>
      <c r="H110" s="1"/>
      <c r="I110" s="1"/>
    </row>
    <row r="111" spans="1:9" ht="15.75" customHeight="1">
      <c r="A111" s="51"/>
      <c r="B111" s="51"/>
      <c r="C111" s="52"/>
      <c r="D111" s="1"/>
      <c r="E111" s="1"/>
      <c r="F111" s="1"/>
      <c r="G111" s="1"/>
      <c r="H111" s="1"/>
      <c r="I111" s="1"/>
    </row>
    <row r="112" spans="1:9" ht="15.75" customHeight="1">
      <c r="A112" s="51"/>
      <c r="B112" s="51"/>
      <c r="C112" s="52"/>
      <c r="D112" s="1"/>
      <c r="E112" s="1"/>
      <c r="F112" s="1"/>
      <c r="G112" s="1"/>
      <c r="H112" s="1"/>
      <c r="I112" s="1"/>
    </row>
    <row r="113" spans="1:9" ht="15.75" customHeight="1">
      <c r="A113" s="51"/>
      <c r="B113" s="51"/>
      <c r="C113" s="52"/>
      <c r="D113" s="1"/>
      <c r="E113" s="1"/>
      <c r="F113" s="1"/>
      <c r="G113" s="1"/>
      <c r="H113" s="1"/>
      <c r="I113" s="1"/>
    </row>
    <row r="114" spans="1:9" ht="15.75" customHeight="1">
      <c r="A114" s="51"/>
      <c r="B114" s="51"/>
      <c r="C114" s="52"/>
      <c r="D114" s="1"/>
      <c r="E114" s="1"/>
      <c r="F114" s="1"/>
      <c r="G114" s="1"/>
      <c r="H114" s="1"/>
      <c r="I114" s="1"/>
    </row>
    <row r="115" spans="1:9" ht="15.75" customHeight="1">
      <c r="A115" s="51"/>
      <c r="B115" s="51"/>
      <c r="C115" s="52"/>
      <c r="D115" s="1"/>
      <c r="E115" s="1"/>
      <c r="F115" s="1"/>
      <c r="G115" s="1"/>
      <c r="H115" s="1"/>
      <c r="I115" s="1"/>
    </row>
    <row r="116" spans="1:9" ht="15.75" customHeight="1">
      <c r="A116" s="51"/>
      <c r="B116" s="51"/>
      <c r="C116" s="52"/>
      <c r="D116" s="1"/>
      <c r="E116" s="1"/>
      <c r="F116" s="1"/>
      <c r="G116" s="1"/>
      <c r="H116" s="1"/>
      <c r="I116" s="1"/>
    </row>
    <row r="117" spans="1:9" ht="15.75" customHeight="1">
      <c r="A117" s="51"/>
      <c r="B117" s="51"/>
      <c r="C117" s="52"/>
      <c r="D117" s="1"/>
      <c r="E117" s="1"/>
      <c r="F117" s="1"/>
      <c r="G117" s="1"/>
      <c r="H117" s="1"/>
      <c r="I117" s="1"/>
    </row>
    <row r="118" spans="1:9" ht="15.75" customHeight="1">
      <c r="A118" s="51"/>
      <c r="B118" s="51"/>
      <c r="C118" s="52"/>
      <c r="D118" s="1"/>
      <c r="E118" s="1"/>
      <c r="F118" s="1"/>
      <c r="G118" s="1"/>
      <c r="H118" s="1"/>
      <c r="I118" s="1"/>
    </row>
    <row r="119" spans="1:9" ht="15.75" customHeight="1">
      <c r="A119" s="51"/>
      <c r="B119" s="51"/>
      <c r="C119" s="52"/>
      <c r="D119" s="1"/>
      <c r="E119" s="1"/>
      <c r="F119" s="1"/>
      <c r="G119" s="1"/>
      <c r="H119" s="1"/>
      <c r="I119" s="1"/>
    </row>
    <row r="120" spans="1:9" ht="15.75" customHeight="1">
      <c r="A120" s="51"/>
      <c r="B120" s="51"/>
      <c r="C120" s="52"/>
      <c r="D120" s="1"/>
      <c r="E120" s="1"/>
      <c r="F120" s="1"/>
      <c r="G120" s="1"/>
      <c r="H120" s="1"/>
      <c r="I120" s="1"/>
    </row>
    <row r="121" spans="1:9" ht="15.75" customHeight="1">
      <c r="A121" s="51"/>
      <c r="B121" s="51"/>
      <c r="C121" s="52"/>
      <c r="D121" s="1"/>
      <c r="E121" s="1"/>
      <c r="F121" s="1"/>
      <c r="G121" s="1"/>
      <c r="H121" s="1"/>
      <c r="I121" s="1"/>
    </row>
    <row r="122" spans="1:9" ht="15.75" customHeight="1">
      <c r="A122" s="51"/>
      <c r="B122" s="51"/>
      <c r="C122" s="52"/>
      <c r="D122" s="1"/>
      <c r="E122" s="1"/>
      <c r="F122" s="1"/>
      <c r="G122" s="1"/>
      <c r="H122" s="1"/>
      <c r="I122" s="1"/>
    </row>
    <row r="123" spans="1:9" ht="15.75" customHeight="1">
      <c r="A123" s="51"/>
      <c r="B123" s="51"/>
      <c r="C123" s="52"/>
      <c r="D123" s="1"/>
      <c r="E123" s="1"/>
      <c r="F123" s="1"/>
      <c r="G123" s="1"/>
      <c r="H123" s="1"/>
      <c r="I123" s="1"/>
    </row>
    <row r="124" spans="1:9" ht="15.75" customHeight="1">
      <c r="A124" s="51"/>
      <c r="B124" s="51"/>
      <c r="C124" s="52"/>
      <c r="D124" s="1"/>
      <c r="E124" s="1"/>
      <c r="F124" s="1"/>
      <c r="G124" s="1"/>
      <c r="H124" s="1"/>
      <c r="I124" s="1"/>
    </row>
    <row r="125" spans="1:9" ht="15.75" customHeight="1">
      <c r="A125" s="51"/>
      <c r="B125" s="51"/>
      <c r="C125" s="52"/>
      <c r="D125" s="1"/>
      <c r="E125" s="1"/>
      <c r="F125" s="1"/>
      <c r="G125" s="1"/>
      <c r="H125" s="1"/>
      <c r="I125" s="1"/>
    </row>
    <row r="126" spans="1:9" ht="15.75" customHeight="1">
      <c r="A126" s="51"/>
      <c r="B126" s="51"/>
      <c r="C126" s="52"/>
      <c r="D126" s="1"/>
      <c r="E126" s="1"/>
      <c r="F126" s="1"/>
      <c r="G126" s="1"/>
      <c r="H126" s="1"/>
      <c r="I126" s="1"/>
    </row>
    <row r="127" spans="1:9" ht="15.75" customHeight="1">
      <c r="A127" s="51"/>
      <c r="B127" s="51"/>
      <c r="C127" s="52"/>
      <c r="D127" s="1"/>
      <c r="E127" s="1"/>
      <c r="F127" s="1"/>
      <c r="G127" s="1"/>
      <c r="H127" s="1"/>
      <c r="I127" s="1"/>
    </row>
    <row r="128" spans="1:9" ht="15.75" customHeight="1">
      <c r="A128" s="51"/>
      <c r="B128" s="51"/>
      <c r="C128" s="52"/>
      <c r="D128" s="1"/>
      <c r="E128" s="1"/>
      <c r="F128" s="1"/>
      <c r="G128" s="1"/>
      <c r="H128" s="1"/>
      <c r="I128" s="1"/>
    </row>
    <row r="129" spans="1:9" ht="15.75" customHeight="1">
      <c r="A129" s="51"/>
      <c r="B129" s="51"/>
      <c r="C129" s="52"/>
      <c r="D129" s="1"/>
      <c r="E129" s="1"/>
      <c r="F129" s="1"/>
      <c r="G129" s="1"/>
      <c r="H129" s="1"/>
      <c r="I129" s="1"/>
    </row>
    <row r="130" spans="1:9" ht="15.75" customHeight="1">
      <c r="A130" s="51"/>
      <c r="B130" s="51"/>
      <c r="C130" s="52"/>
      <c r="D130" s="1"/>
      <c r="E130" s="1"/>
      <c r="F130" s="1"/>
      <c r="G130" s="1"/>
      <c r="H130" s="1"/>
      <c r="I130" s="1"/>
    </row>
    <row r="131" spans="1:9" ht="15.75" customHeight="1">
      <c r="A131" s="51"/>
      <c r="B131" s="51"/>
      <c r="C131" s="52"/>
      <c r="D131" s="1"/>
      <c r="E131" s="1"/>
      <c r="F131" s="1"/>
      <c r="G131" s="1"/>
      <c r="H131" s="1"/>
      <c r="I131" s="1"/>
    </row>
    <row r="132" spans="1:9" ht="15.75" customHeight="1">
      <c r="A132" s="51"/>
      <c r="B132" s="51"/>
      <c r="C132" s="52"/>
      <c r="D132" s="1"/>
      <c r="E132" s="1"/>
      <c r="F132" s="1"/>
      <c r="G132" s="1"/>
      <c r="H132" s="1"/>
      <c r="I132" s="1"/>
    </row>
    <row r="133" spans="1:9" ht="15.75" customHeight="1">
      <c r="A133" s="51"/>
      <c r="B133" s="51"/>
      <c r="C133" s="52"/>
      <c r="D133" s="1"/>
      <c r="E133" s="1"/>
      <c r="F133" s="1"/>
      <c r="G133" s="1"/>
      <c r="H133" s="1"/>
      <c r="I133" s="1"/>
    </row>
    <row r="134" spans="1:9" ht="15.75" customHeight="1">
      <c r="A134" s="51"/>
      <c r="B134" s="51"/>
      <c r="C134" s="52"/>
      <c r="D134" s="1"/>
      <c r="E134" s="1"/>
      <c r="F134" s="1"/>
      <c r="G134" s="1"/>
      <c r="H134" s="1"/>
      <c r="I134" s="1"/>
    </row>
    <row r="135" spans="1:9" ht="15.75" customHeight="1">
      <c r="A135" s="51"/>
      <c r="B135" s="51"/>
      <c r="C135" s="52"/>
      <c r="D135" s="1"/>
      <c r="E135" s="1"/>
      <c r="F135" s="1"/>
      <c r="G135" s="1"/>
      <c r="H135" s="1"/>
      <c r="I135" s="1"/>
    </row>
    <row r="136" spans="1:9" ht="15.75" customHeight="1">
      <c r="A136" s="51"/>
      <c r="B136" s="51"/>
      <c r="C136" s="52"/>
      <c r="D136" s="1"/>
      <c r="E136" s="1"/>
      <c r="F136" s="1"/>
      <c r="G136" s="1"/>
      <c r="H136" s="1"/>
      <c r="I136" s="1"/>
    </row>
    <row r="137" spans="1:9" ht="15.75" customHeight="1">
      <c r="A137" s="51"/>
      <c r="B137" s="51"/>
      <c r="C137" s="52"/>
      <c r="D137" s="1"/>
      <c r="E137" s="1"/>
      <c r="F137" s="1"/>
      <c r="G137" s="1"/>
      <c r="H137" s="1"/>
      <c r="I137" s="1"/>
    </row>
    <row r="138" spans="1:9" ht="15.75" customHeight="1">
      <c r="A138" s="51"/>
      <c r="B138" s="51"/>
      <c r="C138" s="52"/>
      <c r="D138" s="1"/>
      <c r="E138" s="1"/>
      <c r="F138" s="1"/>
      <c r="G138" s="1"/>
      <c r="H138" s="1"/>
      <c r="I138" s="1"/>
    </row>
    <row r="139" spans="1:9" ht="15.75" customHeight="1">
      <c r="A139" s="51"/>
      <c r="B139" s="51"/>
      <c r="C139" s="52"/>
      <c r="D139" s="1"/>
      <c r="E139" s="1"/>
      <c r="F139" s="1"/>
      <c r="G139" s="1"/>
      <c r="H139" s="1"/>
      <c r="I139" s="1"/>
    </row>
    <row r="140" spans="1:9" ht="15.75" customHeight="1">
      <c r="A140" s="51"/>
      <c r="B140" s="51"/>
      <c r="C140" s="52"/>
      <c r="D140" s="1"/>
      <c r="E140" s="1"/>
      <c r="F140" s="1"/>
      <c r="G140" s="1"/>
      <c r="H140" s="1"/>
      <c r="I140" s="1"/>
    </row>
    <row r="141" spans="1:9" ht="15.75" customHeight="1">
      <c r="A141" s="51"/>
      <c r="B141" s="51"/>
      <c r="C141" s="52"/>
      <c r="D141" s="1"/>
      <c r="E141" s="1"/>
      <c r="F141" s="1"/>
      <c r="G141" s="1"/>
      <c r="H141" s="1"/>
      <c r="I141" s="1"/>
    </row>
    <row r="142" spans="1:9" ht="15.75" customHeight="1">
      <c r="A142" s="51"/>
      <c r="B142" s="51"/>
      <c r="C142" s="52"/>
      <c r="D142" s="1"/>
      <c r="E142" s="1"/>
      <c r="F142" s="1"/>
      <c r="G142" s="1"/>
      <c r="H142" s="1"/>
      <c r="I142" s="1"/>
    </row>
    <row r="143" spans="1:9" ht="15.75" customHeight="1">
      <c r="A143" s="51"/>
      <c r="B143" s="51"/>
      <c r="C143" s="52"/>
      <c r="D143" s="1"/>
      <c r="E143" s="1"/>
      <c r="F143" s="1"/>
      <c r="G143" s="1"/>
      <c r="H143" s="1"/>
      <c r="I143" s="1"/>
    </row>
    <row r="144" spans="1:9" ht="15.75" customHeight="1">
      <c r="A144" s="51"/>
      <c r="B144" s="51"/>
      <c r="C144" s="52"/>
      <c r="D144" s="1"/>
      <c r="E144" s="1"/>
      <c r="F144" s="1"/>
      <c r="G144" s="1"/>
      <c r="H144" s="1"/>
      <c r="I144" s="1"/>
    </row>
    <row r="145" spans="1:9" ht="15.75" customHeight="1">
      <c r="A145" s="51"/>
      <c r="B145" s="51"/>
      <c r="C145" s="52"/>
      <c r="D145" s="1"/>
      <c r="E145" s="1"/>
      <c r="F145" s="1"/>
      <c r="G145" s="1"/>
      <c r="H145" s="1"/>
      <c r="I145" s="1"/>
    </row>
    <row r="146" spans="1:9" ht="15.75" customHeight="1">
      <c r="A146" s="51"/>
      <c r="B146" s="51"/>
      <c r="C146" s="52"/>
      <c r="D146" s="1"/>
      <c r="E146" s="1"/>
      <c r="F146" s="1"/>
      <c r="G146" s="1"/>
      <c r="H146" s="1"/>
      <c r="I146" s="1"/>
    </row>
    <row r="147" spans="1:9" ht="15.75" customHeight="1">
      <c r="A147" s="51"/>
      <c r="B147" s="51"/>
      <c r="C147" s="52"/>
      <c r="D147" s="1"/>
      <c r="E147" s="1"/>
      <c r="F147" s="1"/>
      <c r="G147" s="1"/>
      <c r="H147" s="1"/>
      <c r="I147" s="1"/>
    </row>
    <row r="148" spans="1:9" ht="15.75" customHeight="1">
      <c r="A148" s="51"/>
      <c r="B148" s="51"/>
      <c r="C148" s="52"/>
      <c r="D148" s="1"/>
      <c r="E148" s="1"/>
      <c r="F148" s="1"/>
      <c r="G148" s="1"/>
      <c r="H148" s="1"/>
      <c r="I148" s="1"/>
    </row>
    <row r="149" spans="1:9" ht="15.75" customHeight="1">
      <c r="A149" s="51"/>
      <c r="B149" s="51"/>
      <c r="C149" s="52"/>
      <c r="D149" s="1"/>
      <c r="E149" s="1"/>
      <c r="F149" s="1"/>
      <c r="G149" s="1"/>
      <c r="H149" s="1"/>
      <c r="I149" s="1"/>
    </row>
    <row r="150" spans="1:9" ht="15.75" customHeight="1">
      <c r="A150" s="51"/>
      <c r="B150" s="51"/>
      <c r="C150" s="52"/>
      <c r="D150" s="1"/>
      <c r="E150" s="1"/>
      <c r="F150" s="1"/>
      <c r="G150" s="1"/>
      <c r="H150" s="1"/>
      <c r="I150" s="1"/>
    </row>
    <row r="151" spans="1:9" ht="15.75" customHeight="1">
      <c r="A151" s="51"/>
      <c r="B151" s="51"/>
      <c r="C151" s="52"/>
      <c r="D151" s="1"/>
      <c r="E151" s="1"/>
      <c r="F151" s="1"/>
      <c r="G151" s="1"/>
      <c r="H151" s="1"/>
      <c r="I151" s="1"/>
    </row>
    <row r="152" spans="1:9" ht="15.75" customHeight="1">
      <c r="A152" s="51"/>
      <c r="B152" s="51"/>
      <c r="C152" s="52"/>
      <c r="D152" s="1"/>
      <c r="E152" s="1"/>
      <c r="F152" s="1"/>
      <c r="G152" s="1"/>
      <c r="H152" s="1"/>
      <c r="I152" s="1"/>
    </row>
    <row r="153" spans="1:9" ht="15.75" customHeight="1">
      <c r="A153" s="51"/>
      <c r="B153" s="51"/>
      <c r="C153" s="52"/>
      <c r="D153" s="1"/>
      <c r="E153" s="1"/>
      <c r="F153" s="1"/>
      <c r="G153" s="1"/>
      <c r="H153" s="1"/>
      <c r="I153" s="1"/>
    </row>
    <row r="154" spans="1:9" ht="15.75" customHeight="1">
      <c r="A154" s="51"/>
      <c r="B154" s="51"/>
      <c r="C154" s="52"/>
      <c r="D154" s="1"/>
      <c r="E154" s="1"/>
      <c r="F154" s="1"/>
      <c r="G154" s="1"/>
      <c r="H154" s="1"/>
      <c r="I154" s="1"/>
    </row>
    <row r="155" spans="1:9" ht="15.75" customHeight="1">
      <c r="A155" s="51"/>
      <c r="B155" s="51"/>
      <c r="C155" s="52"/>
      <c r="D155" s="1"/>
      <c r="E155" s="1"/>
      <c r="F155" s="1"/>
      <c r="G155" s="1"/>
      <c r="H155" s="1"/>
      <c r="I155" s="1"/>
    </row>
    <row r="156" spans="1:9" ht="15.75" customHeight="1">
      <c r="A156" s="51"/>
      <c r="B156" s="51"/>
      <c r="C156" s="52"/>
      <c r="D156" s="1"/>
      <c r="E156" s="1"/>
      <c r="F156" s="1"/>
      <c r="G156" s="1"/>
      <c r="H156" s="1"/>
      <c r="I156" s="1"/>
    </row>
    <row r="157" spans="1:9" ht="15.75" customHeight="1">
      <c r="A157" s="51"/>
      <c r="B157" s="51"/>
      <c r="C157" s="52"/>
      <c r="D157" s="1"/>
      <c r="E157" s="1"/>
      <c r="F157" s="1"/>
      <c r="G157" s="1"/>
      <c r="H157" s="1"/>
      <c r="I157" s="1"/>
    </row>
    <row r="158" spans="1:9" ht="15.75" customHeight="1">
      <c r="A158" s="51"/>
      <c r="B158" s="51"/>
      <c r="C158" s="52"/>
      <c r="D158" s="1"/>
      <c r="E158" s="1"/>
      <c r="F158" s="1"/>
      <c r="G158" s="1"/>
      <c r="H158" s="1"/>
      <c r="I158" s="1"/>
    </row>
    <row r="159" spans="1:9" ht="15.75" customHeight="1">
      <c r="A159" s="51"/>
      <c r="B159" s="51"/>
      <c r="C159" s="52"/>
      <c r="D159" s="1"/>
      <c r="E159" s="1"/>
      <c r="F159" s="1"/>
      <c r="G159" s="1"/>
      <c r="H159" s="1"/>
      <c r="I159" s="1"/>
    </row>
    <row r="160" spans="1:9" ht="15.75" customHeight="1">
      <c r="A160" s="51"/>
      <c r="B160" s="51"/>
      <c r="C160" s="52"/>
      <c r="D160" s="1"/>
      <c r="E160" s="1"/>
      <c r="F160" s="1"/>
      <c r="G160" s="1"/>
      <c r="H160" s="1"/>
      <c r="I160" s="1"/>
    </row>
    <row r="161" spans="1:9" ht="15.75" customHeight="1">
      <c r="A161" s="51"/>
      <c r="B161" s="51"/>
      <c r="C161" s="52"/>
      <c r="D161" s="1"/>
      <c r="E161" s="1"/>
      <c r="F161" s="1"/>
      <c r="G161" s="1"/>
      <c r="H161" s="1"/>
      <c r="I161" s="1"/>
    </row>
    <row r="162" spans="1:9" ht="15.75" customHeight="1">
      <c r="A162" s="51"/>
      <c r="B162" s="51"/>
      <c r="C162" s="52"/>
      <c r="D162" s="1"/>
      <c r="E162" s="1"/>
      <c r="F162" s="1"/>
      <c r="G162" s="1"/>
      <c r="H162" s="1"/>
      <c r="I162" s="1"/>
    </row>
    <row r="163" spans="1:9" ht="15.75" customHeight="1">
      <c r="A163" s="51"/>
      <c r="B163" s="51"/>
      <c r="C163" s="52"/>
      <c r="D163" s="1"/>
      <c r="E163" s="1"/>
      <c r="F163" s="1"/>
      <c r="G163" s="1"/>
      <c r="H163" s="1"/>
      <c r="I163" s="1"/>
    </row>
    <row r="164" spans="1:9" ht="15.75" customHeight="1">
      <c r="A164" s="51"/>
      <c r="B164" s="51"/>
      <c r="C164" s="52"/>
      <c r="D164" s="1"/>
      <c r="E164" s="1"/>
      <c r="F164" s="1"/>
      <c r="G164" s="1"/>
      <c r="H164" s="1"/>
      <c r="I164" s="1"/>
    </row>
    <row r="165" spans="1:9" ht="15.75" customHeight="1">
      <c r="A165" s="51"/>
      <c r="B165" s="51"/>
      <c r="C165" s="52"/>
      <c r="D165" s="1"/>
      <c r="E165" s="1"/>
      <c r="F165" s="1"/>
      <c r="G165" s="1"/>
      <c r="H165" s="1"/>
      <c r="I165" s="1"/>
    </row>
    <row r="166" spans="1:9" ht="15.75" customHeight="1">
      <c r="A166" s="51"/>
      <c r="B166" s="51"/>
      <c r="C166" s="52"/>
      <c r="D166" s="1"/>
      <c r="E166" s="1"/>
      <c r="F166" s="1"/>
      <c r="G166" s="1"/>
      <c r="H166" s="1"/>
      <c r="I166" s="1"/>
    </row>
    <row r="167" spans="1:9" ht="15.75" customHeight="1">
      <c r="A167" s="51"/>
      <c r="B167" s="51"/>
      <c r="C167" s="52"/>
      <c r="D167" s="1"/>
      <c r="E167" s="1"/>
      <c r="F167" s="1"/>
      <c r="G167" s="1"/>
      <c r="H167" s="1"/>
      <c r="I167" s="1"/>
    </row>
    <row r="168" spans="1:9" ht="15.75" customHeight="1">
      <c r="A168" s="51"/>
      <c r="B168" s="51"/>
      <c r="C168" s="52"/>
      <c r="D168" s="1"/>
      <c r="E168" s="1"/>
      <c r="F168" s="1"/>
      <c r="G168" s="1"/>
      <c r="H168" s="1"/>
      <c r="I168" s="1"/>
    </row>
    <row r="169" spans="1:9" ht="15.75" customHeight="1">
      <c r="A169" s="51"/>
      <c r="B169" s="51"/>
      <c r="C169" s="52"/>
      <c r="D169" s="1"/>
      <c r="E169" s="1"/>
      <c r="F169" s="1"/>
      <c r="G169" s="1"/>
      <c r="H169" s="1"/>
      <c r="I169" s="1"/>
    </row>
    <row r="170" spans="1:9" ht="15.75" customHeight="1">
      <c r="A170" s="51"/>
      <c r="B170" s="51"/>
      <c r="C170" s="52"/>
      <c r="D170" s="1"/>
      <c r="E170" s="1"/>
      <c r="F170" s="1"/>
      <c r="G170" s="1"/>
      <c r="H170" s="1"/>
      <c r="I170" s="1"/>
    </row>
    <row r="171" spans="1:9" ht="15.75" customHeight="1">
      <c r="A171" s="51"/>
      <c r="B171" s="51"/>
      <c r="C171" s="52"/>
      <c r="D171" s="1"/>
      <c r="E171" s="1"/>
      <c r="F171" s="1"/>
      <c r="G171" s="1"/>
      <c r="H171" s="1"/>
      <c r="I171" s="1"/>
    </row>
    <row r="172" spans="1:9" ht="15.75" customHeight="1">
      <c r="A172" s="51"/>
      <c r="B172" s="51"/>
      <c r="C172" s="52"/>
      <c r="D172" s="1"/>
      <c r="E172" s="1"/>
      <c r="F172" s="1"/>
      <c r="G172" s="1"/>
      <c r="H172" s="1"/>
      <c r="I172" s="1"/>
    </row>
    <row r="173" spans="1:9" ht="15.75" customHeight="1">
      <c r="A173" s="51"/>
      <c r="B173" s="51"/>
      <c r="C173" s="52"/>
      <c r="D173" s="1"/>
      <c r="E173" s="1"/>
      <c r="F173" s="1"/>
      <c r="G173" s="1"/>
      <c r="H173" s="1"/>
      <c r="I173" s="1"/>
    </row>
    <row r="174" spans="1:9" ht="15.75" customHeight="1">
      <c r="A174" s="51"/>
      <c r="B174" s="51"/>
      <c r="C174" s="52"/>
      <c r="D174" s="1"/>
      <c r="E174" s="1"/>
      <c r="F174" s="1"/>
      <c r="G174" s="1"/>
      <c r="H174" s="1"/>
      <c r="I174" s="1"/>
    </row>
    <row r="175" spans="1:9" ht="15.75" customHeight="1">
      <c r="A175" s="51"/>
      <c r="B175" s="51"/>
      <c r="C175" s="52"/>
      <c r="D175" s="1"/>
      <c r="E175" s="1"/>
      <c r="F175" s="1"/>
      <c r="G175" s="1"/>
      <c r="H175" s="1"/>
      <c r="I175" s="1"/>
    </row>
    <row r="176" spans="1:9" ht="15.75" customHeight="1">
      <c r="A176" s="51"/>
      <c r="B176" s="51"/>
      <c r="C176" s="52"/>
      <c r="D176" s="1"/>
      <c r="E176" s="1"/>
      <c r="F176" s="1"/>
      <c r="G176" s="1"/>
      <c r="H176" s="1"/>
      <c r="I176" s="1"/>
    </row>
    <row r="177" spans="1:9" ht="15.75" customHeight="1">
      <c r="A177" s="51"/>
      <c r="B177" s="51"/>
      <c r="C177" s="52"/>
      <c r="D177" s="1"/>
      <c r="E177" s="1"/>
      <c r="F177" s="1"/>
      <c r="G177" s="1"/>
      <c r="H177" s="1"/>
      <c r="I177" s="1"/>
    </row>
    <row r="178" spans="1:9" ht="15.75" customHeight="1">
      <c r="A178" s="51"/>
      <c r="B178" s="51"/>
      <c r="C178" s="52"/>
      <c r="D178" s="1"/>
      <c r="E178" s="1"/>
      <c r="F178" s="1"/>
      <c r="G178" s="1"/>
      <c r="H178" s="1"/>
      <c r="I178" s="1"/>
    </row>
    <row r="179" spans="1:9" ht="15.75" customHeight="1">
      <c r="A179" s="51"/>
      <c r="B179" s="51"/>
      <c r="C179" s="52"/>
      <c r="D179" s="1"/>
      <c r="E179" s="1"/>
      <c r="F179" s="1"/>
      <c r="G179" s="1"/>
      <c r="H179" s="1"/>
      <c r="I179" s="1"/>
    </row>
    <row r="180" spans="1:9" ht="15.75" customHeight="1">
      <c r="A180" s="51"/>
      <c r="B180" s="51"/>
      <c r="C180" s="52"/>
      <c r="D180" s="1"/>
      <c r="E180" s="1"/>
      <c r="F180" s="1"/>
      <c r="G180" s="1"/>
      <c r="H180" s="1"/>
      <c r="I180" s="1"/>
    </row>
    <row r="181" spans="1:9" ht="15.75" customHeight="1">
      <c r="A181" s="51"/>
      <c r="B181" s="51"/>
      <c r="C181" s="52"/>
      <c r="D181" s="1"/>
      <c r="E181" s="1"/>
      <c r="F181" s="1"/>
      <c r="G181" s="1"/>
      <c r="H181" s="1"/>
      <c r="I181" s="1"/>
    </row>
    <row r="182" spans="1:9" ht="15.75" customHeight="1">
      <c r="A182" s="51"/>
      <c r="B182" s="51"/>
      <c r="C182" s="52"/>
      <c r="D182" s="1"/>
      <c r="E182" s="1"/>
      <c r="F182" s="1"/>
      <c r="G182" s="1"/>
      <c r="H182" s="1"/>
      <c r="I182" s="1"/>
    </row>
    <row r="183" spans="1:9" ht="15.75" customHeight="1">
      <c r="A183" s="51"/>
      <c r="B183" s="51"/>
      <c r="C183" s="52"/>
      <c r="D183" s="1"/>
      <c r="E183" s="1"/>
      <c r="F183" s="1"/>
      <c r="G183" s="1"/>
      <c r="H183" s="1"/>
      <c r="I183" s="1"/>
    </row>
    <row r="184" spans="1:9" ht="15.75" customHeight="1">
      <c r="A184" s="51"/>
      <c r="B184" s="51"/>
      <c r="C184" s="52"/>
      <c r="D184" s="1"/>
      <c r="E184" s="1"/>
      <c r="F184" s="1"/>
      <c r="G184" s="1"/>
      <c r="H184" s="1"/>
      <c r="I184" s="1"/>
    </row>
    <row r="185" spans="1:9" ht="15.75" customHeight="1">
      <c r="A185" s="51"/>
      <c r="B185" s="51"/>
      <c r="C185" s="52"/>
      <c r="D185" s="1"/>
      <c r="E185" s="1"/>
      <c r="F185" s="1"/>
      <c r="G185" s="1"/>
      <c r="H185" s="1"/>
      <c r="I185" s="1"/>
    </row>
    <row r="186" spans="1:9" ht="15.75" customHeight="1">
      <c r="A186" s="51"/>
      <c r="B186" s="51"/>
      <c r="C186" s="52"/>
      <c r="D186" s="1"/>
      <c r="E186" s="1"/>
      <c r="F186" s="1"/>
      <c r="G186" s="1"/>
      <c r="H186" s="1"/>
      <c r="I186" s="1"/>
    </row>
    <row r="187" spans="1:9" ht="15.75" customHeight="1">
      <c r="A187" s="51"/>
      <c r="B187" s="51"/>
      <c r="C187" s="52"/>
      <c r="D187" s="1"/>
      <c r="E187" s="1"/>
      <c r="F187" s="1"/>
      <c r="G187" s="1"/>
      <c r="H187" s="1"/>
      <c r="I187" s="1"/>
    </row>
    <row r="188" spans="1:9" ht="15.75" customHeight="1">
      <c r="A188" s="51"/>
      <c r="B188" s="51"/>
      <c r="C188" s="52"/>
      <c r="D188" s="1"/>
      <c r="E188" s="1"/>
      <c r="F188" s="1"/>
      <c r="G188" s="1"/>
      <c r="H188" s="1"/>
      <c r="I188" s="1"/>
    </row>
    <row r="189" spans="1:9" ht="15.75" customHeight="1">
      <c r="A189" s="51"/>
      <c r="B189" s="51"/>
      <c r="C189" s="52"/>
      <c r="D189" s="1"/>
      <c r="E189" s="1"/>
      <c r="F189" s="1"/>
      <c r="G189" s="1"/>
      <c r="H189" s="1"/>
      <c r="I189" s="1"/>
    </row>
    <row r="190" spans="1:9" ht="15.75" customHeight="1">
      <c r="A190" s="51"/>
      <c r="B190" s="51"/>
      <c r="C190" s="52"/>
      <c r="D190" s="1"/>
      <c r="E190" s="1"/>
      <c r="F190" s="1"/>
      <c r="G190" s="1"/>
      <c r="H190" s="1"/>
      <c r="I190" s="1"/>
    </row>
    <row r="191" spans="1:9" ht="15.75" customHeight="1">
      <c r="A191" s="51"/>
      <c r="B191" s="51"/>
      <c r="C191" s="52"/>
      <c r="D191" s="1"/>
      <c r="E191" s="1"/>
      <c r="F191" s="1"/>
      <c r="G191" s="1"/>
      <c r="H191" s="1"/>
      <c r="I191" s="1"/>
    </row>
    <row r="192" spans="1:9" ht="15.75" customHeight="1">
      <c r="A192" s="51"/>
      <c r="B192" s="51"/>
      <c r="C192" s="52"/>
      <c r="D192" s="1"/>
      <c r="E192" s="1"/>
      <c r="F192" s="1"/>
      <c r="G192" s="1"/>
      <c r="H192" s="1"/>
      <c r="I192" s="1"/>
    </row>
    <row r="193" spans="1:9" ht="15.75" customHeight="1">
      <c r="A193" s="51"/>
      <c r="B193" s="51"/>
      <c r="C193" s="52"/>
      <c r="D193" s="1"/>
      <c r="E193" s="1"/>
      <c r="F193" s="1"/>
      <c r="G193" s="1"/>
      <c r="H193" s="1"/>
      <c r="I193" s="1"/>
    </row>
    <row r="194" spans="1:9" ht="15.75" customHeight="1">
      <c r="A194" s="51"/>
      <c r="B194" s="51"/>
      <c r="C194" s="52"/>
      <c r="D194" s="1"/>
      <c r="E194" s="1"/>
      <c r="F194" s="1"/>
      <c r="G194" s="1"/>
      <c r="H194" s="1"/>
      <c r="I194" s="1"/>
    </row>
    <row r="195" spans="1:9" ht="15.75" customHeight="1">
      <c r="A195" s="51"/>
      <c r="B195" s="51"/>
      <c r="C195" s="52"/>
      <c r="D195" s="1"/>
      <c r="E195" s="1"/>
      <c r="F195" s="1"/>
      <c r="G195" s="1"/>
      <c r="H195" s="1"/>
      <c r="I195" s="1"/>
    </row>
    <row r="196" spans="1:9" ht="15.75" customHeight="1">
      <c r="A196" s="51"/>
      <c r="B196" s="51"/>
      <c r="C196" s="52"/>
      <c r="D196" s="1"/>
      <c r="E196" s="1"/>
      <c r="F196" s="1"/>
      <c r="G196" s="1"/>
      <c r="H196" s="1"/>
      <c r="I196" s="1"/>
    </row>
    <row r="197" spans="1:9" ht="15.75" customHeight="1">
      <c r="A197" s="51"/>
      <c r="B197" s="51"/>
      <c r="C197" s="52"/>
      <c r="D197" s="1"/>
      <c r="E197" s="1"/>
      <c r="F197" s="1"/>
      <c r="G197" s="1"/>
      <c r="H197" s="1"/>
      <c r="I197" s="1"/>
    </row>
    <row r="198" spans="1:9" ht="15.75" customHeight="1">
      <c r="A198" s="51"/>
      <c r="B198" s="51"/>
      <c r="C198" s="52"/>
      <c r="D198" s="1"/>
      <c r="E198" s="1"/>
      <c r="F198" s="1"/>
      <c r="G198" s="1"/>
      <c r="H198" s="1"/>
      <c r="I198" s="1"/>
    </row>
    <row r="199" spans="1:9" ht="15.75" customHeight="1">
      <c r="A199" s="51"/>
      <c r="B199" s="51"/>
      <c r="C199" s="52"/>
      <c r="D199" s="1"/>
      <c r="E199" s="1"/>
      <c r="F199" s="1"/>
      <c r="G199" s="1"/>
      <c r="H199" s="1"/>
      <c r="I199" s="1"/>
    </row>
    <row r="200" spans="1:9" ht="15.75" customHeight="1">
      <c r="A200" s="51"/>
      <c r="B200" s="51"/>
      <c r="C200" s="52"/>
      <c r="D200" s="1"/>
      <c r="E200" s="1"/>
      <c r="F200" s="1"/>
      <c r="G200" s="1"/>
      <c r="H200" s="1"/>
      <c r="I200" s="1"/>
    </row>
    <row r="201" spans="1:9" ht="15.75" customHeight="1">
      <c r="A201" s="51"/>
      <c r="B201" s="51"/>
      <c r="C201" s="52"/>
      <c r="D201" s="1"/>
      <c r="E201" s="1"/>
      <c r="F201" s="1"/>
      <c r="G201" s="1"/>
      <c r="H201" s="1"/>
      <c r="I201" s="1"/>
    </row>
    <row r="202" spans="1:9" ht="15.75" customHeight="1">
      <c r="A202" s="51"/>
      <c r="B202" s="51"/>
      <c r="C202" s="52"/>
      <c r="D202" s="1"/>
      <c r="E202" s="1"/>
      <c r="F202" s="1"/>
      <c r="G202" s="1"/>
      <c r="H202" s="1"/>
      <c r="I202" s="1"/>
    </row>
    <row r="203" spans="1:9" ht="15.75" customHeight="1">
      <c r="A203" s="51"/>
      <c r="B203" s="51"/>
      <c r="C203" s="52"/>
      <c r="D203" s="1"/>
      <c r="E203" s="1"/>
      <c r="F203" s="1"/>
      <c r="G203" s="1"/>
      <c r="H203" s="1"/>
      <c r="I203" s="1"/>
    </row>
    <row r="204" spans="1:9" ht="15.75" customHeight="1">
      <c r="A204" s="51"/>
      <c r="B204" s="51"/>
      <c r="C204" s="52"/>
      <c r="D204" s="1"/>
      <c r="E204" s="1"/>
      <c r="F204" s="1"/>
      <c r="G204" s="1"/>
      <c r="H204" s="1"/>
      <c r="I204" s="1"/>
    </row>
    <row r="205" spans="1:9" ht="15.75" customHeight="1">
      <c r="A205" s="51"/>
      <c r="B205" s="51"/>
      <c r="C205" s="52"/>
      <c r="D205" s="1"/>
      <c r="E205" s="1"/>
      <c r="F205" s="1"/>
      <c r="G205" s="1"/>
      <c r="H205" s="1"/>
      <c r="I205" s="1"/>
    </row>
    <row r="206" spans="1:9" ht="15.75" customHeight="1">
      <c r="A206" s="51"/>
      <c r="B206" s="51"/>
      <c r="C206" s="52"/>
      <c r="D206" s="1"/>
      <c r="E206" s="1"/>
      <c r="F206" s="1"/>
      <c r="G206" s="1"/>
      <c r="H206" s="1"/>
      <c r="I206" s="1"/>
    </row>
    <row r="207" spans="1:9" ht="15.75" customHeight="1">
      <c r="A207" s="51"/>
      <c r="B207" s="51"/>
      <c r="C207" s="52"/>
      <c r="D207" s="1"/>
      <c r="E207" s="1"/>
      <c r="F207" s="1"/>
      <c r="G207" s="1"/>
      <c r="H207" s="1"/>
      <c r="I207" s="1"/>
    </row>
    <row r="208" spans="1:9" ht="15.75" customHeight="1">
      <c r="A208" s="51"/>
      <c r="B208" s="51"/>
      <c r="C208" s="52"/>
      <c r="D208" s="1"/>
      <c r="E208" s="1"/>
      <c r="F208" s="1"/>
      <c r="G208" s="1"/>
      <c r="H208" s="1"/>
      <c r="I208" s="1"/>
    </row>
    <row r="209" spans="1:9" ht="15.75" customHeight="1">
      <c r="A209" s="51"/>
      <c r="B209" s="51"/>
      <c r="C209" s="52"/>
      <c r="D209" s="1"/>
      <c r="E209" s="1"/>
      <c r="F209" s="1"/>
      <c r="G209" s="1"/>
      <c r="H209" s="1"/>
      <c r="I209" s="1"/>
    </row>
    <row r="210" spans="1:9" ht="15.75" customHeight="1">
      <c r="A210" s="51"/>
      <c r="B210" s="51"/>
      <c r="C210" s="52"/>
      <c r="D210" s="1"/>
      <c r="E210" s="1"/>
      <c r="F210" s="1"/>
      <c r="G210" s="1"/>
      <c r="H210" s="1"/>
      <c r="I210" s="1"/>
    </row>
    <row r="211" spans="1:9" ht="15.75" customHeight="1">
      <c r="A211" s="51"/>
      <c r="B211" s="51"/>
      <c r="C211" s="52"/>
      <c r="D211" s="1"/>
      <c r="E211" s="1"/>
      <c r="F211" s="1"/>
      <c r="G211" s="1"/>
      <c r="H211" s="1"/>
      <c r="I211" s="1"/>
    </row>
    <row r="212" spans="1:9" ht="15.75" customHeight="1">
      <c r="A212" s="51"/>
      <c r="B212" s="51"/>
      <c r="C212" s="52"/>
      <c r="D212" s="1"/>
      <c r="E212" s="1"/>
      <c r="F212" s="1"/>
      <c r="G212" s="1"/>
      <c r="H212" s="1"/>
      <c r="I212" s="1"/>
    </row>
    <row r="213" spans="1:9" ht="15.75" customHeight="1">
      <c r="A213" s="51"/>
      <c r="B213" s="51"/>
      <c r="C213" s="52"/>
      <c r="D213" s="1"/>
      <c r="E213" s="1"/>
      <c r="F213" s="1"/>
      <c r="G213" s="1"/>
      <c r="H213" s="1"/>
      <c r="I213" s="1"/>
    </row>
    <row r="214" spans="1:9" ht="15.75" customHeight="1">
      <c r="A214" s="51"/>
      <c r="B214" s="51"/>
      <c r="C214" s="52"/>
      <c r="D214" s="1"/>
      <c r="E214" s="1"/>
      <c r="F214" s="1"/>
      <c r="G214" s="1"/>
      <c r="H214" s="1"/>
      <c r="I214" s="1"/>
    </row>
    <row r="215" spans="1:9" ht="15.75" customHeight="1">
      <c r="A215" s="51"/>
      <c r="B215" s="51"/>
      <c r="C215" s="52"/>
      <c r="D215" s="1"/>
      <c r="E215" s="1"/>
      <c r="F215" s="1"/>
      <c r="G215" s="1"/>
      <c r="H215" s="1"/>
      <c r="I215" s="1"/>
    </row>
    <row r="216" spans="1:9" ht="15.75" customHeight="1">
      <c r="A216" s="51"/>
      <c r="B216" s="51"/>
      <c r="C216" s="52"/>
      <c r="D216" s="1"/>
      <c r="E216" s="1"/>
      <c r="F216" s="1"/>
      <c r="G216" s="1"/>
      <c r="H216" s="1"/>
      <c r="I216" s="1"/>
    </row>
    <row r="217" spans="1:9" ht="15.75" customHeight="1">
      <c r="A217" s="51"/>
      <c r="B217" s="51"/>
      <c r="C217" s="52"/>
      <c r="D217" s="1"/>
      <c r="E217" s="1"/>
      <c r="F217" s="1"/>
      <c r="G217" s="1"/>
      <c r="H217" s="1"/>
      <c r="I217" s="1"/>
    </row>
    <row r="218" spans="1:9" ht="15.75" customHeight="1">
      <c r="A218" s="51"/>
      <c r="B218" s="51"/>
      <c r="C218" s="52"/>
      <c r="D218" s="1"/>
      <c r="E218" s="1"/>
      <c r="F218" s="1"/>
      <c r="G218" s="1"/>
      <c r="H218" s="1"/>
      <c r="I218" s="1"/>
    </row>
    <row r="219" spans="1:9" ht="15.75" customHeight="1">
      <c r="A219" s="51"/>
      <c r="B219" s="51"/>
      <c r="C219" s="52"/>
      <c r="D219" s="1"/>
      <c r="E219" s="1"/>
      <c r="F219" s="1"/>
      <c r="G219" s="1"/>
      <c r="H219" s="1"/>
      <c r="I219" s="1"/>
    </row>
    <row r="220" spans="1:9" ht="15.75" customHeight="1">
      <c r="A220" s="51"/>
      <c r="B220" s="51"/>
      <c r="C220" s="52"/>
      <c r="D220" s="1"/>
      <c r="E220" s="1"/>
      <c r="F220" s="1"/>
      <c r="G220" s="1"/>
      <c r="H220" s="1"/>
      <c r="I220" s="1"/>
    </row>
    <row r="221" spans="1:9" ht="15.75" customHeight="1">
      <c r="A221" s="51"/>
      <c r="B221" s="51"/>
      <c r="C221" s="52"/>
      <c r="D221" s="1"/>
      <c r="E221" s="1"/>
      <c r="F221" s="1"/>
      <c r="G221" s="1"/>
      <c r="H221" s="1"/>
      <c r="I221" s="1"/>
    </row>
    <row r="222" spans="1:9" ht="15.75" customHeight="1">
      <c r="A222" s="51"/>
      <c r="B222" s="51"/>
      <c r="C222" s="52"/>
      <c r="D222" s="1"/>
      <c r="E222" s="1"/>
      <c r="F222" s="1"/>
      <c r="G222" s="1"/>
      <c r="H222" s="1"/>
      <c r="I222" s="1"/>
    </row>
    <row r="223" spans="1:9" ht="15.75" customHeight="1">
      <c r="A223" s="51"/>
      <c r="B223" s="51"/>
      <c r="C223" s="52"/>
      <c r="D223" s="1"/>
      <c r="E223" s="1"/>
      <c r="F223" s="1"/>
      <c r="G223" s="1"/>
      <c r="H223" s="1"/>
      <c r="I223" s="1"/>
    </row>
    <row r="224" spans="1:9" ht="15.75" customHeight="1">
      <c r="A224" s="51"/>
      <c r="B224" s="51"/>
      <c r="C224" s="52"/>
      <c r="D224" s="1"/>
      <c r="E224" s="1"/>
      <c r="F224" s="1"/>
      <c r="G224" s="1"/>
      <c r="H224" s="1"/>
      <c r="I224" s="1"/>
    </row>
    <row r="225" spans="1:9" ht="15.75" customHeight="1">
      <c r="A225" s="51"/>
      <c r="B225" s="51"/>
      <c r="C225" s="52"/>
      <c r="D225" s="1"/>
      <c r="E225" s="1"/>
      <c r="F225" s="1"/>
      <c r="G225" s="1"/>
      <c r="H225" s="1"/>
      <c r="I225" s="1"/>
    </row>
    <row r="226" spans="1:9" ht="15.75" customHeight="1"/>
    <row r="227" spans="1:9" ht="15.75" customHeight="1"/>
    <row r="228" spans="1:9" ht="15.75" customHeight="1"/>
    <row r="229" spans="1:9" ht="15.75" customHeight="1"/>
    <row r="230" spans="1:9" ht="15.75" customHeight="1"/>
    <row r="231" spans="1:9" ht="15.75" customHeight="1"/>
    <row r="232" spans="1:9" ht="15.75" customHeight="1"/>
    <row r="233" spans="1:9" ht="15.75" customHeight="1"/>
    <row r="234" spans="1:9" ht="15.75" customHeight="1"/>
    <row r="235" spans="1:9" ht="15.75" customHeight="1"/>
    <row r="236" spans="1:9" ht="15.75" customHeight="1"/>
    <row r="237" spans="1:9" ht="15.75" customHeight="1"/>
    <row r="238" spans="1:9" ht="15.75" customHeight="1"/>
    <row r="239" spans="1:9" ht="15.75" customHeight="1"/>
    <row r="240" spans="1: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10:I10"/>
    <mergeCell ref="A11:I11"/>
    <mergeCell ref="A12:I12"/>
    <mergeCell ref="A25:I25"/>
    <mergeCell ref="A2:I2"/>
    <mergeCell ref="A4:I4"/>
    <mergeCell ref="A5:I5"/>
    <mergeCell ref="A6:I6"/>
    <mergeCell ref="A7:I7"/>
    <mergeCell ref="A8:I8"/>
    <mergeCell ref="A9:I9"/>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Centralizator facultate</vt:lpstr>
      <vt:lpstr>IC01</vt:lpstr>
      <vt:lpstr>IC02</vt:lpstr>
      <vt:lpstr>IC03</vt:lpstr>
      <vt:lpstr>IC04</vt:lpstr>
      <vt:lpstr>IC05</vt:lpstr>
      <vt:lpstr>IC06</vt:lpstr>
      <vt:lpstr>IC07</vt:lpstr>
      <vt:lpstr>IC08</vt:lpstr>
      <vt:lpstr>IC09</vt:lpstr>
      <vt:lpstr>IC10</vt:lpstr>
      <vt:lpstr>IC11</vt:lpstr>
      <vt:lpstr>IC12</vt:lpstr>
      <vt:lpstr>IC13</vt:lpstr>
      <vt:lpstr>IC14</vt:lpstr>
      <vt:lpstr>IC15</vt:lpstr>
      <vt:lpstr>IC16</vt:lpstr>
      <vt:lpstr>IC17</vt:lpstr>
      <vt:lpstr>ID01</vt:lpstr>
      <vt:lpstr>ID02</vt:lpstr>
      <vt:lpstr>ID03</vt:lpstr>
      <vt:lpstr>ID04</vt:lpstr>
      <vt:lpstr>ID05</vt:lpstr>
      <vt:lpstr>ID06</vt:lpstr>
      <vt:lpstr>ID07</vt:lpstr>
      <vt:lpstr>ID08</vt:lpstr>
      <vt:lpstr>ID09</vt:lpstr>
      <vt:lpstr>ID10</vt:lpstr>
      <vt:lpstr>ID11</vt:lpstr>
      <vt:lpstr>ID12</vt:lpstr>
      <vt:lpstr>ID13</vt:lpstr>
      <vt:lpstr>ID14</vt:lpstr>
      <vt:lpstr>ID15</vt:lpstr>
      <vt:lpstr>ID16</vt:lpstr>
      <vt:lpstr>ID17</vt:lpstr>
      <vt:lpstr>ID18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Claudiu</dc:creator>
  <cp:lastModifiedBy>Adi Vlase</cp:lastModifiedBy>
  <dcterms:created xsi:type="dcterms:W3CDTF">2009-01-26T16:08:00Z</dcterms:created>
  <dcterms:modified xsi:type="dcterms:W3CDTF">2023-07-20T06:01:17Z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1033-11.2.0.11440</vt:lpwstr>
  </property>
  <property fmtid="{D5CDD505-2E9C-101B-9397-08002B2CF9AE}" pid="3" name="ICV">
    <vt:lpwstr>6AF2DB36E5C24E13ACD0714DBA2809BA</vt:lpwstr>
  </property>
</Properties>
</file>